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45" windowWidth="20115" windowHeight="7740" activeTab="1"/>
  </bookViews>
  <sheets>
    <sheet name="2016-17" sheetId="1" r:id="rId1"/>
    <sheet name="2016-2017" sheetId="2" r:id="rId2"/>
    <sheet name="2015" sheetId="3" r:id="rId3"/>
  </sheets>
  <calcPr calcId="145621"/>
</workbook>
</file>

<file path=xl/calcChain.xml><?xml version="1.0" encoding="utf-8"?>
<calcChain xmlns="http://schemas.openxmlformats.org/spreadsheetml/2006/main">
  <c r="T11" i="2" l="1"/>
  <c r="V8" i="2"/>
  <c r="T8" i="2"/>
  <c r="T6" i="2"/>
  <c r="P30" i="2"/>
  <c r="O30" i="2"/>
  <c r="N30" i="2"/>
  <c r="K30" i="2"/>
  <c r="H30" i="2"/>
  <c r="H31" i="2" s="1"/>
  <c r="F30" i="2"/>
  <c r="O28" i="2"/>
  <c r="J28" i="2"/>
  <c r="Q28" i="2" s="1"/>
  <c r="Q27" i="2"/>
  <c r="J26" i="2"/>
  <c r="G26" i="2"/>
  <c r="Q26" i="2" s="1"/>
  <c r="E26" i="2"/>
  <c r="Q25" i="2"/>
  <c r="Q24" i="2"/>
  <c r="Q23" i="2"/>
  <c r="Q22" i="2"/>
  <c r="M21" i="2"/>
  <c r="M30" i="2" s="1"/>
  <c r="L21" i="2"/>
  <c r="L30" i="2" s="1"/>
  <c r="J21" i="2"/>
  <c r="J30" i="2" s="1"/>
  <c r="I21" i="2"/>
  <c r="I30" i="2" s="1"/>
  <c r="G21" i="2"/>
  <c r="E21" i="2"/>
  <c r="E30" i="2" s="1"/>
  <c r="O16" i="2"/>
  <c r="N16" i="2"/>
  <c r="L16" i="2"/>
  <c r="K16" i="2"/>
  <c r="H16" i="2"/>
  <c r="F16" i="2"/>
  <c r="E16" i="2"/>
  <c r="E17" i="2" s="1"/>
  <c r="P14" i="2"/>
  <c r="P16" i="2" s="1"/>
  <c r="M14" i="2"/>
  <c r="J14" i="2"/>
  <c r="Q13" i="2"/>
  <c r="M12" i="2"/>
  <c r="L12" i="2"/>
  <c r="J12" i="2"/>
  <c r="J16" i="2" s="1"/>
  <c r="G12" i="2"/>
  <c r="G16" i="2" s="1"/>
  <c r="M11" i="2"/>
  <c r="Q11" i="2" s="1"/>
  <c r="M10" i="2"/>
  <c r="M16" i="2" s="1"/>
  <c r="G10" i="2"/>
  <c r="Q9" i="2"/>
  <c r="Q8" i="2"/>
  <c r="Q7" i="2"/>
  <c r="M7" i="2"/>
  <c r="I7" i="2"/>
  <c r="I16" i="2" s="1"/>
  <c r="G7" i="2"/>
  <c r="P175" i="3"/>
  <c r="P203" i="3"/>
  <c r="Q203" i="3"/>
  <c r="O203" i="3"/>
  <c r="P28" i="3"/>
  <c r="P169" i="3"/>
  <c r="O28" i="3"/>
  <c r="O211" i="3"/>
  <c r="E31" i="2" l="1"/>
  <c r="Q12" i="2"/>
  <c r="G30" i="2"/>
  <c r="Q30" i="2" s="1"/>
  <c r="T5" i="2" s="1"/>
  <c r="Q10" i="2"/>
  <c r="Q14" i="2"/>
  <c r="Q16" i="2"/>
  <c r="Q21" i="2"/>
  <c r="Q15" i="1" l="1"/>
  <c r="I211" i="3" l="1"/>
  <c r="Q189" i="3"/>
  <c r="P189" i="3"/>
  <c r="O189" i="3"/>
  <c r="Q175" i="3"/>
  <c r="O175" i="3"/>
  <c r="Q157" i="3" l="1"/>
  <c r="P157" i="3"/>
  <c r="O157" i="3"/>
  <c r="Q139" i="3"/>
  <c r="P139" i="3"/>
  <c r="O139" i="3"/>
  <c r="Q120" i="3"/>
  <c r="O120" i="3"/>
  <c r="L118" i="3"/>
  <c r="J118" i="3"/>
  <c r="P120" i="3" s="1"/>
  <c r="Q103" i="3"/>
  <c r="P103" i="3"/>
  <c r="O103" i="3"/>
  <c r="Q82" i="3"/>
  <c r="P82" i="3"/>
  <c r="O82" i="3"/>
  <c r="Q64" i="3"/>
  <c r="P64" i="3"/>
  <c r="O64" i="3"/>
  <c r="Q48" i="3"/>
  <c r="P48" i="3"/>
  <c r="O48" i="3"/>
  <c r="Q28" i="3"/>
  <c r="Q169" i="3" s="1"/>
  <c r="Q211" i="3" s="1"/>
  <c r="Q10" i="3"/>
  <c r="P10" i="3"/>
  <c r="P211" i="3" s="1"/>
  <c r="Q11" i="1" s="1"/>
  <c r="Q13" i="1" s="1"/>
  <c r="O10" i="3"/>
  <c r="O169" i="3"/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5" i="1"/>
</calcChain>
</file>

<file path=xl/comments1.xml><?xml version="1.0" encoding="utf-8"?>
<comments xmlns="http://schemas.openxmlformats.org/spreadsheetml/2006/main">
  <authors>
    <author>Author</author>
  </authors>
  <commentList>
    <comment ref="H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Int processing</t>
        </r>
      </text>
    </comment>
    <comment ref="H1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 of Vegacid 1890
Int M/D 10.29 MT mixed in Residue shown as residue</t>
        </r>
      </text>
    </comment>
    <comment ref="I1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Vegacid 24.44 MT not considered</t>
        </r>
      </text>
    </comment>
    <comment ref="F2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108.762 MT of C1214 used as Seed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90.59 MT  Int C1214 used as Seed Alc</t>
        </r>
      </text>
    </comment>
    <comment ref="I2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Int C1214 used as Seed alc</t>
        </r>
      </text>
    </comment>
    <comment ref="E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L/E as intermediate in Production Reoprt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E1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MELTED PESTILL</t>
        </r>
      </text>
    </comment>
    <comment ref="C1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plant shut down due to feedstock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c1214 for line flushing</t>
        </r>
      </text>
    </comment>
    <comment ref="F4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int c1214 for flushing</t>
        </r>
      </text>
    </comment>
    <comment ref="C4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 fatty acid feed</t>
        </r>
      </text>
    </comment>
    <comment ref="J8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crude alc</t>
        </r>
      </text>
    </comment>
    <comment ref="D8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flushing</t>
        </r>
      </text>
    </comment>
    <comment ref="C8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shutdown cpp thermic fluid hook up</t>
        </r>
      </text>
    </comment>
    <comment ref="E10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crude</t>
        </r>
      </text>
    </comment>
    <comment ref="C1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shutdown for thermic fluid on coal boiler hook up</t>
        </r>
      </text>
    </comment>
    <comment ref="F1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crude</t>
        </r>
      </text>
    </comment>
    <comment ref="C1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02G3 motor failure</t>
        </r>
      </text>
    </comment>
    <comment ref="C14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reactor change 02D1 to 22D1</t>
        </r>
      </text>
    </comment>
    <comment ref="C16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 to 18 S/D for 02G3 foundation work</t>
        </r>
      </text>
    </comment>
    <comment ref="E17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FG c1214</t>
        </r>
      </text>
    </comment>
    <comment ref="D19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c1698 for C50:50
</t>
        </r>
      </text>
    </comment>
    <comment ref="F19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c1214 int processing</t>
        </r>
      </text>
    </comment>
    <comment ref="J20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flushing alc distillation</t>
        </r>
      </text>
    </comment>
  </commentList>
</comments>
</file>

<file path=xl/sharedStrings.xml><?xml version="1.0" encoding="utf-8"?>
<sst xmlns="http://schemas.openxmlformats.org/spreadsheetml/2006/main" count="427" uniqueCount="161">
  <si>
    <t xml:space="preserve">Date 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</si>
  <si>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</si>
  <si>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</si>
  <si>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</si>
  <si>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</si>
  <si>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</si>
  <si>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</si>
  <si>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</si>
  <si>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</si>
  <si>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</si>
  <si>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</si>
  <si>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</si>
  <si>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</si>
  <si>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Total</t>
  </si>
  <si>
    <t>C1214 Run</t>
  </si>
  <si>
    <t>Intermediate consumed</t>
  </si>
  <si>
    <t>MT</t>
  </si>
  <si>
    <t>Consumption</t>
  </si>
  <si>
    <t>Intermediate generated</t>
  </si>
  <si>
    <t>C1214 Int.Alcohol</t>
  </si>
  <si>
    <t>Residue generated</t>
  </si>
  <si>
    <t>Production</t>
  </si>
  <si>
    <t>Lightends</t>
  </si>
  <si>
    <t>Residue1</t>
  </si>
  <si>
    <t>C1216 Run</t>
  </si>
  <si>
    <t>C1216 Int.Alcohol</t>
  </si>
  <si>
    <t>C16 Run</t>
  </si>
  <si>
    <t>C16 Int. Alcohol</t>
  </si>
  <si>
    <t>Lightends ( C1216 Int.)</t>
  </si>
  <si>
    <t>C1618 (50:50)Run</t>
  </si>
  <si>
    <t>C1618 Int.Alcohol</t>
  </si>
  <si>
    <t>Lightends (C1218 Int.)</t>
  </si>
  <si>
    <t>C1218 Int.Alcohol</t>
  </si>
  <si>
    <t>C1618 WE</t>
  </si>
  <si>
    <t>C1618 Run</t>
  </si>
  <si>
    <t>C18 Run</t>
  </si>
  <si>
    <t>Lightends (C1618 Int.)</t>
  </si>
  <si>
    <t>C18 Int.Alcohol</t>
  </si>
  <si>
    <t>C22 Run</t>
  </si>
  <si>
    <t>C1622 Int.Alcohol</t>
  </si>
  <si>
    <t>Lightends (C1622 Int.)</t>
  </si>
  <si>
    <t>C1822 Int.Alcohol</t>
  </si>
  <si>
    <t>C2022 Int.Alcohol</t>
  </si>
  <si>
    <t>Intermedate Run</t>
  </si>
  <si>
    <t>TOTAL</t>
  </si>
  <si>
    <t xml:space="preserve">Run </t>
  </si>
  <si>
    <t>date</t>
  </si>
  <si>
    <t xml:space="preserve">consumption </t>
  </si>
  <si>
    <t>production</t>
  </si>
  <si>
    <t>DFA</t>
  </si>
  <si>
    <t>SEED</t>
  </si>
  <si>
    <t>INT . ALC</t>
  </si>
  <si>
    <t>HC</t>
  </si>
  <si>
    <t>MD</t>
  </si>
  <si>
    <t>INT C/O</t>
  </si>
  <si>
    <t>LE</t>
  </si>
  <si>
    <t>RESIDUE</t>
  </si>
  <si>
    <t>c1214</t>
  </si>
  <si>
    <t>c1618TA</t>
  </si>
  <si>
    <t>c16</t>
  </si>
  <si>
    <t>C1618TA</t>
  </si>
  <si>
    <t>15 to 24</t>
  </si>
  <si>
    <t>01 to 03</t>
  </si>
  <si>
    <t>int run</t>
  </si>
  <si>
    <t>01 to 04</t>
  </si>
  <si>
    <t>04 TO 07</t>
  </si>
  <si>
    <t>C16185050</t>
  </si>
  <si>
    <t>07 TO 11</t>
  </si>
  <si>
    <t>11 to  22</t>
  </si>
  <si>
    <t>22 to 26</t>
  </si>
  <si>
    <t>26 to 30</t>
  </si>
  <si>
    <t>03 to 07</t>
  </si>
  <si>
    <t>08 to 11</t>
  </si>
  <si>
    <t>c2270</t>
  </si>
  <si>
    <t>11 to 22</t>
  </si>
  <si>
    <t>23 to 27</t>
  </si>
  <si>
    <t>c1618 TA</t>
  </si>
  <si>
    <t>27 to 31</t>
  </si>
  <si>
    <t>02 to 14</t>
  </si>
  <si>
    <t>c1618</t>
  </si>
  <si>
    <t>14 to 17</t>
  </si>
  <si>
    <t>17 to 22</t>
  </si>
  <si>
    <t>int</t>
  </si>
  <si>
    <t>22 to 24</t>
  </si>
  <si>
    <t>c18</t>
  </si>
  <si>
    <t>24 to 30</t>
  </si>
  <si>
    <t>01 to 09</t>
  </si>
  <si>
    <t>09 to 14</t>
  </si>
  <si>
    <t>14 to 19</t>
  </si>
  <si>
    <t>19 to 26</t>
  </si>
  <si>
    <t>26 to 31</t>
  </si>
  <si>
    <t>01 to 02</t>
  </si>
  <si>
    <t>02 to 15</t>
  </si>
  <si>
    <t>26 to 31 &amp; 1</t>
  </si>
  <si>
    <t>sept 15</t>
  </si>
  <si>
    <t>2 to 7</t>
  </si>
  <si>
    <t>7 to 12</t>
  </si>
  <si>
    <t>13 to 24</t>
  </si>
  <si>
    <t>01 to 08</t>
  </si>
  <si>
    <t>08 to 10</t>
  </si>
  <si>
    <t>10 to 14</t>
  </si>
  <si>
    <t>15 to 22</t>
  </si>
  <si>
    <t>23 to 29</t>
  </si>
  <si>
    <t>29 to 31</t>
  </si>
  <si>
    <t>09 to 17</t>
  </si>
  <si>
    <t>17 to 19</t>
  </si>
  <si>
    <t>20 to 21</t>
  </si>
  <si>
    <t>21 to 30</t>
  </si>
  <si>
    <t>07 to 14</t>
  </si>
  <si>
    <t>15 to 26</t>
  </si>
  <si>
    <t>Main Distillate Production</t>
  </si>
  <si>
    <t>01--09</t>
  </si>
  <si>
    <t>08--13</t>
  </si>
  <si>
    <t>12--29</t>
  </si>
  <si>
    <t>29--31</t>
  </si>
  <si>
    <t>feb16</t>
  </si>
  <si>
    <t>01--06</t>
  </si>
  <si>
    <t>07--15</t>
  </si>
  <si>
    <t>c50:50</t>
  </si>
  <si>
    <t>15--17</t>
  </si>
  <si>
    <t>17--24</t>
  </si>
  <si>
    <t>24--29</t>
  </si>
  <si>
    <t>march16</t>
  </si>
  <si>
    <t>06--11</t>
  </si>
  <si>
    <t>c1618Ta</t>
  </si>
  <si>
    <t>11--19</t>
  </si>
  <si>
    <t>19--25</t>
  </si>
  <si>
    <t>26--31</t>
  </si>
  <si>
    <t>2015-16</t>
  </si>
  <si>
    <t>reduction in int. generation</t>
  </si>
  <si>
    <t>%</t>
  </si>
  <si>
    <t>int. consumed</t>
  </si>
  <si>
    <t>INTERMEDIATE GENERATION</t>
  </si>
  <si>
    <t>MONTH</t>
  </si>
  <si>
    <t>Apr'16</t>
  </si>
  <si>
    <t>May'16</t>
  </si>
  <si>
    <t>June'16</t>
  </si>
  <si>
    <t>July'16</t>
  </si>
  <si>
    <t>Aug'16</t>
  </si>
  <si>
    <t>Sept'16</t>
  </si>
  <si>
    <t>Oct'16</t>
  </si>
  <si>
    <t>Nov'16</t>
  </si>
  <si>
    <t>Dec'16</t>
  </si>
  <si>
    <t>Jan'17</t>
  </si>
  <si>
    <t>Feb'17</t>
  </si>
  <si>
    <t>Mar'17</t>
  </si>
  <si>
    <t>C1214</t>
  </si>
  <si>
    <t>C1216</t>
  </si>
  <si>
    <t>C1218</t>
  </si>
  <si>
    <t>C1698</t>
  </si>
  <si>
    <t>C1898</t>
  </si>
  <si>
    <t>C1618</t>
  </si>
  <si>
    <t>C2022</t>
  </si>
  <si>
    <t>Int Processing</t>
  </si>
  <si>
    <t>LIGHT ENDS</t>
  </si>
  <si>
    <t>2016-17</t>
  </si>
  <si>
    <t>Total IM generated</t>
  </si>
  <si>
    <t>Total IM processed</t>
  </si>
  <si>
    <t>C1214 LE</t>
  </si>
  <si>
    <t>Total IM generated(2016-17)</t>
  </si>
  <si>
    <t>% reduction in IM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</si>
</sst>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B1mmm/yy"/>
    <numFmt numFmtId="165" formatCode="B1dd/mmm"/>
  </numFmts>
  <fonts count="1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rgb="FF00B050"/>
      <name val="Calibri"/>
      <family val="2"/>
      <charset val="1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charset val="1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0" fontId="2" fillId="0" borderId="0"/>
  </cellStyleXfs>
  <cellXfs count="92">
    <xf numFmtId="0" fontId="0" fillId="0" borderId="0" xfId="0"/>
    <xf numFmtId="0" fontId="0" fillId="0" borderId="0" xfId="0"/>
    <xf numFmtId="0" fontId="5" fillId="4" borderId="3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5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2" borderId="0" xfId="0" applyFill="1"/>
    <xf numFmtId="0" fontId="0" fillId="0" borderId="0" xfId="0" applyFill="1"/>
    <xf numFmtId="0" fontId="5" fillId="6" borderId="9" xfId="0" applyFont="1" applyFill="1" applyBorder="1" applyAlignment="1">
      <alignment horizontal="center"/>
    </xf>
    <xf numFmtId="0" fontId="6" fillId="6" borderId="0" xfId="0" applyFont="1" applyFill="1"/>
    <xf numFmtId="0" fontId="1" fillId="0" borderId="5" xfId="0" applyFont="1" applyBorder="1"/>
    <xf numFmtId="0" fontId="5" fillId="0" borderId="3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 applyFill="1" applyBorder="1"/>
    <xf numFmtId="0" fontId="5" fillId="4" borderId="4" xfId="0" applyFont="1" applyFill="1" applyBorder="1" applyAlignment="1">
      <alignment horizontal="center"/>
    </xf>
    <xf numFmtId="0" fontId="1" fillId="0" borderId="1" xfId="0" applyFont="1" applyBorder="1"/>
    <xf numFmtId="0" fontId="3" fillId="0" borderId="3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7" fillId="3" borderId="1" xfId="0" applyFont="1" applyFill="1" applyBorder="1"/>
    <xf numFmtId="0" fontId="0" fillId="0" borderId="0" xfId="0"/>
    <xf numFmtId="0" fontId="0" fillId="0" borderId="0" xfId="0" applyBorder="1"/>
    <xf numFmtId="0" fontId="0" fillId="2" borderId="0" xfId="0" applyFill="1"/>
    <xf numFmtId="0" fontId="6" fillId="6" borderId="0" xfId="0" applyFont="1" applyFill="1"/>
    <xf numFmtId="0" fontId="5" fillId="0" borderId="0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5" fillId="5" borderId="12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 applyFill="1" applyBorder="1"/>
    <xf numFmtId="0" fontId="1" fillId="0" borderId="1" xfId="0" applyFont="1" applyBorder="1"/>
    <xf numFmtId="164" fontId="4" fillId="0" borderId="0" xfId="0" applyNumberFormat="1" applyFont="1"/>
    <xf numFmtId="0" fontId="4" fillId="0" borderId="13" xfId="0" applyFont="1" applyBorder="1"/>
    <xf numFmtId="0" fontId="4" fillId="0" borderId="1" xfId="0" applyFont="1" applyBorder="1"/>
    <xf numFmtId="0" fontId="4" fillId="0" borderId="15" xfId="0" applyFont="1" applyBorder="1"/>
    <xf numFmtId="0" fontId="4" fillId="0" borderId="2" xfId="0" applyFont="1" applyBorder="1"/>
    <xf numFmtId="0" fontId="4" fillId="0" borderId="14" xfId="0" applyFont="1" applyBorder="1"/>
    <xf numFmtId="0" fontId="4" fillId="0" borderId="9" xfId="0" applyFont="1" applyBorder="1"/>
    <xf numFmtId="0" fontId="0" fillId="0" borderId="1" xfId="0" applyBorder="1"/>
    <xf numFmtId="0" fontId="4" fillId="0" borderId="16" xfId="0" applyFont="1" applyBorder="1"/>
    <xf numFmtId="0" fontId="4" fillId="0" borderId="17" xfId="0" applyFont="1" applyBorder="1"/>
    <xf numFmtId="0" fontId="4" fillId="0" borderId="18" xfId="0" applyFont="1" applyBorder="1"/>
    <xf numFmtId="0" fontId="4" fillId="0" borderId="19" xfId="0" applyFont="1" applyBorder="1"/>
    <xf numFmtId="0" fontId="0" fillId="0" borderId="13" xfId="0" applyBorder="1"/>
    <xf numFmtId="0" fontId="8" fillId="0" borderId="0" xfId="0" applyFont="1" applyBorder="1" applyAlignment="1">
      <alignment horizontal="center"/>
    </xf>
    <xf numFmtId="0" fontId="0" fillId="0" borderId="20" xfId="0" applyBorder="1"/>
    <xf numFmtId="0" fontId="0" fillId="0" borderId="15" xfId="0" applyBorder="1"/>
    <xf numFmtId="46" fontId="0" fillId="0" borderId="15" xfId="0" applyNumberForma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64" fontId="0" fillId="0" borderId="0" xfId="0" applyNumberFormat="1"/>
    <xf numFmtId="0" fontId="8" fillId="0" borderId="3" xfId="0" applyFont="1" applyBorder="1" applyAlignment="1">
      <alignment horizontal="center"/>
    </xf>
    <xf numFmtId="0" fontId="0" fillId="0" borderId="3" xfId="0" applyBorder="1"/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4" xfId="0" applyBorder="1"/>
    <xf numFmtId="165" fontId="0" fillId="0" borderId="13" xfId="0" applyNumberFormat="1" applyBorder="1"/>
    <xf numFmtId="16" fontId="0" fillId="0" borderId="15" xfId="0" applyNumberFormat="1" applyBorder="1"/>
    <xf numFmtId="0" fontId="4" fillId="0" borderId="0" xfId="0" applyFont="1"/>
    <xf numFmtId="0" fontId="0" fillId="0" borderId="9" xfId="0" applyBorder="1"/>
    <xf numFmtId="0" fontId="0" fillId="0" borderId="2" xfId="0" applyBorder="1"/>
    <xf numFmtId="0" fontId="0" fillId="3" borderId="0" xfId="0" applyFill="1"/>
    <xf numFmtId="0" fontId="7" fillId="3" borderId="0" xfId="0" applyFont="1" applyFill="1" applyBorder="1"/>
    <xf numFmtId="0" fontId="11" fillId="0" borderId="0" xfId="0" applyFont="1" applyFill="1" applyBorder="1"/>
    <xf numFmtId="0" fontId="7" fillId="0" borderId="0" xfId="0" applyFont="1" applyFill="1" applyBorder="1"/>
    <xf numFmtId="0" fontId="4" fillId="3" borderId="0" xfId="0" applyFont="1" applyFill="1"/>
    <xf numFmtId="0" fontId="4" fillId="0" borderId="9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1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4" fillId="2" borderId="0" xfId="0" applyFont="1" applyFill="1"/>
    <xf numFmtId="0" fontId="5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12" fillId="0" borderId="1" xfId="0" applyFont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12" fillId="0" borderId="1" xfId="0" applyNumberFormat="1" applyFont="1" applyBorder="1" applyAlignment="1">
      <alignment horizontal="center"/>
    </xf>
    <xf numFmtId="2" fontId="0" fillId="0" borderId="0" xfId="0" applyNumberFormat="1"/>
    <xf numFmtId="0" fontId="4" fillId="0" borderId="0" xfId="0" applyFont="1" applyFill="1" applyBorder="1" applyAlignment="1">
      <alignment horizontal="center"/>
    </xf>
  </cellXfs>
  <cellStyles count="5">
    <cellStyle name="Normal" xfId="0" builtinId="0"/>
    <cellStyle name="Normal 2" xfId="1"/>
    <cellStyle name="Normal 2 2" xfId="2"/>
    <cellStyle name="Normal 2 3" xfId="4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73"/>
  <sheetViews>
    <sheetView workbookViewId="0">
      <selection activeCell="Q15" sqref="Q15"/>
    </sheetView>
  </sheetViews>
  <sheetFormatPr defaultRowHeight="15" x14ac:dyDescent="0.25"/>
  <cols>
    <col min="1" max="1" width="20" bestFit="1" customWidth="1"/>
    <col min="2" max="2" width="7" bestFit="1" customWidth="1"/>
    <col min="3" max="6" width="8" bestFit="1" customWidth="1"/>
    <col min="7" max="7" width="10.85546875" bestFit="1" customWidth="1"/>
    <col min="8" max="8" width="8.140625" bestFit="1" customWidth="1"/>
    <col min="9" max="9" width="10.42578125" bestFit="1" customWidth="1"/>
    <col min="11" max="11" width="8" bestFit="1" customWidth="1"/>
    <col min="12" max="12" width="8.85546875" bestFit="1" customWidth="1"/>
    <col min="13" max="13" width="8" bestFit="1" customWidth="1"/>
    <col min="14" max="14" width="9" bestFit="1" customWidth="1"/>
    <col min="16" max="16" width="24.5703125" bestFit="1" customWidth="1"/>
  </cols>
  <sheetData>
    <row r="2" spans="1:49" ht="15.75" thickBot="1" x14ac:dyDescent="0.3">
      <c r="A2" s="8" t="s">
        <v>0</v>
      </c>
      <c r="B2" s="16" t="s">
        <v>1</v>
      </c>
      <c r="C2" s="16" t="s">
        <v>2</v>
      </c>
      <c r="D2" s="16" t="s">
        <v>3</v>
      </c>
      <c r="E2" s="16" t="s">
        <v>4</v>
      </c>
      <c r="F2" s="16" t="s">
        <v>5</v>
      </c>
      <c r="G2" s="16" t="s">
        <v>6</v>
      </c>
      <c r="H2" s="16" t="s">
        <v>7</v>
      </c>
      <c r="I2" s="16" t="s">
        <v>8</v>
      </c>
      <c r="J2" s="16" t="s">
        <v>9</v>
      </c>
      <c r="K2" s="16" t="s">
        <v>10</v>
      </c>
      <c r="L2" s="16" t="s">
        <v>11</v>
      </c>
      <c r="M2" s="16" t="s">
        <v>12</v>
      </c>
      <c r="N2" s="23" t="s">
        <v>13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14" t="s">
        <v>14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8"/>
      <c r="P3" s="26" t="s">
        <v>15</v>
      </c>
      <c r="Q3" s="26">
        <v>6086.5</v>
      </c>
      <c r="R3" s="26" t="s">
        <v>16</v>
      </c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9"/>
    </row>
    <row r="4" spans="1:49" x14ac:dyDescent="0.25">
      <c r="A4" s="10" t="s">
        <v>17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23"/>
      <c r="O4" s="1"/>
      <c r="P4" s="26" t="s">
        <v>18</v>
      </c>
      <c r="Q4" s="26">
        <v>5322.4350000000004</v>
      </c>
      <c r="R4" s="26" t="s">
        <v>16</v>
      </c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24" t="s">
        <v>19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23">
        <f>SUM(B5:M5)</f>
        <v>0</v>
      </c>
      <c r="O5" s="1"/>
      <c r="P5" s="26" t="s">
        <v>20</v>
      </c>
      <c r="Q5" s="26">
        <v>1888.2919999999999</v>
      </c>
      <c r="R5" s="26" t="s">
        <v>16</v>
      </c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3" t="s">
        <v>21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36">
        <f t="shared" ref="N6:N69" si="0">SUM(B6:M6)</f>
        <v>0</v>
      </c>
      <c r="O6" s="1"/>
      <c r="P6" s="26" t="s">
        <v>110</v>
      </c>
      <c r="Q6" s="26">
        <v>67670</v>
      </c>
      <c r="R6" s="26" t="s">
        <v>16</v>
      </c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24" t="s">
        <v>22</v>
      </c>
      <c r="B7" s="13">
        <v>43.018999999999998</v>
      </c>
      <c r="C7" s="13">
        <v>46.539000000000001</v>
      </c>
      <c r="D7" s="13">
        <v>98.379000000000005</v>
      </c>
      <c r="E7" s="13">
        <v>56.704000000000008</v>
      </c>
      <c r="F7" s="13">
        <v>48.536999999999992</v>
      </c>
      <c r="G7" s="13">
        <v>53.161999999999992</v>
      </c>
      <c r="H7" s="13">
        <v>86.62299999999999</v>
      </c>
      <c r="I7" s="13">
        <v>64.608000000000004</v>
      </c>
      <c r="J7" s="13">
        <v>134.98600000000005</v>
      </c>
      <c r="K7" s="13">
        <v>94.958000000000013</v>
      </c>
      <c r="L7" s="13">
        <v>22.82</v>
      </c>
      <c r="M7" s="13">
        <v>55.11</v>
      </c>
      <c r="N7" s="36">
        <f t="shared" si="0"/>
        <v>805.44500000000005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24" t="s">
        <v>19</v>
      </c>
      <c r="B8" s="13">
        <v>114.31</v>
      </c>
      <c r="C8" s="13">
        <v>0</v>
      </c>
      <c r="D8" s="13">
        <v>33.119999999999997</v>
      </c>
      <c r="E8" s="13">
        <v>0</v>
      </c>
      <c r="F8" s="13">
        <v>59.878</v>
      </c>
      <c r="G8" s="13">
        <v>28.02</v>
      </c>
      <c r="H8" s="13">
        <v>27.9</v>
      </c>
      <c r="I8" s="13">
        <v>21.36</v>
      </c>
      <c r="J8" s="13">
        <v>16.04</v>
      </c>
      <c r="K8" s="13">
        <v>26.08</v>
      </c>
      <c r="L8" s="13">
        <v>0</v>
      </c>
      <c r="M8" s="13">
        <v>11.61</v>
      </c>
      <c r="N8" s="36">
        <f t="shared" si="0"/>
        <v>338.31800000000004</v>
      </c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12"/>
    </row>
    <row r="9" spans="1:49" x14ac:dyDescent="0.25">
      <c r="A9" s="24" t="s">
        <v>23</v>
      </c>
      <c r="B9" s="13">
        <v>0</v>
      </c>
      <c r="C9" s="13">
        <v>6.14</v>
      </c>
      <c r="D9" s="13">
        <v>39.43</v>
      </c>
      <c r="E9" s="13">
        <v>0</v>
      </c>
      <c r="F9" s="13">
        <v>92.559999999999988</v>
      </c>
      <c r="G9" s="13">
        <v>16.649999999999999</v>
      </c>
      <c r="H9" s="13">
        <v>6.98</v>
      </c>
      <c r="I9" s="13">
        <v>0</v>
      </c>
      <c r="J9" s="13">
        <v>1.62</v>
      </c>
      <c r="K9" s="13">
        <v>6.8</v>
      </c>
      <c r="L9" s="13">
        <v>0</v>
      </c>
      <c r="M9" s="13">
        <v>0</v>
      </c>
      <c r="N9" s="36">
        <f t="shared" si="0"/>
        <v>170.18</v>
      </c>
      <c r="O9" s="20"/>
      <c r="P9" s="69" t="s">
        <v>128</v>
      </c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12"/>
    </row>
    <row r="10" spans="1:49" ht="15.75" thickBot="1" x14ac:dyDescent="0.3">
      <c r="A10" s="17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36">
        <f t="shared" si="0"/>
        <v>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4" t="s">
        <v>24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36">
        <f t="shared" si="0"/>
        <v>0</v>
      </c>
      <c r="O11" s="21"/>
      <c r="P11" s="26" t="s">
        <v>18</v>
      </c>
      <c r="Q11" s="71">
        <f>'2015'!P211</f>
        <v>6891.1749999999993</v>
      </c>
      <c r="R11" s="70" t="s">
        <v>16</v>
      </c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15"/>
    </row>
    <row r="12" spans="1:49" x14ac:dyDescent="0.25">
      <c r="A12" s="3" t="s">
        <v>17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36">
        <f t="shared" si="0"/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4" t="s">
        <v>25</v>
      </c>
      <c r="B13" s="1">
        <v>108.97</v>
      </c>
      <c r="C13" s="1">
        <v>0</v>
      </c>
      <c r="D13" s="1">
        <v>230.48999999999998</v>
      </c>
      <c r="E13" s="1">
        <v>133.84</v>
      </c>
      <c r="F13" s="1">
        <v>147.12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36">
        <f t="shared" si="0"/>
        <v>620.41999999999996</v>
      </c>
      <c r="O13" s="1"/>
      <c r="P13" s="72" t="s">
        <v>129</v>
      </c>
      <c r="Q13" s="72">
        <f>(Q11-Q4)*100/Q11</f>
        <v>22.764477755970486</v>
      </c>
      <c r="R13" s="72" t="s">
        <v>130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3" t="s">
        <v>21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36">
        <f t="shared" si="0"/>
        <v>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24" t="s">
        <v>22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10.029999999999999</v>
      </c>
      <c r="M15" s="13">
        <v>0</v>
      </c>
      <c r="N15" s="36">
        <f t="shared" si="0"/>
        <v>10.029999999999999</v>
      </c>
      <c r="O15" s="1"/>
      <c r="P15" s="68" t="s">
        <v>131</v>
      </c>
      <c r="Q15" s="68">
        <f>'2015'!O211</f>
        <v>4772.53</v>
      </c>
      <c r="R15" s="1" t="s">
        <v>16</v>
      </c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24" t="s">
        <v>25</v>
      </c>
      <c r="B16" s="13">
        <v>0</v>
      </c>
      <c r="C16" s="13">
        <v>0</v>
      </c>
      <c r="D16" s="13">
        <v>0</v>
      </c>
      <c r="E16" s="13">
        <v>0</v>
      </c>
      <c r="F16" s="13">
        <v>0</v>
      </c>
      <c r="G16" s="13">
        <v>50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36">
        <f t="shared" si="0"/>
        <v>50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ht="15.75" thickBot="1" x14ac:dyDescent="0.3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36">
        <f t="shared" si="0"/>
        <v>0</v>
      </c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</row>
    <row r="18" spans="1:49" x14ac:dyDescent="0.25">
      <c r="A18" s="14" t="s">
        <v>26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36">
        <f t="shared" si="0"/>
        <v>0</v>
      </c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9"/>
    </row>
    <row r="19" spans="1:49" x14ac:dyDescent="0.25">
      <c r="A19" s="3" t="s"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36">
        <f t="shared" si="0"/>
        <v>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4" t="s">
        <v>27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36">
        <f t="shared" si="0"/>
        <v>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4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36">
        <f t="shared" si="0"/>
        <v>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3" t="s">
        <v>21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36">
        <f t="shared" si="0"/>
        <v>0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24" t="s">
        <v>28</v>
      </c>
      <c r="B23" s="13">
        <v>0</v>
      </c>
      <c r="C23" s="13">
        <v>0</v>
      </c>
      <c r="D23" s="13">
        <v>77.109999999999985</v>
      </c>
      <c r="E23" s="13">
        <v>0</v>
      </c>
      <c r="F23" s="13">
        <v>0</v>
      </c>
      <c r="G23" s="13">
        <v>60.886000000000003</v>
      </c>
      <c r="H23" s="13">
        <v>56.122000000000007</v>
      </c>
      <c r="I23" s="13">
        <v>0</v>
      </c>
      <c r="J23" s="13">
        <v>75.894999999999996</v>
      </c>
      <c r="K23" s="13">
        <v>88.19</v>
      </c>
      <c r="L23" s="13">
        <v>20.46</v>
      </c>
      <c r="M23" s="13">
        <v>24.83</v>
      </c>
      <c r="N23" s="36">
        <f t="shared" si="0"/>
        <v>403.49299999999994</v>
      </c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12"/>
    </row>
    <row r="24" spans="1:49" x14ac:dyDescent="0.25">
      <c r="A24" s="24" t="s">
        <v>23</v>
      </c>
      <c r="B24" s="13">
        <v>0</v>
      </c>
      <c r="C24" s="13">
        <v>0</v>
      </c>
      <c r="D24" s="13">
        <v>27.94</v>
      </c>
      <c r="E24" s="13">
        <v>0</v>
      </c>
      <c r="F24" s="13">
        <v>0</v>
      </c>
      <c r="G24" s="13">
        <v>30.63</v>
      </c>
      <c r="H24" s="13">
        <v>42.2</v>
      </c>
      <c r="I24" s="13">
        <v>0</v>
      </c>
      <c r="J24" s="13">
        <v>29.72</v>
      </c>
      <c r="K24" s="13">
        <v>10.79</v>
      </c>
      <c r="L24" s="13">
        <v>0</v>
      </c>
      <c r="M24" s="13">
        <v>40.951999999999998</v>
      </c>
      <c r="N24" s="36">
        <f t="shared" si="0"/>
        <v>182.232</v>
      </c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12"/>
    </row>
    <row r="25" spans="1:49" ht="15.75" thickBot="1" x14ac:dyDescent="0.3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36">
        <f t="shared" si="0"/>
        <v>0</v>
      </c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</row>
    <row r="26" spans="1:49" x14ac:dyDescent="0.25">
      <c r="A26" s="14" t="s">
        <v>29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36">
        <f t="shared" si="0"/>
        <v>0</v>
      </c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9"/>
    </row>
    <row r="27" spans="1:49" x14ac:dyDescent="0.25">
      <c r="A27" s="3" t="s">
        <v>17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36">
        <f t="shared" si="0"/>
        <v>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4" t="s">
        <v>30</v>
      </c>
      <c r="B28" s="1">
        <v>0</v>
      </c>
      <c r="C28" s="1">
        <v>0</v>
      </c>
      <c r="D28" s="1">
        <v>220.71</v>
      </c>
      <c r="E28" s="1">
        <v>241.48</v>
      </c>
      <c r="F28" s="1">
        <v>230.10000000000002</v>
      </c>
      <c r="G28" s="1">
        <v>0</v>
      </c>
      <c r="H28" s="1">
        <v>0</v>
      </c>
      <c r="I28" s="1">
        <v>189.55099999999999</v>
      </c>
      <c r="J28" s="1">
        <v>18.899999999999999</v>
      </c>
      <c r="K28" s="1">
        <v>410.23</v>
      </c>
      <c r="L28" s="1">
        <v>74.31</v>
      </c>
      <c r="M28" s="1">
        <v>225.18899999999999</v>
      </c>
      <c r="N28" s="36">
        <f t="shared" si="0"/>
        <v>1610.47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3" t="s">
        <v>21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36">
        <f t="shared" si="0"/>
        <v>0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24" t="s">
        <v>31</v>
      </c>
      <c r="B30" s="13">
        <v>0</v>
      </c>
      <c r="C30" s="13">
        <v>0</v>
      </c>
      <c r="D30" s="13">
        <v>21.68</v>
      </c>
      <c r="E30" s="13">
        <v>30.75</v>
      </c>
      <c r="F30" s="13">
        <v>13.879999999999999</v>
      </c>
      <c r="G30" s="13">
        <v>4.1399999999999997</v>
      </c>
      <c r="H30" s="13">
        <v>0</v>
      </c>
      <c r="I30" s="13">
        <v>32.265000000000001</v>
      </c>
      <c r="J30" s="13">
        <v>1.94</v>
      </c>
      <c r="K30" s="13">
        <v>25.45</v>
      </c>
      <c r="L30" s="13">
        <v>17.86</v>
      </c>
      <c r="M30" s="13">
        <v>38.83</v>
      </c>
      <c r="N30" s="36">
        <f t="shared" si="0"/>
        <v>186.79499999999996</v>
      </c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12"/>
    </row>
    <row r="31" spans="1:49" x14ac:dyDescent="0.25">
      <c r="A31" s="24" t="s">
        <v>32</v>
      </c>
      <c r="B31" s="13">
        <v>0</v>
      </c>
      <c r="C31" s="13">
        <v>0</v>
      </c>
      <c r="D31" s="13">
        <v>51.31</v>
      </c>
      <c r="E31" s="13">
        <v>0</v>
      </c>
      <c r="F31" s="13">
        <v>0</v>
      </c>
      <c r="G31" s="13">
        <v>0</v>
      </c>
      <c r="H31" s="13">
        <v>0</v>
      </c>
      <c r="I31" s="13">
        <v>38.450000000000003</v>
      </c>
      <c r="J31" s="13">
        <v>19.39</v>
      </c>
      <c r="K31" s="13">
        <v>18.079999999999998</v>
      </c>
      <c r="L31" s="13">
        <v>22.59</v>
      </c>
      <c r="M31" s="13">
        <v>68.84</v>
      </c>
      <c r="N31" s="36">
        <f t="shared" si="0"/>
        <v>218.66</v>
      </c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12"/>
    </row>
    <row r="32" spans="1:49" x14ac:dyDescent="0.25">
      <c r="A32" s="24" t="s">
        <v>30</v>
      </c>
      <c r="B32" s="13">
        <v>0</v>
      </c>
      <c r="C32" s="13">
        <v>0</v>
      </c>
      <c r="D32" s="13">
        <v>100.3</v>
      </c>
      <c r="E32" s="13">
        <v>0</v>
      </c>
      <c r="F32" s="13">
        <v>0</v>
      </c>
      <c r="G32" s="13">
        <v>61.573999999999998</v>
      </c>
      <c r="H32" s="13">
        <v>0</v>
      </c>
      <c r="I32" s="13">
        <v>69.210000000000008</v>
      </c>
      <c r="J32" s="13">
        <v>58.83</v>
      </c>
      <c r="K32" s="13">
        <v>122.85</v>
      </c>
      <c r="L32" s="13">
        <v>25.91</v>
      </c>
      <c r="M32" s="13">
        <v>50.210999999999999</v>
      </c>
      <c r="N32" s="36">
        <f t="shared" si="0"/>
        <v>488.88500000000005</v>
      </c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12"/>
    </row>
    <row r="33" spans="1:48" x14ac:dyDescent="0.25">
      <c r="A33" s="6" t="s">
        <v>23</v>
      </c>
      <c r="B33" s="1">
        <v>0</v>
      </c>
      <c r="C33" s="1">
        <v>0</v>
      </c>
      <c r="D33" s="1">
        <v>65.03</v>
      </c>
      <c r="E33" s="1">
        <v>58.23</v>
      </c>
      <c r="F33" s="1">
        <v>4.68</v>
      </c>
      <c r="G33" s="1">
        <v>55.2</v>
      </c>
      <c r="H33" s="1">
        <v>0</v>
      </c>
      <c r="I33" s="1">
        <v>48.139999999999993</v>
      </c>
      <c r="J33" s="1">
        <v>26.98</v>
      </c>
      <c r="K33" s="1">
        <v>57.959999999999994</v>
      </c>
      <c r="L33" s="1">
        <v>46.24</v>
      </c>
      <c r="M33" s="1">
        <v>80.034999999999997</v>
      </c>
      <c r="N33" s="36">
        <f t="shared" si="0"/>
        <v>442.495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7" t="s">
        <v>33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36">
        <f t="shared" si="0"/>
        <v>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7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36">
        <f t="shared" si="0"/>
        <v>0</v>
      </c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</row>
    <row r="36" spans="1:48" x14ac:dyDescent="0.25">
      <c r="A36" s="22" t="s">
        <v>34</v>
      </c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36">
        <f t="shared" si="0"/>
        <v>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0" t="s">
        <v>17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36">
        <f t="shared" si="0"/>
        <v>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1" t="s">
        <v>30</v>
      </c>
      <c r="B38" s="9">
        <v>89.5</v>
      </c>
      <c r="C38" s="9">
        <v>74.28</v>
      </c>
      <c r="D38" s="9">
        <v>314.83999999999997</v>
      </c>
      <c r="E38" s="9">
        <v>95.013999999999996</v>
      </c>
      <c r="F38" s="9">
        <v>0</v>
      </c>
      <c r="G38" s="9">
        <v>65.197000000000003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36">
        <f t="shared" si="0"/>
        <v>638.83100000000002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3" t="s">
        <v>21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36">
        <f t="shared" si="0"/>
        <v>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24" t="s">
        <v>31</v>
      </c>
      <c r="B40" s="13">
        <v>43.164000000000001</v>
      </c>
      <c r="C40" s="13">
        <v>14.18</v>
      </c>
      <c r="D40" s="13">
        <v>135.203</v>
      </c>
      <c r="E40" s="13">
        <v>71.134</v>
      </c>
      <c r="F40" s="13">
        <v>58.234999999999999</v>
      </c>
      <c r="G40" s="13">
        <v>67.430000000000007</v>
      </c>
      <c r="H40" s="13">
        <v>47.637999999999998</v>
      </c>
      <c r="I40" s="13">
        <v>98.323999999999998</v>
      </c>
      <c r="J40" s="13">
        <v>13.277000000000001</v>
      </c>
      <c r="K40" s="13">
        <v>17.794</v>
      </c>
      <c r="L40" s="13">
        <v>12.463999999999999</v>
      </c>
      <c r="M40" s="13">
        <v>46.4</v>
      </c>
      <c r="N40" s="36">
        <f t="shared" si="0"/>
        <v>625.24300000000005</v>
      </c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</row>
    <row r="41" spans="1:48" x14ac:dyDescent="0.25">
      <c r="A41" s="24" t="s">
        <v>32</v>
      </c>
      <c r="B41" s="13">
        <v>62.040000000000006</v>
      </c>
      <c r="C41" s="13">
        <v>0</v>
      </c>
      <c r="D41" s="13">
        <v>0</v>
      </c>
      <c r="E41" s="13">
        <v>0</v>
      </c>
      <c r="F41" s="13">
        <v>0</v>
      </c>
      <c r="G41" s="13">
        <v>36.61</v>
      </c>
      <c r="H41" s="13">
        <v>0</v>
      </c>
      <c r="I41" s="13">
        <v>0</v>
      </c>
      <c r="J41" s="13">
        <v>15.709999999999999</v>
      </c>
      <c r="K41" s="13">
        <v>0</v>
      </c>
      <c r="L41" s="13">
        <v>0</v>
      </c>
      <c r="M41" s="13">
        <v>0</v>
      </c>
      <c r="N41" s="36">
        <f t="shared" si="0"/>
        <v>114.36</v>
      </c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</row>
    <row r="42" spans="1:48" x14ac:dyDescent="0.25">
      <c r="A42" s="24" t="s">
        <v>30</v>
      </c>
      <c r="B42" s="13">
        <v>73.37</v>
      </c>
      <c r="C42" s="13">
        <v>0</v>
      </c>
      <c r="D42" s="13">
        <v>71.47999999999999</v>
      </c>
      <c r="E42" s="13">
        <v>138.43</v>
      </c>
      <c r="F42" s="13">
        <v>0</v>
      </c>
      <c r="G42" s="13">
        <v>40.870000000000005</v>
      </c>
      <c r="H42" s="13">
        <v>53.070000000000007</v>
      </c>
      <c r="I42" s="13">
        <v>0</v>
      </c>
      <c r="J42" s="13">
        <v>14.65</v>
      </c>
      <c r="K42" s="13">
        <v>12.04</v>
      </c>
      <c r="L42" s="13">
        <v>21.47</v>
      </c>
      <c r="M42" s="13">
        <v>31.01</v>
      </c>
      <c r="N42" s="36">
        <f t="shared" si="0"/>
        <v>456.39</v>
      </c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</row>
    <row r="43" spans="1:48" x14ac:dyDescent="0.25">
      <c r="A43" s="25" t="s">
        <v>23</v>
      </c>
      <c r="B43" s="13">
        <v>72.58</v>
      </c>
      <c r="C43" s="13">
        <v>0</v>
      </c>
      <c r="D43" s="13">
        <v>57.722000000000008</v>
      </c>
      <c r="E43" s="13">
        <v>143.19200000000001</v>
      </c>
      <c r="F43" s="13">
        <v>31.56</v>
      </c>
      <c r="G43" s="13">
        <v>40.409999999999997</v>
      </c>
      <c r="H43" s="13">
        <v>0</v>
      </c>
      <c r="I43" s="13">
        <v>6.25</v>
      </c>
      <c r="J43" s="13">
        <v>54.010000000000005</v>
      </c>
      <c r="K43" s="13">
        <v>1</v>
      </c>
      <c r="L43" s="13">
        <v>21.6</v>
      </c>
      <c r="M43" s="13">
        <v>43.260000000000005</v>
      </c>
      <c r="N43" s="36">
        <f t="shared" si="0"/>
        <v>471.58400000000006</v>
      </c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</row>
    <row r="44" spans="1:48" x14ac:dyDescent="0.25">
      <c r="A44" s="17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36">
        <f t="shared" si="0"/>
        <v>0</v>
      </c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</row>
    <row r="45" spans="1:48" x14ac:dyDescent="0.25">
      <c r="A45" s="2" t="s">
        <v>35</v>
      </c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36">
        <f t="shared" si="0"/>
        <v>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3" t="s">
        <v>17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36">
        <f t="shared" si="0"/>
        <v>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4" t="s">
        <v>32</v>
      </c>
      <c r="B47" s="1">
        <v>0</v>
      </c>
      <c r="C47" s="1">
        <v>0</v>
      </c>
      <c r="D47" s="1">
        <v>0</v>
      </c>
      <c r="E47" s="1">
        <v>0</v>
      </c>
      <c r="F47" s="1">
        <v>124.39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36">
        <f t="shared" si="0"/>
        <v>124.39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4" t="s">
        <v>30</v>
      </c>
      <c r="B48" s="1">
        <v>0</v>
      </c>
      <c r="C48" s="1">
        <v>108.762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36">
        <f t="shared" si="0"/>
        <v>108.762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3" t="s">
        <v>21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36">
        <f t="shared" si="0"/>
        <v>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24" t="s">
        <v>31</v>
      </c>
      <c r="B50" s="13">
        <v>0</v>
      </c>
      <c r="C50" s="13">
        <v>197.17599999999999</v>
      </c>
      <c r="D50" s="13">
        <v>0</v>
      </c>
      <c r="E50" s="13">
        <v>77.183000000000007</v>
      </c>
      <c r="F50" s="13">
        <v>216.32</v>
      </c>
      <c r="G50" s="13">
        <v>0</v>
      </c>
      <c r="H50" s="13">
        <v>94.87</v>
      </c>
      <c r="I50" s="13">
        <v>0</v>
      </c>
      <c r="J50" s="13">
        <v>60.078000000000003</v>
      </c>
      <c r="K50" s="13">
        <v>0</v>
      </c>
      <c r="L50" s="13">
        <v>0</v>
      </c>
      <c r="M50" s="13">
        <v>16.46</v>
      </c>
      <c r="N50" s="36">
        <f t="shared" si="0"/>
        <v>662.08699999999999</v>
      </c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</row>
    <row r="51" spans="1:48" x14ac:dyDescent="0.25">
      <c r="A51" s="24" t="s">
        <v>36</v>
      </c>
      <c r="B51" s="13">
        <v>0</v>
      </c>
      <c r="C51" s="13">
        <v>0</v>
      </c>
      <c r="D51" s="13">
        <v>0</v>
      </c>
      <c r="E51" s="13">
        <v>0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v>80.320000000000007</v>
      </c>
      <c r="M51" s="13">
        <v>0</v>
      </c>
      <c r="N51" s="36">
        <f t="shared" si="0"/>
        <v>80.320000000000007</v>
      </c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</row>
    <row r="52" spans="1:48" x14ac:dyDescent="0.25">
      <c r="A52" s="24" t="s">
        <v>32</v>
      </c>
      <c r="B52" s="13">
        <v>0</v>
      </c>
      <c r="C52" s="13">
        <v>0</v>
      </c>
      <c r="D52" s="13">
        <v>0</v>
      </c>
      <c r="E52" s="13">
        <v>0</v>
      </c>
      <c r="F52" s="13">
        <v>8.9499999999999993</v>
      </c>
      <c r="G52" s="13">
        <v>0</v>
      </c>
      <c r="H52" s="13">
        <v>35.869999999999997</v>
      </c>
      <c r="I52" s="13">
        <v>0</v>
      </c>
      <c r="J52" s="13">
        <v>0</v>
      </c>
      <c r="K52" s="13">
        <v>0</v>
      </c>
      <c r="L52" s="13">
        <v>0</v>
      </c>
      <c r="M52" s="13">
        <v>0</v>
      </c>
      <c r="N52" s="36">
        <f t="shared" si="0"/>
        <v>44.819999999999993</v>
      </c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</row>
    <row r="53" spans="1:48" x14ac:dyDescent="0.25">
      <c r="A53" s="24" t="s">
        <v>37</v>
      </c>
      <c r="B53" s="13">
        <v>0</v>
      </c>
      <c r="C53" s="13">
        <v>0</v>
      </c>
      <c r="D53" s="13">
        <v>0</v>
      </c>
      <c r="E53" s="13">
        <v>0</v>
      </c>
      <c r="F53" s="13">
        <v>209.82999999999998</v>
      </c>
      <c r="G53" s="13">
        <v>0</v>
      </c>
      <c r="H53" s="13">
        <v>0</v>
      </c>
      <c r="I53" s="13">
        <v>0</v>
      </c>
      <c r="J53" s="13">
        <v>32.81</v>
      </c>
      <c r="K53" s="13">
        <v>0</v>
      </c>
      <c r="L53" s="13">
        <v>0</v>
      </c>
      <c r="M53" s="13">
        <v>0</v>
      </c>
      <c r="N53" s="36">
        <f t="shared" si="0"/>
        <v>242.64</v>
      </c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</row>
    <row r="54" spans="1:48" x14ac:dyDescent="0.25">
      <c r="A54" s="24" t="s">
        <v>23</v>
      </c>
      <c r="B54" s="13">
        <v>0</v>
      </c>
      <c r="C54" s="13">
        <v>0</v>
      </c>
      <c r="D54" s="13">
        <v>0</v>
      </c>
      <c r="E54" s="13">
        <v>0</v>
      </c>
      <c r="F54" s="13">
        <v>41.66</v>
      </c>
      <c r="G54" s="13">
        <v>0</v>
      </c>
      <c r="H54" s="13">
        <v>37.71</v>
      </c>
      <c r="I54" s="13">
        <v>0</v>
      </c>
      <c r="J54" s="13">
        <v>32.950000000000003</v>
      </c>
      <c r="K54" s="13">
        <v>0</v>
      </c>
      <c r="L54" s="13">
        <v>0</v>
      </c>
      <c r="M54" s="13">
        <v>0</v>
      </c>
      <c r="N54" s="36">
        <f t="shared" si="0"/>
        <v>112.32000000000001</v>
      </c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</row>
    <row r="55" spans="1:48" x14ac:dyDescent="0.25">
      <c r="A55" s="17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36">
        <f t="shared" si="0"/>
        <v>0</v>
      </c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</row>
    <row r="56" spans="1:48" x14ac:dyDescent="0.25">
      <c r="A56" s="2" t="s">
        <v>38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36">
        <f t="shared" si="0"/>
        <v>0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3" t="s">
        <v>17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36">
        <f t="shared" si="0"/>
        <v>0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4" t="s">
        <v>32</v>
      </c>
      <c r="B58" s="1">
        <v>90.59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36">
        <f t="shared" si="0"/>
        <v>90.59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4" t="s">
        <v>39</v>
      </c>
      <c r="B59" s="1">
        <v>0</v>
      </c>
      <c r="C59" s="1">
        <v>0</v>
      </c>
      <c r="D59" s="1">
        <v>0</v>
      </c>
      <c r="E59" s="1">
        <v>0</v>
      </c>
      <c r="F59" s="1">
        <v>593.46499999999992</v>
      </c>
      <c r="G59" s="1">
        <v>0</v>
      </c>
      <c r="H59" s="1">
        <v>0</v>
      </c>
      <c r="I59" s="1">
        <v>0</v>
      </c>
      <c r="J59" s="1">
        <v>70.42</v>
      </c>
      <c r="K59" s="1">
        <v>194.59100000000001</v>
      </c>
      <c r="L59" s="1">
        <v>0</v>
      </c>
      <c r="M59" s="1">
        <v>0</v>
      </c>
      <c r="N59" s="36">
        <f t="shared" si="0"/>
        <v>858.47599999999989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5" t="s">
        <v>23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36">
        <f t="shared" si="0"/>
        <v>0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3" t="s">
        <v>21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36">
        <f t="shared" si="0"/>
        <v>0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24" t="s">
        <v>31</v>
      </c>
      <c r="B62" s="13">
        <v>35.31</v>
      </c>
      <c r="C62" s="13">
        <v>0</v>
      </c>
      <c r="D62" s="13">
        <v>0</v>
      </c>
      <c r="E62" s="13">
        <v>0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3">
        <v>127.505</v>
      </c>
      <c r="L62" s="13">
        <v>0</v>
      </c>
      <c r="M62" s="13">
        <v>0</v>
      </c>
      <c r="N62" s="36">
        <f t="shared" si="0"/>
        <v>162.815</v>
      </c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</row>
    <row r="63" spans="1:48" x14ac:dyDescent="0.25">
      <c r="A63" s="24" t="s">
        <v>40</v>
      </c>
      <c r="B63" s="13">
        <v>215.42000000000002</v>
      </c>
      <c r="C63" s="13">
        <v>0</v>
      </c>
      <c r="D63" s="13">
        <v>0</v>
      </c>
      <c r="E63" s="13">
        <v>0</v>
      </c>
      <c r="F63" s="13">
        <v>245.84800000000001</v>
      </c>
      <c r="G63" s="13">
        <v>0</v>
      </c>
      <c r="H63" s="13">
        <v>0</v>
      </c>
      <c r="I63" s="13">
        <v>0</v>
      </c>
      <c r="J63" s="13">
        <v>0</v>
      </c>
      <c r="K63" s="13">
        <v>0</v>
      </c>
      <c r="L63" s="13">
        <v>0</v>
      </c>
      <c r="M63" s="13">
        <v>0</v>
      </c>
      <c r="N63" s="36">
        <f t="shared" si="0"/>
        <v>461.26800000000003</v>
      </c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</row>
    <row r="64" spans="1:48" x14ac:dyDescent="0.25">
      <c r="A64" s="24" t="s">
        <v>41</v>
      </c>
      <c r="B64" s="13">
        <v>0</v>
      </c>
      <c r="C64" s="13">
        <v>0</v>
      </c>
      <c r="D64" s="13">
        <v>0</v>
      </c>
      <c r="E64" s="13">
        <v>0</v>
      </c>
      <c r="F64" s="13">
        <v>13.488</v>
      </c>
      <c r="G64" s="13">
        <v>0</v>
      </c>
      <c r="H64" s="13">
        <v>0</v>
      </c>
      <c r="I64" s="13">
        <v>0</v>
      </c>
      <c r="J64" s="13">
        <v>0</v>
      </c>
      <c r="K64" s="13">
        <v>19.169999999999998</v>
      </c>
      <c r="L64" s="13">
        <v>0</v>
      </c>
      <c r="M64" s="13">
        <v>0</v>
      </c>
      <c r="N64" s="36">
        <f t="shared" si="0"/>
        <v>32.658000000000001</v>
      </c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</row>
    <row r="65" spans="1:48" x14ac:dyDescent="0.25">
      <c r="A65" s="24" t="s">
        <v>42</v>
      </c>
      <c r="B65" s="13">
        <v>85.68</v>
      </c>
      <c r="C65" s="13">
        <v>0</v>
      </c>
      <c r="D65" s="13">
        <v>0</v>
      </c>
      <c r="E65" s="13">
        <v>0</v>
      </c>
      <c r="F65" s="13">
        <v>60.559999999999995</v>
      </c>
      <c r="G65" s="13">
        <v>0</v>
      </c>
      <c r="H65" s="13">
        <v>0</v>
      </c>
      <c r="I65" s="13">
        <v>0</v>
      </c>
      <c r="J65" s="13">
        <v>0</v>
      </c>
      <c r="K65" s="13">
        <v>36.11</v>
      </c>
      <c r="L65" s="13">
        <v>0</v>
      </c>
      <c r="M65" s="13">
        <v>0</v>
      </c>
      <c r="N65" s="36">
        <f t="shared" si="0"/>
        <v>182.35000000000002</v>
      </c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</row>
    <row r="66" spans="1:48" x14ac:dyDescent="0.25">
      <c r="A66" s="24" t="s">
        <v>23</v>
      </c>
      <c r="B66" s="13">
        <v>38.590000000000003</v>
      </c>
      <c r="C66" s="13">
        <v>0</v>
      </c>
      <c r="D66" s="13">
        <v>0</v>
      </c>
      <c r="E66" s="13">
        <v>0</v>
      </c>
      <c r="F66" s="13">
        <v>159.108</v>
      </c>
      <c r="G66" s="13">
        <v>0</v>
      </c>
      <c r="H66" s="13">
        <v>0</v>
      </c>
      <c r="I66" s="13">
        <v>0</v>
      </c>
      <c r="J66" s="13">
        <v>0</v>
      </c>
      <c r="K66" s="13">
        <v>81.48</v>
      </c>
      <c r="L66" s="13">
        <v>0</v>
      </c>
      <c r="M66" s="13">
        <v>0</v>
      </c>
      <c r="N66" s="36">
        <f t="shared" si="0"/>
        <v>279.178</v>
      </c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</row>
    <row r="67" spans="1:48" x14ac:dyDescent="0.25">
      <c r="A67" s="17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36">
        <f t="shared" si="0"/>
        <v>0</v>
      </c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</row>
    <row r="68" spans="1:48" x14ac:dyDescent="0.25">
      <c r="A68" s="2" t="s">
        <v>43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36">
        <f t="shared" si="0"/>
        <v>0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3" t="s">
        <v>17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36">
        <f t="shared" si="0"/>
        <v>0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4" t="s">
        <v>19</v>
      </c>
      <c r="B70" s="1">
        <v>0</v>
      </c>
      <c r="C70" s="1">
        <v>0</v>
      </c>
      <c r="D70" s="1">
        <v>0</v>
      </c>
      <c r="E70" s="1">
        <v>120.12</v>
      </c>
      <c r="F70" s="1">
        <v>0</v>
      </c>
      <c r="G70" s="1">
        <v>644.66100000000006</v>
      </c>
      <c r="H70" s="1">
        <v>99.539999999999992</v>
      </c>
      <c r="I70" s="1">
        <v>0</v>
      </c>
      <c r="J70" s="1">
        <v>224.42000000000002</v>
      </c>
      <c r="K70" s="1">
        <v>0</v>
      </c>
      <c r="L70" s="1">
        <v>290.56</v>
      </c>
      <c r="M70" s="1">
        <v>655.26</v>
      </c>
      <c r="N70" s="36">
        <f t="shared" ref="N70:N73" si="1">SUM(B70:M70)</f>
        <v>2034.5609999999999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3" t="s">
        <v>21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36">
        <f t="shared" si="1"/>
        <v>0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24" t="s">
        <v>19</v>
      </c>
      <c r="B72" s="13">
        <v>0</v>
      </c>
      <c r="C72" s="13">
        <v>0</v>
      </c>
      <c r="D72" s="13">
        <v>0</v>
      </c>
      <c r="E72" s="13">
        <v>23.48</v>
      </c>
      <c r="F72" s="13">
        <v>0</v>
      </c>
      <c r="G72" s="13">
        <v>239.03</v>
      </c>
      <c r="H72" s="13">
        <v>48.67</v>
      </c>
      <c r="I72" s="13">
        <v>0</v>
      </c>
      <c r="J72" s="13">
        <v>99.302999999999997</v>
      </c>
      <c r="K72" s="13">
        <v>0</v>
      </c>
      <c r="L72" s="13">
        <v>75.430000000000007</v>
      </c>
      <c r="M72" s="13">
        <v>85.42</v>
      </c>
      <c r="N72" s="36">
        <f t="shared" si="1"/>
        <v>571.33299999999997</v>
      </c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</row>
    <row r="73" spans="1:48" x14ac:dyDescent="0.25">
      <c r="A73" s="25" t="s">
        <v>23</v>
      </c>
      <c r="B73" s="13">
        <v>0</v>
      </c>
      <c r="C73" s="13">
        <v>0</v>
      </c>
      <c r="D73" s="13">
        <v>0</v>
      </c>
      <c r="E73" s="13">
        <v>10.653</v>
      </c>
      <c r="F73" s="13">
        <v>0</v>
      </c>
      <c r="G73" s="13">
        <v>35.799999999999997</v>
      </c>
      <c r="H73" s="13">
        <v>18.79</v>
      </c>
      <c r="I73" s="13">
        <v>0</v>
      </c>
      <c r="J73" s="13">
        <v>17.399999999999999</v>
      </c>
      <c r="K73" s="13">
        <v>0</v>
      </c>
      <c r="L73" s="13">
        <v>33.450000000000003</v>
      </c>
      <c r="M73" s="13">
        <v>114.21</v>
      </c>
      <c r="N73" s="36">
        <f t="shared" si="1"/>
        <v>230.303</v>
      </c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153"/>
  <sheetViews>
    <sheetView tabSelected="1" topLeftCell="I16" workbookViewId="0">
      <selection activeCell="T34" sqref="S34:T35"/>
    </sheetView>
  </sheetViews>
  <sheetFormatPr defaultRowHeight="15" x14ac:dyDescent="0.25"/>
  <cols>
    <col min="1" max="1" width="20" bestFit="1" customWidth="1"/>
    <col min="19" max="19" width="26.5703125" bestFit="1" customWidth="1"/>
  </cols>
  <sheetData>
    <row r="1" spans="1:51" x14ac:dyDescent="0.25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</row>
    <row r="2" spans="1:51" ht="15.75" thickBot="1" x14ac:dyDescent="0.3">
      <c r="A2" s="31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</row>
    <row r="3" spans="1:51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2"/>
    </row>
    <row r="4" spans="1:51" x14ac:dyDescent="0.25">
      <c r="A4" s="31"/>
      <c r="B4" s="34"/>
      <c r="C4" s="27"/>
      <c r="D4" s="78" t="s">
        <v>132</v>
      </c>
      <c r="E4" s="78"/>
      <c r="F4" s="78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 t="s">
        <v>155</v>
      </c>
      <c r="T4" s="27"/>
      <c r="U4" s="27"/>
      <c r="V4" s="27" t="s">
        <v>128</v>
      </c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</row>
    <row r="5" spans="1:51" x14ac:dyDescent="0.25">
      <c r="A5" s="77"/>
      <c r="B5" s="34"/>
      <c r="C5" s="27"/>
      <c r="D5" s="79" t="s">
        <v>133</v>
      </c>
      <c r="E5" s="80" t="s">
        <v>134</v>
      </c>
      <c r="F5" s="81" t="s">
        <v>135</v>
      </c>
      <c r="G5" s="81" t="s">
        <v>136</v>
      </c>
      <c r="H5" s="81" t="s">
        <v>137</v>
      </c>
      <c r="I5" s="81" t="s">
        <v>138</v>
      </c>
      <c r="J5" s="81" t="s">
        <v>139</v>
      </c>
      <c r="K5" s="81" t="s">
        <v>140</v>
      </c>
      <c r="L5" s="81" t="s">
        <v>141</v>
      </c>
      <c r="M5" s="81" t="s">
        <v>142</v>
      </c>
      <c r="N5" s="81" t="s">
        <v>143</v>
      </c>
      <c r="O5" s="81" t="s">
        <v>144</v>
      </c>
      <c r="P5" s="82" t="s">
        <v>145</v>
      </c>
      <c r="Q5" s="81" t="s">
        <v>44</v>
      </c>
      <c r="R5" s="27"/>
      <c r="S5" s="91" t="s">
        <v>156</v>
      </c>
      <c r="T5" s="27">
        <f>Q30+Q16</f>
        <v>6018.817</v>
      </c>
      <c r="U5" s="27"/>
      <c r="V5" s="27">
        <v>6891</v>
      </c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</row>
    <row r="6" spans="1:51" x14ac:dyDescent="0.25">
      <c r="A6" s="77"/>
      <c r="B6" s="34"/>
      <c r="C6" s="27"/>
      <c r="D6" s="81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4"/>
      <c r="Q6" s="83"/>
      <c r="R6" s="27"/>
      <c r="S6" s="91" t="s">
        <v>157</v>
      </c>
      <c r="T6" s="27">
        <f>Q14+Q28</f>
        <v>1070.231</v>
      </c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</row>
    <row r="7" spans="1:51" x14ac:dyDescent="0.25">
      <c r="A7" s="77"/>
      <c r="B7" s="34"/>
      <c r="C7" s="27"/>
      <c r="D7" s="79" t="s">
        <v>146</v>
      </c>
      <c r="E7" s="83">
        <v>114.31</v>
      </c>
      <c r="F7" s="83">
        <v>0</v>
      </c>
      <c r="G7" s="83">
        <f>33.12</f>
        <v>33.119999999999997</v>
      </c>
      <c r="H7" s="83">
        <v>23.48</v>
      </c>
      <c r="I7" s="83">
        <f>23.8+28.24+7.838</f>
        <v>59.878</v>
      </c>
      <c r="J7" s="83">
        <v>28.02</v>
      </c>
      <c r="K7" s="83">
        <v>27.9</v>
      </c>
      <c r="L7" s="83">
        <v>21.36</v>
      </c>
      <c r="M7" s="83">
        <f>16.04</f>
        <v>16.04</v>
      </c>
      <c r="N7" s="83">
        <v>26.08</v>
      </c>
      <c r="O7" s="83">
        <v>0</v>
      </c>
      <c r="P7" s="84">
        <v>11.61</v>
      </c>
      <c r="Q7" s="83">
        <f>E7+F7+G7+H7+I7+J7+K7+L7+M7+N7+O7+P7</f>
        <v>361.798</v>
      </c>
      <c r="R7" s="27"/>
      <c r="S7" s="28" t="s">
        <v>158</v>
      </c>
      <c r="T7" s="27">
        <v>549.08000000000004</v>
      </c>
      <c r="U7" s="27"/>
      <c r="V7" s="27">
        <v>939.12099999999998</v>
      </c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</row>
    <row r="8" spans="1:51" x14ac:dyDescent="0.25">
      <c r="A8" s="77"/>
      <c r="B8" s="34"/>
      <c r="C8" s="27"/>
      <c r="D8" s="79" t="s">
        <v>147</v>
      </c>
      <c r="E8" s="83">
        <v>0</v>
      </c>
      <c r="F8" s="83">
        <v>0</v>
      </c>
      <c r="G8" s="83">
        <v>0</v>
      </c>
      <c r="H8" s="83">
        <v>0</v>
      </c>
      <c r="I8" s="83">
        <v>0</v>
      </c>
      <c r="J8" s="83">
        <v>0</v>
      </c>
      <c r="K8" s="83">
        <v>0</v>
      </c>
      <c r="L8" s="83">
        <v>0</v>
      </c>
      <c r="M8" s="83">
        <v>0</v>
      </c>
      <c r="N8" s="83">
        <v>0</v>
      </c>
      <c r="O8" s="83">
        <v>0</v>
      </c>
      <c r="P8" s="84">
        <v>0</v>
      </c>
      <c r="Q8" s="83">
        <f t="shared" ref="Q8:Q16" si="0">E8+F8+G8+H8+I8+J8+K8+L8+M8+N8+O8+P8</f>
        <v>0</v>
      </c>
      <c r="R8" s="27"/>
      <c r="S8" s="91" t="s">
        <v>159</v>
      </c>
      <c r="T8" s="27">
        <f>T5-T6-T7</f>
        <v>4399.5060000000003</v>
      </c>
      <c r="U8" s="27"/>
      <c r="V8" s="27">
        <f>V5-V7</f>
        <v>5951.8789999999999</v>
      </c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</row>
    <row r="9" spans="1:51" x14ac:dyDescent="0.25">
      <c r="A9" s="31"/>
      <c r="B9" s="31"/>
      <c r="C9" s="27"/>
      <c r="D9" s="79" t="s">
        <v>148</v>
      </c>
      <c r="E9" s="83">
        <v>0</v>
      </c>
      <c r="F9" s="83">
        <v>0</v>
      </c>
      <c r="G9" s="83">
        <v>0</v>
      </c>
      <c r="H9" s="83">
        <v>0</v>
      </c>
      <c r="I9" s="83">
        <v>0</v>
      </c>
      <c r="J9" s="83">
        <v>0</v>
      </c>
      <c r="K9" s="83">
        <v>0</v>
      </c>
      <c r="L9" s="83">
        <v>0</v>
      </c>
      <c r="M9" s="83">
        <v>0</v>
      </c>
      <c r="N9" s="83">
        <v>0</v>
      </c>
      <c r="O9" s="83">
        <v>0</v>
      </c>
      <c r="P9" s="84">
        <v>0</v>
      </c>
      <c r="Q9" s="83">
        <f t="shared" si="0"/>
        <v>0</v>
      </c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</row>
    <row r="10" spans="1:51" x14ac:dyDescent="0.25">
      <c r="A10" s="31"/>
      <c r="B10" s="34"/>
      <c r="C10" s="27"/>
      <c r="D10" s="79" t="s">
        <v>149</v>
      </c>
      <c r="E10" s="83">
        <v>0</v>
      </c>
      <c r="F10" s="83">
        <v>0</v>
      </c>
      <c r="G10" s="83">
        <f>37.76</f>
        <v>37.76</v>
      </c>
      <c r="H10" s="83">
        <v>0</v>
      </c>
      <c r="I10" s="83">
        <v>0</v>
      </c>
      <c r="J10" s="83">
        <v>50</v>
      </c>
      <c r="K10" s="83">
        <v>53.07</v>
      </c>
      <c r="L10" s="83">
        <v>0</v>
      </c>
      <c r="M10" s="83">
        <f>19.39</f>
        <v>19.39</v>
      </c>
      <c r="N10" s="83">
        <v>6.33</v>
      </c>
      <c r="O10" s="83">
        <v>0</v>
      </c>
      <c r="P10" s="84">
        <v>68.64</v>
      </c>
      <c r="Q10" s="83">
        <f t="shared" si="0"/>
        <v>235.19</v>
      </c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</row>
    <row r="11" spans="1:51" x14ac:dyDescent="0.25">
      <c r="A11" s="77"/>
      <c r="B11" s="34"/>
      <c r="C11" s="27"/>
      <c r="D11" s="79" t="s">
        <v>150</v>
      </c>
      <c r="E11" s="83">
        <v>0</v>
      </c>
      <c r="F11" s="83">
        <v>0</v>
      </c>
      <c r="G11" s="83">
        <v>0</v>
      </c>
      <c r="H11" s="83">
        <v>0</v>
      </c>
      <c r="I11" s="83">
        <v>0</v>
      </c>
      <c r="J11" s="83">
        <v>0</v>
      </c>
      <c r="K11" s="83">
        <v>35.869999999999997</v>
      </c>
      <c r="L11" s="83">
        <v>0</v>
      </c>
      <c r="M11" s="83">
        <f>32.81</f>
        <v>32.81</v>
      </c>
      <c r="N11" s="83">
        <v>0</v>
      </c>
      <c r="O11" s="83">
        <v>0</v>
      </c>
      <c r="P11" s="84">
        <v>0</v>
      </c>
      <c r="Q11" s="83">
        <f t="shared" si="0"/>
        <v>68.680000000000007</v>
      </c>
      <c r="R11" s="27"/>
      <c r="S11" s="27" t="s">
        <v>160</v>
      </c>
      <c r="T11" s="27">
        <f>(V8-T8)/V8*100</f>
        <v>26.08206584844886</v>
      </c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</row>
    <row r="12" spans="1:51" x14ac:dyDescent="0.25">
      <c r="A12" s="77"/>
      <c r="B12" s="34"/>
      <c r="C12" s="27"/>
      <c r="D12" s="79" t="s">
        <v>151</v>
      </c>
      <c r="E12" s="83">
        <v>135.41</v>
      </c>
      <c r="F12" s="83">
        <v>0</v>
      </c>
      <c r="G12" s="83">
        <f>71.48+113.85</f>
        <v>185.32999999999998</v>
      </c>
      <c r="H12" s="83">
        <v>128.13999999999999</v>
      </c>
      <c r="I12" s="83">
        <v>0</v>
      </c>
      <c r="J12" s="83">
        <f>61.57+77.48</f>
        <v>139.05000000000001</v>
      </c>
      <c r="K12" s="83">
        <v>0</v>
      </c>
      <c r="L12" s="83">
        <f>79.87+27.79</f>
        <v>107.66</v>
      </c>
      <c r="M12" s="83">
        <f>30.36+58.83</f>
        <v>89.19</v>
      </c>
      <c r="N12" s="83">
        <v>152.97</v>
      </c>
      <c r="O12" s="83">
        <v>47.38</v>
      </c>
      <c r="P12" s="84">
        <v>81.221000000000004</v>
      </c>
      <c r="Q12" s="83">
        <f t="shared" si="0"/>
        <v>1066.3510000000001</v>
      </c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</row>
    <row r="13" spans="1:51" x14ac:dyDescent="0.25">
      <c r="A13" s="77"/>
      <c r="B13" s="34"/>
      <c r="C13" s="27"/>
      <c r="D13" s="79" t="s">
        <v>152</v>
      </c>
      <c r="E13" s="83">
        <v>85.68</v>
      </c>
      <c r="F13" s="83">
        <v>0</v>
      </c>
      <c r="G13" s="83">
        <v>0</v>
      </c>
      <c r="H13" s="83">
        <v>0</v>
      </c>
      <c r="I13" s="83">
        <v>74.05</v>
      </c>
      <c r="J13" s="83">
        <v>0</v>
      </c>
      <c r="K13" s="83">
        <v>0</v>
      </c>
      <c r="L13" s="83">
        <v>0</v>
      </c>
      <c r="M13" s="83">
        <v>0</v>
      </c>
      <c r="N13" s="83">
        <v>55.28</v>
      </c>
      <c r="O13" s="83">
        <v>0</v>
      </c>
      <c r="P13" s="84">
        <v>0</v>
      </c>
      <c r="Q13" s="83">
        <f t="shared" si="0"/>
        <v>215.01000000000002</v>
      </c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</row>
    <row r="14" spans="1:51" x14ac:dyDescent="0.25">
      <c r="A14" s="77"/>
      <c r="B14" s="34"/>
      <c r="C14" s="27"/>
      <c r="D14" s="79" t="s">
        <v>153</v>
      </c>
      <c r="E14" s="83">
        <v>0</v>
      </c>
      <c r="F14" s="83">
        <v>0</v>
      </c>
      <c r="G14" s="83">
        <v>0</v>
      </c>
      <c r="H14" s="83">
        <v>0</v>
      </c>
      <c r="I14" s="83">
        <v>68.52</v>
      </c>
      <c r="J14" s="83">
        <f>62.43+176.6</f>
        <v>239.03</v>
      </c>
      <c r="K14" s="83">
        <v>48.67</v>
      </c>
      <c r="L14" s="83">
        <v>0</v>
      </c>
      <c r="M14" s="83">
        <f>42.86+56.443</f>
        <v>99.302999999999997</v>
      </c>
      <c r="N14" s="83">
        <v>0</v>
      </c>
      <c r="O14" s="83">
        <v>75.430000000000007</v>
      </c>
      <c r="P14" s="84">
        <f>17.49+67.93</f>
        <v>85.42</v>
      </c>
      <c r="Q14" s="83">
        <f t="shared" si="0"/>
        <v>616.37299999999993</v>
      </c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</row>
    <row r="15" spans="1:51" x14ac:dyDescent="0.25">
      <c r="A15" s="77"/>
      <c r="B15" s="34"/>
      <c r="C15" s="27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3"/>
      <c r="R15" s="27"/>
      <c r="S15" s="27"/>
      <c r="T15" s="27"/>
      <c r="U15" s="27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29"/>
    </row>
    <row r="16" spans="1:51" x14ac:dyDescent="0.25">
      <c r="A16" s="77"/>
      <c r="B16" s="34"/>
      <c r="C16" s="27"/>
      <c r="D16" s="79" t="s">
        <v>44</v>
      </c>
      <c r="E16" s="86">
        <f>E7+E8+E9+E10+E11+E12+E13+E14</f>
        <v>335.4</v>
      </c>
      <c r="F16" s="86">
        <f t="shared" ref="F16:P16" si="1">F7+F8+F9+F10+F11+F12+F13+F14</f>
        <v>0</v>
      </c>
      <c r="G16" s="86">
        <f t="shared" si="1"/>
        <v>256.20999999999998</v>
      </c>
      <c r="H16" s="86">
        <f t="shared" si="1"/>
        <v>151.61999999999998</v>
      </c>
      <c r="I16" s="86">
        <f t="shared" si="1"/>
        <v>202.44799999999998</v>
      </c>
      <c r="J16" s="86">
        <f t="shared" si="1"/>
        <v>456.1</v>
      </c>
      <c r="K16" s="86">
        <f t="shared" si="1"/>
        <v>165.51</v>
      </c>
      <c r="L16" s="86">
        <f t="shared" si="1"/>
        <v>129.01999999999998</v>
      </c>
      <c r="M16" s="86">
        <f>M7+M8+M9+M10+M11+M12+M13+M14</f>
        <v>256.733</v>
      </c>
      <c r="N16" s="86">
        <f>N7+N8+N9+N10+N11+N12+N13+N14</f>
        <v>240.66</v>
      </c>
      <c r="O16" s="86">
        <f t="shared" si="1"/>
        <v>122.81</v>
      </c>
      <c r="P16" s="86">
        <f t="shared" si="1"/>
        <v>246.89100000000002</v>
      </c>
      <c r="Q16" s="83">
        <f t="shared" si="0"/>
        <v>2563.4019999999996</v>
      </c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</row>
    <row r="17" spans="1:51" x14ac:dyDescent="0.25">
      <c r="A17" s="77"/>
      <c r="B17" s="34"/>
      <c r="C17" s="27"/>
      <c r="D17" s="27"/>
      <c r="E17" s="27">
        <f>335.4-E16</f>
        <v>0</v>
      </c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29"/>
    </row>
    <row r="18" spans="1:51" ht="15.75" thickBot="1" x14ac:dyDescent="0.3">
      <c r="A18" s="31"/>
      <c r="B18" s="31"/>
      <c r="C18" s="27"/>
      <c r="D18" s="87" t="s">
        <v>154</v>
      </c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3"/>
    </row>
    <row r="19" spans="1:51" x14ac:dyDescent="0.25">
      <c r="A19" s="31"/>
      <c r="B19" s="34"/>
      <c r="C19" s="27"/>
      <c r="D19" s="79" t="s">
        <v>133</v>
      </c>
      <c r="E19" s="80" t="s">
        <v>134</v>
      </c>
      <c r="F19" s="81" t="s">
        <v>135</v>
      </c>
      <c r="G19" s="81" t="s">
        <v>136</v>
      </c>
      <c r="H19" s="81" t="s">
        <v>137</v>
      </c>
      <c r="I19" s="81" t="s">
        <v>138</v>
      </c>
      <c r="J19" s="81" t="s">
        <v>139</v>
      </c>
      <c r="K19" s="81" t="s">
        <v>140</v>
      </c>
      <c r="L19" s="81" t="s">
        <v>141</v>
      </c>
      <c r="M19" s="81" t="s">
        <v>142</v>
      </c>
      <c r="N19" s="81" t="s">
        <v>143</v>
      </c>
      <c r="O19" s="81" t="s">
        <v>144</v>
      </c>
      <c r="P19" s="82" t="s">
        <v>145</v>
      </c>
      <c r="Q19" s="81" t="s">
        <v>44</v>
      </c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</row>
    <row r="20" spans="1:51" x14ac:dyDescent="0.25">
      <c r="A20" s="31"/>
      <c r="B20" s="35"/>
      <c r="C20" s="27"/>
      <c r="D20" s="81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4"/>
      <c r="Q20" s="83"/>
      <c r="R20" s="27"/>
      <c r="S20" s="27"/>
      <c r="T20" s="27"/>
      <c r="U20" s="27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0"/>
    </row>
    <row r="21" spans="1:51" x14ac:dyDescent="0.25">
      <c r="A21" s="31"/>
      <c r="B21" s="34"/>
      <c r="C21" s="27"/>
      <c r="D21" s="79" t="s">
        <v>146</v>
      </c>
      <c r="E21" s="83">
        <f>34.526+8.493</f>
        <v>43.019000000000005</v>
      </c>
      <c r="F21" s="85">
        <v>46.54</v>
      </c>
      <c r="G21" s="83">
        <f>38.35+23.21</f>
        <v>61.56</v>
      </c>
      <c r="H21" s="88">
        <v>56.704000000000001</v>
      </c>
      <c r="I21" s="83">
        <f>15.71+19.93</f>
        <v>35.64</v>
      </c>
      <c r="J21" s="88">
        <f>25.042+25.73+2.39</f>
        <v>53.162000000000006</v>
      </c>
      <c r="K21" s="83">
        <v>57.2</v>
      </c>
      <c r="L21" s="88">
        <f>19.222+16.296</f>
        <v>35.518000000000001</v>
      </c>
      <c r="M21" s="88">
        <f>15.703+13.984+20.46</f>
        <v>50.146999999999998</v>
      </c>
      <c r="N21" s="83">
        <v>44.8</v>
      </c>
      <c r="O21" s="83">
        <v>22.82</v>
      </c>
      <c r="P21" s="84">
        <v>41.97</v>
      </c>
      <c r="Q21" s="88">
        <f>E21+F21+G21+H21+I21+J21+K21+L21+M21+N21+O21+P21</f>
        <v>549.07999999999993</v>
      </c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</row>
    <row r="22" spans="1:51" x14ac:dyDescent="0.25">
      <c r="A22" s="77"/>
      <c r="B22" s="34"/>
      <c r="C22" s="27"/>
      <c r="D22" s="79" t="s">
        <v>147</v>
      </c>
      <c r="E22" s="83"/>
      <c r="F22" s="83">
        <v>0</v>
      </c>
      <c r="G22" s="83">
        <v>0</v>
      </c>
      <c r="H22" s="83">
        <v>0</v>
      </c>
      <c r="I22" s="83">
        <v>0</v>
      </c>
      <c r="J22" s="83">
        <v>0</v>
      </c>
      <c r="K22" s="83">
        <v>0</v>
      </c>
      <c r="L22" s="83">
        <v>0</v>
      </c>
      <c r="M22" s="83">
        <v>0</v>
      </c>
      <c r="N22" s="83">
        <v>0</v>
      </c>
      <c r="O22" s="83">
        <v>0</v>
      </c>
      <c r="P22" s="84">
        <v>0</v>
      </c>
      <c r="Q22" s="83">
        <f t="shared" ref="Q22:Q28" si="2">E22+F22+G22+H22+I22+J22+K22+L22+M22+N22+O22+P22</f>
        <v>0</v>
      </c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</row>
    <row r="23" spans="1:51" x14ac:dyDescent="0.25">
      <c r="A23" s="77"/>
      <c r="B23" s="34"/>
      <c r="C23" s="27"/>
      <c r="D23" s="79" t="s">
        <v>148</v>
      </c>
      <c r="E23" s="83"/>
      <c r="F23" s="83">
        <v>0</v>
      </c>
      <c r="G23" s="83">
        <v>0</v>
      </c>
      <c r="H23" s="83">
        <v>0</v>
      </c>
      <c r="I23" s="83">
        <v>0</v>
      </c>
      <c r="J23" s="83">
        <v>0</v>
      </c>
      <c r="K23" s="83">
        <v>0</v>
      </c>
      <c r="L23" s="83">
        <v>0</v>
      </c>
      <c r="M23" s="83">
        <v>0</v>
      </c>
      <c r="N23" s="83">
        <v>0</v>
      </c>
      <c r="O23" s="83">
        <v>0</v>
      </c>
      <c r="P23" s="84">
        <v>0</v>
      </c>
      <c r="Q23" s="83">
        <f t="shared" si="2"/>
        <v>0</v>
      </c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</row>
    <row r="24" spans="1:51" x14ac:dyDescent="0.25">
      <c r="A24" s="77"/>
      <c r="B24" s="34"/>
      <c r="C24" s="27"/>
      <c r="D24" s="79" t="s">
        <v>149</v>
      </c>
      <c r="E24" s="83"/>
      <c r="F24" s="83">
        <v>0</v>
      </c>
      <c r="G24" s="83">
        <v>103.35</v>
      </c>
      <c r="H24" s="83">
        <v>0</v>
      </c>
      <c r="I24" s="83">
        <v>0</v>
      </c>
      <c r="J24" s="83">
        <v>60.87</v>
      </c>
      <c r="K24" s="83">
        <v>56.122</v>
      </c>
      <c r="L24" s="83">
        <v>0</v>
      </c>
      <c r="M24" s="83">
        <v>75.900000000000006</v>
      </c>
      <c r="N24" s="83">
        <v>81.86</v>
      </c>
      <c r="O24" s="83">
        <v>20.46</v>
      </c>
      <c r="P24" s="84">
        <v>35.49</v>
      </c>
      <c r="Q24" s="83">
        <f t="shared" si="2"/>
        <v>434.05199999999996</v>
      </c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</row>
    <row r="25" spans="1:51" x14ac:dyDescent="0.25">
      <c r="A25" s="77"/>
      <c r="B25" s="34"/>
      <c r="C25" s="27"/>
      <c r="D25" s="79" t="s">
        <v>150</v>
      </c>
      <c r="E25" s="83"/>
      <c r="F25" s="83">
        <v>197.18</v>
      </c>
      <c r="G25" s="83">
        <v>0</v>
      </c>
      <c r="H25" s="83">
        <v>77.185000000000002</v>
      </c>
      <c r="I25" s="83">
        <v>72.010000000000005</v>
      </c>
      <c r="J25" s="83">
        <v>0</v>
      </c>
      <c r="K25" s="83">
        <v>70.75</v>
      </c>
      <c r="L25" s="83">
        <v>0</v>
      </c>
      <c r="M25" s="83">
        <v>60.08</v>
      </c>
      <c r="N25" s="83">
        <v>0</v>
      </c>
      <c r="O25" s="83">
        <v>80.319999999999993</v>
      </c>
      <c r="P25" s="84">
        <v>16.46</v>
      </c>
      <c r="Q25" s="83">
        <f t="shared" si="2"/>
        <v>573.98500000000001</v>
      </c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</row>
    <row r="26" spans="1:51" x14ac:dyDescent="0.25">
      <c r="A26" s="77"/>
      <c r="B26" s="34"/>
      <c r="C26" s="27"/>
      <c r="D26" s="79" t="s">
        <v>151</v>
      </c>
      <c r="E26" s="83">
        <f>67.21</f>
        <v>67.209999999999994</v>
      </c>
      <c r="F26" s="83">
        <v>14.18</v>
      </c>
      <c r="G26" s="83">
        <f>12.643+21.68+122.751</f>
        <v>157.07400000000001</v>
      </c>
      <c r="H26" s="83">
        <v>101.88</v>
      </c>
      <c r="I26" s="83">
        <v>58.24</v>
      </c>
      <c r="J26" s="83">
        <f>4.14+62.71</f>
        <v>66.849999999999994</v>
      </c>
      <c r="K26" s="83">
        <v>47.64</v>
      </c>
      <c r="L26" s="83">
        <v>130.59</v>
      </c>
      <c r="M26" s="83">
        <v>34.200000000000003</v>
      </c>
      <c r="N26" s="83">
        <v>44.244</v>
      </c>
      <c r="O26" s="83">
        <v>30.32</v>
      </c>
      <c r="P26" s="84">
        <v>67.319999999999993</v>
      </c>
      <c r="Q26" s="83">
        <f t="shared" si="2"/>
        <v>819.74800000000005</v>
      </c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</row>
    <row r="27" spans="1:51" x14ac:dyDescent="0.25">
      <c r="A27" s="77"/>
      <c r="B27" s="34"/>
      <c r="C27" s="27"/>
      <c r="D27" s="79" t="s">
        <v>152</v>
      </c>
      <c r="E27" s="83">
        <v>251.33199999999999</v>
      </c>
      <c r="F27" s="83">
        <v>0</v>
      </c>
      <c r="G27" s="83">
        <v>0</v>
      </c>
      <c r="H27" s="83"/>
      <c r="I27" s="83">
        <v>245.85</v>
      </c>
      <c r="J27" s="83">
        <v>0</v>
      </c>
      <c r="K27" s="83">
        <v>0</v>
      </c>
      <c r="L27" s="83">
        <v>0</v>
      </c>
      <c r="M27" s="83">
        <v>0</v>
      </c>
      <c r="N27" s="83">
        <v>127.51</v>
      </c>
      <c r="O27" s="83">
        <v>0</v>
      </c>
      <c r="P27" s="84">
        <v>0</v>
      </c>
      <c r="Q27" s="83">
        <f t="shared" si="2"/>
        <v>624.69200000000001</v>
      </c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</row>
    <row r="28" spans="1:51" x14ac:dyDescent="0.25">
      <c r="A28" s="77"/>
      <c r="B28" s="34"/>
      <c r="C28" s="27"/>
      <c r="D28" s="79" t="s">
        <v>153</v>
      </c>
      <c r="E28" s="83"/>
      <c r="F28" s="83"/>
      <c r="G28" s="83">
        <v>0</v>
      </c>
      <c r="H28" s="83">
        <v>35.701000000000001</v>
      </c>
      <c r="I28" s="83">
        <v>144.28</v>
      </c>
      <c r="J28" s="83">
        <f>20.53+53.08</f>
        <v>73.61</v>
      </c>
      <c r="K28" s="83">
        <v>45.851999999999997</v>
      </c>
      <c r="L28" s="83">
        <v>0</v>
      </c>
      <c r="M28" s="83">
        <v>41.094999999999999</v>
      </c>
      <c r="N28" s="83">
        <v>0</v>
      </c>
      <c r="O28" s="83">
        <f>47.08</f>
        <v>47.08</v>
      </c>
      <c r="P28" s="84">
        <v>66.239999999999995</v>
      </c>
      <c r="Q28" s="83">
        <f t="shared" si="2"/>
        <v>453.858</v>
      </c>
      <c r="R28" s="27"/>
      <c r="S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</row>
    <row r="29" spans="1:51" ht="15.75" thickBot="1" x14ac:dyDescent="0.3">
      <c r="A29" s="31"/>
      <c r="B29" s="31"/>
      <c r="C29" s="27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3"/>
      <c r="R29" s="27"/>
      <c r="S29" s="27"/>
      <c r="T29" s="27"/>
      <c r="U29" s="27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3"/>
    </row>
    <row r="30" spans="1:51" x14ac:dyDescent="0.25">
      <c r="A30" s="31"/>
      <c r="B30" s="34"/>
      <c r="C30" s="27"/>
      <c r="D30" s="79" t="s">
        <v>44</v>
      </c>
      <c r="E30" s="86">
        <f>E21+E22+E23+E24+E25+E26+E27+E28</f>
        <v>361.56099999999998</v>
      </c>
      <c r="F30" s="86">
        <f t="shared" ref="F30:P30" si="3">F21+F22+F23+F24+F25+F26+F27+F28</f>
        <v>257.89999999999998</v>
      </c>
      <c r="G30" s="86">
        <f t="shared" si="3"/>
        <v>321.98400000000004</v>
      </c>
      <c r="H30" s="86">
        <f t="shared" si="3"/>
        <v>271.47000000000003</v>
      </c>
      <c r="I30" s="86">
        <f t="shared" si="3"/>
        <v>556.02</v>
      </c>
      <c r="J30" s="86">
        <f t="shared" si="3"/>
        <v>254.49200000000002</v>
      </c>
      <c r="K30" s="86">
        <f t="shared" si="3"/>
        <v>277.56399999999996</v>
      </c>
      <c r="L30" s="89">
        <f t="shared" si="3"/>
        <v>166.108</v>
      </c>
      <c r="M30" s="86">
        <f t="shared" si="3"/>
        <v>261.42200000000003</v>
      </c>
      <c r="N30" s="86">
        <f t="shared" si="3"/>
        <v>298.41399999999999</v>
      </c>
      <c r="O30" s="86">
        <f t="shared" si="3"/>
        <v>201</v>
      </c>
      <c r="P30" s="86">
        <f t="shared" si="3"/>
        <v>227.48000000000002</v>
      </c>
      <c r="Q30" s="83">
        <f t="shared" ref="Q30" si="4">E30+F30+G30+H30+I30+J30+K30+L30+M30+N30+O30+P30</f>
        <v>3455.4150000000004</v>
      </c>
      <c r="R30" s="27"/>
      <c r="S30" s="27"/>
      <c r="T30" s="90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</row>
    <row r="31" spans="1:51" x14ac:dyDescent="0.25">
      <c r="A31" s="77"/>
      <c r="B31" s="34"/>
      <c r="C31" s="27"/>
      <c r="D31" s="27"/>
      <c r="E31" s="27">
        <f>E30-336.91</f>
        <v>24.650999999999954</v>
      </c>
      <c r="F31" s="27"/>
      <c r="G31" s="27"/>
      <c r="H31" s="27">
        <f>271.47-H30</f>
        <v>0</v>
      </c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</row>
    <row r="32" spans="1:51" x14ac:dyDescent="0.25">
      <c r="A32" s="77"/>
      <c r="B32" s="34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</row>
    <row r="33" spans="1:51" x14ac:dyDescent="0.25">
      <c r="A33" s="77"/>
      <c r="B33" s="34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</row>
    <row r="34" spans="1:51" x14ac:dyDescent="0.25">
      <c r="A34" s="77"/>
      <c r="B34" s="34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</row>
    <row r="35" spans="1:51" x14ac:dyDescent="0.25">
      <c r="A35" s="77"/>
      <c r="B35" s="34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</row>
    <row r="36" spans="1:51" ht="15.75" thickBot="1" x14ac:dyDescent="0.3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3"/>
    </row>
    <row r="37" spans="1:51" ht="15.75" thickBot="1" x14ac:dyDescent="0.3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</row>
    <row r="38" spans="1:51" x14ac:dyDescent="0.2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2"/>
    </row>
    <row r="39" spans="1:51" x14ac:dyDescent="0.25">
      <c r="A39" s="31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76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</row>
    <row r="40" spans="1:51" x14ac:dyDescent="0.25">
      <c r="A40" s="77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76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</row>
    <row r="41" spans="1:51" x14ac:dyDescent="0.25">
      <c r="A41" s="77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76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</row>
    <row r="42" spans="1:51" x14ac:dyDescent="0.25">
      <c r="A42" s="77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76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</row>
    <row r="43" spans="1:51" x14ac:dyDescent="0.25">
      <c r="A43" s="77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76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</row>
    <row r="44" spans="1:51" x14ac:dyDescent="0.25">
      <c r="A44" s="77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76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</row>
    <row r="45" spans="1:51" x14ac:dyDescent="0.25">
      <c r="A45" s="77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76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</row>
    <row r="46" spans="1:51" ht="15.75" thickBot="1" x14ac:dyDescent="0.3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3"/>
    </row>
    <row r="47" spans="1:51" x14ac:dyDescent="0.25">
      <c r="A47" s="31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76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</row>
    <row r="48" spans="1:51" x14ac:dyDescent="0.25">
      <c r="A48" s="77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76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</row>
    <row r="49" spans="1:51" x14ac:dyDescent="0.25">
      <c r="A49" s="77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76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29"/>
    </row>
    <row r="50" spans="1:51" x14ac:dyDescent="0.25">
      <c r="A50" s="77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76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</row>
    <row r="51" spans="1:51" x14ac:dyDescent="0.25">
      <c r="A51" s="77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76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29"/>
    </row>
    <row r="52" spans="1:51" ht="15.75" thickBot="1" x14ac:dyDescent="0.3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3"/>
    </row>
    <row r="53" spans="1:51" ht="15.75" thickBot="1" x14ac:dyDescent="0.3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</row>
    <row r="54" spans="1:51" x14ac:dyDescent="0.25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2"/>
    </row>
    <row r="55" spans="1:51" x14ac:dyDescent="0.25">
      <c r="A55" s="31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76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</row>
    <row r="56" spans="1:51" x14ac:dyDescent="0.25">
      <c r="A56" s="77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76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</row>
    <row r="57" spans="1:51" x14ac:dyDescent="0.25">
      <c r="A57" s="77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76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</row>
    <row r="58" spans="1:51" x14ac:dyDescent="0.25">
      <c r="A58" s="77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76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</row>
    <row r="59" spans="1:51" x14ac:dyDescent="0.25">
      <c r="A59" s="77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76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</row>
    <row r="60" spans="1:51" x14ac:dyDescent="0.25">
      <c r="A60" s="77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76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</row>
    <row r="61" spans="1:51" x14ac:dyDescent="0.25">
      <c r="A61" s="77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76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</row>
    <row r="62" spans="1:51" ht="15.75" thickBot="1" x14ac:dyDescent="0.3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3"/>
    </row>
    <row r="63" spans="1:51" x14ac:dyDescent="0.25">
      <c r="A63" s="31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76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</row>
    <row r="64" spans="1:51" x14ac:dyDescent="0.25">
      <c r="A64" s="77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76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</row>
    <row r="65" spans="1:51" x14ac:dyDescent="0.25">
      <c r="A65" s="77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76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29"/>
    </row>
    <row r="66" spans="1:51" x14ac:dyDescent="0.25">
      <c r="A66" s="77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76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29"/>
    </row>
    <row r="67" spans="1:51" x14ac:dyDescent="0.25">
      <c r="A67" s="77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76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29"/>
    </row>
    <row r="68" spans="1:51" x14ac:dyDescent="0.25">
      <c r="A68" s="77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76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</row>
    <row r="69" spans="1:51" x14ac:dyDescent="0.25">
      <c r="A69" s="77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76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</row>
    <row r="70" spans="1:51" ht="15.75" thickBot="1" x14ac:dyDescent="0.3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3"/>
    </row>
    <row r="71" spans="1:51" x14ac:dyDescent="0.25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</row>
    <row r="72" spans="1:51" x14ac:dyDescent="0.25">
      <c r="A72" s="31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76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</row>
    <row r="73" spans="1:51" x14ac:dyDescent="0.25">
      <c r="A73" s="31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76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</row>
    <row r="74" spans="1:51" x14ac:dyDescent="0.25">
      <c r="A74" s="77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76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</row>
    <row r="75" spans="1:51" x14ac:dyDescent="0.25">
      <c r="A75" s="77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76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</row>
    <row r="76" spans="1:51" x14ac:dyDescent="0.25">
      <c r="A76" s="77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76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</row>
    <row r="77" spans="1:51" x14ac:dyDescent="0.25">
      <c r="A77" s="77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76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</row>
    <row r="78" spans="1:51" x14ac:dyDescent="0.25">
      <c r="A78" s="77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76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</row>
    <row r="79" spans="1:51" x14ac:dyDescent="0.25">
      <c r="A79" s="77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76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</row>
    <row r="80" spans="1:51" ht="15.75" thickBot="1" x14ac:dyDescent="0.3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3"/>
    </row>
    <row r="81" spans="1:51" x14ac:dyDescent="0.25">
      <c r="A81" s="31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76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</row>
    <row r="82" spans="1:51" x14ac:dyDescent="0.25">
      <c r="A82" s="77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76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</row>
    <row r="83" spans="1:51" x14ac:dyDescent="0.25">
      <c r="A83" s="77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76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34"/>
      <c r="AW83" s="34"/>
      <c r="AX83" s="34"/>
      <c r="AY83" s="29"/>
    </row>
    <row r="84" spans="1:51" x14ac:dyDescent="0.25">
      <c r="A84" s="77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76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34"/>
      <c r="AW84" s="34"/>
      <c r="AX84" s="34"/>
      <c r="AY84" s="29"/>
    </row>
    <row r="85" spans="1:51" x14ac:dyDescent="0.25">
      <c r="A85" s="77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76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34"/>
      <c r="AW85" s="34"/>
      <c r="AX85" s="34"/>
      <c r="AY85" s="29"/>
    </row>
    <row r="86" spans="1:51" x14ac:dyDescent="0.25">
      <c r="A86" s="77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76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34"/>
      <c r="AW86" s="34"/>
      <c r="AX86" s="34"/>
      <c r="AY86" s="29"/>
    </row>
    <row r="87" spans="1:51" x14ac:dyDescent="0.25">
      <c r="A87" s="77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76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</row>
    <row r="88" spans="1:51" ht="15.75" thickBot="1" x14ac:dyDescent="0.3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3"/>
    </row>
    <row r="89" spans="1:51" x14ac:dyDescent="0.25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</row>
    <row r="90" spans="1:51" x14ac:dyDescent="0.25">
      <c r="A90" s="31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76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</row>
    <row r="91" spans="1:51" x14ac:dyDescent="0.25">
      <c r="A91" s="31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76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</row>
    <row r="92" spans="1:51" x14ac:dyDescent="0.25">
      <c r="A92" s="77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76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</row>
    <row r="93" spans="1:51" x14ac:dyDescent="0.25">
      <c r="A93" s="77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76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</row>
    <row r="94" spans="1:51" x14ac:dyDescent="0.25">
      <c r="A94" s="77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76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</row>
    <row r="95" spans="1:51" x14ac:dyDescent="0.25">
      <c r="A95" s="77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76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</row>
    <row r="96" spans="1:51" x14ac:dyDescent="0.25">
      <c r="A96" s="77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76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</row>
    <row r="97" spans="1:51" x14ac:dyDescent="0.25">
      <c r="A97" s="77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76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</row>
    <row r="98" spans="1:51" x14ac:dyDescent="0.25">
      <c r="A98" s="77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76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</row>
    <row r="99" spans="1:51" x14ac:dyDescent="0.25">
      <c r="A99" s="77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76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</row>
    <row r="100" spans="1:51" ht="15.75" thickBot="1" x14ac:dyDescent="0.3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3"/>
    </row>
    <row r="101" spans="1:51" x14ac:dyDescent="0.25">
      <c r="A101" s="31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76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</row>
    <row r="102" spans="1:51" x14ac:dyDescent="0.25">
      <c r="A102" s="77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76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</row>
    <row r="103" spans="1:51" x14ac:dyDescent="0.25">
      <c r="A103" s="77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76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</row>
    <row r="104" spans="1:51" x14ac:dyDescent="0.25">
      <c r="A104" s="77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76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34"/>
      <c r="AW104" s="34"/>
      <c r="AX104" s="34"/>
      <c r="AY104" s="29"/>
    </row>
    <row r="105" spans="1:51" x14ac:dyDescent="0.25">
      <c r="A105" s="77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76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34"/>
      <c r="AW105" s="34"/>
      <c r="AX105" s="34"/>
      <c r="AY105" s="29"/>
    </row>
    <row r="106" spans="1:51" x14ac:dyDescent="0.25">
      <c r="A106" s="77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76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29"/>
    </row>
    <row r="107" spans="1:51" x14ac:dyDescent="0.25">
      <c r="A107" s="77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76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34"/>
      <c r="AW107" s="34"/>
      <c r="AX107" s="34"/>
      <c r="AY107" s="29"/>
    </row>
    <row r="108" spans="1:51" x14ac:dyDescent="0.25">
      <c r="A108" s="77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76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34"/>
      <c r="AV108" s="34"/>
      <c r="AW108" s="34"/>
      <c r="AX108" s="34"/>
      <c r="AY108" s="29"/>
    </row>
    <row r="109" spans="1:51" ht="15.75" thickBot="1" x14ac:dyDescent="0.3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3"/>
    </row>
    <row r="110" spans="1:51" x14ac:dyDescent="0.25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</row>
    <row r="111" spans="1:51" x14ac:dyDescent="0.25">
      <c r="A111" s="31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76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</row>
    <row r="112" spans="1:51" x14ac:dyDescent="0.25">
      <c r="A112" s="31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76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</row>
    <row r="113" spans="1:51" x14ac:dyDescent="0.25">
      <c r="A113" s="77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76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</row>
    <row r="114" spans="1:51" x14ac:dyDescent="0.25">
      <c r="A114" s="77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76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</row>
    <row r="115" spans="1:51" x14ac:dyDescent="0.25">
      <c r="A115" s="77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76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</row>
    <row r="116" spans="1:51" x14ac:dyDescent="0.25">
      <c r="A116" s="77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76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</row>
    <row r="117" spans="1:51" x14ac:dyDescent="0.25">
      <c r="A117" s="77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76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</row>
    <row r="118" spans="1:51" x14ac:dyDescent="0.25">
      <c r="A118" s="77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76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</row>
    <row r="119" spans="1:51" x14ac:dyDescent="0.25">
      <c r="A119" s="77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76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</row>
    <row r="120" spans="1:51" x14ac:dyDescent="0.25">
      <c r="A120" s="77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76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</row>
    <row r="121" spans="1:51" x14ac:dyDescent="0.25">
      <c r="A121" s="77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76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</row>
    <row r="122" spans="1:51" x14ac:dyDescent="0.25">
      <c r="A122" s="77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76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</row>
    <row r="123" spans="1:51" x14ac:dyDescent="0.25">
      <c r="A123" s="77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76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</row>
    <row r="124" spans="1:51" ht="15.75" thickBot="1" x14ac:dyDescent="0.3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3"/>
    </row>
    <row r="125" spans="1:51" x14ac:dyDescent="0.25">
      <c r="A125" s="31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76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</row>
    <row r="126" spans="1:51" x14ac:dyDescent="0.25">
      <c r="A126" s="77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76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</row>
    <row r="127" spans="1:51" x14ac:dyDescent="0.25">
      <c r="A127" s="77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76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</row>
    <row r="128" spans="1:51" x14ac:dyDescent="0.25">
      <c r="A128" s="77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76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34"/>
      <c r="AV128" s="34"/>
      <c r="AW128" s="34"/>
      <c r="AX128" s="34"/>
      <c r="AY128" s="29"/>
    </row>
    <row r="129" spans="1:51" x14ac:dyDescent="0.25">
      <c r="A129" s="77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76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</row>
    <row r="130" spans="1:51" x14ac:dyDescent="0.25">
      <c r="A130" s="77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76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  <c r="AV130" s="34"/>
      <c r="AW130" s="34"/>
      <c r="AX130" s="34"/>
      <c r="AY130" s="29"/>
    </row>
    <row r="131" spans="1:51" x14ac:dyDescent="0.25">
      <c r="A131" s="77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76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34"/>
      <c r="AV131" s="34"/>
      <c r="AW131" s="34"/>
      <c r="AX131" s="34"/>
      <c r="AY131" s="29"/>
    </row>
    <row r="132" spans="1:51" x14ac:dyDescent="0.25">
      <c r="A132" s="77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76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34"/>
      <c r="AV132" s="34"/>
      <c r="AW132" s="34"/>
      <c r="AX132" s="34"/>
      <c r="AY132" s="29"/>
    </row>
    <row r="133" spans="1:51" x14ac:dyDescent="0.25">
      <c r="A133" s="77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76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34"/>
      <c r="AV133" s="34"/>
      <c r="AW133" s="34"/>
      <c r="AX133" s="34"/>
      <c r="AY133" s="29"/>
    </row>
    <row r="134" spans="1:51" ht="15.75" thickBot="1" x14ac:dyDescent="0.3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3"/>
    </row>
    <row r="135" spans="1:51" x14ac:dyDescent="0.25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</row>
    <row r="136" spans="1:51" x14ac:dyDescent="0.25">
      <c r="A136" s="31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76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</row>
    <row r="137" spans="1:51" x14ac:dyDescent="0.25">
      <c r="A137" s="31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76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</row>
    <row r="138" spans="1:51" x14ac:dyDescent="0.25">
      <c r="A138" s="77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76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</row>
    <row r="139" spans="1:51" x14ac:dyDescent="0.25">
      <c r="A139" s="77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76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</row>
    <row r="140" spans="1:51" x14ac:dyDescent="0.25">
      <c r="A140" s="77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76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</row>
    <row r="141" spans="1:51" x14ac:dyDescent="0.25">
      <c r="A141" s="77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76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</row>
    <row r="142" spans="1:51" x14ac:dyDescent="0.25">
      <c r="A142" s="77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76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</row>
    <row r="143" spans="1:51" x14ac:dyDescent="0.25">
      <c r="A143" s="77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76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</row>
    <row r="144" spans="1:51" x14ac:dyDescent="0.25">
      <c r="A144" s="77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76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</row>
    <row r="145" spans="1:51" ht="15.75" thickBot="1" x14ac:dyDescent="0.3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/>
      <c r="AY145" s="33"/>
    </row>
    <row r="146" spans="1:51" x14ac:dyDescent="0.25">
      <c r="A146" s="31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76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</row>
    <row r="147" spans="1:51" x14ac:dyDescent="0.25">
      <c r="A147" s="77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76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</row>
    <row r="148" spans="1:51" x14ac:dyDescent="0.25">
      <c r="A148" s="77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76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</row>
    <row r="149" spans="1:51" x14ac:dyDescent="0.25">
      <c r="A149" s="77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76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34"/>
      <c r="AV149" s="34"/>
      <c r="AW149" s="34"/>
      <c r="AX149" s="34"/>
      <c r="AY149" s="29"/>
    </row>
    <row r="150" spans="1:51" x14ac:dyDescent="0.25">
      <c r="A150" s="77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76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</row>
    <row r="151" spans="1:51" x14ac:dyDescent="0.25">
      <c r="A151" s="77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76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</row>
    <row r="152" spans="1:51" x14ac:dyDescent="0.25">
      <c r="A152" s="77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76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34"/>
      <c r="AV152" s="34"/>
      <c r="AW152" s="34"/>
      <c r="AX152" s="34"/>
      <c r="AY152" s="29"/>
    </row>
    <row r="153" spans="1:51" ht="15.75" thickBot="1" x14ac:dyDescent="0.3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3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Q211"/>
  <sheetViews>
    <sheetView topLeftCell="A188" workbookViewId="0">
      <selection activeCell="L8" activeCellId="21" sqref="K208 K204 L143 L139 L164 L158 L175 L194 L188 L126 L118 L104 L100 L83 L66 L70 L50 L30 L34 L18 L10 L8"/>
    </sheetView>
  </sheetViews>
  <sheetFormatPr defaultRowHeight="15" x14ac:dyDescent="0.25"/>
  <cols>
    <col min="1" max="1" width="9.140625" style="27"/>
    <col min="2" max="3" width="10.5703125" style="27" bestFit="1" customWidth="1"/>
    <col min="4" max="14" width="9.140625" style="27"/>
    <col min="15" max="15" width="13.7109375" style="27" bestFit="1" customWidth="1"/>
    <col min="16" max="16" width="9" style="27" bestFit="1" customWidth="1"/>
    <col min="17" max="17" width="11.42578125" style="27" bestFit="1" customWidth="1"/>
    <col min="18" max="16384" width="9.140625" style="27"/>
  </cols>
  <sheetData>
    <row r="3" spans="2:17" x14ac:dyDescent="0.25">
      <c r="O3" s="44"/>
      <c r="P3" s="44"/>
      <c r="Q3" s="44"/>
    </row>
    <row r="4" spans="2:17" ht="15.75" thickBot="1" x14ac:dyDescent="0.3">
      <c r="B4" s="57">
        <v>42095</v>
      </c>
      <c r="O4" s="44"/>
      <c r="P4" s="44"/>
      <c r="Q4" s="44"/>
    </row>
    <row r="5" spans="2:17" ht="15.75" thickBot="1" x14ac:dyDescent="0.3">
      <c r="B5" s="38" t="s">
        <v>45</v>
      </c>
      <c r="C5" s="38" t="s">
        <v>46</v>
      </c>
      <c r="D5" s="73" t="s">
        <v>47</v>
      </c>
      <c r="E5" s="74"/>
      <c r="F5" s="74"/>
      <c r="G5" s="75"/>
      <c r="H5" s="74" t="s">
        <v>48</v>
      </c>
      <c r="I5" s="74"/>
      <c r="J5" s="74"/>
      <c r="K5" s="74"/>
      <c r="L5" s="74"/>
      <c r="M5" s="75"/>
      <c r="O5" s="44"/>
      <c r="P5" s="44"/>
      <c r="Q5" s="44"/>
    </row>
    <row r="6" spans="2:17" x14ac:dyDescent="0.25">
      <c r="B6" s="40"/>
      <c r="C6" s="40"/>
      <c r="D6" s="43" t="s">
        <v>49</v>
      </c>
      <c r="E6" s="41" t="s">
        <v>50</v>
      </c>
      <c r="F6" s="41" t="s">
        <v>51</v>
      </c>
      <c r="G6" s="42" t="s">
        <v>52</v>
      </c>
      <c r="H6" s="41"/>
      <c r="I6" s="41" t="s">
        <v>53</v>
      </c>
      <c r="J6" s="41" t="s">
        <v>54</v>
      </c>
      <c r="K6" s="41" t="s">
        <v>55</v>
      </c>
      <c r="L6" s="41" t="s">
        <v>52</v>
      </c>
      <c r="M6" s="42" t="s">
        <v>56</v>
      </c>
      <c r="O6" s="44"/>
      <c r="P6" s="44"/>
      <c r="Q6" s="44"/>
    </row>
    <row r="7" spans="2:17" ht="15.75" thickBot="1" x14ac:dyDescent="0.3">
      <c r="B7" s="45"/>
      <c r="C7" s="45"/>
      <c r="D7" s="48"/>
      <c r="E7" s="46"/>
      <c r="F7" s="46"/>
      <c r="G7" s="47"/>
      <c r="H7" s="46"/>
      <c r="I7" s="46"/>
      <c r="J7" s="46"/>
      <c r="K7" s="46"/>
      <c r="L7" s="46"/>
      <c r="M7" s="47"/>
      <c r="O7" s="44"/>
      <c r="P7" s="44"/>
      <c r="Q7" s="44"/>
    </row>
    <row r="8" spans="2:17" x14ac:dyDescent="0.25">
      <c r="B8" s="61" t="s">
        <v>57</v>
      </c>
      <c r="C8" s="63">
        <v>42826</v>
      </c>
      <c r="D8" s="58">
        <v>143.47</v>
      </c>
      <c r="E8" s="28"/>
      <c r="F8" s="28"/>
      <c r="G8" s="51"/>
      <c r="H8" s="28"/>
      <c r="I8" s="50">
        <v>318.31</v>
      </c>
      <c r="J8" s="28"/>
      <c r="K8" s="28"/>
      <c r="L8" s="50">
        <v>5.68</v>
      </c>
      <c r="M8" s="51"/>
      <c r="O8" s="44"/>
      <c r="P8" s="44"/>
      <c r="Q8" s="44"/>
    </row>
    <row r="9" spans="2:17" x14ac:dyDescent="0.25">
      <c r="B9" s="52"/>
      <c r="C9" s="52"/>
      <c r="D9" s="59"/>
      <c r="E9" s="28"/>
      <c r="F9" s="28"/>
      <c r="G9" s="51"/>
      <c r="H9" s="28"/>
      <c r="I9" s="28"/>
      <c r="J9" s="28"/>
      <c r="K9" s="28"/>
      <c r="L9" s="28"/>
      <c r="M9" s="51"/>
      <c r="O9" s="44"/>
      <c r="P9" s="44"/>
      <c r="Q9" s="44"/>
    </row>
    <row r="10" spans="2:17" x14ac:dyDescent="0.25">
      <c r="B10" s="52" t="s">
        <v>63</v>
      </c>
      <c r="C10" s="52" t="s">
        <v>64</v>
      </c>
      <c r="D10" s="58">
        <v>327.42</v>
      </c>
      <c r="E10" s="50"/>
      <c r="F10" s="28">
        <v>226.07</v>
      </c>
      <c r="G10" s="51"/>
      <c r="H10" s="28"/>
      <c r="I10" s="50">
        <v>454.68</v>
      </c>
      <c r="J10" s="28">
        <v>14.66</v>
      </c>
      <c r="K10" s="50"/>
      <c r="L10" s="34">
        <v>133.06</v>
      </c>
      <c r="M10" s="51">
        <v>11.58</v>
      </c>
      <c r="O10" s="44">
        <f>F10+F14</f>
        <v>384.35</v>
      </c>
      <c r="P10" s="44">
        <f>J10+K12+K14+J18+K20</f>
        <v>269.76499999999999</v>
      </c>
      <c r="Q10" s="44">
        <f>M10+M14</f>
        <v>188.82000000000002</v>
      </c>
    </row>
    <row r="11" spans="2:17" x14ac:dyDescent="0.25">
      <c r="B11" s="52"/>
      <c r="C11" s="52"/>
      <c r="D11" s="59"/>
      <c r="E11" s="28"/>
      <c r="F11" s="28"/>
      <c r="G11" s="51"/>
      <c r="H11" s="28"/>
      <c r="I11" s="28"/>
      <c r="J11" s="28"/>
      <c r="K11" s="28"/>
      <c r="L11" s="28"/>
      <c r="M11" s="51"/>
      <c r="O11" s="44"/>
      <c r="P11" s="44"/>
      <c r="Q11" s="44"/>
    </row>
    <row r="12" spans="2:17" x14ac:dyDescent="0.25">
      <c r="B12" s="53" t="s">
        <v>60</v>
      </c>
      <c r="C12" s="64" t="s">
        <v>65</v>
      </c>
      <c r="D12" s="59">
        <v>446.92</v>
      </c>
      <c r="E12" s="28">
        <v>135.86000000000001</v>
      </c>
      <c r="F12" s="28"/>
      <c r="G12" s="51"/>
      <c r="H12" s="28"/>
      <c r="I12" s="34">
        <v>435.98</v>
      </c>
      <c r="J12" s="34"/>
      <c r="K12" s="28">
        <v>43.17</v>
      </c>
      <c r="L12" s="28"/>
      <c r="M12" s="51"/>
      <c r="O12" s="44"/>
      <c r="P12" s="44"/>
      <c r="Q12" s="44"/>
    </row>
    <row r="13" spans="2:17" x14ac:dyDescent="0.25">
      <c r="B13" s="52"/>
      <c r="C13" s="52"/>
      <c r="D13" s="59"/>
      <c r="E13" s="28"/>
      <c r="F13" s="28"/>
      <c r="G13" s="51"/>
      <c r="H13" s="28"/>
      <c r="I13" s="28"/>
      <c r="J13" s="28"/>
      <c r="K13" s="28"/>
      <c r="L13" s="28"/>
      <c r="M13" s="51"/>
      <c r="O13" s="44"/>
      <c r="P13" s="44"/>
      <c r="Q13" s="44"/>
    </row>
    <row r="14" spans="2:17" x14ac:dyDescent="0.25">
      <c r="B14" s="52" t="s">
        <v>66</v>
      </c>
      <c r="C14" s="52" t="s">
        <v>67</v>
      </c>
      <c r="D14" s="59">
        <v>342.3</v>
      </c>
      <c r="E14" s="28">
        <v>21.73</v>
      </c>
      <c r="F14" s="28">
        <v>158.28</v>
      </c>
      <c r="G14" s="51"/>
      <c r="H14" s="28"/>
      <c r="I14" s="34">
        <v>445.3</v>
      </c>
      <c r="J14" s="28"/>
      <c r="K14" s="28">
        <v>24.94</v>
      </c>
      <c r="L14" s="28"/>
      <c r="M14" s="51">
        <v>177.24</v>
      </c>
      <c r="O14" s="44"/>
      <c r="P14" s="44"/>
      <c r="Q14" s="44"/>
    </row>
    <row r="15" spans="2:17" x14ac:dyDescent="0.25">
      <c r="B15" s="52"/>
      <c r="C15" s="52"/>
      <c r="D15" s="59"/>
      <c r="E15" s="28"/>
      <c r="F15" s="28"/>
      <c r="G15" s="51"/>
      <c r="H15" s="28"/>
      <c r="I15" s="28"/>
      <c r="J15" s="28"/>
      <c r="K15" s="28"/>
      <c r="L15" s="28"/>
      <c r="M15" s="51"/>
      <c r="O15" s="44"/>
      <c r="P15" s="44"/>
      <c r="Q15" s="44"/>
    </row>
    <row r="16" spans="2:17" x14ac:dyDescent="0.25">
      <c r="B16" s="61"/>
      <c r="C16" s="52" t="s">
        <v>68</v>
      </c>
      <c r="D16" s="59">
        <v>5.49</v>
      </c>
      <c r="E16" s="28"/>
      <c r="F16" s="28"/>
      <c r="G16" s="51"/>
      <c r="H16" s="28"/>
      <c r="I16" s="28"/>
      <c r="J16" s="28"/>
      <c r="K16" s="28"/>
      <c r="L16" s="28"/>
      <c r="M16" s="51"/>
      <c r="O16" s="44"/>
      <c r="P16" s="44"/>
      <c r="Q16" s="44"/>
    </row>
    <row r="17" spans="2:17" x14ac:dyDescent="0.25">
      <c r="B17" s="52"/>
      <c r="C17" s="52"/>
      <c r="D17" s="59"/>
      <c r="E17" s="28"/>
      <c r="F17" s="28"/>
      <c r="G17" s="51"/>
      <c r="H17" s="28"/>
      <c r="I17" s="28"/>
      <c r="J17" s="28"/>
      <c r="K17" s="28"/>
      <c r="L17" s="28"/>
      <c r="M17" s="51"/>
      <c r="O17" s="44"/>
      <c r="P17" s="44"/>
      <c r="Q17" s="44"/>
    </row>
    <row r="18" spans="2:17" x14ac:dyDescent="0.25">
      <c r="B18" s="52" t="s">
        <v>57</v>
      </c>
      <c r="C18" s="52" t="s">
        <v>69</v>
      </c>
      <c r="D18" s="59">
        <v>954.38</v>
      </c>
      <c r="E18" s="28">
        <v>146.06</v>
      </c>
      <c r="F18" s="28"/>
      <c r="G18" s="51"/>
      <c r="H18" s="28"/>
      <c r="I18" s="28">
        <v>1053.9000000000001</v>
      </c>
      <c r="J18" s="28">
        <v>5.625</v>
      </c>
      <c r="K18" s="28"/>
      <c r="L18" s="28">
        <v>16.010000000000002</v>
      </c>
      <c r="M18" s="51"/>
      <c r="O18" s="44"/>
      <c r="P18" s="44"/>
      <c r="Q18" s="44"/>
    </row>
    <row r="19" spans="2:17" x14ac:dyDescent="0.25">
      <c r="B19" s="52"/>
      <c r="C19" s="52"/>
      <c r="D19" s="59"/>
      <c r="E19" s="28"/>
      <c r="F19" s="28"/>
      <c r="G19" s="51"/>
      <c r="H19" s="28"/>
      <c r="I19" s="28"/>
      <c r="J19" s="28"/>
      <c r="K19" s="28"/>
      <c r="L19" s="28"/>
      <c r="M19" s="51"/>
      <c r="O19" s="44"/>
      <c r="P19" s="44"/>
      <c r="Q19" s="44"/>
    </row>
    <row r="20" spans="2:17" ht="15.75" thickBot="1" x14ac:dyDescent="0.3">
      <c r="B20" s="54" t="s">
        <v>59</v>
      </c>
      <c r="C20" s="54" t="s">
        <v>70</v>
      </c>
      <c r="D20" s="60">
        <v>675.18</v>
      </c>
      <c r="E20" s="55">
        <v>87.56</v>
      </c>
      <c r="F20" s="55"/>
      <c r="G20" s="56"/>
      <c r="H20" s="55"/>
      <c r="I20" s="55">
        <v>401.17</v>
      </c>
      <c r="J20" s="55"/>
      <c r="K20" s="55">
        <v>181.37</v>
      </c>
      <c r="L20" s="55"/>
      <c r="M20" s="56"/>
      <c r="O20" s="44"/>
      <c r="P20" s="44"/>
      <c r="Q20" s="44"/>
    </row>
    <row r="21" spans="2:17" x14ac:dyDescent="0.25">
      <c r="O21" s="44"/>
      <c r="P21" s="44"/>
      <c r="Q21" s="44"/>
    </row>
    <row r="22" spans="2:17" ht="15.75" thickBot="1" x14ac:dyDescent="0.3">
      <c r="B22" s="57">
        <v>42125</v>
      </c>
      <c r="O22" s="44"/>
      <c r="P22" s="44"/>
      <c r="Q22" s="44"/>
    </row>
    <row r="23" spans="2:17" ht="15.75" thickBot="1" x14ac:dyDescent="0.3">
      <c r="B23" s="38" t="s">
        <v>45</v>
      </c>
      <c r="C23" s="38" t="s">
        <v>46</v>
      </c>
      <c r="D23" s="73" t="s">
        <v>47</v>
      </c>
      <c r="E23" s="74"/>
      <c r="F23" s="74"/>
      <c r="G23" s="75"/>
      <c r="H23" s="74" t="s">
        <v>48</v>
      </c>
      <c r="I23" s="74"/>
      <c r="J23" s="74"/>
      <c r="K23" s="74"/>
      <c r="L23" s="74"/>
      <c r="M23" s="75"/>
      <c r="O23" s="44"/>
      <c r="P23" s="44"/>
      <c r="Q23" s="44"/>
    </row>
    <row r="24" spans="2:17" x14ac:dyDescent="0.25">
      <c r="B24" s="40"/>
      <c r="C24" s="40"/>
      <c r="D24" s="43" t="s">
        <v>49</v>
      </c>
      <c r="E24" s="41" t="s">
        <v>50</v>
      </c>
      <c r="F24" s="41" t="s">
        <v>51</v>
      </c>
      <c r="G24" s="42" t="s">
        <v>52</v>
      </c>
      <c r="H24" s="41"/>
      <c r="I24" s="41" t="s">
        <v>53</v>
      </c>
      <c r="J24" s="41" t="s">
        <v>54</v>
      </c>
      <c r="K24" s="41" t="s">
        <v>55</v>
      </c>
      <c r="L24" s="41" t="s">
        <v>52</v>
      </c>
      <c r="M24" s="42" t="s">
        <v>56</v>
      </c>
      <c r="O24" s="44"/>
      <c r="P24" s="44"/>
      <c r="Q24" s="44"/>
    </row>
    <row r="25" spans="2:17" ht="15.75" thickBot="1" x14ac:dyDescent="0.3">
      <c r="B25" s="45"/>
      <c r="C25" s="45"/>
      <c r="D25" s="48"/>
      <c r="E25" s="46"/>
      <c r="F25" s="46"/>
      <c r="G25" s="47"/>
      <c r="H25" s="46"/>
      <c r="I25" s="46"/>
      <c r="J25" s="46"/>
      <c r="K25" s="46"/>
      <c r="L25" s="46"/>
      <c r="M25" s="47"/>
      <c r="O25" s="44"/>
      <c r="P25" s="44"/>
      <c r="Q25" s="44"/>
    </row>
    <row r="26" spans="2:17" x14ac:dyDescent="0.25">
      <c r="B26" s="61" t="s">
        <v>59</v>
      </c>
      <c r="C26" s="63" t="s">
        <v>62</v>
      </c>
      <c r="D26" s="58">
        <v>414.82</v>
      </c>
      <c r="E26" s="28"/>
      <c r="F26" s="28"/>
      <c r="G26" s="51"/>
      <c r="H26" s="28"/>
      <c r="I26" s="50">
        <v>579.03</v>
      </c>
      <c r="J26" s="28"/>
      <c r="K26" s="28">
        <v>62.27</v>
      </c>
      <c r="L26" s="50"/>
      <c r="M26" s="51">
        <v>16.75</v>
      </c>
      <c r="O26" s="44"/>
      <c r="P26" s="44"/>
      <c r="Q26" s="44"/>
    </row>
    <row r="27" spans="2:17" x14ac:dyDescent="0.25">
      <c r="B27" s="52"/>
      <c r="C27" s="52"/>
      <c r="D27" s="59"/>
      <c r="E27" s="28"/>
      <c r="F27" s="28"/>
      <c r="G27" s="51"/>
      <c r="H27" s="28"/>
      <c r="I27" s="28"/>
      <c r="J27" s="28"/>
      <c r="K27" s="28"/>
      <c r="L27" s="28"/>
      <c r="M27" s="51"/>
      <c r="O27" s="44"/>
      <c r="P27" s="44"/>
      <c r="Q27" s="44"/>
    </row>
    <row r="28" spans="2:17" x14ac:dyDescent="0.25">
      <c r="B28" s="52" t="s">
        <v>58</v>
      </c>
      <c r="C28" s="52" t="s">
        <v>71</v>
      </c>
      <c r="D28" s="58">
        <v>854.98</v>
      </c>
      <c r="E28" s="50">
        <v>135.35</v>
      </c>
      <c r="F28" s="28">
        <v>46.95</v>
      </c>
      <c r="G28" s="51"/>
      <c r="H28" s="28"/>
      <c r="I28" s="50">
        <v>1010</v>
      </c>
      <c r="J28" s="28"/>
      <c r="K28" s="50">
        <v>51.64</v>
      </c>
      <c r="L28" s="34"/>
      <c r="M28" s="51">
        <v>42.79</v>
      </c>
      <c r="O28" s="44">
        <f>F28</f>
        <v>46.95</v>
      </c>
      <c r="P28" s="44">
        <f>K26+K28+J30+J32+K32+K36</f>
        <v>363.5</v>
      </c>
      <c r="Q28" s="44">
        <f>M26+M28+M32</f>
        <v>107.86</v>
      </c>
    </row>
    <row r="29" spans="2:17" x14ac:dyDescent="0.25">
      <c r="B29" s="52"/>
      <c r="C29" s="52"/>
      <c r="D29" s="59"/>
      <c r="E29" s="28"/>
      <c r="F29" s="28"/>
      <c r="G29" s="51"/>
      <c r="H29" s="28"/>
      <c r="I29" s="28"/>
      <c r="J29" s="28"/>
      <c r="K29" s="28"/>
      <c r="L29" s="28"/>
      <c r="M29" s="51"/>
      <c r="O29" s="44"/>
      <c r="P29" s="44"/>
      <c r="Q29" s="44"/>
    </row>
    <row r="30" spans="2:17" x14ac:dyDescent="0.25">
      <c r="B30" s="53" t="s">
        <v>57</v>
      </c>
      <c r="C30" s="64" t="s">
        <v>72</v>
      </c>
      <c r="D30" s="59">
        <v>740.14</v>
      </c>
      <c r="E30" s="28">
        <v>142.03</v>
      </c>
      <c r="F30" s="28"/>
      <c r="G30" s="51"/>
      <c r="H30" s="28"/>
      <c r="I30" s="34">
        <v>760</v>
      </c>
      <c r="J30" s="34">
        <v>15.39</v>
      </c>
      <c r="K30" s="28"/>
      <c r="L30" s="28">
        <v>13.55</v>
      </c>
      <c r="M30" s="51"/>
      <c r="O30" s="44"/>
      <c r="P30" s="44"/>
      <c r="Q30" s="44"/>
    </row>
    <row r="31" spans="2:17" x14ac:dyDescent="0.25">
      <c r="B31" s="52"/>
      <c r="C31" s="52"/>
      <c r="D31" s="59"/>
      <c r="E31" s="28"/>
      <c r="F31" s="28"/>
      <c r="G31" s="51"/>
      <c r="H31" s="28"/>
      <c r="I31" s="28"/>
      <c r="J31" s="28"/>
      <c r="K31" s="28"/>
      <c r="L31" s="28"/>
      <c r="M31" s="51"/>
      <c r="O31" s="44"/>
      <c r="P31" s="44"/>
      <c r="Q31" s="44"/>
    </row>
    <row r="32" spans="2:17" x14ac:dyDescent="0.25">
      <c r="B32" s="52" t="s">
        <v>73</v>
      </c>
      <c r="C32" s="52" t="s">
        <v>74</v>
      </c>
      <c r="D32" s="59">
        <v>1149.5999999999999</v>
      </c>
      <c r="E32" s="28">
        <v>157.07</v>
      </c>
      <c r="F32" s="28"/>
      <c r="G32" s="51"/>
      <c r="H32" s="28"/>
      <c r="I32" s="34">
        <v>1145.7</v>
      </c>
      <c r="J32" s="28">
        <v>33.92</v>
      </c>
      <c r="K32" s="28">
        <v>133.91</v>
      </c>
      <c r="L32" s="28"/>
      <c r="M32" s="51">
        <v>48.32</v>
      </c>
      <c r="O32" s="44"/>
      <c r="P32" s="44"/>
      <c r="Q32" s="44"/>
    </row>
    <row r="33" spans="2:17" x14ac:dyDescent="0.25">
      <c r="B33" s="52"/>
      <c r="C33" s="52"/>
      <c r="D33" s="59"/>
      <c r="E33" s="28"/>
      <c r="F33" s="28"/>
      <c r="G33" s="51"/>
      <c r="H33" s="28"/>
      <c r="I33" s="28"/>
      <c r="J33" s="28"/>
      <c r="K33" s="28"/>
      <c r="L33" s="28"/>
      <c r="M33" s="51"/>
      <c r="O33" s="44"/>
      <c r="P33" s="44"/>
      <c r="Q33" s="44"/>
    </row>
    <row r="34" spans="2:17" x14ac:dyDescent="0.25">
      <c r="B34" s="61" t="s">
        <v>57</v>
      </c>
      <c r="C34" s="52" t="s">
        <v>75</v>
      </c>
      <c r="D34" s="59">
        <v>788.36</v>
      </c>
      <c r="E34" s="28">
        <v>153.21</v>
      </c>
      <c r="F34" s="28"/>
      <c r="G34" s="51"/>
      <c r="H34" s="28"/>
      <c r="I34" s="28">
        <v>806.75</v>
      </c>
      <c r="J34" s="28"/>
      <c r="K34" s="28"/>
      <c r="L34" s="28">
        <v>11.56</v>
      </c>
      <c r="M34" s="51"/>
      <c r="O34" s="44"/>
      <c r="P34" s="44"/>
      <c r="Q34" s="44"/>
    </row>
    <row r="35" spans="2:17" x14ac:dyDescent="0.25">
      <c r="B35" s="52"/>
      <c r="C35" s="52"/>
      <c r="D35" s="59"/>
      <c r="E35" s="28"/>
      <c r="F35" s="28"/>
      <c r="G35" s="51"/>
      <c r="H35" s="28"/>
      <c r="I35" s="28"/>
      <c r="J35" s="28"/>
      <c r="K35" s="28"/>
      <c r="L35" s="28"/>
      <c r="M35" s="51"/>
      <c r="O35" s="44"/>
      <c r="P35" s="44"/>
      <c r="Q35" s="44"/>
    </row>
    <row r="36" spans="2:17" x14ac:dyDescent="0.25">
      <c r="B36" s="61" t="s">
        <v>76</v>
      </c>
      <c r="C36" s="52" t="s">
        <v>77</v>
      </c>
      <c r="D36" s="59">
        <v>545.44000000000005</v>
      </c>
      <c r="E36" s="28">
        <v>159.15</v>
      </c>
      <c r="F36" s="28"/>
      <c r="G36" s="51"/>
      <c r="H36" s="28"/>
      <c r="I36" s="28">
        <v>553.14</v>
      </c>
      <c r="J36" s="28"/>
      <c r="K36" s="28">
        <v>66.37</v>
      </c>
      <c r="L36" s="28"/>
      <c r="M36" s="51"/>
      <c r="O36" s="44"/>
      <c r="P36" s="44"/>
      <c r="Q36" s="44"/>
    </row>
    <row r="37" spans="2:17" x14ac:dyDescent="0.25">
      <c r="B37" s="52"/>
      <c r="C37" s="52"/>
      <c r="D37" s="59"/>
      <c r="E37" s="28"/>
      <c r="F37" s="28"/>
      <c r="G37" s="51"/>
      <c r="H37" s="28"/>
      <c r="I37" s="28"/>
      <c r="J37" s="28"/>
      <c r="K37" s="28"/>
      <c r="L37" s="28"/>
      <c r="M37" s="51"/>
      <c r="O37" s="44"/>
      <c r="P37" s="44"/>
      <c r="Q37" s="44"/>
    </row>
    <row r="38" spans="2:17" ht="15.75" thickBot="1" x14ac:dyDescent="0.3">
      <c r="B38" s="54"/>
      <c r="C38" s="54"/>
      <c r="D38" s="60"/>
      <c r="E38" s="55"/>
      <c r="F38" s="55"/>
      <c r="G38" s="56"/>
      <c r="H38" s="55"/>
      <c r="I38" s="55"/>
      <c r="J38" s="55"/>
      <c r="K38" s="55"/>
      <c r="L38" s="55"/>
      <c r="M38" s="56"/>
      <c r="O38" s="44"/>
      <c r="P38" s="44"/>
      <c r="Q38" s="44"/>
    </row>
    <row r="39" spans="2:17" x14ac:dyDescent="0.25">
      <c r="O39" s="44"/>
      <c r="P39" s="44"/>
      <c r="Q39" s="44"/>
    </row>
    <row r="40" spans="2:17" ht="15.75" thickBot="1" x14ac:dyDescent="0.3">
      <c r="B40" s="57">
        <v>42156</v>
      </c>
      <c r="O40" s="44"/>
      <c r="P40" s="44"/>
      <c r="Q40" s="44"/>
    </row>
    <row r="41" spans="2:17" ht="15.75" thickBot="1" x14ac:dyDescent="0.3">
      <c r="B41" s="38" t="s">
        <v>45</v>
      </c>
      <c r="C41" s="38" t="s">
        <v>46</v>
      </c>
      <c r="D41" s="73" t="s">
        <v>47</v>
      </c>
      <c r="E41" s="74"/>
      <c r="F41" s="74"/>
      <c r="G41" s="75"/>
      <c r="H41" s="74" t="s">
        <v>48</v>
      </c>
      <c r="I41" s="74"/>
      <c r="J41" s="74"/>
      <c r="K41" s="74"/>
      <c r="L41" s="74"/>
      <c r="M41" s="75"/>
      <c r="O41" s="44"/>
      <c r="P41" s="44"/>
      <c r="Q41" s="44"/>
    </row>
    <row r="42" spans="2:17" x14ac:dyDescent="0.25">
      <c r="B42" s="40"/>
      <c r="C42" s="40"/>
      <c r="D42" s="43" t="s">
        <v>49</v>
      </c>
      <c r="E42" s="41" t="s">
        <v>50</v>
      </c>
      <c r="F42" s="41" t="s">
        <v>51</v>
      </c>
      <c r="G42" s="42" t="s">
        <v>52</v>
      </c>
      <c r="H42" s="41"/>
      <c r="I42" s="41" t="s">
        <v>53</v>
      </c>
      <c r="J42" s="41" t="s">
        <v>54</v>
      </c>
      <c r="K42" s="41" t="s">
        <v>55</v>
      </c>
      <c r="L42" s="41" t="s">
        <v>52</v>
      </c>
      <c r="M42" s="42" t="s">
        <v>56</v>
      </c>
      <c r="O42" s="44"/>
      <c r="P42" s="44"/>
      <c r="Q42" s="44"/>
    </row>
    <row r="43" spans="2:17" ht="15.75" thickBot="1" x14ac:dyDescent="0.3">
      <c r="B43" s="45"/>
      <c r="C43" s="45"/>
      <c r="D43" s="48"/>
      <c r="E43" s="46"/>
      <c r="F43" s="46"/>
      <c r="G43" s="47"/>
      <c r="H43" s="46"/>
      <c r="I43" s="46"/>
      <c r="J43" s="46"/>
      <c r="K43" s="46"/>
      <c r="L43" s="46"/>
      <c r="M43" s="47"/>
      <c r="O43" s="44"/>
      <c r="P43" s="44"/>
      <c r="Q43" s="44"/>
    </row>
    <row r="44" spans="2:17" x14ac:dyDescent="0.25">
      <c r="B44" s="61" t="s">
        <v>58</v>
      </c>
      <c r="C44" s="63">
        <v>42887</v>
      </c>
      <c r="D44" s="58"/>
      <c r="E44" s="28"/>
      <c r="F44" s="28">
        <v>41.13</v>
      </c>
      <c r="G44" s="51"/>
      <c r="H44" s="28"/>
      <c r="I44" s="50">
        <v>8.44</v>
      </c>
      <c r="J44" s="28">
        <v>64.540000000000006</v>
      </c>
      <c r="K44" s="28">
        <v>18.11</v>
      </c>
      <c r="L44" s="50"/>
      <c r="M44" s="51">
        <v>32.590000000000003</v>
      </c>
      <c r="O44" s="44"/>
      <c r="P44" s="44"/>
      <c r="Q44" s="44"/>
    </row>
    <row r="45" spans="2:17" x14ac:dyDescent="0.25">
      <c r="B45" s="52"/>
      <c r="C45" s="52"/>
      <c r="D45" s="59"/>
      <c r="E45" s="28"/>
      <c r="F45" s="28"/>
      <c r="G45" s="51"/>
      <c r="H45" s="28"/>
      <c r="I45" s="28"/>
      <c r="J45" s="28"/>
      <c r="K45" s="28"/>
      <c r="L45" s="28"/>
      <c r="M45" s="51"/>
      <c r="O45" s="44"/>
      <c r="P45" s="44"/>
      <c r="Q45" s="44"/>
    </row>
    <row r="46" spans="2:17" x14ac:dyDescent="0.25">
      <c r="B46" s="52"/>
      <c r="C46" s="52" t="s">
        <v>78</v>
      </c>
      <c r="D46" s="58"/>
      <c r="E46" s="50"/>
      <c r="F46" s="28"/>
      <c r="G46" s="51"/>
      <c r="H46" s="28"/>
      <c r="I46" s="50"/>
      <c r="J46" s="28"/>
      <c r="K46" s="50"/>
      <c r="L46" s="34"/>
      <c r="M46" s="51"/>
      <c r="O46" s="44"/>
      <c r="P46" s="44"/>
      <c r="Q46" s="44"/>
    </row>
    <row r="47" spans="2:17" x14ac:dyDescent="0.25">
      <c r="B47" s="52"/>
      <c r="C47" s="52"/>
      <c r="D47" s="59"/>
      <c r="E47" s="28"/>
      <c r="F47" s="28"/>
      <c r="G47" s="51"/>
      <c r="H47" s="28"/>
      <c r="I47" s="28"/>
      <c r="J47" s="28"/>
      <c r="K47" s="28"/>
      <c r="L47" s="28"/>
      <c r="M47" s="51"/>
      <c r="O47" s="44"/>
      <c r="P47" s="44"/>
      <c r="Q47" s="44"/>
    </row>
    <row r="48" spans="2:17" x14ac:dyDescent="0.25">
      <c r="B48" s="53" t="s">
        <v>79</v>
      </c>
      <c r="C48" s="64" t="s">
        <v>80</v>
      </c>
      <c r="D48" s="59">
        <v>667.89</v>
      </c>
      <c r="E48" s="28">
        <v>161.79</v>
      </c>
      <c r="F48" s="28"/>
      <c r="G48" s="51"/>
      <c r="H48" s="28"/>
      <c r="I48" s="34">
        <v>664.17</v>
      </c>
      <c r="J48" s="34">
        <v>78.34</v>
      </c>
      <c r="K48" s="28">
        <v>57.7</v>
      </c>
      <c r="L48" s="28"/>
      <c r="M48" s="51">
        <v>41.57</v>
      </c>
      <c r="O48" s="44">
        <f>F44+F52+F54</f>
        <v>393.20000000000005</v>
      </c>
      <c r="P48" s="44">
        <f>J44+K44+J48+K48+J50+J52+K52+K54</f>
        <v>530.38</v>
      </c>
      <c r="Q48" s="44">
        <f>M44+M48</f>
        <v>74.16</v>
      </c>
    </row>
    <row r="49" spans="2:17" x14ac:dyDescent="0.25">
      <c r="B49" s="52"/>
      <c r="C49" s="52"/>
      <c r="D49" s="59"/>
      <c r="E49" s="28"/>
      <c r="F49" s="28"/>
      <c r="G49" s="51"/>
      <c r="H49" s="28"/>
      <c r="I49" s="28"/>
      <c r="J49" s="28"/>
      <c r="K49" s="28"/>
      <c r="L49" s="28"/>
      <c r="M49" s="51"/>
      <c r="O49" s="44"/>
      <c r="P49" s="44"/>
      <c r="Q49" s="44"/>
    </row>
    <row r="50" spans="2:17" x14ac:dyDescent="0.25">
      <c r="B50" s="52" t="s">
        <v>57</v>
      </c>
      <c r="C50" s="52" t="s">
        <v>81</v>
      </c>
      <c r="D50" s="59">
        <v>742.21</v>
      </c>
      <c r="E50" s="28">
        <v>156.27000000000001</v>
      </c>
      <c r="F50" s="28"/>
      <c r="G50" s="51"/>
      <c r="H50" s="28"/>
      <c r="I50" s="34">
        <v>770.09</v>
      </c>
      <c r="J50" s="28">
        <v>50.79</v>
      </c>
      <c r="K50" s="28"/>
      <c r="L50" s="28">
        <v>7.2110000000000003</v>
      </c>
      <c r="M50" s="51"/>
      <c r="O50" s="44"/>
      <c r="P50" s="44"/>
      <c r="Q50" s="44"/>
    </row>
    <row r="51" spans="2:17" x14ac:dyDescent="0.25">
      <c r="B51" s="52"/>
      <c r="C51" s="52"/>
      <c r="D51" s="59"/>
      <c r="E51" s="28"/>
      <c r="F51" s="28"/>
      <c r="G51" s="51"/>
      <c r="H51" s="28"/>
      <c r="I51" s="28"/>
      <c r="J51" s="28"/>
      <c r="K51" s="28"/>
      <c r="L51" s="28"/>
      <c r="M51" s="51"/>
      <c r="O51" s="44"/>
      <c r="P51" s="44"/>
      <c r="Q51" s="44"/>
    </row>
    <row r="52" spans="2:17" x14ac:dyDescent="0.25">
      <c r="B52" s="61" t="s">
        <v>82</v>
      </c>
      <c r="C52" s="52" t="s">
        <v>83</v>
      </c>
      <c r="D52" s="59">
        <v>275.05</v>
      </c>
      <c r="E52" s="28"/>
      <c r="F52" s="28">
        <v>220.02</v>
      </c>
      <c r="G52" s="51"/>
      <c r="H52" s="28"/>
      <c r="I52" s="28">
        <v>370.36</v>
      </c>
      <c r="J52" s="28">
        <v>52.16</v>
      </c>
      <c r="K52" s="28">
        <v>35.04</v>
      </c>
      <c r="L52" s="28"/>
      <c r="M52" s="51"/>
      <c r="O52" s="44"/>
      <c r="P52" s="44"/>
      <c r="Q52" s="44"/>
    </row>
    <row r="53" spans="2:17" x14ac:dyDescent="0.25">
      <c r="B53" s="52"/>
      <c r="C53" s="52"/>
      <c r="D53" s="59"/>
      <c r="E53" s="28"/>
      <c r="F53" s="28"/>
      <c r="G53" s="51"/>
      <c r="H53" s="28"/>
      <c r="I53" s="28"/>
      <c r="J53" s="28"/>
      <c r="K53" s="28"/>
      <c r="L53" s="28"/>
      <c r="M53" s="51"/>
      <c r="O53" s="44"/>
      <c r="P53" s="44"/>
      <c r="Q53" s="44"/>
    </row>
    <row r="54" spans="2:17" x14ac:dyDescent="0.25">
      <c r="B54" s="61" t="s">
        <v>84</v>
      </c>
      <c r="C54" s="52" t="s">
        <v>85</v>
      </c>
      <c r="D54" s="59">
        <v>784.09</v>
      </c>
      <c r="E54" s="28"/>
      <c r="F54" s="28">
        <v>132.05000000000001</v>
      </c>
      <c r="G54" s="51"/>
      <c r="H54" s="28"/>
      <c r="I54" s="28">
        <v>449.38</v>
      </c>
      <c r="J54" s="28"/>
      <c r="K54" s="28">
        <v>173.7</v>
      </c>
      <c r="L54" s="28"/>
      <c r="M54" s="51"/>
      <c r="O54" s="44"/>
      <c r="P54" s="44"/>
      <c r="Q54" s="44"/>
    </row>
    <row r="55" spans="2:17" x14ac:dyDescent="0.25">
      <c r="B55" s="52"/>
      <c r="C55" s="52"/>
      <c r="D55" s="59"/>
      <c r="E55" s="28"/>
      <c r="F55" s="28"/>
      <c r="G55" s="51"/>
      <c r="H55" s="28"/>
      <c r="I55" s="28"/>
      <c r="J55" s="28"/>
      <c r="K55" s="28"/>
      <c r="L55" s="28"/>
      <c r="M55" s="51"/>
      <c r="O55" s="44"/>
      <c r="P55" s="44"/>
      <c r="Q55" s="44"/>
    </row>
    <row r="56" spans="2:17" ht="15.75" thickBot="1" x14ac:dyDescent="0.3">
      <c r="B56" s="54"/>
      <c r="C56" s="54"/>
      <c r="D56" s="60"/>
      <c r="E56" s="55"/>
      <c r="F56" s="55"/>
      <c r="G56" s="56"/>
      <c r="H56" s="55"/>
      <c r="I56" s="55"/>
      <c r="J56" s="55"/>
      <c r="K56" s="55"/>
      <c r="L56" s="55"/>
      <c r="M56" s="56"/>
      <c r="O56" s="44"/>
      <c r="P56" s="44"/>
      <c r="Q56" s="44"/>
    </row>
    <row r="57" spans="2:17" x14ac:dyDescent="0.25">
      <c r="O57" s="44"/>
      <c r="P57" s="44"/>
      <c r="Q57" s="44"/>
    </row>
    <row r="58" spans="2:17" ht="15.75" thickBot="1" x14ac:dyDescent="0.3">
      <c r="B58" s="57">
        <v>42186</v>
      </c>
      <c r="O58" s="44"/>
      <c r="P58" s="44"/>
      <c r="Q58" s="44"/>
    </row>
    <row r="59" spans="2:17" ht="15.75" thickBot="1" x14ac:dyDescent="0.3">
      <c r="B59" s="38" t="s">
        <v>45</v>
      </c>
      <c r="C59" s="38" t="s">
        <v>46</v>
      </c>
      <c r="D59" s="73" t="s">
        <v>47</v>
      </c>
      <c r="E59" s="74"/>
      <c r="F59" s="74"/>
      <c r="G59" s="75"/>
      <c r="H59" s="74" t="s">
        <v>48</v>
      </c>
      <c r="I59" s="74"/>
      <c r="J59" s="74"/>
      <c r="K59" s="74"/>
      <c r="L59" s="74"/>
      <c r="M59" s="75"/>
      <c r="O59" s="44"/>
      <c r="P59" s="44"/>
      <c r="Q59" s="44"/>
    </row>
    <row r="60" spans="2:17" x14ac:dyDescent="0.25">
      <c r="B60" s="40"/>
      <c r="C60" s="40"/>
      <c r="D60" s="43" t="s">
        <v>49</v>
      </c>
      <c r="E60" s="41" t="s">
        <v>50</v>
      </c>
      <c r="F60" s="41" t="s">
        <v>51</v>
      </c>
      <c r="G60" s="42" t="s">
        <v>52</v>
      </c>
      <c r="H60" s="41"/>
      <c r="I60" s="41" t="s">
        <v>53</v>
      </c>
      <c r="J60" s="41" t="s">
        <v>54</v>
      </c>
      <c r="K60" s="41" t="s">
        <v>55</v>
      </c>
      <c r="L60" s="41" t="s">
        <v>52</v>
      </c>
      <c r="M60" s="42" t="s">
        <v>56</v>
      </c>
      <c r="O60" s="44"/>
      <c r="P60" s="44"/>
      <c r="Q60" s="44"/>
    </row>
    <row r="61" spans="2:17" ht="15.75" thickBot="1" x14ac:dyDescent="0.3">
      <c r="B61" s="45"/>
      <c r="C61" s="45"/>
      <c r="D61" s="48"/>
      <c r="E61" s="46"/>
      <c r="F61" s="46"/>
      <c r="G61" s="47"/>
      <c r="H61" s="46"/>
      <c r="I61" s="46"/>
      <c r="J61" s="46"/>
      <c r="K61" s="46"/>
      <c r="L61" s="46"/>
      <c r="M61" s="47"/>
      <c r="O61" s="44"/>
      <c r="P61" s="44"/>
      <c r="Q61" s="44"/>
    </row>
    <row r="62" spans="2:17" x14ac:dyDescent="0.25">
      <c r="B62" s="61" t="s">
        <v>84</v>
      </c>
      <c r="C62" s="63">
        <v>42917</v>
      </c>
      <c r="D62" s="58">
        <v>19.21</v>
      </c>
      <c r="E62" s="28"/>
      <c r="F62" s="28"/>
      <c r="G62" s="51"/>
      <c r="H62" s="28"/>
      <c r="I62" s="50">
        <v>210.54</v>
      </c>
      <c r="J62" s="28">
        <v>70.81</v>
      </c>
      <c r="K62" s="28">
        <v>21.22</v>
      </c>
      <c r="L62" s="50"/>
      <c r="M62" s="51"/>
      <c r="O62" s="44"/>
      <c r="P62" s="44"/>
      <c r="Q62" s="44"/>
    </row>
    <row r="63" spans="2:17" x14ac:dyDescent="0.25">
      <c r="B63" s="52"/>
      <c r="C63" s="52"/>
      <c r="D63" s="59"/>
      <c r="E63" s="28"/>
      <c r="F63" s="28"/>
      <c r="G63" s="51"/>
      <c r="H63" s="28"/>
      <c r="I63" s="28"/>
      <c r="J63" s="28"/>
      <c r="K63" s="28"/>
      <c r="L63" s="28"/>
      <c r="M63" s="51"/>
      <c r="O63" s="44"/>
      <c r="P63" s="44"/>
      <c r="Q63" s="44"/>
    </row>
    <row r="64" spans="2:17" x14ac:dyDescent="0.25">
      <c r="B64" s="52" t="s">
        <v>79</v>
      </c>
      <c r="C64" s="52" t="s">
        <v>86</v>
      </c>
      <c r="D64" s="58">
        <v>1074.3599999999999</v>
      </c>
      <c r="E64" s="50"/>
      <c r="F64" s="28">
        <v>482.02</v>
      </c>
      <c r="G64" s="51"/>
      <c r="H64" s="28"/>
      <c r="I64" s="50">
        <v>1426</v>
      </c>
      <c r="J64" s="28">
        <v>131.65</v>
      </c>
      <c r="K64" s="50">
        <v>69.63</v>
      </c>
      <c r="L64" s="34"/>
      <c r="M64" s="51">
        <v>112.16</v>
      </c>
      <c r="O64" s="44">
        <f>F64+F66+F68</f>
        <v>705.87999999999988</v>
      </c>
      <c r="P64" s="44">
        <f>J62+K62+J64+K64+J66+K68+J68+J70+K72</f>
        <v>543.88</v>
      </c>
      <c r="Q64" s="44">
        <f>M64+M68</f>
        <v>168.54</v>
      </c>
    </row>
    <row r="65" spans="2:17" x14ac:dyDescent="0.25">
      <c r="B65" s="52"/>
      <c r="C65" s="52"/>
      <c r="D65" s="59"/>
      <c r="E65" s="28"/>
      <c r="F65" s="28"/>
      <c r="G65" s="51"/>
      <c r="H65" s="28"/>
      <c r="I65" s="28"/>
      <c r="J65" s="28"/>
      <c r="K65" s="28"/>
      <c r="L65" s="28"/>
      <c r="M65" s="51"/>
      <c r="O65" s="44"/>
      <c r="P65" s="44"/>
      <c r="Q65" s="44"/>
    </row>
    <row r="66" spans="2:17" x14ac:dyDescent="0.25">
      <c r="B66" s="53" t="s">
        <v>57</v>
      </c>
      <c r="C66" s="64" t="s">
        <v>87</v>
      </c>
      <c r="D66" s="59">
        <v>917.46</v>
      </c>
      <c r="E66" s="28">
        <v>137.84</v>
      </c>
      <c r="F66" s="28">
        <v>112.42</v>
      </c>
      <c r="G66" s="51"/>
      <c r="H66" s="28"/>
      <c r="I66" s="34">
        <v>1001.88</v>
      </c>
      <c r="J66" s="34">
        <v>41.2</v>
      </c>
      <c r="L66" s="28">
        <v>16.23</v>
      </c>
      <c r="M66" s="51"/>
      <c r="O66" s="44"/>
      <c r="P66" s="44"/>
      <c r="Q66" s="44"/>
    </row>
    <row r="67" spans="2:17" x14ac:dyDescent="0.25">
      <c r="B67" s="52"/>
      <c r="C67" s="52"/>
      <c r="D67" s="59"/>
      <c r="E67" s="28"/>
      <c r="F67" s="28"/>
      <c r="G67" s="51"/>
      <c r="H67" s="28"/>
      <c r="I67" s="28"/>
      <c r="J67" s="28"/>
      <c r="K67" s="28"/>
      <c r="L67" s="28"/>
      <c r="M67" s="51"/>
      <c r="O67" s="44"/>
      <c r="P67" s="44"/>
      <c r="Q67" s="44"/>
    </row>
    <row r="68" spans="2:17" x14ac:dyDescent="0.25">
      <c r="B68" s="52" t="s">
        <v>79</v>
      </c>
      <c r="C68" s="52" t="s">
        <v>88</v>
      </c>
      <c r="D68" s="59">
        <v>770.46</v>
      </c>
      <c r="E68" s="28">
        <v>24.64</v>
      </c>
      <c r="F68" s="28">
        <v>111.44</v>
      </c>
      <c r="G68" s="51"/>
      <c r="H68" s="28"/>
      <c r="I68" s="34">
        <v>770</v>
      </c>
      <c r="J68" s="34">
        <v>24.97</v>
      </c>
      <c r="K68" s="28">
        <v>65.760000000000005</v>
      </c>
      <c r="L68" s="28"/>
      <c r="M68" s="51">
        <v>56.38</v>
      </c>
      <c r="O68" s="44"/>
      <c r="P68" s="44"/>
      <c r="Q68" s="44"/>
    </row>
    <row r="69" spans="2:17" x14ac:dyDescent="0.25">
      <c r="B69" s="52"/>
      <c r="C69" s="52"/>
      <c r="D69" s="59"/>
      <c r="E69" s="28"/>
      <c r="F69" s="28"/>
      <c r="G69" s="51"/>
      <c r="H69" s="28"/>
      <c r="I69" s="28"/>
      <c r="J69" s="28"/>
      <c r="K69" s="28"/>
      <c r="L69" s="28"/>
      <c r="M69" s="51"/>
      <c r="O69" s="44"/>
      <c r="P69" s="44"/>
      <c r="Q69" s="44"/>
    </row>
    <row r="70" spans="2:17" x14ac:dyDescent="0.25">
      <c r="B70" s="61" t="s">
        <v>57</v>
      </c>
      <c r="C70" s="52" t="s">
        <v>89</v>
      </c>
      <c r="D70" s="59">
        <v>1239.4000000000001</v>
      </c>
      <c r="E70" s="28">
        <v>149.88</v>
      </c>
      <c r="F70" s="28"/>
      <c r="G70" s="51"/>
      <c r="H70" s="28"/>
      <c r="I70" s="28">
        <v>1469.94</v>
      </c>
      <c r="J70" s="28">
        <v>33.35</v>
      </c>
      <c r="K70" s="28"/>
      <c r="L70" s="28">
        <v>25.99</v>
      </c>
      <c r="M70" s="51"/>
      <c r="O70" s="44"/>
      <c r="P70" s="44"/>
      <c r="Q70" s="44"/>
    </row>
    <row r="71" spans="2:17" x14ac:dyDescent="0.25">
      <c r="B71" s="52"/>
      <c r="C71" s="52"/>
      <c r="D71" s="59"/>
      <c r="E71" s="28"/>
      <c r="F71" s="28"/>
      <c r="G71" s="51"/>
      <c r="H71" s="28"/>
      <c r="I71" s="28"/>
      <c r="J71" s="28"/>
      <c r="K71" s="28"/>
      <c r="L71" s="28"/>
      <c r="M71" s="51"/>
      <c r="O71" s="44"/>
      <c r="P71" s="44"/>
      <c r="Q71" s="44"/>
    </row>
    <row r="72" spans="2:17" x14ac:dyDescent="0.25">
      <c r="B72" s="61" t="s">
        <v>59</v>
      </c>
      <c r="C72" s="52" t="s">
        <v>90</v>
      </c>
      <c r="D72" s="59">
        <v>911.52</v>
      </c>
      <c r="E72" s="28">
        <v>142.22</v>
      </c>
      <c r="F72" s="28"/>
      <c r="G72" s="51"/>
      <c r="H72" s="28"/>
      <c r="I72" s="28">
        <v>641.13</v>
      </c>
      <c r="J72" s="28"/>
      <c r="K72" s="28">
        <v>85.29</v>
      </c>
      <c r="L72" s="28"/>
      <c r="M72" s="51"/>
      <c r="O72" s="44"/>
      <c r="P72" s="44"/>
      <c r="Q72" s="44"/>
    </row>
    <row r="73" spans="2:17" x14ac:dyDescent="0.25">
      <c r="B73" s="52"/>
      <c r="C73" s="52"/>
      <c r="D73" s="59"/>
      <c r="E73" s="28"/>
      <c r="F73" s="28"/>
      <c r="G73" s="51"/>
      <c r="H73" s="28"/>
      <c r="I73" s="28"/>
      <c r="J73" s="28"/>
      <c r="K73" s="28"/>
      <c r="L73" s="28"/>
      <c r="M73" s="51"/>
      <c r="O73" s="44"/>
      <c r="P73" s="44"/>
      <c r="Q73" s="44"/>
    </row>
    <row r="74" spans="2:17" ht="15.75" thickBot="1" x14ac:dyDescent="0.3">
      <c r="B74" s="54"/>
      <c r="C74" s="54"/>
      <c r="D74" s="60"/>
      <c r="E74" s="55"/>
      <c r="F74" s="55"/>
      <c r="G74" s="56"/>
      <c r="H74" s="55"/>
      <c r="I74" s="55"/>
      <c r="J74" s="55"/>
      <c r="K74" s="55"/>
      <c r="L74" s="55"/>
      <c r="M74" s="56"/>
      <c r="O74" s="44"/>
      <c r="P74" s="44"/>
      <c r="Q74" s="44"/>
    </row>
    <row r="75" spans="2:17" x14ac:dyDescent="0.25">
      <c r="O75" s="44"/>
      <c r="P75" s="44"/>
      <c r="Q75" s="44"/>
    </row>
    <row r="76" spans="2:17" x14ac:dyDescent="0.25">
      <c r="O76" s="44"/>
      <c r="P76" s="44"/>
      <c r="Q76" s="44"/>
    </row>
    <row r="77" spans="2:17" ht="15.75" thickBot="1" x14ac:dyDescent="0.3">
      <c r="B77" s="57">
        <v>42217</v>
      </c>
      <c r="O77" s="44"/>
      <c r="P77" s="44"/>
      <c r="Q77" s="44"/>
    </row>
    <row r="78" spans="2:17" ht="15.75" thickBot="1" x14ac:dyDescent="0.3">
      <c r="B78" s="38" t="s">
        <v>45</v>
      </c>
      <c r="C78" s="38" t="s">
        <v>46</v>
      </c>
      <c r="D78" s="73" t="s">
        <v>47</v>
      </c>
      <c r="E78" s="74"/>
      <c r="F78" s="74"/>
      <c r="G78" s="75"/>
      <c r="H78" s="74" t="s">
        <v>48</v>
      </c>
      <c r="I78" s="74"/>
      <c r="J78" s="74"/>
      <c r="K78" s="74"/>
      <c r="L78" s="74"/>
      <c r="M78" s="75"/>
      <c r="O78" s="44"/>
      <c r="P78" s="44"/>
      <c r="Q78" s="44"/>
    </row>
    <row r="79" spans="2:17" x14ac:dyDescent="0.25">
      <c r="B79" s="40"/>
      <c r="C79" s="40"/>
      <c r="D79" s="43" t="s">
        <v>49</v>
      </c>
      <c r="E79" s="41" t="s">
        <v>50</v>
      </c>
      <c r="F79" s="41" t="s">
        <v>51</v>
      </c>
      <c r="G79" s="42" t="s">
        <v>52</v>
      </c>
      <c r="H79" s="41"/>
      <c r="I79" s="41" t="s">
        <v>53</v>
      </c>
      <c r="J79" s="41" t="s">
        <v>54</v>
      </c>
      <c r="K79" s="41" t="s">
        <v>55</v>
      </c>
      <c r="L79" s="41" t="s">
        <v>52</v>
      </c>
      <c r="M79" s="42" t="s">
        <v>56</v>
      </c>
      <c r="O79" s="44"/>
      <c r="P79" s="44"/>
      <c r="Q79" s="44"/>
    </row>
    <row r="80" spans="2:17" ht="15.75" thickBot="1" x14ac:dyDescent="0.3">
      <c r="B80" s="45"/>
      <c r="C80" s="45"/>
      <c r="D80" s="48"/>
      <c r="E80" s="46"/>
      <c r="F80" s="46"/>
      <c r="G80" s="47"/>
      <c r="H80" s="46"/>
      <c r="I80" s="46"/>
      <c r="J80" s="46"/>
      <c r="K80" s="46"/>
      <c r="L80" s="46"/>
      <c r="M80" s="47"/>
      <c r="O80" s="44"/>
      <c r="P80" s="44"/>
      <c r="Q80" s="44"/>
    </row>
    <row r="81" spans="2:17" x14ac:dyDescent="0.25">
      <c r="B81" s="61" t="s">
        <v>59</v>
      </c>
      <c r="C81" s="63" t="s">
        <v>91</v>
      </c>
      <c r="D81" s="58">
        <v>239.63</v>
      </c>
      <c r="E81" s="28"/>
      <c r="F81" s="28"/>
      <c r="G81" s="51"/>
      <c r="H81" s="28"/>
      <c r="I81" s="50">
        <v>460.71</v>
      </c>
      <c r="J81" s="28">
        <v>56.1</v>
      </c>
      <c r="K81" s="28">
        <v>13.71</v>
      </c>
      <c r="L81" s="50"/>
      <c r="M81" s="51">
        <v>31.2</v>
      </c>
      <c r="O81" s="44"/>
      <c r="P81" s="44"/>
      <c r="Q81" s="44"/>
    </row>
    <row r="82" spans="2:17" x14ac:dyDescent="0.25">
      <c r="B82" s="52"/>
      <c r="C82" s="52"/>
      <c r="D82" s="59"/>
      <c r="E82" s="28"/>
      <c r="F82" s="28"/>
      <c r="G82" s="51"/>
      <c r="H82" s="28"/>
      <c r="I82" s="28"/>
      <c r="J82" s="28"/>
      <c r="K82" s="28"/>
      <c r="L82" s="28"/>
      <c r="M82" s="51"/>
      <c r="O82" s="44">
        <f>F85</f>
        <v>270.97000000000003</v>
      </c>
      <c r="P82" s="44">
        <f>J81+K81+J83+J85+K85</f>
        <v>1642.5199999999998</v>
      </c>
      <c r="Q82" s="44">
        <f>M81+M83</f>
        <v>56.66</v>
      </c>
    </row>
    <row r="83" spans="2:17" x14ac:dyDescent="0.25">
      <c r="B83" s="52" t="s">
        <v>57</v>
      </c>
      <c r="C83" s="52" t="s">
        <v>92</v>
      </c>
      <c r="D83" s="58">
        <v>2494.8000000000002</v>
      </c>
      <c r="E83" s="50">
        <v>119.91</v>
      </c>
      <c r="F83" s="28"/>
      <c r="G83" s="51"/>
      <c r="H83" s="28"/>
      <c r="I83" s="50">
        <v>3444.32</v>
      </c>
      <c r="J83" s="28">
        <v>19.75</v>
      </c>
      <c r="K83" s="50"/>
      <c r="L83" s="34">
        <v>193.5</v>
      </c>
      <c r="M83" s="51">
        <v>25.46</v>
      </c>
      <c r="O83" s="44"/>
      <c r="P83" s="44"/>
      <c r="Q83" s="44"/>
    </row>
    <row r="84" spans="2:17" x14ac:dyDescent="0.25">
      <c r="B84" s="52"/>
      <c r="C84" s="52"/>
      <c r="D84" s="59"/>
      <c r="E84" s="28"/>
      <c r="F84" s="28"/>
      <c r="G84" s="51"/>
      <c r="H84" s="28"/>
      <c r="I84" s="28"/>
      <c r="J84" s="28"/>
      <c r="K84" s="28"/>
      <c r="L84" s="28"/>
      <c r="M84" s="51"/>
      <c r="O84" s="44"/>
      <c r="P84" s="44"/>
      <c r="Q84" s="44"/>
    </row>
    <row r="85" spans="2:17" x14ac:dyDescent="0.25">
      <c r="B85" s="53" t="s">
        <v>79</v>
      </c>
      <c r="C85" s="64" t="s">
        <v>61</v>
      </c>
      <c r="D85" s="59">
        <v>1290.17</v>
      </c>
      <c r="E85" s="28">
        <v>164.67</v>
      </c>
      <c r="F85" s="28">
        <v>270.97000000000003</v>
      </c>
      <c r="G85" s="51"/>
      <c r="H85" s="28"/>
      <c r="I85" s="34">
        <v>120.37</v>
      </c>
      <c r="J85" s="34">
        <v>1551.6</v>
      </c>
      <c r="K85" s="27">
        <v>1.36</v>
      </c>
      <c r="L85" s="28"/>
      <c r="M85" s="51"/>
      <c r="O85" s="44"/>
      <c r="P85" s="44"/>
      <c r="Q85" s="44"/>
    </row>
    <row r="86" spans="2:17" x14ac:dyDescent="0.25">
      <c r="B86" s="52"/>
      <c r="C86" s="52"/>
      <c r="D86" s="59"/>
      <c r="E86" s="28"/>
      <c r="F86" s="28"/>
      <c r="G86" s="51"/>
      <c r="H86" s="28"/>
      <c r="I86" s="28"/>
      <c r="J86" s="28"/>
      <c r="K86" s="28"/>
      <c r="L86" s="28"/>
      <c r="M86" s="51"/>
      <c r="O86" s="44"/>
      <c r="P86" s="44"/>
      <c r="Q86" s="44"/>
    </row>
    <row r="87" spans="2:17" x14ac:dyDescent="0.25">
      <c r="B87" s="52" t="s">
        <v>57</v>
      </c>
      <c r="C87" s="52">
        <v>24</v>
      </c>
      <c r="D87" s="59">
        <v>6.141</v>
      </c>
      <c r="E87" s="28">
        <v>141.02000000000001</v>
      </c>
      <c r="F87" s="28"/>
      <c r="G87" s="51"/>
      <c r="H87" s="28"/>
      <c r="I87" s="34"/>
      <c r="J87" s="34"/>
      <c r="K87" s="28"/>
      <c r="L87" s="28"/>
      <c r="M87" s="51"/>
      <c r="O87" s="44"/>
      <c r="P87" s="44"/>
      <c r="Q87" s="44"/>
    </row>
    <row r="88" spans="2:17" x14ac:dyDescent="0.25">
      <c r="B88" s="52"/>
      <c r="C88" s="52"/>
      <c r="D88" s="59"/>
      <c r="E88" s="28"/>
      <c r="F88" s="28"/>
      <c r="G88" s="51"/>
      <c r="H88" s="28"/>
      <c r="I88" s="28"/>
      <c r="J88" s="28"/>
      <c r="K88" s="28"/>
      <c r="L88" s="28"/>
      <c r="M88" s="51"/>
      <c r="O88" s="44"/>
      <c r="P88" s="44"/>
      <c r="Q88" s="44"/>
    </row>
    <row r="89" spans="2:17" x14ac:dyDescent="0.25">
      <c r="B89" s="61"/>
      <c r="C89" s="52" t="s">
        <v>93</v>
      </c>
      <c r="D89" s="59"/>
      <c r="E89" s="28"/>
      <c r="F89" s="28"/>
      <c r="G89" s="51"/>
      <c r="H89" s="28"/>
      <c r="I89" s="28"/>
      <c r="J89" s="28"/>
      <c r="K89" s="28"/>
      <c r="L89" s="28"/>
      <c r="M89" s="51"/>
      <c r="O89" s="44"/>
      <c r="P89" s="44"/>
      <c r="Q89" s="44"/>
    </row>
    <row r="90" spans="2:17" x14ac:dyDescent="0.25">
      <c r="B90" s="52"/>
      <c r="C90" s="52"/>
      <c r="D90" s="59"/>
      <c r="E90" s="28"/>
      <c r="F90" s="28"/>
      <c r="G90" s="51"/>
      <c r="H90" s="28"/>
      <c r="I90" s="28"/>
      <c r="J90" s="28"/>
      <c r="K90" s="28"/>
      <c r="L90" s="28"/>
      <c r="M90" s="51"/>
      <c r="O90" s="44"/>
      <c r="P90" s="44"/>
      <c r="Q90" s="44"/>
    </row>
    <row r="91" spans="2:17" x14ac:dyDescent="0.25">
      <c r="B91" s="61"/>
      <c r="C91" s="52"/>
      <c r="D91" s="59"/>
      <c r="E91" s="28"/>
      <c r="F91" s="28"/>
      <c r="G91" s="51"/>
      <c r="H91" s="28"/>
      <c r="I91" s="28"/>
      <c r="J91" s="28"/>
      <c r="K91" s="28"/>
      <c r="L91" s="28"/>
      <c r="M91" s="51"/>
      <c r="O91" s="44"/>
      <c r="P91" s="44"/>
      <c r="Q91" s="44"/>
    </row>
    <row r="92" spans="2:17" x14ac:dyDescent="0.25">
      <c r="B92" s="52"/>
      <c r="C92" s="52"/>
      <c r="D92" s="59"/>
      <c r="E92" s="28"/>
      <c r="F92" s="28"/>
      <c r="G92" s="51"/>
      <c r="H92" s="28"/>
      <c r="I92" s="28"/>
      <c r="J92" s="28"/>
      <c r="K92" s="28"/>
      <c r="L92" s="28"/>
      <c r="M92" s="51"/>
      <c r="O92" s="44"/>
      <c r="P92" s="44"/>
      <c r="Q92" s="44"/>
    </row>
    <row r="93" spans="2:17" ht="15.75" thickBot="1" x14ac:dyDescent="0.3">
      <c r="B93" s="54"/>
      <c r="C93" s="54"/>
      <c r="D93" s="60"/>
      <c r="E93" s="55"/>
      <c r="F93" s="55"/>
      <c r="G93" s="56"/>
      <c r="H93" s="55"/>
      <c r="I93" s="55"/>
      <c r="J93" s="55"/>
      <c r="K93" s="55"/>
      <c r="L93" s="55"/>
      <c r="M93" s="56"/>
      <c r="O93" s="44"/>
      <c r="P93" s="44"/>
      <c r="Q93" s="44"/>
    </row>
    <row r="94" spans="2:17" x14ac:dyDescent="0.25">
      <c r="O94" s="44"/>
      <c r="P94" s="44"/>
      <c r="Q94" s="44"/>
    </row>
    <row r="95" spans="2:17" x14ac:dyDescent="0.25">
      <c r="O95" s="44"/>
      <c r="P95" s="44"/>
      <c r="Q95" s="44"/>
    </row>
    <row r="96" spans="2:17" ht="15.75" thickBot="1" x14ac:dyDescent="0.3">
      <c r="B96" s="27" t="s">
        <v>94</v>
      </c>
      <c r="O96" s="44"/>
      <c r="P96" s="44"/>
      <c r="Q96" s="44"/>
    </row>
    <row r="97" spans="2:17" ht="15.75" thickBot="1" x14ac:dyDescent="0.3">
      <c r="B97" s="38" t="s">
        <v>45</v>
      </c>
      <c r="C97" s="38" t="s">
        <v>46</v>
      </c>
      <c r="D97" s="73" t="s">
        <v>47</v>
      </c>
      <c r="E97" s="74"/>
      <c r="F97" s="74"/>
      <c r="G97" s="75"/>
      <c r="H97" s="74" t="s">
        <v>48</v>
      </c>
      <c r="I97" s="74"/>
      <c r="J97" s="74"/>
      <c r="K97" s="74"/>
      <c r="L97" s="74"/>
      <c r="M97" s="75"/>
      <c r="O97" s="44"/>
      <c r="P97" s="44"/>
      <c r="Q97" s="44"/>
    </row>
    <row r="98" spans="2:17" x14ac:dyDescent="0.25">
      <c r="B98" s="40"/>
      <c r="C98" s="40"/>
      <c r="D98" s="43" t="s">
        <v>49</v>
      </c>
      <c r="E98" s="41" t="s">
        <v>50</v>
      </c>
      <c r="F98" s="41" t="s">
        <v>51</v>
      </c>
      <c r="G98" s="42" t="s">
        <v>52</v>
      </c>
      <c r="H98" s="41"/>
      <c r="I98" s="41" t="s">
        <v>53</v>
      </c>
      <c r="J98" s="41" t="s">
        <v>54</v>
      </c>
      <c r="K98" s="41" t="s">
        <v>55</v>
      </c>
      <c r="L98" s="41" t="s">
        <v>52</v>
      </c>
      <c r="M98" s="42" t="s">
        <v>56</v>
      </c>
      <c r="O98" s="44"/>
      <c r="P98" s="44"/>
      <c r="Q98" s="44"/>
    </row>
    <row r="99" spans="2:17" ht="15.75" thickBot="1" x14ac:dyDescent="0.3">
      <c r="B99" s="45"/>
      <c r="C99" s="45"/>
      <c r="D99" s="48"/>
      <c r="E99" s="46"/>
      <c r="F99" s="46"/>
      <c r="G99" s="47"/>
      <c r="H99" s="46"/>
      <c r="I99" s="46"/>
      <c r="J99" s="46"/>
      <c r="K99" s="46"/>
      <c r="L99" s="46"/>
      <c r="M99" s="47"/>
      <c r="O99" s="44"/>
      <c r="P99" s="44"/>
      <c r="Q99" s="44"/>
    </row>
    <row r="100" spans="2:17" x14ac:dyDescent="0.25">
      <c r="B100" s="61" t="s">
        <v>57</v>
      </c>
      <c r="C100" s="63" t="s">
        <v>95</v>
      </c>
      <c r="D100" s="58">
        <v>1076.04</v>
      </c>
      <c r="E100" s="28"/>
      <c r="F100" s="28"/>
      <c r="G100" s="51"/>
      <c r="H100" s="28"/>
      <c r="I100" s="50">
        <v>1118.02</v>
      </c>
      <c r="J100" s="28">
        <v>24.7</v>
      </c>
      <c r="K100" s="28"/>
      <c r="L100" s="50">
        <v>27.15</v>
      </c>
      <c r="M100" s="51"/>
      <c r="O100" s="44"/>
      <c r="P100" s="44"/>
      <c r="Q100" s="44"/>
    </row>
    <row r="101" spans="2:17" x14ac:dyDescent="0.25">
      <c r="B101" s="52"/>
      <c r="C101" s="52"/>
      <c r="D101" s="59"/>
      <c r="E101" s="28"/>
      <c r="F101" s="28"/>
      <c r="G101" s="51"/>
      <c r="H101" s="28"/>
      <c r="I101" s="28"/>
      <c r="J101" s="28"/>
      <c r="K101" s="28"/>
      <c r="L101" s="28"/>
      <c r="M101" s="51"/>
      <c r="O101" s="44"/>
      <c r="P101" s="44"/>
      <c r="Q101" s="44"/>
    </row>
    <row r="102" spans="2:17" x14ac:dyDescent="0.25">
      <c r="B102" s="52" t="s">
        <v>58</v>
      </c>
      <c r="C102" s="52" t="s">
        <v>96</v>
      </c>
      <c r="D102" s="58">
        <v>729.81</v>
      </c>
      <c r="E102" s="50">
        <v>1349</v>
      </c>
      <c r="F102" s="28"/>
      <c r="G102" s="51"/>
      <c r="H102" s="28"/>
      <c r="I102" s="50">
        <v>1835.28</v>
      </c>
      <c r="J102" s="28">
        <v>97.99</v>
      </c>
      <c r="K102" s="50">
        <v>135.35</v>
      </c>
      <c r="L102" s="34"/>
      <c r="M102" s="51">
        <v>98.61</v>
      </c>
      <c r="O102" s="44"/>
      <c r="P102" s="44"/>
      <c r="Q102" s="44"/>
    </row>
    <row r="103" spans="2:17" x14ac:dyDescent="0.25">
      <c r="B103" s="52"/>
      <c r="C103" s="52"/>
      <c r="D103" s="59"/>
      <c r="E103" s="28"/>
      <c r="F103" s="28"/>
      <c r="G103" s="51"/>
      <c r="H103" s="28"/>
      <c r="I103" s="28"/>
      <c r="J103" s="28"/>
      <c r="K103" s="28"/>
      <c r="L103" s="28"/>
      <c r="M103" s="51"/>
      <c r="O103" s="44">
        <f>F104+F106</f>
        <v>187.89000000000001</v>
      </c>
      <c r="P103" s="44">
        <f>J100+J102+K102+J104+K106</f>
        <v>535.19000000000005</v>
      </c>
      <c r="Q103" s="44">
        <f>M102+M106</f>
        <v>126.73</v>
      </c>
    </row>
    <row r="104" spans="2:17" x14ac:dyDescent="0.25">
      <c r="B104" s="53" t="s">
        <v>57</v>
      </c>
      <c r="C104" s="64" t="s">
        <v>97</v>
      </c>
      <c r="D104" s="59">
        <v>3250.46</v>
      </c>
      <c r="E104" s="28">
        <v>168.26</v>
      </c>
      <c r="F104" s="28">
        <v>34.46</v>
      </c>
      <c r="G104" s="51"/>
      <c r="H104" s="28"/>
      <c r="I104" s="34">
        <v>3184.6</v>
      </c>
      <c r="J104" s="34">
        <v>17.100000000000001</v>
      </c>
      <c r="L104" s="28">
        <v>32.520000000000003</v>
      </c>
      <c r="M104" s="51"/>
      <c r="O104" s="44"/>
      <c r="P104" s="44"/>
      <c r="Q104" s="44"/>
    </row>
    <row r="105" spans="2:17" x14ac:dyDescent="0.25">
      <c r="B105" s="52"/>
      <c r="C105" s="52"/>
      <c r="D105" s="59"/>
      <c r="E105" s="28"/>
      <c r="F105" s="28"/>
      <c r="G105" s="51"/>
      <c r="H105" s="28"/>
      <c r="I105" s="28"/>
      <c r="J105" s="28"/>
      <c r="K105" s="28"/>
      <c r="L105" s="28"/>
      <c r="M105" s="51"/>
      <c r="O105" s="44"/>
      <c r="P105" s="44"/>
      <c r="Q105" s="44"/>
    </row>
    <row r="106" spans="2:17" x14ac:dyDescent="0.25">
      <c r="B106" s="52" t="s">
        <v>84</v>
      </c>
      <c r="C106" s="52" t="s">
        <v>85</v>
      </c>
      <c r="D106" s="59">
        <v>891.16</v>
      </c>
      <c r="E106" s="27">
        <v>49.49</v>
      </c>
      <c r="F106" s="28">
        <v>153.43</v>
      </c>
      <c r="G106" s="51"/>
      <c r="H106" s="28"/>
      <c r="I106" s="34">
        <v>751.81</v>
      </c>
      <c r="J106" s="34"/>
      <c r="K106" s="28">
        <v>260.05</v>
      </c>
      <c r="L106" s="28"/>
      <c r="M106" s="51">
        <v>28.12</v>
      </c>
      <c r="O106" s="44"/>
      <c r="P106" s="44"/>
      <c r="Q106" s="44"/>
    </row>
    <row r="107" spans="2:17" x14ac:dyDescent="0.25">
      <c r="B107" s="52"/>
      <c r="C107" s="52"/>
      <c r="D107" s="59"/>
      <c r="E107" s="28"/>
      <c r="F107" s="28"/>
      <c r="G107" s="51"/>
      <c r="H107" s="28"/>
      <c r="I107" s="28"/>
      <c r="J107" s="28"/>
      <c r="K107" s="28"/>
      <c r="L107" s="28"/>
      <c r="M107" s="51"/>
      <c r="O107" s="44"/>
      <c r="P107" s="44"/>
      <c r="Q107" s="44"/>
    </row>
    <row r="108" spans="2:17" x14ac:dyDescent="0.25">
      <c r="B108" s="61"/>
      <c r="C108" s="52"/>
      <c r="D108" s="59"/>
      <c r="E108" s="28"/>
      <c r="F108" s="28"/>
      <c r="G108" s="51"/>
      <c r="H108" s="28"/>
      <c r="I108" s="28"/>
      <c r="J108" s="28"/>
      <c r="K108" s="28"/>
      <c r="L108" s="28"/>
      <c r="M108" s="51"/>
      <c r="O108" s="44"/>
      <c r="P108" s="44"/>
      <c r="Q108" s="44"/>
    </row>
    <row r="109" spans="2:17" x14ac:dyDescent="0.25">
      <c r="B109" s="52"/>
      <c r="C109" s="52"/>
      <c r="D109" s="59"/>
      <c r="E109" s="28"/>
      <c r="F109" s="28"/>
      <c r="G109" s="51"/>
      <c r="H109" s="28"/>
      <c r="I109" s="28"/>
      <c r="J109" s="28"/>
      <c r="K109" s="28"/>
      <c r="L109" s="28"/>
      <c r="M109" s="51"/>
      <c r="O109" s="44"/>
      <c r="P109" s="44"/>
      <c r="Q109" s="44"/>
    </row>
    <row r="110" spans="2:17" x14ac:dyDescent="0.25">
      <c r="B110" s="61"/>
      <c r="C110" s="52"/>
      <c r="D110" s="59"/>
      <c r="E110" s="28"/>
      <c r="F110" s="28"/>
      <c r="G110" s="51"/>
      <c r="H110" s="28"/>
      <c r="I110" s="28"/>
      <c r="J110" s="28"/>
      <c r="K110" s="28"/>
      <c r="L110" s="28"/>
      <c r="M110" s="51"/>
      <c r="O110" s="44"/>
      <c r="P110" s="44"/>
      <c r="Q110" s="44"/>
    </row>
    <row r="111" spans="2:17" x14ac:dyDescent="0.25">
      <c r="B111" s="52"/>
      <c r="C111" s="52"/>
      <c r="D111" s="59"/>
      <c r="E111" s="28"/>
      <c r="F111" s="28"/>
      <c r="G111" s="51"/>
      <c r="H111" s="28"/>
      <c r="I111" s="28"/>
      <c r="J111" s="28"/>
      <c r="K111" s="28"/>
      <c r="L111" s="28"/>
      <c r="M111" s="51"/>
      <c r="O111" s="44"/>
      <c r="P111" s="44"/>
      <c r="Q111" s="44"/>
    </row>
    <row r="112" spans="2:17" ht="15.75" thickBot="1" x14ac:dyDescent="0.3">
      <c r="B112" s="54"/>
      <c r="C112" s="54"/>
      <c r="D112" s="60"/>
      <c r="E112" s="55"/>
      <c r="F112" s="55"/>
      <c r="G112" s="56"/>
      <c r="H112" s="55"/>
      <c r="I112" s="55"/>
      <c r="J112" s="55"/>
      <c r="K112" s="55"/>
      <c r="L112" s="55"/>
      <c r="M112" s="56"/>
      <c r="O112" s="44"/>
      <c r="P112" s="44"/>
      <c r="Q112" s="44"/>
    </row>
    <row r="113" spans="2:17" x14ac:dyDescent="0.25">
      <c r="O113" s="44"/>
      <c r="P113" s="44"/>
      <c r="Q113" s="44"/>
    </row>
    <row r="114" spans="2:17" ht="15.75" thickBot="1" x14ac:dyDescent="0.3">
      <c r="B114" s="57">
        <v>42278</v>
      </c>
      <c r="O114" s="44"/>
      <c r="P114" s="44"/>
      <c r="Q114" s="44"/>
    </row>
    <row r="115" spans="2:17" ht="15.75" thickBot="1" x14ac:dyDescent="0.3">
      <c r="B115" s="38" t="s">
        <v>45</v>
      </c>
      <c r="C115" s="38" t="s">
        <v>46</v>
      </c>
      <c r="D115" s="73" t="s">
        <v>47</v>
      </c>
      <c r="E115" s="74"/>
      <c r="F115" s="74"/>
      <c r="G115" s="75"/>
      <c r="H115" s="74" t="s">
        <v>48</v>
      </c>
      <c r="I115" s="74"/>
      <c r="J115" s="74"/>
      <c r="K115" s="74"/>
      <c r="L115" s="74"/>
      <c r="M115" s="75"/>
      <c r="O115" s="44"/>
      <c r="P115" s="44"/>
      <c r="Q115" s="44"/>
    </row>
    <row r="116" spans="2:17" x14ac:dyDescent="0.25">
      <c r="B116" s="40"/>
      <c r="C116" s="40"/>
      <c r="D116" s="43" t="s">
        <v>49</v>
      </c>
      <c r="E116" s="41" t="s">
        <v>50</v>
      </c>
      <c r="F116" s="41" t="s">
        <v>51</v>
      </c>
      <c r="G116" s="42" t="s">
        <v>52</v>
      </c>
      <c r="H116" s="41"/>
      <c r="I116" s="41" t="s">
        <v>53</v>
      </c>
      <c r="J116" s="41" t="s">
        <v>54</v>
      </c>
      <c r="K116" s="41" t="s">
        <v>55</v>
      </c>
      <c r="L116" s="41" t="s">
        <v>52</v>
      </c>
      <c r="M116" s="42" t="s">
        <v>56</v>
      </c>
      <c r="O116" s="44"/>
      <c r="P116" s="44"/>
      <c r="Q116" s="44"/>
    </row>
    <row r="117" spans="2:17" ht="15.75" thickBot="1" x14ac:dyDescent="0.3">
      <c r="B117" s="45"/>
      <c r="C117" s="45"/>
      <c r="D117" s="48"/>
      <c r="E117" s="46"/>
      <c r="F117" s="46"/>
      <c r="G117" s="47"/>
      <c r="H117" s="46"/>
      <c r="I117" s="46"/>
      <c r="J117" s="46"/>
      <c r="K117" s="46"/>
      <c r="L117" s="46"/>
      <c r="M117" s="47"/>
      <c r="O117" s="44"/>
      <c r="P117" s="44"/>
      <c r="Q117" s="44"/>
    </row>
    <row r="118" spans="2:17" x14ac:dyDescent="0.25">
      <c r="B118" s="61" t="s">
        <v>57</v>
      </c>
      <c r="C118" s="63" t="s">
        <v>98</v>
      </c>
      <c r="D118" s="58">
        <v>2139.5</v>
      </c>
      <c r="E118" s="28">
        <v>177.02</v>
      </c>
      <c r="F118" s="28"/>
      <c r="G118" s="51"/>
      <c r="H118" s="28"/>
      <c r="I118" s="50">
        <v>2164.96</v>
      </c>
      <c r="J118" s="28">
        <f>64.03+32.1</f>
        <v>96.13</v>
      </c>
      <c r="K118" s="28"/>
      <c r="L118" s="50">
        <f>23.93+1.5</f>
        <v>25.43</v>
      </c>
      <c r="M118" s="51"/>
      <c r="O118" s="44"/>
      <c r="P118" s="44"/>
      <c r="Q118" s="44"/>
    </row>
    <row r="119" spans="2:17" x14ac:dyDescent="0.25">
      <c r="B119" s="52"/>
      <c r="C119" s="52"/>
      <c r="D119" s="59"/>
      <c r="E119" s="28"/>
      <c r="F119" s="28"/>
      <c r="G119" s="51"/>
      <c r="H119" s="28"/>
      <c r="I119" s="28"/>
      <c r="J119" s="28"/>
      <c r="K119" s="28"/>
      <c r="L119" s="28"/>
      <c r="M119" s="51"/>
      <c r="O119" s="44"/>
      <c r="P119" s="44"/>
      <c r="Q119" s="44"/>
    </row>
    <row r="120" spans="2:17" x14ac:dyDescent="0.25">
      <c r="B120" s="52" t="s">
        <v>58</v>
      </c>
      <c r="C120" s="52" t="s">
        <v>99</v>
      </c>
      <c r="D120" s="58">
        <v>107.66</v>
      </c>
      <c r="E120" s="50"/>
      <c r="F120" s="28">
        <v>107.25</v>
      </c>
      <c r="G120" s="51"/>
      <c r="H120" s="28"/>
      <c r="I120" s="50"/>
      <c r="J120" s="28"/>
      <c r="K120" s="50"/>
      <c r="L120" s="34"/>
      <c r="M120" s="51"/>
      <c r="O120" s="44">
        <f>F120+F124+F126</f>
        <v>903.51</v>
      </c>
      <c r="P120" s="44">
        <f>J118+J124+J126+K124+K128</f>
        <v>378.21</v>
      </c>
      <c r="Q120" s="44">
        <f>M124</f>
        <v>116.91</v>
      </c>
    </row>
    <row r="121" spans="2:17" x14ac:dyDescent="0.25">
      <c r="B121" s="52"/>
      <c r="C121" s="52"/>
      <c r="D121" s="59"/>
      <c r="E121" s="28"/>
      <c r="F121" s="28"/>
      <c r="G121" s="51"/>
      <c r="H121" s="28"/>
      <c r="I121" s="28"/>
      <c r="J121" s="28"/>
      <c r="K121" s="28"/>
      <c r="L121" s="28"/>
      <c r="M121" s="51"/>
      <c r="O121" s="44"/>
      <c r="P121" s="44"/>
      <c r="Q121" s="44"/>
    </row>
    <row r="122" spans="2:17" x14ac:dyDescent="0.25">
      <c r="B122" s="53"/>
      <c r="C122" s="64" t="s">
        <v>100</v>
      </c>
      <c r="D122" s="59"/>
      <c r="E122" s="28"/>
      <c r="F122" s="28"/>
      <c r="G122" s="51"/>
      <c r="H122" s="28"/>
      <c r="I122" s="34"/>
      <c r="J122" s="34"/>
      <c r="L122" s="28"/>
      <c r="M122" s="51"/>
      <c r="O122" s="44"/>
      <c r="P122" s="44"/>
      <c r="Q122" s="44"/>
    </row>
    <row r="123" spans="2:17" x14ac:dyDescent="0.25">
      <c r="B123" s="52"/>
      <c r="C123" s="52"/>
      <c r="D123" s="59"/>
      <c r="E123" s="28"/>
      <c r="F123" s="28"/>
      <c r="G123" s="51"/>
      <c r="H123" s="28"/>
      <c r="I123" s="28"/>
      <c r="J123" s="28"/>
      <c r="K123" s="28"/>
      <c r="L123" s="28"/>
      <c r="M123" s="51"/>
      <c r="O123" s="44"/>
      <c r="P123" s="44"/>
      <c r="Q123" s="44"/>
    </row>
    <row r="124" spans="2:17" x14ac:dyDescent="0.25">
      <c r="B124" s="52" t="s">
        <v>58</v>
      </c>
      <c r="C124" s="52" t="s">
        <v>101</v>
      </c>
      <c r="D124" s="59">
        <v>1209.3800000000001</v>
      </c>
      <c r="F124" s="28">
        <v>475.4</v>
      </c>
      <c r="G124" s="51"/>
      <c r="H124" s="28"/>
      <c r="I124" s="34">
        <v>1634.9</v>
      </c>
      <c r="J124" s="34">
        <v>71.02</v>
      </c>
      <c r="K124" s="28">
        <v>110.52</v>
      </c>
      <c r="L124" s="28"/>
      <c r="M124" s="51">
        <v>116.91</v>
      </c>
      <c r="O124" s="44"/>
      <c r="P124" s="44"/>
      <c r="Q124" s="44"/>
    </row>
    <row r="125" spans="2:17" x14ac:dyDescent="0.25">
      <c r="B125" s="52"/>
      <c r="C125" s="52"/>
      <c r="D125" s="59"/>
      <c r="E125" s="28"/>
      <c r="F125" s="28"/>
      <c r="G125" s="51"/>
      <c r="H125" s="28"/>
      <c r="I125" s="28"/>
      <c r="J125" s="28"/>
      <c r="K125" s="28"/>
      <c r="L125" s="28"/>
      <c r="M125" s="51"/>
      <c r="O125" s="44"/>
      <c r="P125" s="44"/>
      <c r="Q125" s="44"/>
    </row>
    <row r="126" spans="2:17" x14ac:dyDescent="0.25">
      <c r="B126" s="61" t="s">
        <v>57</v>
      </c>
      <c r="C126" s="52" t="s">
        <v>102</v>
      </c>
      <c r="D126" s="59">
        <v>1291.21</v>
      </c>
      <c r="E126" s="28">
        <v>176.88</v>
      </c>
      <c r="F126" s="28">
        <v>320.86</v>
      </c>
      <c r="G126" s="51"/>
      <c r="H126" s="28"/>
      <c r="I126" s="28">
        <v>1524</v>
      </c>
      <c r="J126" s="28">
        <v>64.739999999999995</v>
      </c>
      <c r="K126" s="28"/>
      <c r="L126" s="28">
        <v>67.05</v>
      </c>
      <c r="M126" s="51"/>
      <c r="O126" s="44"/>
      <c r="P126" s="44"/>
      <c r="Q126" s="44"/>
    </row>
    <row r="127" spans="2:17" x14ac:dyDescent="0.25">
      <c r="B127" s="52"/>
      <c r="C127" s="52"/>
      <c r="D127" s="59"/>
      <c r="E127" s="28"/>
      <c r="F127" s="28"/>
      <c r="G127" s="51"/>
      <c r="H127" s="28"/>
      <c r="I127" s="28"/>
      <c r="J127" s="28"/>
      <c r="K127" s="28"/>
      <c r="L127" s="28"/>
      <c r="M127" s="51"/>
      <c r="O127" s="44"/>
      <c r="P127" s="44"/>
      <c r="Q127" s="44"/>
    </row>
    <row r="128" spans="2:17" x14ac:dyDescent="0.25">
      <c r="B128" s="61" t="s">
        <v>73</v>
      </c>
      <c r="C128" s="52" t="s">
        <v>103</v>
      </c>
      <c r="D128" s="59">
        <v>245.81</v>
      </c>
      <c r="E128" s="28">
        <v>114.22</v>
      </c>
      <c r="F128" s="28"/>
      <c r="G128" s="51"/>
      <c r="H128" s="28"/>
      <c r="I128" s="28"/>
      <c r="J128" s="28"/>
      <c r="K128" s="28">
        <v>35.799999999999997</v>
      </c>
      <c r="L128" s="28"/>
      <c r="M128" s="51"/>
      <c r="O128" s="44"/>
      <c r="P128" s="44"/>
      <c r="Q128" s="44"/>
    </row>
    <row r="129" spans="2:17" x14ac:dyDescent="0.25">
      <c r="B129" s="52"/>
      <c r="C129" s="52"/>
      <c r="D129" s="59"/>
      <c r="E129" s="28"/>
      <c r="F129" s="28"/>
      <c r="G129" s="51"/>
      <c r="H129" s="28"/>
      <c r="I129" s="28"/>
      <c r="J129" s="28"/>
      <c r="K129" s="28"/>
      <c r="L129" s="28"/>
      <c r="M129" s="51"/>
      <c r="O129" s="44"/>
      <c r="P129" s="44"/>
      <c r="Q129" s="44"/>
    </row>
    <row r="130" spans="2:17" ht="15.75" thickBot="1" x14ac:dyDescent="0.3">
      <c r="B130" s="54"/>
      <c r="C130" s="54"/>
      <c r="D130" s="60"/>
      <c r="E130" s="55"/>
      <c r="F130" s="55"/>
      <c r="G130" s="56"/>
      <c r="H130" s="55"/>
      <c r="I130" s="55"/>
      <c r="J130" s="55"/>
      <c r="K130" s="55"/>
      <c r="L130" s="55"/>
      <c r="M130" s="56"/>
      <c r="O130" s="44"/>
      <c r="P130" s="44"/>
      <c r="Q130" s="44"/>
    </row>
    <row r="131" spans="2:17" x14ac:dyDescent="0.25">
      <c r="O131" s="44"/>
      <c r="P131" s="44"/>
      <c r="Q131" s="44"/>
    </row>
    <row r="132" spans="2:17" x14ac:dyDescent="0.25">
      <c r="O132" s="44"/>
      <c r="P132" s="44"/>
      <c r="Q132" s="44"/>
    </row>
    <row r="133" spans="2:17" ht="15.75" thickBot="1" x14ac:dyDescent="0.3">
      <c r="B133" s="57">
        <v>42309</v>
      </c>
      <c r="O133" s="44"/>
      <c r="P133" s="44"/>
      <c r="Q133" s="44"/>
    </row>
    <row r="134" spans="2:17" ht="15.75" thickBot="1" x14ac:dyDescent="0.3">
      <c r="B134" s="38" t="s">
        <v>45</v>
      </c>
      <c r="C134" s="38" t="s">
        <v>46</v>
      </c>
      <c r="D134" s="73" t="s">
        <v>47</v>
      </c>
      <c r="E134" s="74"/>
      <c r="F134" s="74"/>
      <c r="G134" s="75"/>
      <c r="H134" s="74" t="s">
        <v>48</v>
      </c>
      <c r="I134" s="74"/>
      <c r="J134" s="74"/>
      <c r="K134" s="74"/>
      <c r="L134" s="74"/>
      <c r="M134" s="75"/>
      <c r="O134" s="44"/>
      <c r="P134" s="44"/>
      <c r="Q134" s="44"/>
    </row>
    <row r="135" spans="2:17" x14ac:dyDescent="0.25">
      <c r="B135" s="40"/>
      <c r="C135" s="40"/>
      <c r="D135" s="43" t="s">
        <v>49</v>
      </c>
      <c r="E135" s="41" t="s">
        <v>50</v>
      </c>
      <c r="F135" s="41" t="s">
        <v>51</v>
      </c>
      <c r="G135" s="42" t="s">
        <v>52</v>
      </c>
      <c r="H135" s="41"/>
      <c r="I135" s="41" t="s">
        <v>53</v>
      </c>
      <c r="J135" s="41" t="s">
        <v>54</v>
      </c>
      <c r="K135" s="41" t="s">
        <v>55</v>
      </c>
      <c r="L135" s="41" t="s">
        <v>52</v>
      </c>
      <c r="M135" s="42" t="s">
        <v>56</v>
      </c>
      <c r="O135" s="44"/>
      <c r="P135" s="44"/>
      <c r="Q135" s="44"/>
    </row>
    <row r="136" spans="2:17" ht="15.75" thickBot="1" x14ac:dyDescent="0.3">
      <c r="B136" s="45"/>
      <c r="C136" s="45"/>
      <c r="D136" s="48"/>
      <c r="E136" s="46"/>
      <c r="F136" s="46"/>
      <c r="G136" s="47"/>
      <c r="H136" s="46"/>
      <c r="I136" s="46"/>
      <c r="J136" s="46"/>
      <c r="K136" s="46"/>
      <c r="L136" s="46"/>
      <c r="M136" s="47"/>
      <c r="O136" s="44"/>
      <c r="P136" s="44"/>
      <c r="Q136" s="44"/>
    </row>
    <row r="137" spans="2:17" x14ac:dyDescent="0.25">
      <c r="B137" s="61" t="s">
        <v>73</v>
      </c>
      <c r="C137" s="63" t="s">
        <v>98</v>
      </c>
      <c r="D137" s="58">
        <v>632.33000000000004</v>
      </c>
      <c r="E137" s="28">
        <v>36</v>
      </c>
      <c r="F137" s="28">
        <v>241.21</v>
      </c>
      <c r="G137" s="51"/>
      <c r="H137" s="28"/>
      <c r="I137" s="50">
        <v>922.34</v>
      </c>
      <c r="J137" s="34">
        <v>131.59</v>
      </c>
      <c r="K137" s="28">
        <v>176.43</v>
      </c>
      <c r="L137" s="50"/>
      <c r="M137" s="51">
        <v>35.53</v>
      </c>
      <c r="O137" s="44"/>
      <c r="P137" s="44"/>
      <c r="Q137" s="44"/>
    </row>
    <row r="138" spans="2:17" x14ac:dyDescent="0.25">
      <c r="B138" s="52"/>
      <c r="C138" s="52"/>
      <c r="D138" s="59"/>
      <c r="E138" s="28"/>
      <c r="F138" s="28"/>
      <c r="G138" s="51"/>
      <c r="H138" s="28"/>
      <c r="I138" s="28"/>
      <c r="J138" s="28"/>
      <c r="K138" s="28"/>
      <c r="L138" s="28"/>
      <c r="M138" s="51"/>
      <c r="O138" s="44"/>
      <c r="P138" s="44"/>
      <c r="Q138" s="44"/>
    </row>
    <row r="139" spans="2:17" x14ac:dyDescent="0.25">
      <c r="B139" s="52" t="s">
        <v>57</v>
      </c>
      <c r="C139" s="52" t="s">
        <v>104</v>
      </c>
      <c r="D139" s="58">
        <v>2042.8</v>
      </c>
      <c r="E139" s="50">
        <v>110.32</v>
      </c>
      <c r="F139" s="28">
        <v>112.88</v>
      </c>
      <c r="G139" s="51"/>
      <c r="H139" s="28"/>
      <c r="I139" s="50">
        <v>1790.5</v>
      </c>
      <c r="J139" s="28"/>
      <c r="K139" s="50"/>
      <c r="L139" s="34">
        <v>38.270000000000003</v>
      </c>
      <c r="M139" s="51"/>
      <c r="O139" s="44">
        <f>F137+F139+F143</f>
        <v>435.28000000000003</v>
      </c>
      <c r="P139" s="44">
        <f>J137+K137+J143+K145</f>
        <v>442.9</v>
      </c>
      <c r="Q139" s="44">
        <f>M137</f>
        <v>35.53</v>
      </c>
    </row>
    <row r="140" spans="2:17" x14ac:dyDescent="0.25">
      <c r="B140" s="52"/>
      <c r="C140" s="52"/>
      <c r="D140" s="59"/>
      <c r="E140" s="28"/>
      <c r="F140" s="28"/>
      <c r="G140" s="51"/>
      <c r="H140" s="28"/>
      <c r="I140" s="28"/>
      <c r="J140" s="28"/>
      <c r="K140" s="28"/>
      <c r="L140" s="28"/>
      <c r="M140" s="51"/>
      <c r="O140" s="44"/>
      <c r="P140" s="44"/>
      <c r="Q140" s="44"/>
    </row>
    <row r="141" spans="2:17" x14ac:dyDescent="0.25">
      <c r="B141" s="53"/>
      <c r="C141" s="64" t="s">
        <v>105</v>
      </c>
      <c r="D141" s="59"/>
      <c r="E141" s="28"/>
      <c r="F141" s="28"/>
      <c r="G141" s="51"/>
      <c r="H141" s="28"/>
      <c r="I141" s="34"/>
      <c r="J141" s="34"/>
      <c r="L141" s="28"/>
      <c r="M141" s="51"/>
      <c r="O141" s="44"/>
      <c r="P141" s="44"/>
      <c r="Q141" s="44"/>
    </row>
    <row r="142" spans="2:17" x14ac:dyDescent="0.25">
      <c r="B142" s="52"/>
      <c r="C142" s="52"/>
      <c r="D142" s="59"/>
      <c r="E142" s="28"/>
      <c r="F142" s="28"/>
      <c r="G142" s="51"/>
      <c r="H142" s="28"/>
      <c r="I142" s="28"/>
      <c r="J142" s="28"/>
      <c r="K142" s="28"/>
      <c r="L142" s="28"/>
      <c r="M142" s="51"/>
      <c r="O142" s="44"/>
      <c r="P142" s="44"/>
      <c r="Q142" s="44"/>
    </row>
    <row r="143" spans="2:17" x14ac:dyDescent="0.25">
      <c r="B143" s="52" t="s">
        <v>57</v>
      </c>
      <c r="C143" s="52" t="s">
        <v>106</v>
      </c>
      <c r="D143" s="59">
        <v>91.215000000000003</v>
      </c>
      <c r="E143" s="27">
        <v>41.31</v>
      </c>
      <c r="F143" s="28">
        <v>81.19</v>
      </c>
      <c r="G143" s="51"/>
      <c r="H143" s="28"/>
      <c r="I143" s="34">
        <v>402.45</v>
      </c>
      <c r="J143" s="34">
        <v>52.42</v>
      </c>
      <c r="L143" s="28">
        <v>18.385999999999999</v>
      </c>
      <c r="M143" s="51"/>
      <c r="O143" s="44"/>
      <c r="P143" s="44"/>
      <c r="Q143" s="44"/>
    </row>
    <row r="144" spans="2:17" x14ac:dyDescent="0.25">
      <c r="B144" s="52"/>
      <c r="C144" s="52"/>
      <c r="D144" s="59"/>
      <c r="E144" s="28"/>
      <c r="F144" s="28"/>
      <c r="G144" s="51"/>
      <c r="H144" s="28"/>
      <c r="I144" s="28"/>
      <c r="J144" s="28"/>
      <c r="K144" s="28"/>
      <c r="L144" s="28"/>
      <c r="M144" s="51"/>
      <c r="O144" s="44"/>
      <c r="P144" s="44"/>
      <c r="Q144" s="44"/>
    </row>
    <row r="145" spans="2:17" x14ac:dyDescent="0.25">
      <c r="B145" s="61" t="s">
        <v>76</v>
      </c>
      <c r="C145" s="52" t="s">
        <v>107</v>
      </c>
      <c r="D145" s="59">
        <v>2135.15</v>
      </c>
      <c r="E145" s="28">
        <v>231.2</v>
      </c>
      <c r="F145" s="28"/>
      <c r="G145" s="51"/>
      <c r="H145" s="28"/>
      <c r="I145" s="28">
        <v>1878.4</v>
      </c>
      <c r="J145" s="28"/>
      <c r="K145" s="28">
        <v>82.46</v>
      </c>
      <c r="M145" s="51"/>
      <c r="O145" s="44"/>
      <c r="P145" s="44"/>
      <c r="Q145" s="44"/>
    </row>
    <row r="146" spans="2:17" x14ac:dyDescent="0.25">
      <c r="B146" s="52"/>
      <c r="C146" s="52"/>
      <c r="D146" s="59"/>
      <c r="E146" s="28"/>
      <c r="F146" s="28"/>
      <c r="G146" s="51"/>
      <c r="H146" s="28"/>
      <c r="I146" s="28"/>
      <c r="J146" s="28"/>
      <c r="K146" s="28"/>
      <c r="L146" s="28"/>
      <c r="M146" s="51"/>
      <c r="O146" s="44"/>
      <c r="P146" s="44"/>
      <c r="Q146" s="44"/>
    </row>
    <row r="147" spans="2:17" x14ac:dyDescent="0.25">
      <c r="B147" s="61"/>
      <c r="C147" s="52"/>
      <c r="D147" s="59"/>
      <c r="E147" s="28"/>
      <c r="F147" s="28"/>
      <c r="G147" s="51"/>
      <c r="H147" s="28"/>
      <c r="I147" s="28"/>
      <c r="J147" s="28"/>
      <c r="K147" s="28"/>
      <c r="L147" s="28"/>
      <c r="M147" s="51"/>
      <c r="O147" s="44"/>
      <c r="P147" s="44"/>
      <c r="Q147" s="44"/>
    </row>
    <row r="148" spans="2:17" x14ac:dyDescent="0.25">
      <c r="B148" s="52"/>
      <c r="C148" s="52"/>
      <c r="D148" s="59"/>
      <c r="E148" s="28"/>
      <c r="F148" s="28"/>
      <c r="G148" s="51"/>
      <c r="H148" s="28"/>
      <c r="I148" s="28"/>
      <c r="J148" s="28"/>
      <c r="K148" s="28"/>
      <c r="L148" s="28"/>
      <c r="M148" s="51"/>
      <c r="O148" s="44"/>
      <c r="P148" s="44"/>
      <c r="Q148" s="44"/>
    </row>
    <row r="149" spans="2:17" ht="15.75" thickBot="1" x14ac:dyDescent="0.3">
      <c r="B149" s="54"/>
      <c r="C149" s="54"/>
      <c r="D149" s="60"/>
      <c r="E149" s="55"/>
      <c r="F149" s="55"/>
      <c r="G149" s="56"/>
      <c r="H149" s="55"/>
      <c r="I149" s="55"/>
      <c r="J149" s="55"/>
      <c r="K149" s="55"/>
      <c r="L149" s="55"/>
      <c r="M149" s="56"/>
      <c r="O149" s="44"/>
      <c r="P149" s="44"/>
      <c r="Q149" s="44"/>
    </row>
    <row r="150" spans="2:17" x14ac:dyDescent="0.25">
      <c r="O150" s="44"/>
      <c r="P150" s="44"/>
      <c r="Q150" s="44"/>
    </row>
    <row r="151" spans="2:17" x14ac:dyDescent="0.25">
      <c r="O151" s="44"/>
      <c r="P151" s="44"/>
      <c r="Q151" s="44"/>
    </row>
    <row r="152" spans="2:17" ht="15.75" thickBot="1" x14ac:dyDescent="0.3">
      <c r="B152" s="57">
        <v>42339</v>
      </c>
      <c r="O152" s="44"/>
      <c r="P152" s="44"/>
      <c r="Q152" s="44"/>
    </row>
    <row r="153" spans="2:17" ht="15.75" thickBot="1" x14ac:dyDescent="0.3">
      <c r="B153" s="38" t="s">
        <v>45</v>
      </c>
      <c r="C153" s="38" t="s">
        <v>46</v>
      </c>
      <c r="D153" s="73" t="s">
        <v>47</v>
      </c>
      <c r="E153" s="74"/>
      <c r="F153" s="74"/>
      <c r="G153" s="75"/>
      <c r="H153" s="74" t="s">
        <v>48</v>
      </c>
      <c r="I153" s="74"/>
      <c r="J153" s="74"/>
      <c r="K153" s="74"/>
      <c r="L153" s="74"/>
      <c r="M153" s="75"/>
      <c r="O153" s="44"/>
      <c r="P153" s="44"/>
      <c r="Q153" s="44"/>
    </row>
    <row r="154" spans="2:17" x14ac:dyDescent="0.25">
      <c r="B154" s="40"/>
      <c r="C154" s="40"/>
      <c r="D154" s="43" t="s">
        <v>49</v>
      </c>
      <c r="E154" s="41" t="s">
        <v>50</v>
      </c>
      <c r="F154" s="41" t="s">
        <v>51</v>
      </c>
      <c r="G154" s="42" t="s">
        <v>52</v>
      </c>
      <c r="H154" s="41"/>
      <c r="I154" s="41" t="s">
        <v>53</v>
      </c>
      <c r="J154" s="41" t="s">
        <v>54</v>
      </c>
      <c r="K154" s="41" t="s">
        <v>55</v>
      </c>
      <c r="L154" s="41" t="s">
        <v>52</v>
      </c>
      <c r="M154" s="42" t="s">
        <v>56</v>
      </c>
      <c r="O154" s="44"/>
      <c r="P154" s="44"/>
      <c r="Q154" s="44"/>
    </row>
    <row r="155" spans="2:17" ht="15.75" thickBot="1" x14ac:dyDescent="0.3">
      <c r="B155" s="45"/>
      <c r="C155" s="45"/>
      <c r="D155" s="48"/>
      <c r="E155" s="46"/>
      <c r="F155" s="46"/>
      <c r="G155" s="47"/>
      <c r="H155" s="46"/>
      <c r="I155" s="46"/>
      <c r="J155" s="46"/>
      <c r="K155" s="46"/>
      <c r="L155" s="46"/>
      <c r="M155" s="47"/>
      <c r="O155" s="44"/>
      <c r="P155" s="44"/>
      <c r="Q155" s="44"/>
    </row>
    <row r="156" spans="2:17" x14ac:dyDescent="0.25">
      <c r="B156" s="61" t="s">
        <v>76</v>
      </c>
      <c r="C156" s="63" t="s">
        <v>91</v>
      </c>
      <c r="D156" s="58">
        <v>206.52</v>
      </c>
      <c r="E156" s="28"/>
      <c r="F156" s="28">
        <v>110.27</v>
      </c>
      <c r="G156" s="51"/>
      <c r="H156" s="28"/>
      <c r="I156" s="50">
        <v>428.76</v>
      </c>
      <c r="J156" s="34">
        <v>287.89999999999998</v>
      </c>
      <c r="K156" s="28">
        <v>29.36</v>
      </c>
      <c r="L156" s="50"/>
      <c r="M156" s="51">
        <v>49.48</v>
      </c>
      <c r="O156" s="44"/>
      <c r="P156" s="44"/>
      <c r="Q156" s="44"/>
    </row>
    <row r="157" spans="2:17" x14ac:dyDescent="0.25">
      <c r="B157" s="52"/>
      <c r="C157" s="52"/>
      <c r="D157" s="59"/>
      <c r="E157" s="28"/>
      <c r="F157" s="28"/>
      <c r="G157" s="51"/>
      <c r="H157" s="28"/>
      <c r="I157" s="28"/>
      <c r="J157" s="28"/>
      <c r="K157" s="28"/>
      <c r="L157" s="28"/>
      <c r="M157" s="51"/>
      <c r="O157" s="44">
        <f>F156+F160+F162</f>
        <v>452.5</v>
      </c>
      <c r="P157" s="44">
        <f>J156+K156+K160+K162+J162</f>
        <v>734.38</v>
      </c>
      <c r="Q157" s="44">
        <f>M156+M158+M162</f>
        <v>135.88999999999999</v>
      </c>
    </row>
    <row r="158" spans="2:17" x14ac:dyDescent="0.25">
      <c r="B158" s="52" t="s">
        <v>57</v>
      </c>
      <c r="C158" s="52" t="s">
        <v>71</v>
      </c>
      <c r="D158" s="58">
        <v>1291.8599999999999</v>
      </c>
      <c r="E158" s="50">
        <v>166.5</v>
      </c>
      <c r="G158" s="51"/>
      <c r="H158" s="28"/>
      <c r="I158" s="50">
        <v>1293.33</v>
      </c>
      <c r="J158" s="28"/>
      <c r="K158" s="50"/>
      <c r="L158" s="34">
        <v>18.36</v>
      </c>
      <c r="M158" s="51">
        <v>16.649999999999999</v>
      </c>
      <c r="O158" s="44"/>
      <c r="P158" s="44"/>
      <c r="Q158" s="44"/>
    </row>
    <row r="159" spans="2:17" x14ac:dyDescent="0.25">
      <c r="B159" s="52"/>
      <c r="C159" s="52"/>
      <c r="D159" s="59"/>
      <c r="E159" s="28"/>
      <c r="F159" s="28"/>
      <c r="G159" s="51"/>
      <c r="H159" s="28"/>
      <c r="I159" s="28"/>
      <c r="J159" s="28"/>
      <c r="K159" s="28"/>
      <c r="L159" s="28"/>
      <c r="M159" s="51"/>
      <c r="O159" s="44"/>
      <c r="P159" s="44"/>
      <c r="Q159" s="44"/>
    </row>
    <row r="160" spans="2:17" x14ac:dyDescent="0.25">
      <c r="B160" s="53" t="s">
        <v>59</v>
      </c>
      <c r="C160" s="64" t="s">
        <v>108</v>
      </c>
      <c r="D160" s="59">
        <v>1774.94</v>
      </c>
      <c r="E160" s="28"/>
      <c r="F160" s="28">
        <v>176.98</v>
      </c>
      <c r="G160" s="51"/>
      <c r="H160" s="28"/>
      <c r="I160" s="34">
        <v>1534.87</v>
      </c>
      <c r="J160" s="34"/>
      <c r="K160" s="27">
        <v>273.27</v>
      </c>
      <c r="L160" s="28"/>
      <c r="M160" s="51"/>
      <c r="O160" s="44"/>
      <c r="P160" s="44"/>
      <c r="Q160" s="44"/>
    </row>
    <row r="161" spans="2:17" x14ac:dyDescent="0.25">
      <c r="B161" s="52"/>
      <c r="C161" s="52"/>
      <c r="D161" s="59"/>
      <c r="E161" s="28"/>
      <c r="F161" s="28"/>
      <c r="G161" s="51"/>
      <c r="H161" s="28"/>
      <c r="I161" s="28"/>
      <c r="J161" s="28"/>
      <c r="K161" s="28"/>
      <c r="L161" s="28"/>
      <c r="M161" s="51"/>
      <c r="O161" s="44"/>
      <c r="P161" s="44"/>
      <c r="Q161" s="44"/>
    </row>
    <row r="162" spans="2:17" x14ac:dyDescent="0.25">
      <c r="B162" s="52" t="s">
        <v>58</v>
      </c>
      <c r="C162" s="52" t="s">
        <v>109</v>
      </c>
      <c r="D162" s="59">
        <v>2237.66</v>
      </c>
      <c r="F162" s="28">
        <v>165.25</v>
      </c>
      <c r="G162" s="51"/>
      <c r="H162" s="28"/>
      <c r="I162" s="34">
        <v>2185.17</v>
      </c>
      <c r="J162" s="34">
        <v>86.13</v>
      </c>
      <c r="K162" s="27">
        <v>57.72</v>
      </c>
      <c r="L162" s="28"/>
      <c r="M162" s="51">
        <v>69.760000000000005</v>
      </c>
      <c r="O162" s="44"/>
      <c r="P162" s="44"/>
      <c r="Q162" s="44"/>
    </row>
    <row r="163" spans="2:17" x14ac:dyDescent="0.25">
      <c r="B163" s="52"/>
      <c r="C163" s="52"/>
      <c r="D163" s="59"/>
      <c r="E163" s="28"/>
      <c r="F163" s="28"/>
      <c r="G163" s="51"/>
      <c r="H163" s="28"/>
      <c r="I163" s="28"/>
      <c r="J163" s="28"/>
      <c r="K163" s="28"/>
      <c r="L163" s="28"/>
      <c r="M163" s="51"/>
      <c r="O163" s="44"/>
      <c r="P163" s="44"/>
      <c r="Q163" s="44"/>
    </row>
    <row r="164" spans="2:17" x14ac:dyDescent="0.25">
      <c r="B164" s="61" t="s">
        <v>57</v>
      </c>
      <c r="C164" s="52" t="s">
        <v>77</v>
      </c>
      <c r="D164" s="59">
        <v>1538.6</v>
      </c>
      <c r="E164" s="28">
        <v>151.5</v>
      </c>
      <c r="F164" s="28"/>
      <c r="G164" s="51"/>
      <c r="H164" s="28"/>
      <c r="I164" s="28">
        <v>1237.68</v>
      </c>
      <c r="J164" s="28"/>
      <c r="K164" s="28"/>
      <c r="L164" s="28">
        <v>21.39</v>
      </c>
      <c r="M164" s="51"/>
      <c r="O164" s="44"/>
      <c r="P164" s="44"/>
      <c r="Q164" s="44"/>
    </row>
    <row r="165" spans="2:17" x14ac:dyDescent="0.25">
      <c r="B165" s="52"/>
      <c r="C165" s="52"/>
      <c r="D165" s="59"/>
      <c r="E165" s="28"/>
      <c r="F165" s="28"/>
      <c r="G165" s="51"/>
      <c r="H165" s="28"/>
      <c r="I165" s="28"/>
      <c r="J165" s="28"/>
      <c r="K165" s="28"/>
      <c r="L165" s="28"/>
      <c r="M165" s="51"/>
      <c r="O165" s="44"/>
      <c r="P165" s="44"/>
      <c r="Q165" s="44"/>
    </row>
    <row r="166" spans="2:17" x14ac:dyDescent="0.25">
      <c r="B166" s="61"/>
      <c r="C166" s="52"/>
      <c r="D166" s="59"/>
      <c r="E166" s="28"/>
      <c r="F166" s="28"/>
      <c r="G166" s="51"/>
      <c r="H166" s="28"/>
      <c r="I166" s="28"/>
      <c r="J166" s="28"/>
      <c r="K166" s="28"/>
      <c r="L166" s="28"/>
      <c r="M166" s="51"/>
      <c r="O166" s="44"/>
      <c r="P166" s="44"/>
      <c r="Q166" s="44"/>
    </row>
    <row r="167" spans="2:17" x14ac:dyDescent="0.25">
      <c r="B167" s="52"/>
      <c r="C167" s="52"/>
      <c r="D167" s="59"/>
      <c r="E167" s="28"/>
      <c r="F167" s="28"/>
      <c r="G167" s="51"/>
      <c r="H167" s="28"/>
      <c r="I167" s="28"/>
      <c r="J167" s="28"/>
      <c r="K167" s="28"/>
      <c r="L167" s="28"/>
      <c r="M167" s="51"/>
      <c r="O167" s="44"/>
      <c r="P167" s="44"/>
      <c r="Q167" s="44"/>
    </row>
    <row r="168" spans="2:17" ht="15.75" thickBot="1" x14ac:dyDescent="0.3">
      <c r="B168" s="54"/>
      <c r="C168" s="54"/>
      <c r="D168" s="60"/>
      <c r="E168" s="55"/>
      <c r="F168" s="55"/>
      <c r="G168" s="56"/>
      <c r="H168" s="55"/>
      <c r="I168" s="55"/>
      <c r="J168" s="55"/>
      <c r="K168" s="55"/>
      <c r="L168" s="55"/>
      <c r="M168" s="56"/>
      <c r="O168" s="44"/>
      <c r="P168" s="44"/>
      <c r="Q168" s="44"/>
    </row>
    <row r="169" spans="2:17" x14ac:dyDescent="0.25">
      <c r="I169" s="29">
        <v>59958</v>
      </c>
      <c r="N169" s="65" t="s">
        <v>13</v>
      </c>
      <c r="O169" s="39">
        <f>SUM(O3:O168)</f>
        <v>3780.53</v>
      </c>
      <c r="P169" s="39">
        <f>SUM(P3:P168)</f>
        <v>5440.7249999999995</v>
      </c>
      <c r="Q169" s="39">
        <f>SUM(Q3:Q168)</f>
        <v>1011.0999999999999</v>
      </c>
    </row>
    <row r="171" spans="2:17" ht="15.75" thickBot="1" x14ac:dyDescent="0.3">
      <c r="B171" s="37">
        <v>42370</v>
      </c>
    </row>
    <row r="172" spans="2:17" ht="15.75" thickBot="1" x14ac:dyDescent="0.3">
      <c r="B172" s="38" t="s">
        <v>45</v>
      </c>
      <c r="C172" s="38" t="s">
        <v>46</v>
      </c>
      <c r="D172" s="73" t="s">
        <v>47</v>
      </c>
      <c r="E172" s="74"/>
      <c r="F172" s="74"/>
      <c r="G172" s="75"/>
      <c r="H172" s="74" t="s">
        <v>48</v>
      </c>
      <c r="I172" s="74"/>
      <c r="J172" s="74"/>
      <c r="K172" s="74"/>
      <c r="L172" s="74"/>
      <c r="M172" s="75"/>
    </row>
    <row r="173" spans="2:17" x14ac:dyDescent="0.25">
      <c r="B173" s="40"/>
      <c r="C173" s="40"/>
      <c r="D173" s="43" t="s">
        <v>49</v>
      </c>
      <c r="E173" s="41" t="s">
        <v>50</v>
      </c>
      <c r="F173" s="41" t="s">
        <v>51</v>
      </c>
      <c r="G173" s="42" t="s">
        <v>52</v>
      </c>
      <c r="H173" s="41"/>
      <c r="I173" s="41" t="s">
        <v>53</v>
      </c>
      <c r="J173" s="41" t="s">
        <v>54</v>
      </c>
      <c r="K173" s="41" t="s">
        <v>55</v>
      </c>
      <c r="L173" s="41" t="s">
        <v>52</v>
      </c>
      <c r="M173" s="42" t="s">
        <v>56</v>
      </c>
    </row>
    <row r="174" spans="2:17" ht="15.75" thickBot="1" x14ac:dyDescent="0.3">
      <c r="B174" s="45"/>
      <c r="C174" s="45"/>
      <c r="D174" s="48"/>
      <c r="E174" s="46"/>
      <c r="F174" s="46"/>
      <c r="G174" s="47"/>
      <c r="H174" s="46"/>
      <c r="I174" s="46"/>
      <c r="J174" s="46"/>
      <c r="K174" s="46"/>
      <c r="L174" s="46"/>
      <c r="M174" s="47"/>
    </row>
    <row r="175" spans="2:17" x14ac:dyDescent="0.25">
      <c r="B175" s="49" t="s">
        <v>57</v>
      </c>
      <c r="C175" s="49" t="s">
        <v>111</v>
      </c>
      <c r="D175" s="66">
        <v>3201.44</v>
      </c>
      <c r="E175" s="67"/>
      <c r="F175" s="67"/>
      <c r="G175" s="62"/>
      <c r="H175" s="67"/>
      <c r="I175" s="67">
        <v>3294.89</v>
      </c>
      <c r="J175" s="67"/>
      <c r="K175" s="67"/>
      <c r="L175" s="67">
        <v>10.914</v>
      </c>
      <c r="M175" s="62"/>
      <c r="O175" s="27">
        <f>F177</f>
        <v>0</v>
      </c>
      <c r="P175" s="27">
        <f>J177+K177+K179+J179+J181</f>
        <v>656.16000000000008</v>
      </c>
      <c r="Q175" s="27">
        <f>M177+M179</f>
        <v>70.540000000000006</v>
      </c>
    </row>
    <row r="176" spans="2:17" x14ac:dyDescent="0.25">
      <c r="B176" s="52"/>
      <c r="C176" s="52"/>
      <c r="D176" s="59"/>
      <c r="E176" s="28"/>
      <c r="F176" s="28"/>
      <c r="G176" s="51"/>
      <c r="H176" s="28"/>
      <c r="I176" s="28"/>
      <c r="J176" s="28"/>
      <c r="K176" s="28"/>
      <c r="L176" s="28"/>
      <c r="M176" s="51"/>
    </row>
    <row r="177" spans="2:17" x14ac:dyDescent="0.25">
      <c r="B177" s="52" t="s">
        <v>84</v>
      </c>
      <c r="C177" s="52" t="s">
        <v>112</v>
      </c>
      <c r="D177" s="59">
        <v>570.01</v>
      </c>
      <c r="E177" s="28">
        <v>151.29</v>
      </c>
      <c r="F177" s="28"/>
      <c r="G177" s="51"/>
      <c r="H177" s="28"/>
      <c r="I177" s="28">
        <v>459.02</v>
      </c>
      <c r="J177" s="28">
        <v>15.2</v>
      </c>
      <c r="K177" s="28">
        <v>227.14</v>
      </c>
      <c r="L177" s="28"/>
      <c r="M177" s="51">
        <v>21.44</v>
      </c>
    </row>
    <row r="178" spans="2:17" x14ac:dyDescent="0.25">
      <c r="B178" s="52"/>
      <c r="C178" s="52"/>
      <c r="D178" s="59"/>
      <c r="E178" s="28"/>
      <c r="F178" s="28"/>
      <c r="G178" s="51"/>
      <c r="H178" s="28"/>
      <c r="I178" s="28"/>
      <c r="J178" s="28"/>
      <c r="K178" s="28"/>
      <c r="L178" s="28"/>
      <c r="M178" s="51"/>
    </row>
    <row r="179" spans="2:17" x14ac:dyDescent="0.25">
      <c r="B179" s="52" t="s">
        <v>58</v>
      </c>
      <c r="C179" s="52" t="s">
        <v>113</v>
      </c>
      <c r="D179" s="59">
        <v>3882.76</v>
      </c>
      <c r="E179" s="28">
        <v>195.27</v>
      </c>
      <c r="F179" s="28"/>
      <c r="G179" s="51"/>
      <c r="H179" s="28"/>
      <c r="I179" s="28">
        <v>3566.69</v>
      </c>
      <c r="J179" s="28">
        <v>327.16000000000003</v>
      </c>
      <c r="K179" s="28">
        <v>54.96</v>
      </c>
      <c r="L179" s="28"/>
      <c r="M179" s="51">
        <v>49.1</v>
      </c>
    </row>
    <row r="180" spans="2:17" x14ac:dyDescent="0.25">
      <c r="B180" s="52"/>
      <c r="C180" s="52"/>
      <c r="D180" s="59"/>
      <c r="E180" s="28"/>
      <c r="F180" s="28"/>
      <c r="G180" s="51"/>
      <c r="H180" s="28"/>
      <c r="I180" s="28"/>
      <c r="J180" s="28"/>
      <c r="K180" s="28"/>
      <c r="L180" s="28"/>
      <c r="M180" s="51"/>
    </row>
    <row r="181" spans="2:17" ht="15.75" thickBot="1" x14ac:dyDescent="0.3">
      <c r="B181" s="54" t="s">
        <v>57</v>
      </c>
      <c r="C181" s="54" t="s">
        <v>114</v>
      </c>
      <c r="D181" s="60">
        <v>437.95</v>
      </c>
      <c r="E181" s="55">
        <v>166.8</v>
      </c>
      <c r="F181" s="55"/>
      <c r="G181" s="56"/>
      <c r="H181" s="55"/>
      <c r="I181" s="55">
        <v>198.5</v>
      </c>
      <c r="J181" s="55">
        <v>31.7</v>
      </c>
      <c r="K181" s="55"/>
      <c r="L181" s="55">
        <v>5.47</v>
      </c>
      <c r="M181" s="56"/>
    </row>
    <row r="184" spans="2:17" ht="15.75" thickBot="1" x14ac:dyDescent="0.3">
      <c r="B184" s="65" t="s">
        <v>115</v>
      </c>
    </row>
    <row r="185" spans="2:17" ht="15.75" thickBot="1" x14ac:dyDescent="0.3">
      <c r="B185" s="38" t="s">
        <v>45</v>
      </c>
      <c r="C185" s="38" t="s">
        <v>46</v>
      </c>
      <c r="D185" s="73" t="s">
        <v>47</v>
      </c>
      <c r="E185" s="74"/>
      <c r="F185" s="74"/>
      <c r="G185" s="75"/>
      <c r="H185" s="73" t="s">
        <v>48</v>
      </c>
      <c r="I185" s="74"/>
      <c r="J185" s="74"/>
      <c r="K185" s="74"/>
      <c r="L185" s="74"/>
      <c r="M185" s="75"/>
    </row>
    <row r="186" spans="2:17" x14ac:dyDescent="0.25">
      <c r="B186" s="40"/>
      <c r="C186" s="40"/>
      <c r="D186" s="43" t="s">
        <v>49</v>
      </c>
      <c r="E186" s="41" t="s">
        <v>50</v>
      </c>
      <c r="F186" s="41" t="s">
        <v>51</v>
      </c>
      <c r="G186" s="42" t="s">
        <v>52</v>
      </c>
      <c r="H186" s="43"/>
      <c r="I186" s="41" t="s">
        <v>53</v>
      </c>
      <c r="J186" s="41" t="s">
        <v>54</v>
      </c>
      <c r="K186" s="41" t="s">
        <v>55</v>
      </c>
      <c r="L186" s="41" t="s">
        <v>52</v>
      </c>
      <c r="M186" s="42" t="s">
        <v>56</v>
      </c>
    </row>
    <row r="187" spans="2:17" ht="15.75" thickBot="1" x14ac:dyDescent="0.3">
      <c r="B187" s="45"/>
      <c r="C187" s="45"/>
      <c r="D187" s="48"/>
      <c r="E187" s="46"/>
      <c r="F187" s="46"/>
      <c r="G187" s="47"/>
      <c r="H187" s="48"/>
      <c r="I187" s="46"/>
      <c r="J187" s="46"/>
      <c r="K187" s="46"/>
      <c r="L187" s="46"/>
      <c r="M187" s="47"/>
    </row>
    <row r="188" spans="2:17" x14ac:dyDescent="0.25">
      <c r="B188" s="49" t="s">
        <v>57</v>
      </c>
      <c r="C188" s="52" t="s">
        <v>116</v>
      </c>
      <c r="D188" s="59">
        <v>2197.14</v>
      </c>
      <c r="E188" s="28"/>
      <c r="F188" s="28"/>
      <c r="G188" s="51"/>
      <c r="H188" s="59"/>
      <c r="I188" s="28">
        <v>2327.91</v>
      </c>
      <c r="J188" s="28"/>
      <c r="K188" s="28"/>
      <c r="L188" s="28">
        <v>43.62</v>
      </c>
      <c r="M188" s="51"/>
    </row>
    <row r="189" spans="2:17" x14ac:dyDescent="0.25">
      <c r="B189" s="52"/>
      <c r="C189" s="52"/>
      <c r="D189" s="59"/>
      <c r="E189" s="28"/>
      <c r="F189" s="28"/>
      <c r="G189" s="51"/>
      <c r="H189" s="59"/>
      <c r="I189" s="28"/>
      <c r="J189" s="28"/>
      <c r="K189" s="28"/>
      <c r="L189" s="28"/>
      <c r="M189" s="51"/>
      <c r="O189" s="27">
        <f>F194</f>
        <v>515.89</v>
      </c>
      <c r="P189" s="27">
        <f>K190+K192+J192+J194+K196</f>
        <v>302.77</v>
      </c>
      <c r="Q189" s="27">
        <f>M192</f>
        <v>45.14</v>
      </c>
    </row>
    <row r="190" spans="2:17" x14ac:dyDescent="0.25">
      <c r="B190" s="52" t="s">
        <v>58</v>
      </c>
      <c r="C190" s="52" t="s">
        <v>117</v>
      </c>
      <c r="D190" s="59">
        <v>2077.0700000000002</v>
      </c>
      <c r="E190" s="28">
        <v>198.67</v>
      </c>
      <c r="F190" s="28"/>
      <c r="G190" s="51"/>
      <c r="H190" s="59"/>
      <c r="I190" s="28">
        <v>1784.27</v>
      </c>
      <c r="J190" s="28"/>
      <c r="K190" s="28">
        <v>82.52</v>
      </c>
      <c r="L190" s="28"/>
      <c r="M190" s="51"/>
    </row>
    <row r="191" spans="2:17" x14ac:dyDescent="0.25">
      <c r="B191" s="52"/>
      <c r="C191" s="52"/>
      <c r="D191" s="59"/>
      <c r="E191" s="28"/>
      <c r="F191" s="28"/>
      <c r="G191" s="51"/>
      <c r="H191" s="59"/>
      <c r="I191" s="28"/>
      <c r="J191" s="28"/>
      <c r="K191" s="28"/>
      <c r="L191" s="28"/>
      <c r="M191" s="51"/>
    </row>
    <row r="192" spans="2:17" x14ac:dyDescent="0.25">
      <c r="B192" s="52" t="s">
        <v>118</v>
      </c>
      <c r="C192" s="52" t="s">
        <v>119</v>
      </c>
      <c r="D192" s="59">
        <v>169.1</v>
      </c>
      <c r="E192" s="28"/>
      <c r="F192" s="28"/>
      <c r="G192" s="51"/>
      <c r="H192" s="59"/>
      <c r="I192" s="28">
        <v>369.44</v>
      </c>
      <c r="J192" s="28">
        <v>39.68</v>
      </c>
      <c r="K192" s="28">
        <v>49.71</v>
      </c>
      <c r="L192" s="28"/>
      <c r="M192" s="51">
        <v>45.14</v>
      </c>
    </row>
    <row r="193" spans="2:17" x14ac:dyDescent="0.25">
      <c r="B193" s="52"/>
      <c r="C193" s="52"/>
      <c r="D193" s="59"/>
      <c r="E193" s="28"/>
      <c r="F193" s="28"/>
      <c r="G193" s="51"/>
      <c r="H193" s="59"/>
      <c r="I193" s="28"/>
      <c r="J193" s="28"/>
      <c r="K193" s="28"/>
      <c r="L193" s="28"/>
      <c r="M193" s="51"/>
    </row>
    <row r="194" spans="2:17" x14ac:dyDescent="0.25">
      <c r="B194" s="52" t="s">
        <v>57</v>
      </c>
      <c r="C194" s="52" t="s">
        <v>120</v>
      </c>
      <c r="D194" s="59">
        <v>1056.3800000000001</v>
      </c>
      <c r="E194" s="28">
        <v>170.63</v>
      </c>
      <c r="F194" s="28">
        <v>515.89</v>
      </c>
      <c r="G194" s="51"/>
      <c r="H194" s="59"/>
      <c r="I194" s="28">
        <v>1465.74</v>
      </c>
      <c r="J194" s="28">
        <v>53.88</v>
      </c>
      <c r="K194" s="28"/>
      <c r="L194" s="28">
        <v>110.76</v>
      </c>
      <c r="M194" s="51"/>
    </row>
    <row r="195" spans="2:17" x14ac:dyDescent="0.25">
      <c r="B195" s="52"/>
      <c r="C195" s="52"/>
      <c r="D195" s="59"/>
      <c r="E195" s="28"/>
      <c r="F195" s="28"/>
      <c r="G195" s="51"/>
      <c r="H195" s="59"/>
      <c r="I195" s="28"/>
      <c r="J195" s="28"/>
      <c r="K195" s="28"/>
      <c r="L195" s="28"/>
      <c r="M195" s="51"/>
    </row>
    <row r="196" spans="2:17" ht="15.75" thickBot="1" x14ac:dyDescent="0.3">
      <c r="B196" s="54" t="s">
        <v>59</v>
      </c>
      <c r="C196" s="54" t="s">
        <v>121</v>
      </c>
      <c r="D196" s="60">
        <v>861.5</v>
      </c>
      <c r="E196" s="55">
        <v>167.53</v>
      </c>
      <c r="F196" s="55"/>
      <c r="G196" s="56"/>
      <c r="H196" s="60"/>
      <c r="I196" s="55">
        <v>594.61</v>
      </c>
      <c r="J196" s="55"/>
      <c r="K196" s="55">
        <v>76.98</v>
      </c>
      <c r="L196" s="55"/>
      <c r="M196" s="56"/>
    </row>
    <row r="198" spans="2:17" ht="15.75" thickBot="1" x14ac:dyDescent="0.3">
      <c r="B198" s="65" t="s">
        <v>122</v>
      </c>
    </row>
    <row r="199" spans="2:17" ht="15.75" thickBot="1" x14ac:dyDescent="0.3">
      <c r="B199" s="38" t="s">
        <v>45</v>
      </c>
      <c r="C199" s="38" t="s">
        <v>46</v>
      </c>
      <c r="D199" s="73" t="s">
        <v>47</v>
      </c>
      <c r="E199" s="74"/>
      <c r="F199" s="74"/>
      <c r="G199" s="75"/>
      <c r="H199" s="73" t="s">
        <v>48</v>
      </c>
      <c r="I199" s="74"/>
      <c r="J199" s="74"/>
      <c r="K199" s="74"/>
      <c r="L199" s="74"/>
      <c r="M199" s="75"/>
    </row>
    <row r="200" spans="2:17" x14ac:dyDescent="0.25">
      <c r="B200" s="40"/>
      <c r="C200" s="40"/>
      <c r="D200" s="43" t="s">
        <v>49</v>
      </c>
      <c r="E200" s="41" t="s">
        <v>50</v>
      </c>
      <c r="F200" s="41" t="s">
        <v>51</v>
      </c>
      <c r="G200" s="42" t="s">
        <v>52</v>
      </c>
      <c r="H200" s="43"/>
      <c r="I200" s="41" t="s">
        <v>53</v>
      </c>
      <c r="J200" s="41" t="s">
        <v>54</v>
      </c>
      <c r="K200" s="41" t="s">
        <v>55</v>
      </c>
      <c r="L200" s="41" t="s">
        <v>52</v>
      </c>
      <c r="M200" s="42" t="s">
        <v>56</v>
      </c>
    </row>
    <row r="201" spans="2:17" ht="15.75" thickBot="1" x14ac:dyDescent="0.3">
      <c r="B201" s="45"/>
      <c r="C201" s="45"/>
      <c r="D201" s="48"/>
      <c r="E201" s="46"/>
      <c r="F201" s="46"/>
      <c r="G201" s="47"/>
      <c r="H201" s="48"/>
      <c r="I201" s="46"/>
      <c r="J201" s="46"/>
      <c r="K201" s="46"/>
      <c r="L201" s="46"/>
      <c r="M201" s="47"/>
    </row>
    <row r="202" spans="2:17" x14ac:dyDescent="0.25">
      <c r="B202" s="49" t="s">
        <v>59</v>
      </c>
      <c r="C202" s="49" t="s">
        <v>116</v>
      </c>
      <c r="D202" s="59">
        <v>1016.89</v>
      </c>
      <c r="E202" s="28"/>
      <c r="F202" s="28"/>
      <c r="G202" s="51"/>
      <c r="H202" s="59"/>
      <c r="I202" s="28">
        <v>1237.3499999999999</v>
      </c>
      <c r="J202" s="28">
        <v>52.04</v>
      </c>
      <c r="K202" s="28">
        <v>39.67</v>
      </c>
      <c r="L202" s="28"/>
      <c r="M202" s="51">
        <v>34.951999999999998</v>
      </c>
    </row>
    <row r="203" spans="2:17" x14ac:dyDescent="0.25">
      <c r="B203" s="52"/>
      <c r="C203" s="52"/>
      <c r="D203" s="59"/>
      <c r="E203" s="28"/>
      <c r="F203" s="28"/>
      <c r="G203" s="51"/>
      <c r="H203" s="59"/>
      <c r="I203" s="28"/>
      <c r="J203" s="28"/>
      <c r="K203" s="28"/>
      <c r="L203" s="28"/>
      <c r="M203" s="51"/>
      <c r="O203" s="27">
        <f>F204+F208+F210</f>
        <v>476.11000000000007</v>
      </c>
      <c r="P203" s="27">
        <f>J202+K202+J204+K204+J206+K206+J208+K208+K210</f>
        <v>491.52000000000004</v>
      </c>
      <c r="Q203" s="27">
        <f>M202+M204+M206+M208</f>
        <v>149.80200000000002</v>
      </c>
    </row>
    <row r="204" spans="2:17" x14ac:dyDescent="0.25">
      <c r="B204" s="52" t="s">
        <v>57</v>
      </c>
      <c r="C204" s="52" t="s">
        <v>123</v>
      </c>
      <c r="D204" s="59">
        <v>1061.01</v>
      </c>
      <c r="E204" s="28">
        <v>152.55000000000001</v>
      </c>
      <c r="F204" s="28">
        <v>182.09</v>
      </c>
      <c r="G204" s="51"/>
      <c r="H204" s="59"/>
      <c r="I204" s="28">
        <v>1166.6300000000001</v>
      </c>
      <c r="J204" s="28">
        <v>64.08</v>
      </c>
      <c r="K204" s="28">
        <v>42.8</v>
      </c>
      <c r="L204" s="28"/>
      <c r="M204" s="51">
        <v>19.920000000000002</v>
      </c>
    </row>
    <row r="205" spans="2:17" x14ac:dyDescent="0.25">
      <c r="B205" s="52"/>
      <c r="C205" s="52"/>
      <c r="D205" s="59"/>
      <c r="E205" s="28"/>
      <c r="F205" s="28"/>
      <c r="G205" s="51"/>
      <c r="H205" s="59"/>
      <c r="I205" s="28"/>
      <c r="J205" s="28"/>
      <c r="K205" s="28"/>
      <c r="L205" s="28"/>
      <c r="M205" s="51"/>
    </row>
    <row r="206" spans="2:17" x14ac:dyDescent="0.25">
      <c r="B206" s="52" t="s">
        <v>124</v>
      </c>
      <c r="C206" s="52" t="s">
        <v>125</v>
      </c>
      <c r="D206" s="59">
        <v>1888.88</v>
      </c>
      <c r="E206" s="28">
        <v>187.85</v>
      </c>
      <c r="F206" s="28"/>
      <c r="G206" s="51"/>
      <c r="H206" s="59"/>
      <c r="I206" s="28">
        <v>1843.4</v>
      </c>
      <c r="J206" s="28">
        <v>74.900000000000006</v>
      </c>
      <c r="K206" s="28">
        <v>73.75</v>
      </c>
      <c r="L206" s="28"/>
      <c r="M206" s="51">
        <v>72.400000000000006</v>
      </c>
    </row>
    <row r="207" spans="2:17" x14ac:dyDescent="0.25">
      <c r="B207" s="52"/>
      <c r="C207" s="52"/>
      <c r="D207" s="59"/>
      <c r="E207" s="28"/>
      <c r="F207" s="28"/>
      <c r="G207" s="51"/>
      <c r="H207" s="59"/>
      <c r="I207" s="28"/>
      <c r="J207" s="28"/>
      <c r="K207" s="28"/>
      <c r="L207" s="28"/>
      <c r="M207" s="51"/>
    </row>
    <row r="208" spans="2:17" x14ac:dyDescent="0.25">
      <c r="B208" s="52" t="s">
        <v>57</v>
      </c>
      <c r="C208" s="52" t="s">
        <v>126</v>
      </c>
      <c r="D208" s="59">
        <v>1736.35</v>
      </c>
      <c r="E208" s="28">
        <v>171.41</v>
      </c>
      <c r="F208" s="28">
        <v>257.73</v>
      </c>
      <c r="G208" s="51"/>
      <c r="H208" s="59"/>
      <c r="I208" s="28">
        <v>1899.55</v>
      </c>
      <c r="J208" s="28">
        <v>55.25</v>
      </c>
      <c r="K208" s="28">
        <v>59.68</v>
      </c>
      <c r="L208" s="28"/>
      <c r="M208" s="51">
        <v>22.53</v>
      </c>
    </row>
    <row r="209" spans="2:17" x14ac:dyDescent="0.25">
      <c r="B209" s="52"/>
      <c r="C209" s="52"/>
      <c r="D209" s="59"/>
      <c r="E209" s="28"/>
      <c r="F209" s="28"/>
      <c r="G209" s="51"/>
      <c r="H209" s="59"/>
      <c r="I209" s="28"/>
      <c r="J209" s="28"/>
      <c r="K209" s="28"/>
      <c r="L209" s="28"/>
      <c r="M209" s="51"/>
    </row>
    <row r="210" spans="2:17" ht="15.75" thickBot="1" x14ac:dyDescent="0.3">
      <c r="B210" s="54" t="s">
        <v>58</v>
      </c>
      <c r="C210" s="54" t="s">
        <v>127</v>
      </c>
      <c r="D210" s="60">
        <v>1174.9000000000001</v>
      </c>
      <c r="E210" s="55">
        <v>156.18</v>
      </c>
      <c r="F210" s="55">
        <v>36.29</v>
      </c>
      <c r="G210" s="56"/>
      <c r="H210" s="60"/>
      <c r="I210" s="55">
        <v>967.85</v>
      </c>
      <c r="J210" s="55"/>
      <c r="K210" s="55">
        <v>29.35</v>
      </c>
      <c r="L210" s="55"/>
      <c r="M210" s="56"/>
    </row>
    <row r="211" spans="2:17" x14ac:dyDescent="0.25">
      <c r="I211" s="29">
        <f>81133-16300</f>
        <v>64833</v>
      </c>
      <c r="N211" s="27" t="s">
        <v>13</v>
      </c>
      <c r="O211" s="68">
        <f>SUM(O169:O210)</f>
        <v>4772.53</v>
      </c>
      <c r="P211" s="68">
        <f t="shared" ref="P211:Q211" si="0">SUM(P169:P210)</f>
        <v>6891.1749999999993</v>
      </c>
      <c r="Q211" s="68">
        <f t="shared" si="0"/>
        <v>1276.5819999999999</v>
      </c>
    </row>
  </sheetData>
  <mergeCells count="24">
    <mergeCell ref="D5:G5"/>
    <mergeCell ref="H5:M5"/>
    <mergeCell ref="D23:G23"/>
    <mergeCell ref="H23:M23"/>
    <mergeCell ref="D41:G41"/>
    <mergeCell ref="H41:M41"/>
    <mergeCell ref="D59:G59"/>
    <mergeCell ref="H59:M59"/>
    <mergeCell ref="D78:G78"/>
    <mergeCell ref="H78:M78"/>
    <mergeCell ref="D97:G97"/>
    <mergeCell ref="H97:M97"/>
    <mergeCell ref="D115:G115"/>
    <mergeCell ref="H115:M115"/>
    <mergeCell ref="D134:G134"/>
    <mergeCell ref="H134:M134"/>
    <mergeCell ref="D153:G153"/>
    <mergeCell ref="H153:M153"/>
    <mergeCell ref="D172:G172"/>
    <mergeCell ref="H172:M172"/>
    <mergeCell ref="D185:G185"/>
    <mergeCell ref="H185:M185"/>
    <mergeCell ref="D199:G199"/>
    <mergeCell ref="H199:M199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2016-17</vt:lpstr>
      <vt:lpstr>2016-2017</vt:lpstr>
      <vt:lpstr>2015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alcoholcontrolroom taloja</dc:creator>
  <cp:lastModifiedBy>alcoholcontrolroom taloja</cp:lastModifiedBy>
  <dcterms:created xsi:type="dcterms:W3CDTF">2017-04-12T14:01:50Z</dcterms:created>
  <dcterms:modified xsi:type="dcterms:W3CDTF">2017-04-13T06:02:37Z</dcterms:modified>
</cp:coreProperties>
</file>