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Inv" sheetId="1" r:id="rId1"/>
  </sheets>
  <calcPr calcId="145621" iterate="1"/>
</workbook>
</file>

<file path=xl/calcChain.xml><?xml version="1.0" encoding="utf-8"?>
<calcChain xmlns="http://schemas.openxmlformats.org/spreadsheetml/2006/main">
  <c r="AA1" i="1" l="1"/>
  <c r="P84" i="1" l="1"/>
  <c r="P89" i="1" s="1"/>
  <c r="R84" i="1" s="1"/>
  <c r="R89" i="1" s="1"/>
  <c r="T84" i="1" s="1"/>
  <c r="T89" i="1" s="1"/>
  <c r="V84" i="1" s="1"/>
  <c r="V89" i="1" s="1"/>
  <c r="X84" i="1" s="1"/>
  <c r="X89" i="1" s="1"/>
  <c r="Z84" i="1" s="1"/>
  <c r="Z89" i="1" s="1"/>
  <c r="O84" i="1"/>
  <c r="O89" i="1" s="1"/>
  <c r="Q84" i="1" s="1"/>
  <c r="Q89" i="1" s="1"/>
  <c r="S84" i="1" s="1"/>
  <c r="S89" i="1" s="1"/>
  <c r="U84" i="1" s="1"/>
  <c r="U89" i="1" s="1"/>
  <c r="W84" i="1" s="1"/>
  <c r="W89" i="1" s="1"/>
  <c r="Y84" i="1" s="1"/>
  <c r="Y89" i="1" s="1"/>
  <c r="O81" i="1"/>
  <c r="P81" i="1" s="1"/>
  <c r="R76" i="1" s="1"/>
  <c r="R81" i="1" s="1"/>
  <c r="T76" i="1" s="1"/>
  <c r="T81" i="1" s="1"/>
  <c r="V76" i="1" s="1"/>
  <c r="V81" i="1" s="1"/>
  <c r="X76" i="1" s="1"/>
  <c r="X81" i="1" s="1"/>
  <c r="Z76" i="1" s="1"/>
  <c r="Z81" i="1" s="1"/>
  <c r="Z79" i="1"/>
  <c r="T79" i="1"/>
  <c r="R79" i="1"/>
  <c r="X77" i="1"/>
  <c r="R77" i="1"/>
  <c r="P77" i="1"/>
  <c r="Q76" i="1"/>
  <c r="Q81" i="1" s="1"/>
  <c r="S76" i="1" s="1"/>
  <c r="S81" i="1" s="1"/>
  <c r="U76" i="1" s="1"/>
  <c r="U81" i="1" s="1"/>
  <c r="W76" i="1" s="1"/>
  <c r="W81" i="1" s="1"/>
  <c r="Y76" i="1" s="1"/>
  <c r="Y81" i="1" s="1"/>
  <c r="Y73" i="1"/>
  <c r="I73" i="1"/>
  <c r="K68" i="1" s="1"/>
  <c r="K73" i="1" s="1"/>
  <c r="M68" i="1" s="1"/>
  <c r="M73" i="1" s="1"/>
  <c r="O68" i="1" s="1"/>
  <c r="O73" i="1" s="1"/>
  <c r="Q68" i="1" s="1"/>
  <c r="Q73" i="1" s="1"/>
  <c r="S68" i="1" s="1"/>
  <c r="S73" i="1" s="1"/>
  <c r="U68" i="1" s="1"/>
  <c r="U73" i="1" s="1"/>
  <c r="W68" i="1" s="1"/>
  <c r="W73" i="1" s="1"/>
  <c r="G73" i="1"/>
  <c r="E73" i="1"/>
  <c r="C73" i="1"/>
  <c r="L68" i="1"/>
  <c r="Y65" i="1"/>
  <c r="W65" i="1"/>
  <c r="U65" i="1"/>
  <c r="S65" i="1"/>
  <c r="Q65" i="1"/>
  <c r="E65" i="1"/>
  <c r="G60" i="1" s="1"/>
  <c r="G65" i="1" s="1"/>
  <c r="I60" i="1" s="1"/>
  <c r="I65" i="1" s="1"/>
  <c r="K60" i="1" s="1"/>
  <c r="K65" i="1" s="1"/>
  <c r="M60" i="1" s="1"/>
  <c r="M65" i="1" s="1"/>
  <c r="O60" i="1" s="1"/>
  <c r="O65" i="1" s="1"/>
  <c r="D65" i="1"/>
  <c r="C65" i="1"/>
  <c r="P60" i="1"/>
  <c r="F60" i="1"/>
  <c r="E60" i="1"/>
  <c r="E57" i="1"/>
  <c r="C57" i="1"/>
  <c r="E52" i="1" s="1"/>
  <c r="Z52" i="1"/>
  <c r="R52" i="1"/>
  <c r="P52" i="1"/>
  <c r="N52" i="1"/>
  <c r="L52" i="1"/>
  <c r="J52" i="1"/>
  <c r="H52" i="1"/>
  <c r="G52" i="1"/>
  <c r="G57" i="1" s="1"/>
  <c r="I52" i="1" s="1"/>
  <c r="I57" i="1" s="1"/>
  <c r="K52" i="1" s="1"/>
  <c r="K57" i="1" s="1"/>
  <c r="M52" i="1" s="1"/>
  <c r="M57" i="1" s="1"/>
  <c r="O52" i="1" s="1"/>
  <c r="O57" i="1" s="1"/>
  <c r="Q52" i="1" s="1"/>
  <c r="F52" i="1"/>
  <c r="D49" i="1"/>
  <c r="F44" i="1" s="1"/>
  <c r="F49" i="1" s="1"/>
  <c r="H44" i="1" s="1"/>
  <c r="C49" i="1"/>
  <c r="E44" i="1" s="1"/>
  <c r="E49" i="1" s="1"/>
  <c r="Z44" i="1"/>
  <c r="N44" i="1"/>
  <c r="G44" i="1"/>
  <c r="G49" i="1" s="1"/>
  <c r="I44" i="1" s="1"/>
  <c r="I49" i="1" s="1"/>
  <c r="K44" i="1" s="1"/>
  <c r="K49" i="1" s="1"/>
  <c r="M44" i="1" s="1"/>
  <c r="M49" i="1" s="1"/>
  <c r="O44" i="1" s="1"/>
  <c r="O49" i="1" s="1"/>
  <c r="Q44" i="1" s="1"/>
  <c r="Q49" i="1" s="1"/>
  <c r="S44" i="1" s="1"/>
  <c r="S49" i="1" s="1"/>
  <c r="U44" i="1" s="1"/>
  <c r="U49" i="1" s="1"/>
  <c r="W44" i="1" s="1"/>
  <c r="W49" i="1" s="1"/>
  <c r="Y44" i="1" s="1"/>
  <c r="D44" i="1"/>
  <c r="C41" i="1"/>
  <c r="D41" i="1" s="1"/>
  <c r="F36" i="1" s="1"/>
  <c r="R36" i="1"/>
  <c r="L36" i="1"/>
  <c r="G33" i="1"/>
  <c r="I28" i="1" s="1"/>
  <c r="I33" i="1" s="1"/>
  <c r="K28" i="1" s="1"/>
  <c r="K33" i="1" s="1"/>
  <c r="M28" i="1" s="1"/>
  <c r="M33" i="1" s="1"/>
  <c r="O28" i="1" s="1"/>
  <c r="O33" i="1" s="1"/>
  <c r="Q28" i="1" s="1"/>
  <c r="Q33" i="1" s="1"/>
  <c r="S28" i="1" s="1"/>
  <c r="S33" i="1" s="1"/>
  <c r="U28" i="1" s="1"/>
  <c r="U33" i="1" s="1"/>
  <c r="W28" i="1" s="1"/>
  <c r="W33" i="1" s="1"/>
  <c r="Y28" i="1" s="1"/>
  <c r="Y33" i="1" s="1"/>
  <c r="C33" i="1"/>
  <c r="F28" i="1"/>
  <c r="F33" i="1" s="1"/>
  <c r="H28" i="1" s="1"/>
  <c r="H33" i="1" s="1"/>
  <c r="J28" i="1" s="1"/>
  <c r="E28" i="1"/>
  <c r="E33" i="1" s="1"/>
  <c r="G28" i="1" s="1"/>
  <c r="D28" i="1"/>
  <c r="C25" i="1"/>
  <c r="E20" i="1" s="1"/>
  <c r="E25" i="1" s="1"/>
  <c r="L20" i="1"/>
  <c r="L25" i="1" s="1"/>
  <c r="N20" i="1" s="1"/>
  <c r="K20" i="1"/>
  <c r="K25" i="1" s="1"/>
  <c r="M20" i="1" s="1"/>
  <c r="M25" i="1" s="1"/>
  <c r="O20" i="1" s="1"/>
  <c r="O25" i="1" s="1"/>
  <c r="Q20" i="1" s="1"/>
  <c r="Q25" i="1" s="1"/>
  <c r="S20" i="1" s="1"/>
  <c r="S25" i="1" s="1"/>
  <c r="U20" i="1" s="1"/>
  <c r="U25" i="1" s="1"/>
  <c r="W20" i="1" s="1"/>
  <c r="W25" i="1" s="1"/>
  <c r="Y20" i="1" s="1"/>
  <c r="Y25" i="1" s="1"/>
  <c r="G20" i="1"/>
  <c r="G25" i="1" s="1"/>
  <c r="I20" i="1" s="1"/>
  <c r="F20" i="1"/>
  <c r="F25" i="1" s="1"/>
  <c r="H20" i="1" s="1"/>
  <c r="D20" i="1"/>
  <c r="D25" i="1" s="1"/>
  <c r="C17" i="1"/>
  <c r="E12" i="1" s="1"/>
  <c r="E17" i="1" s="1"/>
  <c r="G12" i="1" s="1"/>
  <c r="G17" i="1" s="1"/>
  <c r="I12" i="1" s="1"/>
  <c r="I17" i="1" s="1"/>
  <c r="K12" i="1" s="1"/>
  <c r="K17" i="1" s="1"/>
  <c r="M12" i="1" s="1"/>
  <c r="M17" i="1" s="1"/>
  <c r="O12" i="1" s="1"/>
  <c r="O17" i="1" s="1"/>
  <c r="Q12" i="1" s="1"/>
  <c r="Q17" i="1" s="1"/>
  <c r="S12" i="1" s="1"/>
  <c r="S17" i="1" s="1"/>
  <c r="U12" i="1" s="1"/>
  <c r="U17" i="1" s="1"/>
  <c r="W12" i="1" s="1"/>
  <c r="W17" i="1" s="1"/>
  <c r="Y12" i="1" s="1"/>
  <c r="Y17" i="1" s="1"/>
  <c r="D12" i="1"/>
  <c r="D9" i="1"/>
  <c r="F4" i="1" s="1"/>
  <c r="C9" i="1"/>
  <c r="E4" i="1"/>
  <c r="E9" i="1" s="1"/>
  <c r="D4" i="1"/>
  <c r="G4" i="1" l="1"/>
  <c r="G9" i="1" s="1"/>
  <c r="J33" i="1"/>
  <c r="L28" i="1" s="1"/>
  <c r="L33" i="1" s="1"/>
  <c r="N28" i="1" s="1"/>
  <c r="N33" i="1" s="1"/>
  <c r="P28" i="1" s="1"/>
  <c r="P33" i="1" s="1"/>
  <c r="R28" i="1" s="1"/>
  <c r="R33" i="1" s="1"/>
  <c r="T28" i="1" s="1"/>
  <c r="T33" i="1" s="1"/>
  <c r="V28" i="1" s="1"/>
  <c r="V33" i="1" s="1"/>
  <c r="X28" i="1" s="1"/>
  <c r="X33" i="1" s="1"/>
  <c r="Z28" i="1" s="1"/>
  <c r="Z33" i="1" s="1"/>
  <c r="Y49" i="1"/>
  <c r="Z49" i="1" s="1"/>
  <c r="H49" i="1"/>
  <c r="J44" i="1" s="1"/>
  <c r="J49" i="1" s="1"/>
  <c r="L44" i="1" s="1"/>
  <c r="N25" i="1"/>
  <c r="P20" i="1" s="1"/>
  <c r="P25" i="1" s="1"/>
  <c r="R20" i="1" s="1"/>
  <c r="R25" i="1" s="1"/>
  <c r="T20" i="1" s="1"/>
  <c r="T25" i="1" s="1"/>
  <c r="V20" i="1" s="1"/>
  <c r="V25" i="1" s="1"/>
  <c r="X20" i="1" s="1"/>
  <c r="X25" i="1" s="1"/>
  <c r="Z20" i="1" s="1"/>
  <c r="Z25" i="1" s="1"/>
  <c r="F9" i="1"/>
  <c r="H4" i="1" s="1"/>
  <c r="H9" i="1" s="1"/>
  <c r="J4" i="1" s="1"/>
  <c r="H25" i="1"/>
  <c r="J20" i="1" s="1"/>
  <c r="Q57" i="1"/>
  <c r="S52" i="1" s="1"/>
  <c r="S57" i="1" s="1"/>
  <c r="U52" i="1" s="1"/>
  <c r="U57" i="1" s="1"/>
  <c r="W52" i="1" s="1"/>
  <c r="W57" i="1" s="1"/>
  <c r="Y52" i="1" s="1"/>
  <c r="Y57" i="1" s="1"/>
  <c r="C1" i="1"/>
  <c r="N49" i="1"/>
  <c r="P44" i="1" s="1"/>
  <c r="P49" i="1" s="1"/>
  <c r="R44" i="1" s="1"/>
  <c r="R49" i="1" s="1"/>
  <c r="T44" i="1" s="1"/>
  <c r="T49" i="1" s="1"/>
  <c r="V44" i="1" s="1"/>
  <c r="V49" i="1" s="1"/>
  <c r="X44" i="1" s="1"/>
  <c r="F65" i="1"/>
  <c r="H60" i="1" s="1"/>
  <c r="H65" i="1" s="1"/>
  <c r="J60" i="1" s="1"/>
  <c r="J65" i="1" s="1"/>
  <c r="L60" i="1" s="1"/>
  <c r="L65" i="1" s="1"/>
  <c r="N60" i="1" s="1"/>
  <c r="L73" i="1"/>
  <c r="N68" i="1" s="1"/>
  <c r="N73" i="1" s="1"/>
  <c r="P68" i="1" s="1"/>
  <c r="P73" i="1" s="1"/>
  <c r="R68" i="1" s="1"/>
  <c r="R73" i="1" s="1"/>
  <c r="T68" i="1" s="1"/>
  <c r="T73" i="1" s="1"/>
  <c r="V68" i="1" s="1"/>
  <c r="V73" i="1" s="1"/>
  <c r="X68" i="1" s="1"/>
  <c r="D17" i="1"/>
  <c r="F12" i="1" s="1"/>
  <c r="F17" i="1" s="1"/>
  <c r="H12" i="1" s="1"/>
  <c r="H17" i="1" s="1"/>
  <c r="J12" i="1" s="1"/>
  <c r="J17" i="1" s="1"/>
  <c r="L12" i="1" s="1"/>
  <c r="L17" i="1" s="1"/>
  <c r="N12" i="1" s="1"/>
  <c r="N17" i="1" s="1"/>
  <c r="P12" i="1" s="1"/>
  <c r="P17" i="1" s="1"/>
  <c r="R12" i="1" s="1"/>
  <c r="R17" i="1" s="1"/>
  <c r="T12" i="1" s="1"/>
  <c r="T17" i="1" s="1"/>
  <c r="V12" i="1" s="1"/>
  <c r="V17" i="1" s="1"/>
  <c r="X12" i="1" s="1"/>
  <c r="X17" i="1" s="1"/>
  <c r="Z12" i="1" s="1"/>
  <c r="Z17" i="1" s="1"/>
  <c r="E36" i="1"/>
  <c r="E41" i="1" s="1"/>
  <c r="G36" i="1" s="1"/>
  <c r="G41" i="1" s="1"/>
  <c r="I36" i="1" s="1"/>
  <c r="I41" i="1" s="1"/>
  <c r="K36" i="1" s="1"/>
  <c r="K41" i="1" s="1"/>
  <c r="M36" i="1" s="1"/>
  <c r="M41" i="1" s="1"/>
  <c r="O36" i="1" s="1"/>
  <c r="O41" i="1" s="1"/>
  <c r="Q36" i="1" s="1"/>
  <c r="Q41" i="1" s="1"/>
  <c r="S36" i="1" s="1"/>
  <c r="S41" i="1" s="1"/>
  <c r="U36" i="1" s="1"/>
  <c r="U41" i="1" s="1"/>
  <c r="W36" i="1" s="1"/>
  <c r="W41" i="1" s="1"/>
  <c r="Y36" i="1" s="1"/>
  <c r="Y41" i="1" s="1"/>
  <c r="E1" i="1" l="1"/>
  <c r="R41" i="1"/>
  <c r="T36" i="1" s="1"/>
  <c r="T41" i="1" s="1"/>
  <c r="V36" i="1" s="1"/>
  <c r="V41" i="1" s="1"/>
  <c r="X36" i="1" s="1"/>
  <c r="X41" i="1" s="1"/>
  <c r="Z36" i="1" s="1"/>
  <c r="Z41" i="1" s="1"/>
  <c r="F41" i="1"/>
  <c r="H36" i="1" s="1"/>
  <c r="H41" i="1" s="1"/>
  <c r="J36" i="1" s="1"/>
  <c r="R57" i="1"/>
  <c r="T52" i="1" s="1"/>
  <c r="T57" i="1" s="1"/>
  <c r="V52" i="1" s="1"/>
  <c r="V57" i="1" s="1"/>
  <c r="X52" i="1" s="1"/>
  <c r="I4" i="1"/>
  <c r="I9" i="1" s="1"/>
  <c r="G1" i="1"/>
  <c r="K4" i="1" l="1"/>
  <c r="K9" i="1" s="1"/>
  <c r="I1" i="1"/>
  <c r="J9" i="1"/>
  <c r="L4" i="1" s="1"/>
  <c r="L9" i="1" s="1"/>
  <c r="N4" i="1" s="1"/>
  <c r="K1" i="1" l="1"/>
  <c r="M4" i="1"/>
  <c r="M9" i="1" s="1"/>
  <c r="N9" i="1"/>
  <c r="P4" i="1" s="1"/>
  <c r="P9" i="1" l="1"/>
  <c r="R4" i="1" s="1"/>
  <c r="O4" i="1"/>
  <c r="O9" i="1" s="1"/>
  <c r="M1" i="1"/>
  <c r="R9" i="1" l="1"/>
  <c r="T4" i="1" s="1"/>
  <c r="O1" i="1"/>
  <c r="Q4" i="1"/>
  <c r="Q9" i="1" s="1"/>
  <c r="S4" i="1" l="1"/>
  <c r="S9" i="1" s="1"/>
  <c r="Q1" i="1"/>
  <c r="T9" i="1"/>
  <c r="V4" i="1" s="1"/>
  <c r="U4" i="1" l="1"/>
  <c r="U9" i="1" s="1"/>
  <c r="S1" i="1"/>
  <c r="V9" i="1" l="1"/>
  <c r="X4" i="1" s="1"/>
  <c r="W4" i="1"/>
  <c r="W9" i="1" s="1"/>
  <c r="U1" i="1"/>
  <c r="Y4" i="1" l="1"/>
  <c r="Y9" i="1" s="1"/>
  <c r="Y1" i="1" s="1"/>
  <c r="W1" i="1"/>
  <c r="X9" i="1"/>
  <c r="Z4" i="1" s="1"/>
  <c r="Z9" i="1" s="1"/>
</calcChain>
</file>

<file path=xl/sharedStrings.xml><?xml version="1.0" encoding="utf-8"?>
<sst xmlns="http://schemas.openxmlformats.org/spreadsheetml/2006/main" count="334" uniqueCount="32">
  <si>
    <t>Apr'16</t>
  </si>
  <si>
    <t>May'16</t>
  </si>
  <si>
    <t>Jun'16</t>
  </si>
  <si>
    <t>Jul'16</t>
  </si>
  <si>
    <t>Aug'16</t>
  </si>
  <si>
    <t>Sep'16</t>
  </si>
  <si>
    <t>Oct'16</t>
  </si>
  <si>
    <t>Nov'16</t>
  </si>
  <si>
    <t>Dec'16</t>
  </si>
  <si>
    <t>Jan'17</t>
  </si>
  <si>
    <t>Feb'17</t>
  </si>
  <si>
    <t>Mar'17</t>
  </si>
  <si>
    <t>RBDPS</t>
  </si>
  <si>
    <t>Quantity</t>
  </si>
  <si>
    <t>Rate/Mt</t>
  </si>
  <si>
    <t>Opening Stock</t>
  </si>
  <si>
    <t>GRN Qty</t>
  </si>
  <si>
    <t>Consumption</t>
  </si>
  <si>
    <t>Closing Stock</t>
  </si>
  <si>
    <t>PFAD</t>
  </si>
  <si>
    <t>RBFAD</t>
  </si>
  <si>
    <t>Exp CNO</t>
  </si>
  <si>
    <t>Sol CNO</t>
  </si>
  <si>
    <t>PKFAD</t>
  </si>
  <si>
    <t>PFAD Import</t>
  </si>
  <si>
    <t>PKO</t>
  </si>
  <si>
    <t>Imp Noodles</t>
  </si>
  <si>
    <t>1600760</t>
  </si>
  <si>
    <t>DFA 1214</t>
  </si>
  <si>
    <t>1100784</t>
  </si>
  <si>
    <t>DFA 1618</t>
  </si>
  <si>
    <t xml:space="preserve">Monthly Average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</si>
</sst>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 * #,##0_ ;_ * \-#,##0_ ;_ * &quot;-&quot;??_ ;_ @_ "/>
    <numFmt numFmtId="165" formatCode="_(* #,##0.00_);_(* \(#,##0.00\);_(* &quot;-&quot;??_);_(@_)"/>
    <numFmt numFmtId="166" formatCode="_(&quot;$&quot;* #,##0.00_);_(&quot;$&quot;* \(#,##0.00\);_(&quot;$&quot;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sz val="10"/>
      <color rgb="FF00B050"/>
      <name val="Cambria"/>
      <family val="1"/>
      <scheme val="major"/>
    </font>
    <font>
      <b/>
      <sz val="10"/>
      <color rgb="FF00B050"/>
      <name val="Cambria"/>
      <family val="1"/>
      <scheme val="major"/>
    </font>
    <font>
      <sz val="10"/>
      <color rgb="FF7030A0"/>
      <name val="Cambria"/>
      <family val="1"/>
      <scheme val="major"/>
    </font>
    <font>
      <b/>
      <sz val="10"/>
      <color rgb="FF7030A0"/>
      <name val="Cambria"/>
      <family val="1"/>
      <scheme val="major"/>
    </font>
    <font>
      <sz val="10"/>
      <color rgb="FFFF0000"/>
      <name val="Cambria"/>
      <family val="1"/>
      <scheme val="major"/>
    </font>
    <font>
      <b/>
      <sz val="10"/>
      <color rgb="FFFF0000"/>
      <name val="Cambria"/>
      <family val="1"/>
      <scheme val="major"/>
    </font>
    <font>
      <sz val="10"/>
      <name val="Cambria"/>
      <family val="1"/>
      <scheme val="maj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1" fillId="0" borderId="0"/>
    <xf numFmtId="0" fontId="11" fillId="0" borderId="0"/>
    <xf numFmtId="0" fontId="12" fillId="0" borderId="0" applyNumberFormat="0" applyBorder="0" applyAlignment="0"/>
    <xf numFmtId="9" fontId="11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1" fillId="0" borderId="0"/>
  </cellStyleXfs>
  <cellXfs count="31">
    <xf numFmtId="0" fontId="0" fillId="0" borderId="0" xfId="0"/>
    <xf numFmtId="0" fontId="2" fillId="0" borderId="0" xfId="0" applyFont="1" applyFill="1" applyAlignment="1">
      <alignment vertical="center"/>
    </xf>
    <xf numFmtId="164" fontId="2" fillId="0" borderId="0" xfId="0" applyNumberFormat="1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164" fontId="4" fillId="2" borderId="1" xfId="1" applyNumberFormat="1" applyFont="1" applyFill="1" applyBorder="1" applyAlignment="1">
      <alignment vertical="center"/>
    </xf>
    <xf numFmtId="164" fontId="4" fillId="0" borderId="1" xfId="1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0" fontId="7" fillId="0" borderId="1" xfId="0" applyFont="1" applyBorder="1" applyAlignment="1">
      <alignment vertical="center"/>
    </xf>
    <xf numFmtId="164" fontId="6" fillId="2" borderId="1" xfId="1" applyNumberFormat="1" applyFont="1" applyFill="1" applyBorder="1" applyAlignment="1">
      <alignment vertical="center"/>
    </xf>
    <xf numFmtId="164" fontId="6" fillId="0" borderId="1" xfId="1" applyNumberFormat="1" applyFont="1" applyBorder="1" applyAlignment="1">
      <alignment vertical="center"/>
    </xf>
    <xf numFmtId="164" fontId="2" fillId="2" borderId="1" xfId="1" applyNumberFormat="1" applyFont="1" applyFill="1" applyBorder="1" applyAlignment="1">
      <alignment vertical="center"/>
    </xf>
    <xf numFmtId="164" fontId="2" fillId="0" borderId="1" xfId="1" applyNumberFormat="1" applyFont="1" applyBorder="1" applyAlignment="1">
      <alignment vertical="center"/>
    </xf>
    <xf numFmtId="0" fontId="8" fillId="0" borderId="0" xfId="0" applyFont="1" applyAlignment="1">
      <alignment vertical="center"/>
    </xf>
    <xf numFmtId="0" fontId="9" fillId="0" borderId="1" xfId="0" applyFont="1" applyBorder="1" applyAlignment="1">
      <alignment vertical="center"/>
    </xf>
    <xf numFmtId="164" fontId="8" fillId="2" borderId="1" xfId="1" applyNumberFormat="1" applyFont="1" applyFill="1" applyBorder="1" applyAlignment="1">
      <alignment vertical="center"/>
    </xf>
    <xf numFmtId="164" fontId="8" fillId="0" borderId="1" xfId="1" applyNumberFormat="1" applyFont="1" applyBorder="1" applyAlignment="1">
      <alignment vertical="center"/>
    </xf>
    <xf numFmtId="164" fontId="10" fillId="0" borderId="1" xfId="1" applyNumberFormat="1" applyFont="1" applyBorder="1" applyAlignment="1">
      <alignment vertical="center"/>
    </xf>
    <xf numFmtId="0" fontId="2" fillId="3" borderId="0" xfId="0" applyFont="1" applyFill="1" applyAlignment="1">
      <alignment vertical="center"/>
    </xf>
    <xf numFmtId="0" fontId="3" fillId="3" borderId="1" xfId="0" applyFont="1" applyFill="1" applyBorder="1" applyAlignment="1">
      <alignment vertical="center"/>
    </xf>
    <xf numFmtId="164" fontId="2" fillId="3" borderId="1" xfId="1" applyNumberFormat="1" applyFont="1" applyFill="1" applyBorder="1" applyAlignment="1">
      <alignment vertical="center"/>
    </xf>
    <xf numFmtId="164" fontId="8" fillId="0" borderId="0" xfId="0" applyNumberFormat="1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164" fontId="3" fillId="4" borderId="0" xfId="0" applyNumberFormat="1" applyFont="1" applyFill="1" applyAlignment="1">
      <alignment vertical="center"/>
    </xf>
    <xf numFmtId="0" fontId="3" fillId="4" borderId="0" xfId="0" applyFont="1" applyFill="1" applyAlignment="1">
      <alignment vertical="center"/>
    </xf>
  </cellXfs>
  <cellStyles count="18">
    <cellStyle name="_Oct plan" xfId="2"/>
    <cellStyle name="_Oleo Cost Sheets MAy 14 updated with year costs" xfId="3"/>
    <cellStyle name="_RCCP_Oleo_ABP_v3" xfId="4"/>
    <cellStyle name="Comma" xfId="1" builtinId="3"/>
    <cellStyle name="Comma 2" xfId="5"/>
    <cellStyle name="Comma 2 2" xfId="6"/>
    <cellStyle name="Comma 3" xfId="7"/>
    <cellStyle name="Comma 4" xfId="8"/>
    <cellStyle name="Comma 7" xfId="9"/>
    <cellStyle name="Currency 2" xfId="10"/>
    <cellStyle name="Hyperlink 2" xfId="11"/>
    <cellStyle name="Normal" xfId="0" builtinId="0"/>
    <cellStyle name="Normal 2" xfId="12"/>
    <cellStyle name="Normal 2 2" xfId="13"/>
    <cellStyle name="Normal 3" xfId="14"/>
    <cellStyle name="Percent 2" xfId="15"/>
    <cellStyle name="Percent 3" xfId="16"/>
    <cellStyle name="Style 1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0"/>
  <sheetViews>
    <sheetView tabSelected="1" workbookViewId="0">
      <pane xSplit="2" ySplit="2" topLeftCell="L3" activePane="bottomRight" state="frozen"/>
      <selection pane="topRight" activeCell="B1" sqref="B1"/>
      <selection pane="bottomLeft" activeCell="A2" sqref="A2"/>
      <selection pane="bottomRight" activeCell="AB4" sqref="AB4"/>
    </sheetView>
  </sheetViews>
  <sheetFormatPr defaultRowHeight="15" customHeight="1" x14ac:dyDescent="0.25"/>
  <cols>
    <col min="1" max="1" width="9.140625" style="1"/>
    <col min="2" max="2" width="13.5703125" style="1" bestFit="1" customWidth="1"/>
    <col min="3" max="3" width="9.28515625" style="1" bestFit="1" customWidth="1"/>
    <col min="4" max="4" width="9.7109375" style="1" bestFit="1" customWidth="1"/>
    <col min="5" max="5" width="9.28515625" style="1" bestFit="1" customWidth="1"/>
    <col min="6" max="6" width="9.7109375" style="1" bestFit="1" customWidth="1"/>
    <col min="7" max="7" width="9.28515625" style="1" bestFit="1" customWidth="1"/>
    <col min="8" max="8" width="9.7109375" style="1" bestFit="1" customWidth="1"/>
    <col min="9" max="9" width="9.28515625" style="1" bestFit="1" customWidth="1"/>
    <col min="10" max="10" width="9.7109375" style="1" bestFit="1" customWidth="1"/>
    <col min="11" max="11" width="9.28515625" style="1" bestFit="1" customWidth="1"/>
    <col min="12" max="12" width="9.7109375" style="1" bestFit="1" customWidth="1"/>
    <col min="13" max="13" width="9.28515625" style="1" bestFit="1" customWidth="1"/>
    <col min="14" max="14" width="9.7109375" style="1" bestFit="1" customWidth="1"/>
    <col min="15" max="15" width="9.28515625" style="1" bestFit="1" customWidth="1"/>
    <col min="16" max="16" width="9.7109375" style="1" bestFit="1" customWidth="1"/>
    <col min="17" max="17" width="9.28515625" style="1" bestFit="1" customWidth="1"/>
    <col min="18" max="18" width="9.7109375" style="1" bestFit="1" customWidth="1"/>
    <col min="19" max="19" width="9.28515625" style="1" bestFit="1" customWidth="1"/>
    <col min="20" max="20" width="9.7109375" style="1" bestFit="1" customWidth="1"/>
    <col min="21" max="21" width="9.28515625" style="1" bestFit="1" customWidth="1"/>
    <col min="22" max="22" width="9.7109375" style="1" bestFit="1" customWidth="1"/>
    <col min="23" max="23" width="9.28515625" style="1" bestFit="1" customWidth="1"/>
    <col min="24" max="24" width="9.7109375" style="1" bestFit="1" customWidth="1"/>
    <col min="25" max="25" width="9.28515625" style="1" bestFit="1" customWidth="1"/>
    <col min="26" max="26" width="9.7109375" style="1" bestFit="1" customWidth="1"/>
    <col min="27" max="28" width="9.140625" style="1"/>
    <col min="29" max="29" width="9.5703125" style="1" bestFit="1" customWidth="1"/>
    <col min="30" max="16384" width="9.140625" style="1"/>
  </cols>
  <sheetData>
    <row r="1" spans="1:32" ht="15" customHeight="1" x14ac:dyDescent="0.25">
      <c r="C1" s="2">
        <f>SUM(C9,C17,C25,C33,C41,C49,C57,C65,C73,C81,C89)</f>
        <v>1070.8180000000002</v>
      </c>
      <c r="E1" s="2">
        <f>SUM(E9,E17,E25,E33,E41,E49,E57,E65,E73,E81,E89)</f>
        <v>1038.2439999999997</v>
      </c>
      <c r="G1" s="2">
        <f>SUM(G9,G17,G25,G33,G41,G49,G57,G65,G73,G81,G89)</f>
        <v>1359.6739999999995</v>
      </c>
      <c r="I1" s="2">
        <f>SUM(I9,I17,I25,I33,I41,I49,I57,I65,I73,I81,I89)</f>
        <v>953.19899999999927</v>
      </c>
      <c r="K1" s="2">
        <f>SUM(K9,K17,K25,K33,K41,K49,K57,K65,K73,K81,K89)</f>
        <v>1616.348999999999</v>
      </c>
      <c r="M1" s="2">
        <f>SUM(M9,M17,M25,M33,M41,M49,M57,M65,M73,M81,M89)</f>
        <v>929.96799999999882</v>
      </c>
      <c r="O1" s="2">
        <f>SUM(O9,O17,O25,O33,O41,O49,O57,O65,O73,O81,O89)</f>
        <v>1345.9009999999989</v>
      </c>
      <c r="Q1" s="2">
        <f>SUM(Q9,Q17,Q25,Q33,Q41,Q49,Q57,Q65,Q73,Q81,Q89)</f>
        <v>1444.4299999999985</v>
      </c>
      <c r="S1" s="2">
        <f>SUM(S9,S17,S25,S33,S41,S49,S57,S65,S73,S81,S89)</f>
        <v>2371.5839999999985</v>
      </c>
      <c r="U1" s="2">
        <f>SUM(U9,U17,U25,U33,U41,U49,U57,U65,U73,U81,U89)</f>
        <v>1935.8479999999984</v>
      </c>
      <c r="W1" s="2">
        <f>SUM(W9,W17,W25,W33,W41,W49,W57,W65,W73,W81,W89)</f>
        <v>1160.0649999999985</v>
      </c>
      <c r="Y1" s="2">
        <f>SUM(Y9,Y17,Y25,Y33,Y41,Y49,Y57,Y65,Y73,Y81,Y89)</f>
        <v>1572.4129999999986</v>
      </c>
      <c r="AA1" s="29">
        <f>AVERAGE(C1:Y1)</f>
        <v>1399.8744166666656</v>
      </c>
      <c r="AB1" s="30" t="s">
        <v>31</v>
      </c>
    </row>
    <row r="2" spans="1:32" s="3" customFormat="1" ht="15" customHeight="1" x14ac:dyDescent="0.25">
      <c r="C2" s="28" t="s">
        <v>0</v>
      </c>
      <c r="D2" s="28"/>
      <c r="E2" s="28" t="s">
        <v>1</v>
      </c>
      <c r="F2" s="28"/>
      <c r="G2" s="28" t="s">
        <v>2</v>
      </c>
      <c r="H2" s="28"/>
      <c r="I2" s="28" t="s">
        <v>3</v>
      </c>
      <c r="J2" s="28"/>
      <c r="K2" s="28" t="s">
        <v>4</v>
      </c>
      <c r="L2" s="28"/>
      <c r="M2" s="28" t="s">
        <v>5</v>
      </c>
      <c r="N2" s="28"/>
      <c r="O2" s="28" t="s">
        <v>6</v>
      </c>
      <c r="P2" s="28"/>
      <c r="Q2" s="28" t="s">
        <v>7</v>
      </c>
      <c r="R2" s="28"/>
      <c r="S2" s="28" t="s">
        <v>8</v>
      </c>
      <c r="T2" s="28"/>
      <c r="U2" s="28" t="s">
        <v>9</v>
      </c>
      <c r="V2" s="28"/>
      <c r="W2" s="28" t="s">
        <v>10</v>
      </c>
      <c r="X2" s="28"/>
      <c r="Y2" s="28" t="s">
        <v>11</v>
      </c>
      <c r="Z2" s="28"/>
    </row>
    <row r="3" spans="1:32" s="4" customFormat="1" ht="15" customHeight="1" x14ac:dyDescent="0.25">
      <c r="A3" s="4">
        <v>1100378</v>
      </c>
      <c r="B3" s="5" t="s">
        <v>12</v>
      </c>
      <c r="C3" s="6" t="s">
        <v>13</v>
      </c>
      <c r="D3" s="7" t="s">
        <v>14</v>
      </c>
      <c r="E3" s="6" t="s">
        <v>13</v>
      </c>
      <c r="F3" s="7" t="s">
        <v>14</v>
      </c>
      <c r="G3" s="6" t="s">
        <v>13</v>
      </c>
      <c r="H3" s="7" t="s">
        <v>14</v>
      </c>
      <c r="I3" s="6" t="s">
        <v>13</v>
      </c>
      <c r="J3" s="7" t="s">
        <v>14</v>
      </c>
      <c r="K3" s="6" t="s">
        <v>13</v>
      </c>
      <c r="L3" s="7" t="s">
        <v>14</v>
      </c>
      <c r="M3" s="6" t="s">
        <v>13</v>
      </c>
      <c r="N3" s="7" t="s">
        <v>14</v>
      </c>
      <c r="O3" s="6" t="s">
        <v>13</v>
      </c>
      <c r="P3" s="7" t="s">
        <v>14</v>
      </c>
      <c r="Q3" s="6" t="s">
        <v>13</v>
      </c>
      <c r="R3" s="7" t="s">
        <v>14</v>
      </c>
      <c r="S3" s="6" t="s">
        <v>13</v>
      </c>
      <c r="T3" s="7" t="s">
        <v>14</v>
      </c>
      <c r="U3" s="6" t="s">
        <v>13</v>
      </c>
      <c r="V3" s="7" t="s">
        <v>14</v>
      </c>
      <c r="W3" s="6" t="s">
        <v>13</v>
      </c>
      <c r="X3" s="7" t="s">
        <v>14</v>
      </c>
      <c r="Y3" s="6" t="s">
        <v>13</v>
      </c>
      <c r="Z3" s="7" t="s">
        <v>14</v>
      </c>
      <c r="AA3" s="8"/>
      <c r="AB3" s="8"/>
      <c r="AC3" s="8"/>
      <c r="AD3" s="8"/>
      <c r="AE3" s="8"/>
      <c r="AF3" s="8"/>
    </row>
    <row r="4" spans="1:32" s="9" customFormat="1" ht="15" customHeight="1" x14ac:dyDescent="0.25">
      <c r="B4" s="10" t="s">
        <v>15</v>
      </c>
      <c r="C4" s="11">
        <v>307.73</v>
      </c>
      <c r="D4" s="12">
        <f>43.2452887252519*1000</f>
        <v>43245.288725251907</v>
      </c>
      <c r="E4" s="11">
        <f t="shared" ref="E4:Z4" si="0">C9</f>
        <v>21.805000000000291</v>
      </c>
      <c r="F4" s="12">
        <f t="shared" si="0"/>
        <v>38416.197099857505</v>
      </c>
      <c r="G4" s="11">
        <f t="shared" si="0"/>
        <v>18.454999999999927</v>
      </c>
      <c r="H4" s="12">
        <f t="shared" si="0"/>
        <v>33082.079200201682</v>
      </c>
      <c r="I4" s="11">
        <f t="shared" si="0"/>
        <v>215.63999999999965</v>
      </c>
      <c r="J4" s="12">
        <f t="shared" si="0"/>
        <v>51524.462233898899</v>
      </c>
      <c r="K4" s="11">
        <f t="shared" si="0"/>
        <v>176.10999999999945</v>
      </c>
      <c r="L4" s="12">
        <f t="shared" si="0"/>
        <v>51664.425251068344</v>
      </c>
      <c r="M4" s="11">
        <f t="shared" si="0"/>
        <v>104.42999999999938</v>
      </c>
      <c r="N4" s="12">
        <f t="shared" si="0"/>
        <v>49479.131658671067</v>
      </c>
      <c r="O4" s="11">
        <f t="shared" si="0"/>
        <v>104.75999999999908</v>
      </c>
      <c r="P4" s="12">
        <f t="shared" si="0"/>
        <v>53136.259334167822</v>
      </c>
      <c r="Q4" s="11">
        <f t="shared" si="0"/>
        <v>159.29999999999905</v>
      </c>
      <c r="R4" s="12">
        <f t="shared" si="0"/>
        <v>52729.46035853654</v>
      </c>
      <c r="S4" s="11">
        <f t="shared" si="0"/>
        <v>80.539999999999054</v>
      </c>
      <c r="T4" s="12">
        <f t="shared" si="0"/>
        <v>51599.941401459604</v>
      </c>
      <c r="U4" s="11">
        <f t="shared" si="0"/>
        <v>609.77999999999884</v>
      </c>
      <c r="V4" s="12">
        <f t="shared" si="0"/>
        <v>55083.624484544693</v>
      </c>
      <c r="W4" s="11">
        <f t="shared" si="0"/>
        <v>627.63999999999874</v>
      </c>
      <c r="X4" s="12">
        <f t="shared" si="0"/>
        <v>55854.907737045221</v>
      </c>
      <c r="Y4" s="11">
        <f t="shared" si="0"/>
        <v>190.79999999999882</v>
      </c>
      <c r="Z4" s="12">
        <f t="shared" si="0"/>
        <v>55634.941709942104</v>
      </c>
    </row>
    <row r="5" spans="1:32" s="13" customFormat="1" ht="15" customHeight="1" x14ac:dyDescent="0.25">
      <c r="B5" s="14" t="s">
        <v>16</v>
      </c>
      <c r="C5" s="15">
        <v>864.32000000000016</v>
      </c>
      <c r="D5" s="16">
        <v>48084.600009255824</v>
      </c>
      <c r="E5" s="15">
        <v>1199.6299999999997</v>
      </c>
      <c r="F5" s="16">
        <v>52281.022898727126</v>
      </c>
      <c r="G5" s="15">
        <v>1741.1849999999997</v>
      </c>
      <c r="H5" s="16">
        <v>53377.405043117193</v>
      </c>
      <c r="I5" s="15">
        <v>1241.9699999999998</v>
      </c>
      <c r="J5" s="16">
        <v>52993.857339549271</v>
      </c>
      <c r="K5" s="15">
        <v>392.82</v>
      </c>
      <c r="L5" s="16">
        <v>51555.072297744518</v>
      </c>
      <c r="M5" s="15">
        <v>784.62999999999965</v>
      </c>
      <c r="N5" s="16">
        <v>54936.716031760217</v>
      </c>
      <c r="O5" s="15">
        <v>473.54</v>
      </c>
      <c r="P5" s="16">
        <v>57117.122101617599</v>
      </c>
      <c r="Q5" s="15">
        <v>684.04</v>
      </c>
      <c r="R5" s="16">
        <v>56241.89301795217</v>
      </c>
      <c r="S5" s="15">
        <v>1071.2399999999998</v>
      </c>
      <c r="T5" s="16">
        <v>55831.704846719702</v>
      </c>
      <c r="U5" s="15">
        <v>710.3599999999999</v>
      </c>
      <c r="V5" s="16">
        <v>56642.255335322945</v>
      </c>
      <c r="W5" s="15">
        <v>835.16</v>
      </c>
      <c r="X5" s="16">
        <v>58229.263254945159</v>
      </c>
      <c r="Y5" s="15">
        <v>1671.72</v>
      </c>
      <c r="Z5" s="16">
        <v>57568.55</v>
      </c>
    </row>
    <row r="6" spans="1:32" s="3" customFormat="1" ht="7.5" customHeight="1" x14ac:dyDescent="0.25">
      <c r="B6" s="5"/>
      <c r="C6" s="17"/>
      <c r="D6" s="18"/>
      <c r="E6" s="17"/>
      <c r="F6" s="18"/>
      <c r="G6" s="17"/>
      <c r="H6" s="18"/>
      <c r="I6" s="17"/>
      <c r="J6" s="18"/>
      <c r="K6" s="17"/>
      <c r="L6" s="18"/>
      <c r="M6" s="17"/>
      <c r="N6" s="18"/>
      <c r="O6" s="17"/>
      <c r="P6" s="18"/>
      <c r="Q6" s="17"/>
      <c r="R6" s="18"/>
      <c r="S6" s="17"/>
      <c r="T6" s="18"/>
      <c r="U6" s="17"/>
      <c r="V6" s="18"/>
      <c r="W6" s="17"/>
      <c r="X6" s="18"/>
      <c r="Y6" s="17"/>
      <c r="Z6" s="18"/>
    </row>
    <row r="7" spans="1:32" s="19" customFormat="1" ht="15" customHeight="1" x14ac:dyDescent="0.25">
      <c r="B7" s="20" t="s">
        <v>17</v>
      </c>
      <c r="C7" s="21">
        <v>1150.2449999999999</v>
      </c>
      <c r="D7" s="22">
        <v>46973.200493511707</v>
      </c>
      <c r="E7" s="21">
        <v>1202.98</v>
      </c>
      <c r="F7" s="22">
        <v>52324.243882793307</v>
      </c>
      <c r="G7" s="21">
        <v>1544</v>
      </c>
      <c r="H7" s="22">
        <v>53393.608636995967</v>
      </c>
      <c r="I7" s="21">
        <v>1281.5</v>
      </c>
      <c r="J7" s="22">
        <v>52929.2969997287</v>
      </c>
      <c r="K7" s="21">
        <v>464.5</v>
      </c>
      <c r="L7" s="22">
        <v>52063.250186976591</v>
      </c>
      <c r="M7" s="21">
        <v>784.3</v>
      </c>
      <c r="N7" s="22">
        <v>54450.524915552232</v>
      </c>
      <c r="O7" s="21">
        <v>419</v>
      </c>
      <c r="P7" s="22">
        <v>57789.960603180312</v>
      </c>
      <c r="Q7" s="21">
        <v>762.8</v>
      </c>
      <c r="R7" s="22">
        <v>55998.490108339436</v>
      </c>
      <c r="S7" s="21">
        <v>542</v>
      </c>
      <c r="T7" s="22">
        <v>56044.505982081013</v>
      </c>
      <c r="U7" s="21">
        <v>692.5</v>
      </c>
      <c r="V7" s="22">
        <v>55983.409019648527</v>
      </c>
      <c r="W7" s="21">
        <v>1272</v>
      </c>
      <c r="X7" s="22">
        <v>57446.838768728077</v>
      </c>
      <c r="Y7" s="21">
        <v>1302.8</v>
      </c>
      <c r="Z7" s="22">
        <v>57784.32</v>
      </c>
    </row>
    <row r="8" spans="1:32" s="3" customFormat="1" ht="7.5" customHeight="1" x14ac:dyDescent="0.25">
      <c r="B8" s="5"/>
      <c r="C8" s="17"/>
      <c r="D8" s="18"/>
      <c r="E8" s="17"/>
      <c r="F8" s="18"/>
      <c r="G8" s="17"/>
      <c r="H8" s="18"/>
      <c r="I8" s="17"/>
      <c r="J8" s="18"/>
      <c r="K8" s="17"/>
      <c r="L8" s="18"/>
      <c r="M8" s="17"/>
      <c r="N8" s="18"/>
      <c r="O8" s="17"/>
      <c r="P8" s="18"/>
      <c r="Q8" s="17"/>
      <c r="R8" s="18"/>
      <c r="S8" s="17"/>
      <c r="T8" s="18"/>
      <c r="U8" s="17"/>
      <c r="V8" s="18"/>
      <c r="W8" s="17"/>
      <c r="X8" s="18"/>
      <c r="Y8" s="17"/>
      <c r="Z8" s="18"/>
    </row>
    <row r="9" spans="1:32" s="3" customFormat="1" ht="15" customHeight="1" x14ac:dyDescent="0.25">
      <c r="B9" s="5" t="s">
        <v>18</v>
      </c>
      <c r="C9" s="17">
        <f>C4+C5-C7</f>
        <v>21.805000000000291</v>
      </c>
      <c r="D9" s="23">
        <f>(D4*C4+D5*C5-D7*C7)/C9</f>
        <v>38416.197099857505</v>
      </c>
      <c r="E9" s="17">
        <f>E4+E5-E7</f>
        <v>18.454999999999927</v>
      </c>
      <c r="F9" s="23">
        <f>(F4*E4+F5*E5-F7*E7)/E9</f>
        <v>33082.079200201682</v>
      </c>
      <c r="G9" s="17">
        <f>G4+G5-G7</f>
        <v>215.63999999999965</v>
      </c>
      <c r="H9" s="23">
        <f>(H4*G4+H5*G5-H7*G7)/G9</f>
        <v>51524.462233898899</v>
      </c>
      <c r="I9" s="17">
        <f>I4+I5-I7</f>
        <v>176.10999999999945</v>
      </c>
      <c r="J9" s="23">
        <f>(J4*I4+J5*I5-J7*I7)/I9</f>
        <v>51664.425251068344</v>
      </c>
      <c r="K9" s="17">
        <f>K4+K5-K7</f>
        <v>104.42999999999938</v>
      </c>
      <c r="L9" s="23">
        <f>(L4*K4+L5*K5-L7*K7)/K9</f>
        <v>49479.131658671067</v>
      </c>
      <c r="M9" s="17">
        <f>M4+M5-M7</f>
        <v>104.75999999999908</v>
      </c>
      <c r="N9" s="23">
        <f>(N4*M4+N5*M5-N7*M7)/M9</f>
        <v>53136.259334167822</v>
      </c>
      <c r="O9" s="17">
        <f>O4+O5-O7</f>
        <v>159.29999999999905</v>
      </c>
      <c r="P9" s="23">
        <f>(P4*O4+P5*O5-P7*O7)/O9</f>
        <v>52729.46035853654</v>
      </c>
      <c r="Q9" s="17">
        <f>Q4+Q5-Q7</f>
        <v>80.539999999999054</v>
      </c>
      <c r="R9" s="23">
        <f>(R4*Q4+R5*Q5-R7*Q7)/Q9</f>
        <v>51599.941401459604</v>
      </c>
      <c r="S9" s="17">
        <f>S4+S5-S7</f>
        <v>609.77999999999884</v>
      </c>
      <c r="T9" s="23">
        <f>(T4*S4+T5*S5-T7*S7)/S9</f>
        <v>55083.624484544693</v>
      </c>
      <c r="U9" s="17">
        <f>U4+U5-U7</f>
        <v>627.63999999999874</v>
      </c>
      <c r="V9" s="23">
        <f>(V4*U4+V5*U5-V7*U7)/U9</f>
        <v>55854.907737045221</v>
      </c>
      <c r="W9" s="17">
        <f>W4+W5-W7</f>
        <v>190.79999999999882</v>
      </c>
      <c r="X9" s="23">
        <f>(X4*W4+X5*W5-X7*W7)/W9</f>
        <v>55634.941709942104</v>
      </c>
      <c r="Y9" s="17">
        <f>Y4+Y5-Y7</f>
        <v>559.71999999999889</v>
      </c>
      <c r="Z9" s="23">
        <f>(Z4*Y4+Z5*Y5-Z7*Y7)/Y9</f>
        <v>56407.187858673897</v>
      </c>
    </row>
    <row r="10" spans="1:32" s="24" customFormat="1" ht="7.5" customHeight="1" x14ac:dyDescent="0.25">
      <c r="B10" s="25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spans="1:32" s="4" customFormat="1" ht="15" customHeight="1" x14ac:dyDescent="0.25">
      <c r="A11" s="4">
        <v>1100365</v>
      </c>
      <c r="B11" s="5" t="s">
        <v>19</v>
      </c>
      <c r="C11" s="6" t="s">
        <v>13</v>
      </c>
      <c r="D11" s="7" t="s">
        <v>14</v>
      </c>
      <c r="E11" s="6" t="s">
        <v>13</v>
      </c>
      <c r="F11" s="7" t="s">
        <v>14</v>
      </c>
      <c r="G11" s="6" t="s">
        <v>13</v>
      </c>
      <c r="H11" s="7" t="s">
        <v>14</v>
      </c>
      <c r="I11" s="6" t="s">
        <v>13</v>
      </c>
      <c r="J11" s="7" t="s">
        <v>14</v>
      </c>
      <c r="K11" s="6" t="s">
        <v>13</v>
      </c>
      <c r="L11" s="7" t="s">
        <v>14</v>
      </c>
      <c r="M11" s="6" t="s">
        <v>13</v>
      </c>
      <c r="N11" s="7" t="s">
        <v>14</v>
      </c>
      <c r="O11" s="6" t="s">
        <v>13</v>
      </c>
      <c r="P11" s="7" t="s">
        <v>14</v>
      </c>
      <c r="Q11" s="6" t="s">
        <v>13</v>
      </c>
      <c r="R11" s="7" t="s">
        <v>14</v>
      </c>
      <c r="S11" s="6" t="s">
        <v>13</v>
      </c>
      <c r="T11" s="7" t="s">
        <v>14</v>
      </c>
      <c r="U11" s="6" t="s">
        <v>13</v>
      </c>
      <c r="V11" s="7" t="s">
        <v>14</v>
      </c>
      <c r="W11" s="6" t="s">
        <v>13</v>
      </c>
      <c r="X11" s="7" t="s">
        <v>14</v>
      </c>
      <c r="Y11" s="6" t="s">
        <v>13</v>
      </c>
      <c r="Z11" s="7" t="s">
        <v>14</v>
      </c>
    </row>
    <row r="12" spans="1:32" s="9" customFormat="1" ht="15" customHeight="1" x14ac:dyDescent="0.25">
      <c r="A12" s="4"/>
      <c r="B12" s="10" t="s">
        <v>15</v>
      </c>
      <c r="C12" s="11">
        <v>162.96</v>
      </c>
      <c r="D12" s="12">
        <f>44.6660204676001*1000</f>
        <v>44666.020467600101</v>
      </c>
      <c r="E12" s="11">
        <f t="shared" ref="E12:Z12" si="1">C17</f>
        <v>60.699999999999932</v>
      </c>
      <c r="F12" s="12">
        <f t="shared" si="1"/>
        <v>47531.424965405524</v>
      </c>
      <c r="G12" s="11">
        <f t="shared" si="1"/>
        <v>78.655999999999835</v>
      </c>
      <c r="H12" s="12">
        <f t="shared" si="1"/>
        <v>51993.442399818421</v>
      </c>
      <c r="I12" s="11">
        <f t="shared" si="1"/>
        <v>130.63599999999997</v>
      </c>
      <c r="J12" s="12">
        <f t="shared" si="1"/>
        <v>51258.001664166943</v>
      </c>
      <c r="K12" s="11">
        <f t="shared" si="1"/>
        <v>32.745999999999867</v>
      </c>
      <c r="L12" s="12">
        <f t="shared" si="1"/>
        <v>54563.746271303768</v>
      </c>
      <c r="M12" s="11">
        <f t="shared" si="1"/>
        <v>38.385999999999854</v>
      </c>
      <c r="N12" s="12">
        <f t="shared" si="1"/>
        <v>54372.935064870289</v>
      </c>
      <c r="O12" s="11">
        <f t="shared" si="1"/>
        <v>84.209999999999809</v>
      </c>
      <c r="P12" s="12">
        <f t="shared" si="1"/>
        <v>55642.093734712194</v>
      </c>
      <c r="Q12" s="11">
        <f t="shared" si="1"/>
        <v>233.53999999999991</v>
      </c>
      <c r="R12" s="12">
        <f t="shared" si="1"/>
        <v>55628.456424595825</v>
      </c>
      <c r="S12" s="11">
        <f t="shared" si="1"/>
        <v>83.671999999999798</v>
      </c>
      <c r="T12" s="12">
        <f t="shared" si="1"/>
        <v>54807.180459414281</v>
      </c>
      <c r="U12" s="11">
        <f t="shared" si="1"/>
        <v>371.3519999999998</v>
      </c>
      <c r="V12" s="12">
        <f t="shared" si="1"/>
        <v>54948.78822087968</v>
      </c>
      <c r="W12" s="11">
        <f t="shared" si="1"/>
        <v>83.93999999999977</v>
      </c>
      <c r="X12" s="12">
        <f t="shared" si="1"/>
        <v>55284.452935431436</v>
      </c>
      <c r="Y12" s="11">
        <f t="shared" si="1"/>
        <v>28.39199999999974</v>
      </c>
      <c r="Z12" s="12">
        <f t="shared" si="1"/>
        <v>53568.935312768204</v>
      </c>
    </row>
    <row r="13" spans="1:32" s="13" customFormat="1" ht="15" customHeight="1" x14ac:dyDescent="0.25">
      <c r="B13" s="14" t="s">
        <v>16</v>
      </c>
      <c r="C13" s="15">
        <v>304.83999999999997</v>
      </c>
      <c r="D13" s="16">
        <v>48543.140663954866</v>
      </c>
      <c r="E13" s="15">
        <v>381.14499999999992</v>
      </c>
      <c r="F13" s="16">
        <v>50432.892993480178</v>
      </c>
      <c r="G13" s="15">
        <v>749.48000000000013</v>
      </c>
      <c r="H13" s="16">
        <v>50089.170624966639</v>
      </c>
      <c r="I13" s="15">
        <v>714.70999999999992</v>
      </c>
      <c r="J13" s="16">
        <v>49782.463278812385</v>
      </c>
      <c r="K13" s="15">
        <v>349.24</v>
      </c>
      <c r="L13" s="16">
        <v>50246.547503149697</v>
      </c>
      <c r="M13" s="15">
        <v>309.37999999999994</v>
      </c>
      <c r="N13" s="16">
        <v>55241.499127286843</v>
      </c>
      <c r="O13" s="15">
        <v>419.8300000000001</v>
      </c>
      <c r="P13" s="16">
        <v>56210.458995307614</v>
      </c>
      <c r="Q13" s="15">
        <v>397.12</v>
      </c>
      <c r="R13" s="16">
        <v>54837.717893835616</v>
      </c>
      <c r="S13" s="15">
        <v>287.68</v>
      </c>
      <c r="T13" s="16">
        <v>54989.974972191325</v>
      </c>
      <c r="U13" s="15">
        <v>191.62</v>
      </c>
      <c r="V13" s="16">
        <v>56116.318755870991</v>
      </c>
      <c r="W13" s="15">
        <v>134.26999999999998</v>
      </c>
      <c r="X13" s="16">
        <v>56323.452744470102</v>
      </c>
      <c r="Y13" s="15">
        <v>251.39</v>
      </c>
      <c r="Z13" s="16">
        <v>56154.58</v>
      </c>
    </row>
    <row r="14" spans="1:32" s="3" customFormat="1" ht="7.5" customHeight="1" x14ac:dyDescent="0.25">
      <c r="B14" s="5"/>
      <c r="C14" s="17"/>
      <c r="D14" s="18"/>
      <c r="E14" s="17"/>
      <c r="F14" s="18"/>
      <c r="G14" s="17"/>
      <c r="H14" s="18"/>
      <c r="I14" s="17"/>
      <c r="J14" s="18"/>
      <c r="K14" s="17"/>
      <c r="L14" s="18"/>
      <c r="M14" s="17"/>
      <c r="N14" s="18"/>
      <c r="O14" s="17"/>
      <c r="P14" s="18"/>
      <c r="Q14" s="17"/>
      <c r="R14" s="18"/>
      <c r="S14" s="17"/>
      <c r="T14" s="18"/>
      <c r="U14" s="17"/>
      <c r="V14" s="18"/>
      <c r="W14" s="17"/>
      <c r="X14" s="18"/>
      <c r="Y14" s="17"/>
      <c r="Z14" s="18"/>
    </row>
    <row r="15" spans="1:32" s="19" customFormat="1" ht="15" customHeight="1" x14ac:dyDescent="0.25">
      <c r="B15" s="20" t="s">
        <v>17</v>
      </c>
      <c r="C15" s="21">
        <v>407.1</v>
      </c>
      <c r="D15" s="22">
        <v>47142</v>
      </c>
      <c r="E15" s="21">
        <v>363.18900000000002</v>
      </c>
      <c r="F15" s="22">
        <v>49610</v>
      </c>
      <c r="G15" s="21">
        <v>697.5</v>
      </c>
      <c r="H15" s="22">
        <v>50085</v>
      </c>
      <c r="I15" s="21">
        <v>812.6</v>
      </c>
      <c r="J15" s="22">
        <v>49827</v>
      </c>
      <c r="K15" s="21">
        <v>343.6</v>
      </c>
      <c r="L15" s="22">
        <v>50197</v>
      </c>
      <c r="M15" s="21">
        <v>263.55599999999998</v>
      </c>
      <c r="N15" s="22">
        <v>54987</v>
      </c>
      <c r="O15" s="21">
        <v>270.5</v>
      </c>
      <c r="P15" s="22">
        <v>56536</v>
      </c>
      <c r="Q15" s="21">
        <v>546.98800000000006</v>
      </c>
      <c r="R15" s="22">
        <v>55180</v>
      </c>
      <c r="S15" s="21"/>
      <c r="T15" s="22"/>
      <c r="U15" s="21">
        <v>479.03199999999998</v>
      </c>
      <c r="V15" s="22">
        <v>55357</v>
      </c>
      <c r="W15" s="21">
        <v>189.81800000000001</v>
      </c>
      <c r="X15" s="22">
        <v>56276</v>
      </c>
      <c r="Y15" s="21">
        <v>94.29</v>
      </c>
      <c r="Z15" s="22">
        <v>56425.787464206172</v>
      </c>
    </row>
    <row r="16" spans="1:32" s="3" customFormat="1" ht="7.5" customHeight="1" x14ac:dyDescent="0.25">
      <c r="B16" s="5"/>
      <c r="C16" s="17"/>
      <c r="D16" s="18"/>
      <c r="E16" s="17"/>
      <c r="F16" s="18"/>
      <c r="G16" s="17"/>
      <c r="H16" s="18"/>
      <c r="I16" s="17"/>
      <c r="J16" s="18"/>
      <c r="K16" s="17"/>
      <c r="L16" s="18"/>
      <c r="M16" s="17"/>
      <c r="N16" s="18"/>
      <c r="O16" s="17"/>
      <c r="P16" s="18"/>
      <c r="Q16" s="17"/>
      <c r="R16" s="18"/>
      <c r="S16" s="17"/>
      <c r="T16" s="18"/>
      <c r="U16" s="17"/>
      <c r="V16" s="18"/>
      <c r="W16" s="17"/>
      <c r="X16" s="18"/>
      <c r="Y16" s="17"/>
      <c r="Z16" s="18"/>
    </row>
    <row r="17" spans="1:26" s="3" customFormat="1" ht="15" customHeight="1" x14ac:dyDescent="0.25">
      <c r="B17" s="5" t="s">
        <v>18</v>
      </c>
      <c r="C17" s="17">
        <f>C12+C13-C15</f>
        <v>60.699999999999932</v>
      </c>
      <c r="D17" s="23">
        <f>(D12*C12+D13*C13-D15*C15)/C17</f>
        <v>47531.424965405524</v>
      </c>
      <c r="E17" s="17">
        <f>E12+E13-E15</f>
        <v>78.655999999999835</v>
      </c>
      <c r="F17" s="23">
        <f>(F12*E12+F13*E13-F15*E15)/E17</f>
        <v>51993.442399818421</v>
      </c>
      <c r="G17" s="17">
        <f>G12+G13-G15</f>
        <v>130.63599999999997</v>
      </c>
      <c r="H17" s="23">
        <f>(H12*G12+H13*G13-H15*G15)/G17</f>
        <v>51258.001664166943</v>
      </c>
      <c r="I17" s="17">
        <f>I12+I13-I15</f>
        <v>32.745999999999867</v>
      </c>
      <c r="J17" s="23">
        <f>(J12*I12+J13*I13-J15*I15)/I17</f>
        <v>54563.746271303768</v>
      </c>
      <c r="K17" s="17">
        <f>K12+K13-K15</f>
        <v>38.385999999999854</v>
      </c>
      <c r="L17" s="23">
        <f>(L12*K12+L13*K13-L15*K15)/K17</f>
        <v>54372.935064870289</v>
      </c>
      <c r="M17" s="17">
        <f>M12+M13-M15</f>
        <v>84.209999999999809</v>
      </c>
      <c r="N17" s="23">
        <f>(N12*M12+N13*M13-N15*M15)/M17</f>
        <v>55642.093734712194</v>
      </c>
      <c r="O17" s="17">
        <f>O12+O13-O15</f>
        <v>233.53999999999991</v>
      </c>
      <c r="P17" s="23">
        <f>(P12*O12+P13*O13-P15*O15)/O17</f>
        <v>55628.456424595825</v>
      </c>
      <c r="Q17" s="17">
        <f>Q12+Q13-Q15</f>
        <v>83.671999999999798</v>
      </c>
      <c r="R17" s="23">
        <f>(R12*Q12+R13*Q13-R15*Q15)/Q17</f>
        <v>54807.180459414281</v>
      </c>
      <c r="S17" s="17">
        <f>S12+S13-S15</f>
        <v>371.3519999999998</v>
      </c>
      <c r="T17" s="23">
        <f>(T12*S12+T13*S13-T15*S15)/S17</f>
        <v>54948.78822087968</v>
      </c>
      <c r="U17" s="17">
        <f>U12+U13-U15</f>
        <v>83.93999999999977</v>
      </c>
      <c r="V17" s="23">
        <f>(V12*U12+V13*U13-V15*U15)/U17</f>
        <v>55284.452935431436</v>
      </c>
      <c r="W17" s="17">
        <f>W12+W13-W15</f>
        <v>28.39199999999974</v>
      </c>
      <c r="X17" s="23">
        <f>(X12*W12+X13*W13-X15*W15)/W17</f>
        <v>53568.935312768204</v>
      </c>
      <c r="Y17" s="17">
        <f>Y12+Y13-Y15</f>
        <v>185.49199999999968</v>
      </c>
      <c r="Z17" s="23">
        <f>(Z12*Y12+Z13*Y13-Z15*Y15)/Y17</f>
        <v>55620.951726220643</v>
      </c>
    </row>
    <row r="18" spans="1:26" s="24" customFormat="1" ht="7.5" customHeight="1" x14ac:dyDescent="0.25">
      <c r="B18" s="25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 s="4" customFormat="1" ht="15" customHeight="1" x14ac:dyDescent="0.25">
      <c r="A19" s="4">
        <v>1100383</v>
      </c>
      <c r="B19" s="5" t="s">
        <v>20</v>
      </c>
      <c r="C19" s="6" t="s">
        <v>13</v>
      </c>
      <c r="D19" s="7" t="s">
        <v>14</v>
      </c>
      <c r="E19" s="6" t="s">
        <v>13</v>
      </c>
      <c r="F19" s="7" t="s">
        <v>14</v>
      </c>
      <c r="G19" s="6" t="s">
        <v>13</v>
      </c>
      <c r="H19" s="7" t="s">
        <v>14</v>
      </c>
      <c r="I19" s="6" t="s">
        <v>13</v>
      </c>
      <c r="J19" s="7" t="s">
        <v>14</v>
      </c>
      <c r="K19" s="6" t="s">
        <v>13</v>
      </c>
      <c r="L19" s="7" t="s">
        <v>14</v>
      </c>
      <c r="M19" s="6" t="s">
        <v>13</v>
      </c>
      <c r="N19" s="7" t="s">
        <v>14</v>
      </c>
      <c r="O19" s="6" t="s">
        <v>13</v>
      </c>
      <c r="P19" s="7" t="s">
        <v>14</v>
      </c>
      <c r="Q19" s="6" t="s">
        <v>13</v>
      </c>
      <c r="R19" s="7" t="s">
        <v>14</v>
      </c>
      <c r="S19" s="6" t="s">
        <v>13</v>
      </c>
      <c r="T19" s="7" t="s">
        <v>14</v>
      </c>
      <c r="U19" s="6" t="s">
        <v>13</v>
      </c>
      <c r="V19" s="7" t="s">
        <v>14</v>
      </c>
      <c r="W19" s="6" t="s">
        <v>13</v>
      </c>
      <c r="X19" s="7" t="s">
        <v>14</v>
      </c>
      <c r="Y19" s="6" t="s">
        <v>13</v>
      </c>
      <c r="Z19" s="7" t="s">
        <v>14</v>
      </c>
    </row>
    <row r="20" spans="1:26" s="9" customFormat="1" ht="15" customHeight="1" x14ac:dyDescent="0.25">
      <c r="B20" s="10" t="s">
        <v>15</v>
      </c>
      <c r="C20" s="11">
        <v>176.79</v>
      </c>
      <c r="D20" s="12">
        <f>44.417685528757*1000</f>
        <v>44417.685528757</v>
      </c>
      <c r="E20" s="11">
        <f t="shared" ref="E20:Z20" si="2">C25</f>
        <v>400.18299999999999</v>
      </c>
      <c r="F20" s="12">
        <f t="shared" si="2"/>
        <v>49441.137009046142</v>
      </c>
      <c r="G20" s="11">
        <f t="shared" si="2"/>
        <v>177.01299999999998</v>
      </c>
      <c r="H20" s="12">
        <f t="shared" si="2"/>
        <v>49941.050115912796</v>
      </c>
      <c r="I20" s="11">
        <f t="shared" si="2"/>
        <v>59.136999999999972</v>
      </c>
      <c r="J20" s="12">
        <f t="shared" si="2"/>
        <v>51612.417459835982</v>
      </c>
      <c r="K20" s="11">
        <f t="shared" si="2"/>
        <v>0</v>
      </c>
      <c r="L20" s="12">
        <f t="shared" si="2"/>
        <v>0</v>
      </c>
      <c r="M20" s="11">
        <f t="shared" si="2"/>
        <v>90.089999999999975</v>
      </c>
      <c r="N20" s="12">
        <f t="shared" si="2"/>
        <v>55300.003779214363</v>
      </c>
      <c r="O20" s="11">
        <f t="shared" si="2"/>
        <v>130.95499999999998</v>
      </c>
      <c r="P20" s="12">
        <f t="shared" si="2"/>
        <v>55021.942542516888</v>
      </c>
      <c r="Q20" s="11">
        <f t="shared" si="2"/>
        <v>249.43700000000001</v>
      </c>
      <c r="R20" s="12">
        <f t="shared" si="2"/>
        <v>53865.914411853679</v>
      </c>
      <c r="S20" s="11">
        <f t="shared" si="2"/>
        <v>240.61</v>
      </c>
      <c r="T20" s="12">
        <f t="shared" si="2"/>
        <v>50789.211761084967</v>
      </c>
      <c r="U20" s="11">
        <f t="shared" si="2"/>
        <v>385.553</v>
      </c>
      <c r="V20" s="12">
        <f t="shared" si="2"/>
        <v>49786.777122737585</v>
      </c>
      <c r="W20" s="11">
        <f t="shared" si="2"/>
        <v>439.82499999999999</v>
      </c>
      <c r="X20" s="12">
        <f t="shared" si="2"/>
        <v>50505.426087239633</v>
      </c>
      <c r="Y20" s="11">
        <f t="shared" si="2"/>
        <v>238.65499999999997</v>
      </c>
      <c r="Z20" s="12">
        <f t="shared" si="2"/>
        <v>51112.589726220453</v>
      </c>
    </row>
    <row r="21" spans="1:26" s="13" customFormat="1" ht="15" customHeight="1" x14ac:dyDescent="0.25">
      <c r="B21" s="14" t="s">
        <v>16</v>
      </c>
      <c r="C21" s="15">
        <v>511.74</v>
      </c>
      <c r="D21" s="16">
        <v>50380.757943486926</v>
      </c>
      <c r="E21" s="15">
        <v>110.64</v>
      </c>
      <c r="F21" s="16">
        <v>51000</v>
      </c>
      <c r="G21" s="15">
        <v>109.58000000000001</v>
      </c>
      <c r="H21" s="16">
        <v>52254.334550100379</v>
      </c>
      <c r="I21" s="15">
        <v>222.24</v>
      </c>
      <c r="J21" s="16">
        <v>54499.997390208773</v>
      </c>
      <c r="K21" s="15">
        <v>170.48999999999998</v>
      </c>
      <c r="L21" s="16">
        <v>54922.735233738058</v>
      </c>
      <c r="M21" s="15">
        <v>142.07</v>
      </c>
      <c r="N21" s="16">
        <v>54980.778348701344</v>
      </c>
      <c r="O21" s="15">
        <v>253.53</v>
      </c>
      <c r="P21" s="16">
        <v>53578.233739596901</v>
      </c>
      <c r="Q21" s="15">
        <v>313.15000000000003</v>
      </c>
      <c r="R21" s="16">
        <v>49319.029187290427</v>
      </c>
      <c r="S21" s="15">
        <v>312.13999999999993</v>
      </c>
      <c r="T21" s="16">
        <v>48999.998878708277</v>
      </c>
      <c r="U21" s="15">
        <v>144.88999999999999</v>
      </c>
      <c r="V21" s="16">
        <v>51999.997722410102</v>
      </c>
      <c r="W21" s="15">
        <v>436.83000000000004</v>
      </c>
      <c r="X21" s="16">
        <v>51230.022709063021</v>
      </c>
      <c r="Y21" s="15">
        <v>719.74</v>
      </c>
      <c r="Z21" s="16">
        <v>50971.66</v>
      </c>
    </row>
    <row r="22" spans="1:26" s="3" customFormat="1" ht="7.5" customHeight="1" x14ac:dyDescent="0.25">
      <c r="B22" s="5"/>
      <c r="C22" s="17"/>
      <c r="D22" s="18"/>
      <c r="E22" s="17"/>
      <c r="F22" s="18"/>
      <c r="G22" s="17"/>
      <c r="H22" s="18"/>
      <c r="I22" s="17"/>
      <c r="J22" s="18"/>
      <c r="K22" s="17"/>
      <c r="L22" s="18"/>
      <c r="M22" s="17"/>
      <c r="N22" s="18"/>
      <c r="O22" s="17"/>
      <c r="P22" s="18"/>
      <c r="Q22" s="17"/>
      <c r="R22" s="18"/>
      <c r="S22" s="17"/>
      <c r="T22" s="18"/>
      <c r="U22" s="17"/>
      <c r="V22" s="18"/>
      <c r="W22" s="17"/>
      <c r="X22" s="18"/>
      <c r="Y22" s="17"/>
      <c r="Z22" s="18"/>
    </row>
    <row r="23" spans="1:26" s="19" customFormat="1" ht="15" customHeight="1" x14ac:dyDescent="0.25">
      <c r="B23" s="20" t="s">
        <v>17</v>
      </c>
      <c r="C23" s="21">
        <v>288.34699999999998</v>
      </c>
      <c r="D23" s="22">
        <v>48028.761051572728</v>
      </c>
      <c r="E23" s="21">
        <v>333.81</v>
      </c>
      <c r="F23" s="22">
        <v>49692.721690551632</v>
      </c>
      <c r="G23" s="21">
        <v>227.45599999999999</v>
      </c>
      <c r="H23" s="22">
        <v>50620.962088692992</v>
      </c>
      <c r="I23" s="21">
        <v>281.37900000000002</v>
      </c>
      <c r="J23" s="22">
        <v>53600.633964718429</v>
      </c>
      <c r="K23" s="21">
        <v>80.400000000000006</v>
      </c>
      <c r="L23" s="22">
        <v>54499.99738222114</v>
      </c>
      <c r="M23" s="21">
        <v>101.205</v>
      </c>
      <c r="N23" s="22">
        <v>55211.679608854516</v>
      </c>
      <c r="O23" s="21">
        <v>135.048</v>
      </c>
      <c r="P23" s="22">
        <v>54446.833662888414</v>
      </c>
      <c r="Q23" s="21">
        <v>321.97699999999998</v>
      </c>
      <c r="R23" s="22">
        <v>51742.869339471115</v>
      </c>
      <c r="S23" s="21">
        <v>167.197</v>
      </c>
      <c r="T23" s="22">
        <v>49760.525678282567</v>
      </c>
      <c r="U23" s="21">
        <v>90.617999999999995</v>
      </c>
      <c r="V23" s="22">
        <v>49837.470714236355</v>
      </c>
      <c r="W23" s="21">
        <v>638</v>
      </c>
      <c r="X23" s="22">
        <v>50774.42750424613</v>
      </c>
      <c r="Y23" s="21">
        <v>376</v>
      </c>
      <c r="Z23" s="22">
        <v>50993.7</v>
      </c>
    </row>
    <row r="24" spans="1:26" s="3" customFormat="1" ht="7.5" customHeight="1" x14ac:dyDescent="0.25">
      <c r="B24" s="5"/>
      <c r="C24" s="17"/>
      <c r="D24" s="18"/>
      <c r="E24" s="17"/>
      <c r="F24" s="18"/>
      <c r="G24" s="17"/>
      <c r="H24" s="18"/>
      <c r="I24" s="17"/>
      <c r="J24" s="18"/>
      <c r="K24" s="17"/>
      <c r="L24" s="18"/>
      <c r="M24" s="17"/>
      <c r="N24" s="18"/>
      <c r="O24" s="17"/>
      <c r="P24" s="18"/>
      <c r="Q24" s="17"/>
      <c r="R24" s="18"/>
      <c r="S24" s="17"/>
      <c r="T24" s="18"/>
      <c r="U24" s="17"/>
      <c r="V24" s="18"/>
      <c r="W24" s="17"/>
      <c r="X24" s="18"/>
      <c r="Y24" s="17"/>
      <c r="Z24" s="18"/>
    </row>
    <row r="25" spans="1:26" s="3" customFormat="1" ht="15" customHeight="1" x14ac:dyDescent="0.25">
      <c r="B25" s="5" t="s">
        <v>18</v>
      </c>
      <c r="C25" s="17">
        <f>C20+C21-C23</f>
        <v>400.18299999999999</v>
      </c>
      <c r="D25" s="23">
        <f>(D20*C20+D21*C21-D23*C23)/C25</f>
        <v>49441.137009046142</v>
      </c>
      <c r="E25" s="17">
        <f>E20+E21-E23</f>
        <v>177.01299999999998</v>
      </c>
      <c r="F25" s="23">
        <f>(F20*E20+F21*E21-F23*E23)/E25</f>
        <v>49941.050115912796</v>
      </c>
      <c r="G25" s="17">
        <f>G20+G21-G23</f>
        <v>59.136999999999972</v>
      </c>
      <c r="H25" s="23">
        <f>(H20*G20+H21*G21-H23*G23)/G25</f>
        <v>51612.417459835982</v>
      </c>
      <c r="I25" s="17"/>
      <c r="J25" s="23"/>
      <c r="K25" s="17">
        <f>K20+K21-K23</f>
        <v>90.089999999999975</v>
      </c>
      <c r="L25" s="23">
        <f>(L20*K20+L21*K21-L23*K23)/K25</f>
        <v>55300.003779214363</v>
      </c>
      <c r="M25" s="17">
        <f>M20+M21-M23</f>
        <v>130.95499999999998</v>
      </c>
      <c r="N25" s="23">
        <f>(N20*M20+N21*M21-N23*M23)/M25</f>
        <v>55021.942542516888</v>
      </c>
      <c r="O25" s="17">
        <f>O20+O21-O23</f>
        <v>249.43700000000001</v>
      </c>
      <c r="P25" s="23">
        <f>(P20*O20+P21*O21-P23*O23)/O25</f>
        <v>53865.914411853679</v>
      </c>
      <c r="Q25" s="17">
        <f>Q20+Q21-Q23</f>
        <v>240.61</v>
      </c>
      <c r="R25" s="23">
        <f>(R20*Q20+R21*Q21-R23*Q23)/Q25</f>
        <v>50789.211761084967</v>
      </c>
      <c r="S25" s="17">
        <f>S20+S21-S23</f>
        <v>385.553</v>
      </c>
      <c r="T25" s="23">
        <f>(T20*S20+T21*S21-T23*S23)/S25</f>
        <v>49786.777122737585</v>
      </c>
      <c r="U25" s="17">
        <f>U20+U21-U23</f>
        <v>439.82499999999999</v>
      </c>
      <c r="V25" s="23">
        <f>(V20*U20+V21*U21-V23*U23)/U25</f>
        <v>50505.426087239633</v>
      </c>
      <c r="W25" s="17">
        <f>W20+W21-W23</f>
        <v>238.65499999999997</v>
      </c>
      <c r="X25" s="23">
        <f>(X20*W20+X21*W21-X23*W23)/W25</f>
        <v>51112.589726220453</v>
      </c>
      <c r="Y25" s="17">
        <f>Y20+Y21-Y23</f>
        <v>582.39499999999998</v>
      </c>
      <c r="Z25" s="23">
        <f>(Z20*Y20+Z21*Y21-Z23*Y23)/Y25</f>
        <v>51015.181224960965</v>
      </c>
    </row>
    <row r="26" spans="1:26" s="24" customFormat="1" ht="7.5" customHeight="1" x14ac:dyDescent="0.25">
      <c r="B26" s="25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s="4" customFormat="1" ht="15" customHeight="1" x14ac:dyDescent="0.25">
      <c r="A27" s="4">
        <v>1100122</v>
      </c>
      <c r="B27" s="5" t="s">
        <v>21</v>
      </c>
      <c r="C27" s="6" t="s">
        <v>13</v>
      </c>
      <c r="D27" s="7" t="s">
        <v>14</v>
      </c>
      <c r="E27" s="6" t="s">
        <v>13</v>
      </c>
      <c r="F27" s="7" t="s">
        <v>14</v>
      </c>
      <c r="G27" s="6" t="s">
        <v>13</v>
      </c>
      <c r="H27" s="7" t="s">
        <v>14</v>
      </c>
      <c r="I27" s="6" t="s">
        <v>13</v>
      </c>
      <c r="J27" s="7" t="s">
        <v>14</v>
      </c>
      <c r="K27" s="6" t="s">
        <v>13</v>
      </c>
      <c r="L27" s="7" t="s">
        <v>14</v>
      </c>
      <c r="M27" s="6" t="s">
        <v>13</v>
      </c>
      <c r="N27" s="7" t="s">
        <v>14</v>
      </c>
      <c r="O27" s="6" t="s">
        <v>13</v>
      </c>
      <c r="P27" s="7" t="s">
        <v>14</v>
      </c>
      <c r="Q27" s="6" t="s">
        <v>13</v>
      </c>
      <c r="R27" s="7" t="s">
        <v>14</v>
      </c>
      <c r="S27" s="6" t="s">
        <v>13</v>
      </c>
      <c r="T27" s="7" t="s">
        <v>14</v>
      </c>
      <c r="U27" s="6" t="s">
        <v>13</v>
      </c>
      <c r="V27" s="7" t="s">
        <v>14</v>
      </c>
      <c r="W27" s="6" t="s">
        <v>13</v>
      </c>
      <c r="X27" s="7" t="s">
        <v>14</v>
      </c>
      <c r="Y27" s="6" t="s">
        <v>13</v>
      </c>
      <c r="Z27" s="7" t="s">
        <v>14</v>
      </c>
    </row>
    <row r="28" spans="1:26" s="9" customFormat="1" ht="15" customHeight="1" x14ac:dyDescent="0.25">
      <c r="B28" s="10" t="s">
        <v>15</v>
      </c>
      <c r="C28" s="11">
        <v>124.774</v>
      </c>
      <c r="D28" s="12">
        <f>82.4928007437447*1000</f>
        <v>82492.800743744694</v>
      </c>
      <c r="E28" s="11">
        <f t="shared" ref="E28:Z28" si="3">C33</f>
        <v>4.9999999999982947E-2</v>
      </c>
      <c r="F28" s="12">
        <f t="shared" si="3"/>
        <v>0</v>
      </c>
      <c r="G28" s="11">
        <f t="shared" si="3"/>
        <v>4.9999999999982947E-2</v>
      </c>
      <c r="H28" s="12">
        <f t="shared" si="3"/>
        <v>0</v>
      </c>
      <c r="I28" s="11">
        <f t="shared" si="3"/>
        <v>301.91499999999996</v>
      </c>
      <c r="J28" s="12">
        <f t="shared" si="3"/>
        <v>84053.0515973039</v>
      </c>
      <c r="K28" s="11">
        <f t="shared" si="3"/>
        <v>413.54499999999996</v>
      </c>
      <c r="L28" s="12">
        <f t="shared" si="3"/>
        <v>83925.200388687474</v>
      </c>
      <c r="M28" s="11">
        <f t="shared" si="3"/>
        <v>387.54499999999996</v>
      </c>
      <c r="N28" s="12">
        <f t="shared" si="3"/>
        <v>83924.59836815075</v>
      </c>
      <c r="O28" s="11">
        <f t="shared" si="3"/>
        <v>4.4999999999959073E-2</v>
      </c>
      <c r="P28" s="12">
        <f t="shared" si="3"/>
        <v>1468.8084059304774</v>
      </c>
      <c r="Q28" s="11">
        <f t="shared" si="3"/>
        <v>109.46600000000001</v>
      </c>
      <c r="R28" s="12">
        <f t="shared" si="3"/>
        <v>95904.128035674978</v>
      </c>
      <c r="S28" s="11">
        <f t="shared" si="3"/>
        <v>134.00600000000009</v>
      </c>
      <c r="T28" s="12">
        <f t="shared" si="3"/>
        <v>97122.430772854932</v>
      </c>
      <c r="U28" s="11">
        <f t="shared" si="3"/>
        <v>311.77600000000007</v>
      </c>
      <c r="V28" s="12">
        <f t="shared" si="3"/>
        <v>107538.81008686646</v>
      </c>
      <c r="W28" s="11">
        <f t="shared" si="3"/>
        <v>19.61000000000007</v>
      </c>
      <c r="X28" s="12">
        <f t="shared" si="3"/>
        <v>111761.93524941777</v>
      </c>
      <c r="Y28" s="11">
        <f t="shared" si="3"/>
        <v>19.61000000000007</v>
      </c>
      <c r="Z28" s="12">
        <f t="shared" si="3"/>
        <v>111761.93524941777</v>
      </c>
    </row>
    <row r="29" spans="1:26" s="13" customFormat="1" ht="15" customHeight="1" x14ac:dyDescent="0.25">
      <c r="B29" s="14" t="s">
        <v>16</v>
      </c>
      <c r="C29" s="15">
        <v>42.39</v>
      </c>
      <c r="D29" s="16">
        <v>82779.016749233313</v>
      </c>
      <c r="E29" s="15">
        <v>0</v>
      </c>
      <c r="F29" s="16">
        <v>0</v>
      </c>
      <c r="G29" s="15">
        <v>301.87</v>
      </c>
      <c r="H29" s="16">
        <v>84066.947990857007</v>
      </c>
      <c r="I29" s="15">
        <v>180.62999999999997</v>
      </c>
      <c r="J29" s="16">
        <v>83775.11736699332</v>
      </c>
      <c r="K29" s="15">
        <v>0</v>
      </c>
      <c r="L29" s="16">
        <v>0</v>
      </c>
      <c r="M29" s="15">
        <v>0</v>
      </c>
      <c r="N29" s="16">
        <v>0</v>
      </c>
      <c r="O29" s="15">
        <v>484.38000000000005</v>
      </c>
      <c r="P29" s="16">
        <v>96387.920413724743</v>
      </c>
      <c r="Q29" s="15">
        <v>486.52000000000004</v>
      </c>
      <c r="R29" s="16">
        <v>96977.587827838535</v>
      </c>
      <c r="S29" s="15">
        <v>300.77</v>
      </c>
      <c r="T29" s="16">
        <v>107902.31861555341</v>
      </c>
      <c r="U29" s="15">
        <v>118.595</v>
      </c>
      <c r="V29" s="16">
        <v>107578.54681900586</v>
      </c>
      <c r="W29" s="15">
        <v>0</v>
      </c>
      <c r="X29" s="16">
        <v>0</v>
      </c>
      <c r="Y29" s="21">
        <v>120.63</v>
      </c>
      <c r="Z29" s="16">
        <v>110048.79</v>
      </c>
    </row>
    <row r="30" spans="1:26" s="3" customFormat="1" ht="7.5" customHeight="1" x14ac:dyDescent="0.25">
      <c r="B30" s="5"/>
      <c r="C30" s="17"/>
      <c r="D30" s="18"/>
      <c r="E30" s="17"/>
      <c r="F30" s="18"/>
      <c r="G30" s="17"/>
      <c r="H30" s="18"/>
      <c r="I30" s="17"/>
      <c r="J30" s="18"/>
      <c r="K30" s="17"/>
      <c r="L30" s="18"/>
      <c r="M30" s="17"/>
      <c r="N30" s="18"/>
      <c r="O30" s="17"/>
      <c r="P30" s="18"/>
      <c r="Q30" s="17"/>
      <c r="R30" s="18"/>
      <c r="S30" s="17"/>
      <c r="T30" s="18"/>
      <c r="U30" s="17"/>
      <c r="V30" s="18"/>
      <c r="W30" s="17"/>
      <c r="X30" s="18"/>
      <c r="Y30" s="17"/>
      <c r="Z30" s="18"/>
    </row>
    <row r="31" spans="1:26" s="19" customFormat="1" ht="15" customHeight="1" x14ac:dyDescent="0.25">
      <c r="B31" s="20" t="s">
        <v>17</v>
      </c>
      <c r="C31" s="21">
        <v>167.114</v>
      </c>
      <c r="D31" s="22">
        <v>82565.516722252883</v>
      </c>
      <c r="E31" s="21"/>
      <c r="F31" s="22"/>
      <c r="G31" s="21">
        <v>5.0000000000000001E-3</v>
      </c>
      <c r="H31" s="22">
        <v>82503.399999999994</v>
      </c>
      <c r="I31" s="21">
        <v>69</v>
      </c>
      <c r="J31" s="22">
        <v>84091.732293626803</v>
      </c>
      <c r="K31" s="21">
        <v>26</v>
      </c>
      <c r="L31" s="22">
        <v>83934.173852106876</v>
      </c>
      <c r="M31" s="21">
        <v>387.5</v>
      </c>
      <c r="N31" s="22">
        <v>83934.173879243128</v>
      </c>
      <c r="O31" s="21">
        <v>374.959</v>
      </c>
      <c r="P31" s="22">
        <v>96517.767827482647</v>
      </c>
      <c r="Q31" s="21">
        <v>461.98</v>
      </c>
      <c r="R31" s="22">
        <v>96681.217479990475</v>
      </c>
      <c r="S31" s="21">
        <v>123</v>
      </c>
      <c r="T31" s="22">
        <v>97079.258329303411</v>
      </c>
      <c r="U31" s="21">
        <v>410.76100000000002</v>
      </c>
      <c r="V31" s="22">
        <v>107348.66811455273</v>
      </c>
      <c r="W31" s="21"/>
      <c r="X31" s="22"/>
      <c r="Y31" s="21">
        <v>120.075</v>
      </c>
      <c r="Z31" s="22">
        <v>110125.24</v>
      </c>
    </row>
    <row r="32" spans="1:26" s="3" customFormat="1" ht="7.5" customHeight="1" x14ac:dyDescent="0.25">
      <c r="B32" s="5"/>
      <c r="C32" s="17"/>
      <c r="D32" s="18"/>
      <c r="E32" s="17"/>
      <c r="F32" s="18"/>
      <c r="G32" s="17"/>
      <c r="H32" s="18"/>
      <c r="I32" s="17"/>
      <c r="J32" s="18"/>
      <c r="K32" s="17"/>
      <c r="L32" s="18"/>
      <c r="M32" s="17"/>
      <c r="N32" s="18"/>
      <c r="O32" s="17"/>
      <c r="P32" s="18"/>
      <c r="Q32" s="17"/>
      <c r="R32" s="18"/>
      <c r="S32" s="17"/>
      <c r="T32" s="18"/>
      <c r="U32" s="17"/>
      <c r="V32" s="18"/>
      <c r="W32" s="17"/>
      <c r="X32" s="18"/>
      <c r="Y32" s="17"/>
      <c r="Z32" s="18"/>
    </row>
    <row r="33" spans="1:26" s="3" customFormat="1" ht="15" customHeight="1" x14ac:dyDescent="0.25">
      <c r="B33" s="5" t="s">
        <v>18</v>
      </c>
      <c r="C33" s="17">
        <f>C28+C29-C31</f>
        <v>4.9999999999982947E-2</v>
      </c>
      <c r="D33" s="23"/>
      <c r="E33" s="17">
        <f>E28+E29-E31</f>
        <v>4.9999999999982947E-2</v>
      </c>
      <c r="F33" s="23">
        <f>(F28*E28+F29*E29-F31*E31)/E33</f>
        <v>0</v>
      </c>
      <c r="G33" s="17">
        <f>G28+G29-G31</f>
        <v>301.91499999999996</v>
      </c>
      <c r="H33" s="23">
        <f>(H28*G28+H29*G29-H31*G31)/G33</f>
        <v>84053.0515973039</v>
      </c>
      <c r="I33" s="17">
        <f>I28+I29-I31</f>
        <v>413.54499999999996</v>
      </c>
      <c r="J33" s="23">
        <f>(J28*I28+J29*I29-J31*I31)/I33</f>
        <v>83925.200388687474</v>
      </c>
      <c r="K33" s="17">
        <f>K28+K29-K31</f>
        <v>387.54499999999996</v>
      </c>
      <c r="L33" s="23">
        <f>(L28*K28+L29*K29-L31*K31)/K33</f>
        <v>83924.59836815075</v>
      </c>
      <c r="M33" s="17">
        <f>M28+M29-M31</f>
        <v>4.4999999999959073E-2</v>
      </c>
      <c r="N33" s="23">
        <f>(N28*M28+N29*M29-N31*M31)/M33</f>
        <v>1468.8084059304774</v>
      </c>
      <c r="O33" s="17">
        <f>O28+O29-O31</f>
        <v>109.46600000000001</v>
      </c>
      <c r="P33" s="23">
        <f>(P28*O28+P29*O29-P31*O31)/O33</f>
        <v>95904.128035674978</v>
      </c>
      <c r="Q33" s="17">
        <f>Q28+Q29-Q31</f>
        <v>134.00600000000009</v>
      </c>
      <c r="R33" s="23">
        <f>(R28*Q28+R29*Q29-R31*Q31)/Q33</f>
        <v>97122.430772854932</v>
      </c>
      <c r="S33" s="17">
        <f>S28+S29-S31</f>
        <v>311.77600000000007</v>
      </c>
      <c r="T33" s="23">
        <f>(T28*S28+T29*S29-T31*S31)/S33</f>
        <v>107538.81008686646</v>
      </c>
      <c r="U33" s="17">
        <f>U28+U29-U31</f>
        <v>19.61000000000007</v>
      </c>
      <c r="V33" s="23">
        <f>(V28*U28+V29*U29-V31*U31)/U33</f>
        <v>111761.93524941777</v>
      </c>
      <c r="W33" s="17">
        <f>W28+W29-W31</f>
        <v>19.61000000000007</v>
      </c>
      <c r="X33" s="23">
        <f>(X28*W28+X29*W29-X31*W31)/W33</f>
        <v>111761.93524941777</v>
      </c>
      <c r="Y33" s="17">
        <f>Y28+Y29-Y31</f>
        <v>20.165000000000063</v>
      </c>
      <c r="Z33" s="23">
        <f>(Z28*Y28+Z29*Y29-Z31*Y31)/Y33</f>
        <v>111259.55343124626</v>
      </c>
    </row>
    <row r="34" spans="1:26" s="24" customFormat="1" ht="7.5" customHeight="1" x14ac:dyDescent="0.25"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s="4" customFormat="1" ht="15" customHeight="1" x14ac:dyDescent="0.25">
      <c r="A35" s="4">
        <v>1100500</v>
      </c>
      <c r="B35" s="5" t="s">
        <v>22</v>
      </c>
      <c r="C35" s="6" t="s">
        <v>13</v>
      </c>
      <c r="D35" s="7" t="s">
        <v>14</v>
      </c>
      <c r="E35" s="6" t="s">
        <v>13</v>
      </c>
      <c r="F35" s="7" t="s">
        <v>14</v>
      </c>
      <c r="G35" s="6" t="s">
        <v>13</v>
      </c>
      <c r="H35" s="7" t="s">
        <v>14</v>
      </c>
      <c r="I35" s="6" t="s">
        <v>13</v>
      </c>
      <c r="J35" s="7" t="s">
        <v>14</v>
      </c>
      <c r="K35" s="6" t="s">
        <v>13</v>
      </c>
      <c r="L35" s="7" t="s">
        <v>14</v>
      </c>
      <c r="M35" s="6" t="s">
        <v>13</v>
      </c>
      <c r="N35" s="7" t="s">
        <v>14</v>
      </c>
      <c r="O35" s="6" t="s">
        <v>13</v>
      </c>
      <c r="P35" s="7" t="s">
        <v>14</v>
      </c>
      <c r="Q35" s="6" t="s">
        <v>13</v>
      </c>
      <c r="R35" s="7" t="s">
        <v>14</v>
      </c>
      <c r="S35" s="6" t="s">
        <v>13</v>
      </c>
      <c r="T35" s="7" t="s">
        <v>14</v>
      </c>
      <c r="U35" s="6" t="s">
        <v>13</v>
      </c>
      <c r="V35" s="7" t="s">
        <v>14</v>
      </c>
      <c r="W35" s="6" t="s">
        <v>13</v>
      </c>
      <c r="X35" s="7" t="s">
        <v>14</v>
      </c>
      <c r="Y35" s="6" t="s">
        <v>13</v>
      </c>
      <c r="Z35" s="7" t="s">
        <v>14</v>
      </c>
    </row>
    <row r="36" spans="1:26" s="9" customFormat="1" ht="15" customHeight="1" x14ac:dyDescent="0.25">
      <c r="B36" s="10" t="s">
        <v>15</v>
      </c>
      <c r="C36" s="11">
        <v>0</v>
      </c>
      <c r="D36" s="12"/>
      <c r="E36" s="11">
        <f t="shared" ref="E36:M36" si="4">C41</f>
        <v>138.74999999999997</v>
      </c>
      <c r="F36" s="12">
        <f t="shared" si="4"/>
        <v>84657.257504198991</v>
      </c>
      <c r="G36" s="11">
        <f t="shared" si="4"/>
        <v>172.48</v>
      </c>
      <c r="H36" s="12">
        <f t="shared" si="4"/>
        <v>85680.607107884658</v>
      </c>
      <c r="I36" s="11">
        <f t="shared" si="4"/>
        <v>32</v>
      </c>
      <c r="J36" s="12">
        <f t="shared" si="4"/>
        <v>85674.701702076534</v>
      </c>
      <c r="K36" s="11">
        <f t="shared" si="4"/>
        <v>0</v>
      </c>
      <c r="L36" s="12">
        <f t="shared" si="4"/>
        <v>0</v>
      </c>
      <c r="M36" s="11">
        <f t="shared" si="4"/>
        <v>0</v>
      </c>
      <c r="N36" s="12"/>
      <c r="O36" s="11">
        <f>M41</f>
        <v>0</v>
      </c>
      <c r="P36" s="12"/>
      <c r="Q36" s="11">
        <f t="shared" ref="Q36:Z36" si="5">O41</f>
        <v>0</v>
      </c>
      <c r="R36" s="12">
        <f t="shared" si="5"/>
        <v>0</v>
      </c>
      <c r="S36" s="11">
        <f t="shared" si="5"/>
        <v>56.69</v>
      </c>
      <c r="T36" s="12">
        <f t="shared" si="5"/>
        <v>92294.965272963716</v>
      </c>
      <c r="U36" s="11">
        <f t="shared" si="5"/>
        <v>100.99000000000001</v>
      </c>
      <c r="V36" s="12">
        <f t="shared" si="5"/>
        <v>94083.798469791363</v>
      </c>
      <c r="W36" s="11">
        <f t="shared" si="5"/>
        <v>20.030000000000015</v>
      </c>
      <c r="X36" s="12">
        <f t="shared" si="5"/>
        <v>111421.79841988042</v>
      </c>
      <c r="Y36" s="11">
        <f t="shared" si="5"/>
        <v>155.10000000000002</v>
      </c>
      <c r="Z36" s="12">
        <f t="shared" si="5"/>
        <v>106407.66831573979</v>
      </c>
    </row>
    <row r="37" spans="1:26" s="13" customFormat="1" ht="15" customHeight="1" x14ac:dyDescent="0.25">
      <c r="B37" s="14" t="s">
        <v>16</v>
      </c>
      <c r="C37" s="15">
        <v>301.66999999999996</v>
      </c>
      <c r="D37" s="16">
        <v>82455.971724069372</v>
      </c>
      <c r="E37" s="15">
        <v>168.5</v>
      </c>
      <c r="F37" s="16">
        <v>86524.35210682491</v>
      </c>
      <c r="G37" s="15">
        <v>0</v>
      </c>
      <c r="H37" s="16">
        <v>0</v>
      </c>
      <c r="I37" s="15">
        <v>0</v>
      </c>
      <c r="J37" s="16">
        <v>0</v>
      </c>
      <c r="K37" s="15">
        <v>0</v>
      </c>
      <c r="L37" s="16">
        <v>0</v>
      </c>
      <c r="M37" s="15">
        <v>0</v>
      </c>
      <c r="N37" s="16">
        <v>0</v>
      </c>
      <c r="O37" s="15">
        <v>0</v>
      </c>
      <c r="P37" s="16">
        <v>0</v>
      </c>
      <c r="Q37" s="15">
        <v>299.99</v>
      </c>
      <c r="R37" s="16">
        <v>92827.445248174947</v>
      </c>
      <c r="S37" s="15">
        <v>100.99</v>
      </c>
      <c r="T37" s="16">
        <v>94000.140013862765</v>
      </c>
      <c r="U37" s="15">
        <v>20.03</v>
      </c>
      <c r="V37" s="16">
        <v>111000.00049925111</v>
      </c>
      <c r="W37" s="15">
        <v>177.07000000000002</v>
      </c>
      <c r="X37" s="16">
        <v>105827.55384876036</v>
      </c>
      <c r="Y37" s="15">
        <v>59.03</v>
      </c>
      <c r="Z37" s="16">
        <v>90742.722005759788</v>
      </c>
    </row>
    <row r="38" spans="1:26" s="3" customFormat="1" ht="7.5" customHeight="1" x14ac:dyDescent="0.25">
      <c r="B38" s="5"/>
      <c r="C38" s="17"/>
      <c r="D38" s="18"/>
      <c r="E38" s="17"/>
      <c r="F38" s="18"/>
      <c r="G38" s="17"/>
      <c r="H38" s="18"/>
      <c r="I38" s="17"/>
      <c r="J38" s="18"/>
      <c r="K38" s="17"/>
      <c r="L38" s="18"/>
      <c r="M38" s="17"/>
      <c r="N38" s="18"/>
      <c r="O38" s="17"/>
      <c r="P38" s="18"/>
      <c r="Q38" s="17"/>
      <c r="R38" s="18"/>
      <c r="S38" s="17"/>
      <c r="T38" s="18"/>
      <c r="U38" s="17"/>
      <c r="V38" s="18"/>
      <c r="W38" s="17"/>
      <c r="X38" s="18"/>
      <c r="Y38" s="17"/>
      <c r="Z38" s="18"/>
    </row>
    <row r="39" spans="1:26" s="19" customFormat="1" ht="15" customHeight="1" x14ac:dyDescent="0.25">
      <c r="B39" s="20" t="s">
        <v>17</v>
      </c>
      <c r="C39" s="21">
        <v>162.91999999999999</v>
      </c>
      <c r="D39" s="22">
        <v>80581.257741789828</v>
      </c>
      <c r="E39" s="21">
        <v>134.77000000000001</v>
      </c>
      <c r="F39" s="22">
        <v>85681.952175852653</v>
      </c>
      <c r="G39" s="21">
        <v>140.47999999999999</v>
      </c>
      <c r="H39" s="22">
        <v>85681.952302829566</v>
      </c>
      <c r="I39" s="21">
        <v>32</v>
      </c>
      <c r="J39" s="22">
        <v>85681.952187500006</v>
      </c>
      <c r="K39" s="21"/>
      <c r="L39" s="22"/>
      <c r="M39" s="21"/>
      <c r="N39" s="22"/>
      <c r="O39" s="21"/>
      <c r="P39" s="22"/>
      <c r="Q39" s="21">
        <v>243.3</v>
      </c>
      <c r="R39" s="22">
        <v>92951.515489830213</v>
      </c>
      <c r="S39" s="21">
        <v>56.69</v>
      </c>
      <c r="T39" s="22">
        <v>92145.932507674792</v>
      </c>
      <c r="U39" s="21">
        <v>100.99</v>
      </c>
      <c r="V39" s="22">
        <v>94000.140559600201</v>
      </c>
      <c r="W39" s="21">
        <v>42</v>
      </c>
      <c r="X39" s="22">
        <v>106353.19587092772</v>
      </c>
      <c r="Y39" s="21">
        <v>191</v>
      </c>
      <c r="Z39" s="22">
        <v>103494.33680628272</v>
      </c>
    </row>
    <row r="40" spans="1:26" s="3" customFormat="1" ht="7.5" customHeight="1" x14ac:dyDescent="0.25">
      <c r="B40" s="5"/>
      <c r="C40" s="17"/>
      <c r="D40" s="18"/>
      <c r="E40" s="17"/>
      <c r="F40" s="18"/>
      <c r="G40" s="17"/>
      <c r="H40" s="18"/>
      <c r="I40" s="17"/>
      <c r="J40" s="18"/>
      <c r="K40" s="17"/>
      <c r="L40" s="18"/>
      <c r="M40" s="17"/>
      <c r="N40" s="18"/>
      <c r="O40" s="17"/>
      <c r="P40" s="18"/>
      <c r="Q40" s="17"/>
      <c r="R40" s="18"/>
      <c r="S40" s="17"/>
      <c r="T40" s="18"/>
      <c r="U40" s="17"/>
      <c r="V40" s="18"/>
      <c r="W40" s="17"/>
      <c r="X40" s="18"/>
      <c r="Y40" s="17"/>
      <c r="Z40" s="18"/>
    </row>
    <row r="41" spans="1:26" s="3" customFormat="1" ht="15" customHeight="1" x14ac:dyDescent="0.25">
      <c r="B41" s="5" t="s">
        <v>18</v>
      </c>
      <c r="C41" s="17">
        <f>C36+C37-C39</f>
        <v>138.74999999999997</v>
      </c>
      <c r="D41" s="23">
        <f>(D36*C36+D37*C37-D39*C39)/C41</f>
        <v>84657.257504198991</v>
      </c>
      <c r="E41" s="17">
        <f>E36+E37-E39</f>
        <v>172.48</v>
      </c>
      <c r="F41" s="23">
        <f>(F36*E36+F37*E37-F39*E39)/E41</f>
        <v>85680.607107884658</v>
      </c>
      <c r="G41" s="17">
        <f>G36+G37-G39</f>
        <v>32</v>
      </c>
      <c r="H41" s="23">
        <f>(H36*G36+H37*G37-H39*G39)/G41</f>
        <v>85674.701702076534</v>
      </c>
      <c r="I41" s="17">
        <f>I36+I37-I39</f>
        <v>0</v>
      </c>
      <c r="J41" s="23"/>
      <c r="K41" s="17">
        <f>K36+K37-K39</f>
        <v>0</v>
      </c>
      <c r="L41" s="23"/>
      <c r="M41" s="17">
        <f>M36+M37-M39</f>
        <v>0</v>
      </c>
      <c r="N41" s="23"/>
      <c r="O41" s="17">
        <f>O36+O37-O39</f>
        <v>0</v>
      </c>
      <c r="P41" s="23"/>
      <c r="Q41" s="17">
        <f>Q36+Q37-Q39</f>
        <v>56.69</v>
      </c>
      <c r="R41" s="23">
        <f>(R36*Q36+R37*Q37-R39*Q39)/Q41</f>
        <v>92294.965272963716</v>
      </c>
      <c r="S41" s="17">
        <f>S36+S37-S39</f>
        <v>100.99000000000001</v>
      </c>
      <c r="T41" s="23">
        <f>(T36*S36+T37*S37-T39*S39)/S41</f>
        <v>94083.798469791363</v>
      </c>
      <c r="U41" s="17">
        <f>U36+U37-U39</f>
        <v>20.030000000000015</v>
      </c>
      <c r="V41" s="23">
        <f>(V36*U36+V37*U37-V39*U39)/U41</f>
        <v>111421.79841988042</v>
      </c>
      <c r="W41" s="17">
        <f>W36+W37-W39</f>
        <v>155.10000000000002</v>
      </c>
      <c r="X41" s="23">
        <f>(X36*W36+X37*W37-X39*W39)/W41</f>
        <v>106407.66831573979</v>
      </c>
      <c r="Y41" s="17">
        <f>Y36+Y37-Y39</f>
        <v>23.130000000000024</v>
      </c>
      <c r="Z41" s="23">
        <f>(Z36*Y36+Z37*Y37-Z39*Y39)/Y41</f>
        <v>90486.550184662599</v>
      </c>
    </row>
    <row r="42" spans="1:26" s="24" customFormat="1" ht="7.5" customHeight="1" x14ac:dyDescent="0.25">
      <c r="B42" s="25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 s="4" customFormat="1" ht="15" customHeight="1" x14ac:dyDescent="0.25">
      <c r="A43" s="4">
        <v>1100278</v>
      </c>
      <c r="B43" s="5" t="s">
        <v>23</v>
      </c>
      <c r="C43" s="6" t="s">
        <v>13</v>
      </c>
      <c r="D43" s="7" t="s">
        <v>14</v>
      </c>
      <c r="E43" s="6" t="s">
        <v>13</v>
      </c>
      <c r="F43" s="7" t="s">
        <v>14</v>
      </c>
      <c r="G43" s="6" t="s">
        <v>13</v>
      </c>
      <c r="H43" s="7" t="s">
        <v>14</v>
      </c>
      <c r="I43" s="6" t="s">
        <v>13</v>
      </c>
      <c r="J43" s="7" t="s">
        <v>14</v>
      </c>
      <c r="K43" s="6" t="s">
        <v>13</v>
      </c>
      <c r="L43" s="7" t="s">
        <v>14</v>
      </c>
      <c r="M43" s="6" t="s">
        <v>13</v>
      </c>
      <c r="N43" s="7" t="s">
        <v>14</v>
      </c>
      <c r="O43" s="6" t="s">
        <v>13</v>
      </c>
      <c r="P43" s="7" t="s">
        <v>14</v>
      </c>
      <c r="Q43" s="6" t="s">
        <v>13</v>
      </c>
      <c r="R43" s="7" t="s">
        <v>14</v>
      </c>
      <c r="S43" s="6" t="s">
        <v>13</v>
      </c>
      <c r="T43" s="7" t="s">
        <v>14</v>
      </c>
      <c r="U43" s="6" t="s">
        <v>13</v>
      </c>
      <c r="V43" s="7" t="s">
        <v>14</v>
      </c>
      <c r="W43" s="6" t="s">
        <v>13</v>
      </c>
      <c r="X43" s="7" t="s">
        <v>14</v>
      </c>
      <c r="Y43" s="6" t="s">
        <v>13</v>
      </c>
      <c r="Z43" s="7" t="s">
        <v>14</v>
      </c>
    </row>
    <row r="44" spans="1:26" s="9" customFormat="1" ht="15" customHeight="1" x14ac:dyDescent="0.25">
      <c r="B44" s="10" t="s">
        <v>15</v>
      </c>
      <c r="C44" s="11">
        <v>320.64</v>
      </c>
      <c r="D44" s="12">
        <f>52.7717108488595*1000</f>
        <v>52771.710848859497</v>
      </c>
      <c r="E44" s="11">
        <f t="shared" ref="E44:Z44" si="6">C49</f>
        <v>210.14</v>
      </c>
      <c r="F44" s="12">
        <f t="shared" si="6"/>
        <v>52771.7108874638</v>
      </c>
      <c r="G44" s="11">
        <f t="shared" si="6"/>
        <v>289.66999999999996</v>
      </c>
      <c r="H44" s="12">
        <f t="shared" si="6"/>
        <v>52807.774907435989</v>
      </c>
      <c r="I44" s="11">
        <f t="shared" si="6"/>
        <v>202.46299999999997</v>
      </c>
      <c r="J44" s="12">
        <f t="shared" si="6"/>
        <v>61741.50909407669</v>
      </c>
      <c r="K44" s="11">
        <f t="shared" si="6"/>
        <v>14.397999999999968</v>
      </c>
      <c r="L44" s="12">
        <f t="shared" si="6"/>
        <v>21055.243246180766</v>
      </c>
      <c r="M44" s="11">
        <f t="shared" si="6"/>
        <v>-2.0000000000379714E-3</v>
      </c>
      <c r="N44" s="12">
        <f t="shared" si="6"/>
        <v>0</v>
      </c>
      <c r="O44" s="11">
        <f t="shared" si="6"/>
        <v>-2.0000000000379714E-3</v>
      </c>
      <c r="P44" s="12">
        <f t="shared" si="6"/>
        <v>0</v>
      </c>
      <c r="Q44" s="11">
        <f t="shared" si="6"/>
        <v>-2.0000000000379714E-3</v>
      </c>
      <c r="R44" s="12">
        <f t="shared" si="6"/>
        <v>0</v>
      </c>
      <c r="S44" s="11">
        <f t="shared" si="6"/>
        <v>103.80799999999998</v>
      </c>
      <c r="T44" s="12">
        <f t="shared" si="6"/>
        <v>93350.514025893979</v>
      </c>
      <c r="U44" s="11">
        <f t="shared" si="6"/>
        <v>203.74799999999999</v>
      </c>
      <c r="V44" s="12">
        <f t="shared" si="6"/>
        <v>93687.547607829285</v>
      </c>
      <c r="W44" s="11">
        <f t="shared" si="6"/>
        <v>287.71799999999996</v>
      </c>
      <c r="X44" s="12">
        <f t="shared" si="6"/>
        <v>92974.629219587659</v>
      </c>
      <c r="Y44" s="11">
        <f t="shared" si="6"/>
        <v>-2.0000000000663931E-3</v>
      </c>
      <c r="Z44" s="12">
        <f t="shared" si="6"/>
        <v>0</v>
      </c>
    </row>
    <row r="45" spans="1:26" s="13" customFormat="1" ht="15" customHeight="1" x14ac:dyDescent="0.25">
      <c r="B45" s="14" t="s">
        <v>16</v>
      </c>
      <c r="C45" s="15">
        <v>0</v>
      </c>
      <c r="D45" s="16">
        <v>0</v>
      </c>
      <c r="E45" s="15">
        <v>208.53</v>
      </c>
      <c r="F45" s="16">
        <v>53993.778880736587</v>
      </c>
      <c r="G45" s="15">
        <v>202.465</v>
      </c>
      <c r="H45" s="16">
        <v>78776.364408663227</v>
      </c>
      <c r="I45" s="15">
        <v>100</v>
      </c>
      <c r="J45" s="16">
        <v>63490.319000000003</v>
      </c>
      <c r="K45" s="15">
        <v>200.07999999999998</v>
      </c>
      <c r="L45" s="16">
        <v>63119.923580567774</v>
      </c>
      <c r="M45" s="15">
        <v>0</v>
      </c>
      <c r="N45" s="16"/>
      <c r="O45" s="15">
        <v>0</v>
      </c>
      <c r="P45" s="16"/>
      <c r="Q45" s="15">
        <v>103.81000000000002</v>
      </c>
      <c r="R45" s="16">
        <v>93348.715538002099</v>
      </c>
      <c r="S45" s="15">
        <v>99.94</v>
      </c>
      <c r="T45" s="16">
        <v>94037.625475285167</v>
      </c>
      <c r="U45" s="15">
        <v>207.33999999999997</v>
      </c>
      <c r="V45" s="16">
        <v>91489.794926208182</v>
      </c>
      <c r="W45" s="15">
        <v>0</v>
      </c>
      <c r="X45" s="16"/>
      <c r="Y45" s="15">
        <v>0</v>
      </c>
      <c r="Z45" s="16"/>
    </row>
    <row r="46" spans="1:26" s="3" customFormat="1" ht="7.5" customHeight="1" x14ac:dyDescent="0.25">
      <c r="B46" s="5"/>
      <c r="C46" s="17"/>
      <c r="D46" s="18"/>
      <c r="E46" s="17"/>
      <c r="F46" s="18"/>
      <c r="G46" s="17"/>
      <c r="H46" s="18"/>
      <c r="I46" s="17"/>
      <c r="J46" s="18"/>
      <c r="K46" s="17"/>
      <c r="L46" s="18"/>
      <c r="M46" s="17"/>
      <c r="N46" s="18"/>
      <c r="O46" s="17"/>
      <c r="P46" s="18"/>
      <c r="Q46" s="17"/>
      <c r="R46" s="18"/>
      <c r="S46" s="17"/>
      <c r="T46" s="18"/>
      <c r="U46" s="17"/>
      <c r="V46" s="18"/>
      <c r="W46" s="17"/>
      <c r="X46" s="18"/>
      <c r="Y46" s="17"/>
      <c r="Z46" s="18"/>
    </row>
    <row r="47" spans="1:26" s="19" customFormat="1" ht="15" customHeight="1" x14ac:dyDescent="0.25">
      <c r="B47" s="20" t="s">
        <v>17</v>
      </c>
      <c r="C47" s="21">
        <v>110.5</v>
      </c>
      <c r="D47" s="22">
        <v>52771.710775444932</v>
      </c>
      <c r="E47" s="21">
        <v>129</v>
      </c>
      <c r="F47" s="22">
        <v>54666.216112051639</v>
      </c>
      <c r="G47" s="21">
        <v>289.67200000000003</v>
      </c>
      <c r="H47" s="22">
        <v>64714.275531369727</v>
      </c>
      <c r="I47" s="21">
        <v>288.065</v>
      </c>
      <c r="J47" s="22">
        <v>64382.169522349257</v>
      </c>
      <c r="K47" s="21">
        <v>214.48</v>
      </c>
      <c r="L47" s="22">
        <v>55259.673000581672</v>
      </c>
      <c r="M47" s="21"/>
      <c r="N47" s="22"/>
      <c r="O47" s="21"/>
      <c r="P47" s="22"/>
      <c r="Q47" s="21"/>
      <c r="R47" s="22"/>
      <c r="S47" s="21"/>
      <c r="T47" s="22"/>
      <c r="U47" s="21">
        <v>123.37</v>
      </c>
      <c r="V47" s="22">
        <v>91656.56286130083</v>
      </c>
      <c r="W47" s="21">
        <v>287.72000000000003</v>
      </c>
      <c r="X47" s="22">
        <v>91931.275712360715</v>
      </c>
      <c r="Y47" s="21"/>
      <c r="Z47" s="22"/>
    </row>
    <row r="48" spans="1:26" s="3" customFormat="1" ht="7.5" customHeight="1" x14ac:dyDescent="0.25">
      <c r="B48" s="5"/>
      <c r="C48" s="17"/>
      <c r="D48" s="18"/>
      <c r="E48" s="17"/>
      <c r="F48" s="18"/>
      <c r="G48" s="17"/>
      <c r="H48" s="18"/>
      <c r="I48" s="17"/>
      <c r="J48" s="18"/>
      <c r="K48" s="17"/>
      <c r="L48" s="18"/>
      <c r="M48" s="17"/>
      <c r="N48" s="18"/>
      <c r="O48" s="17"/>
      <c r="P48" s="18"/>
      <c r="Q48" s="17"/>
      <c r="R48" s="18"/>
      <c r="S48" s="17"/>
      <c r="T48" s="18"/>
      <c r="U48" s="17"/>
      <c r="V48" s="18"/>
      <c r="W48" s="17"/>
      <c r="X48" s="18"/>
      <c r="Y48" s="17"/>
      <c r="Z48" s="18"/>
    </row>
    <row r="49" spans="1:32" s="3" customFormat="1" ht="15" customHeight="1" x14ac:dyDescent="0.25">
      <c r="B49" s="5" t="s">
        <v>18</v>
      </c>
      <c r="C49" s="17">
        <f>C44+C45-C47</f>
        <v>210.14</v>
      </c>
      <c r="D49" s="23">
        <f>(D44*C44+D45*C45-D47*C47)/C49</f>
        <v>52771.7108874638</v>
      </c>
      <c r="E49" s="17">
        <f>E44+E45-E47</f>
        <v>289.66999999999996</v>
      </c>
      <c r="F49" s="23">
        <f>(F44*E44+F45*E45-F47*E47)/E49</f>
        <v>52807.774907435989</v>
      </c>
      <c r="G49" s="17">
        <f>G44+G45-G47</f>
        <v>202.46299999999997</v>
      </c>
      <c r="H49" s="23">
        <f>(H44*G44+H45*G45-H47*G47)/G49</f>
        <v>61741.50909407669</v>
      </c>
      <c r="I49" s="17">
        <f>I44+I45-I47</f>
        <v>14.397999999999968</v>
      </c>
      <c r="J49" s="23">
        <f>(J44*I44+J45*I45-J47*I47)/I49</f>
        <v>21055.243246180766</v>
      </c>
      <c r="K49" s="17">
        <f>K44+K45-K47</f>
        <v>-2.0000000000379714E-3</v>
      </c>
      <c r="L49" s="23"/>
      <c r="M49" s="17">
        <f>M44+M45-M47</f>
        <v>-2.0000000000379714E-3</v>
      </c>
      <c r="N49" s="23">
        <f>(N44*M44+N45*M45-N47*M47)/M49</f>
        <v>0</v>
      </c>
      <c r="O49" s="17">
        <f>O44+O45-O47</f>
        <v>-2.0000000000379714E-3</v>
      </c>
      <c r="P49" s="23">
        <f>(P44*O44+P45*O45-P47*O47)/O49</f>
        <v>0</v>
      </c>
      <c r="Q49" s="17">
        <f>Q44+Q45-Q47</f>
        <v>103.80799999999998</v>
      </c>
      <c r="R49" s="23">
        <f>(R44*Q44+R45*Q45-R47*Q47)/Q49</f>
        <v>93350.514025893979</v>
      </c>
      <c r="S49" s="17">
        <f>S44+S45-S47</f>
        <v>203.74799999999999</v>
      </c>
      <c r="T49" s="23">
        <f>(T44*S44+T45*S45-T47*S47)/S49</f>
        <v>93687.547607829285</v>
      </c>
      <c r="U49" s="17">
        <f>U44+U45-U47</f>
        <v>287.71799999999996</v>
      </c>
      <c r="V49" s="23">
        <f>(V44*U44+V45*U45-V47*U47)/U49</f>
        <v>92974.629219587659</v>
      </c>
      <c r="W49" s="17">
        <f>W44+W45-W47</f>
        <v>-2.0000000000663931E-3</v>
      </c>
      <c r="X49" s="23"/>
      <c r="Y49" s="17">
        <f>Y44+Y45-Y47</f>
        <v>-2.0000000000663931E-3</v>
      </c>
      <c r="Z49" s="23">
        <f>(Z44*Y44+Z45*Y45-Z47*Y47)/Y49</f>
        <v>0</v>
      </c>
    </row>
    <row r="50" spans="1:32" s="24" customFormat="1" ht="7.5" customHeight="1" x14ac:dyDescent="0.25">
      <c r="B50" s="25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spans="1:32" s="4" customFormat="1" ht="15" customHeight="1" x14ac:dyDescent="0.25">
      <c r="A51" s="4">
        <v>1100276</v>
      </c>
      <c r="B51" s="5" t="s">
        <v>24</v>
      </c>
      <c r="C51" s="6" t="s">
        <v>13</v>
      </c>
      <c r="D51" s="7" t="s">
        <v>14</v>
      </c>
      <c r="E51" s="6" t="s">
        <v>13</v>
      </c>
      <c r="F51" s="7" t="s">
        <v>14</v>
      </c>
      <c r="G51" s="6" t="s">
        <v>13</v>
      </c>
      <c r="H51" s="7" t="s">
        <v>14</v>
      </c>
      <c r="I51" s="6" t="s">
        <v>13</v>
      </c>
      <c r="J51" s="7" t="s">
        <v>14</v>
      </c>
      <c r="K51" s="6" t="s">
        <v>13</v>
      </c>
      <c r="L51" s="7" t="s">
        <v>14</v>
      </c>
      <c r="M51" s="6" t="s">
        <v>13</v>
      </c>
      <c r="N51" s="7" t="s">
        <v>14</v>
      </c>
      <c r="O51" s="6" t="s">
        <v>13</v>
      </c>
      <c r="P51" s="7" t="s">
        <v>14</v>
      </c>
      <c r="Q51" s="6" t="s">
        <v>13</v>
      </c>
      <c r="R51" s="7" t="s">
        <v>14</v>
      </c>
      <c r="S51" s="6" t="s">
        <v>13</v>
      </c>
      <c r="T51" s="7" t="s">
        <v>14</v>
      </c>
      <c r="U51" s="6" t="s">
        <v>13</v>
      </c>
      <c r="V51" s="7" t="s">
        <v>14</v>
      </c>
      <c r="W51" s="6" t="s">
        <v>13</v>
      </c>
      <c r="X51" s="7" t="s">
        <v>14</v>
      </c>
      <c r="Y51" s="6" t="s">
        <v>13</v>
      </c>
      <c r="Z51" s="7" t="s">
        <v>14</v>
      </c>
      <c r="AA51" s="8"/>
      <c r="AB51" s="8"/>
      <c r="AC51" s="8"/>
      <c r="AD51" s="8"/>
      <c r="AE51" s="8"/>
      <c r="AF51" s="8"/>
    </row>
    <row r="52" spans="1:32" s="9" customFormat="1" ht="15" customHeight="1" x14ac:dyDescent="0.25">
      <c r="B52" s="10" t="s">
        <v>15</v>
      </c>
      <c r="C52" s="11">
        <v>0</v>
      </c>
      <c r="D52" s="12">
        <v>0</v>
      </c>
      <c r="E52" s="11">
        <f t="shared" ref="E52:Z52" si="7">C57</f>
        <v>0</v>
      </c>
      <c r="F52" s="12">
        <f t="shared" si="7"/>
        <v>0</v>
      </c>
      <c r="G52" s="11">
        <f t="shared" si="7"/>
        <v>0</v>
      </c>
      <c r="H52" s="12">
        <f t="shared" si="7"/>
        <v>0</v>
      </c>
      <c r="I52" s="11">
        <f t="shared" si="7"/>
        <v>0</v>
      </c>
      <c r="J52" s="12">
        <f t="shared" si="7"/>
        <v>0</v>
      </c>
      <c r="K52" s="11">
        <f t="shared" si="7"/>
        <v>0</v>
      </c>
      <c r="L52" s="12">
        <f t="shared" si="7"/>
        <v>0</v>
      </c>
      <c r="M52" s="11">
        <f t="shared" si="7"/>
        <v>0</v>
      </c>
      <c r="N52" s="12">
        <f t="shared" si="7"/>
        <v>0</v>
      </c>
      <c r="O52" s="11">
        <f t="shared" si="7"/>
        <v>0</v>
      </c>
      <c r="P52" s="12">
        <f t="shared" si="7"/>
        <v>0</v>
      </c>
      <c r="Q52" s="11">
        <f t="shared" si="7"/>
        <v>0</v>
      </c>
      <c r="R52" s="12">
        <f t="shared" si="7"/>
        <v>0</v>
      </c>
      <c r="S52" s="11">
        <f t="shared" si="7"/>
        <v>347.65</v>
      </c>
      <c r="T52" s="12">
        <f t="shared" si="7"/>
        <v>52119.651854768686</v>
      </c>
      <c r="U52" s="11">
        <f t="shared" si="7"/>
        <v>62.649999999999977</v>
      </c>
      <c r="V52" s="12">
        <f t="shared" si="7"/>
        <v>52054.774990244819</v>
      </c>
      <c r="W52" s="11">
        <f t="shared" si="7"/>
        <v>174.37999999999994</v>
      </c>
      <c r="X52" s="12">
        <f t="shared" si="7"/>
        <v>51909.082376005819</v>
      </c>
      <c r="Y52" s="11">
        <f t="shared" si="7"/>
        <v>0</v>
      </c>
      <c r="Z52" s="12">
        <f t="shared" si="7"/>
        <v>0</v>
      </c>
    </row>
    <row r="53" spans="1:32" s="13" customFormat="1" ht="15" customHeight="1" x14ac:dyDescent="0.25">
      <c r="B53" s="14" t="s">
        <v>16</v>
      </c>
      <c r="C53" s="15">
        <v>0</v>
      </c>
      <c r="D53" s="16">
        <v>0</v>
      </c>
      <c r="E53" s="15">
        <v>0</v>
      </c>
      <c r="F53" s="16">
        <v>0</v>
      </c>
      <c r="G53" s="15">
        <v>0</v>
      </c>
      <c r="H53" s="16"/>
      <c r="I53" s="15">
        <v>0</v>
      </c>
      <c r="J53" s="16"/>
      <c r="K53" s="15">
        <v>0</v>
      </c>
      <c r="L53" s="16"/>
      <c r="M53" s="15">
        <v>0</v>
      </c>
      <c r="N53" s="16"/>
      <c r="O53" s="15">
        <v>0</v>
      </c>
      <c r="P53" s="16"/>
      <c r="Q53" s="15">
        <v>609.65</v>
      </c>
      <c r="R53" s="16">
        <v>52078.55</v>
      </c>
      <c r="S53" s="15">
        <v>0</v>
      </c>
      <c r="T53" s="16"/>
      <c r="U53" s="15">
        <v>314.02999999999997</v>
      </c>
      <c r="V53" s="16">
        <v>51957.77</v>
      </c>
      <c r="W53" s="15">
        <v>0</v>
      </c>
      <c r="X53" s="16"/>
      <c r="Y53" s="15">
        <v>0</v>
      </c>
      <c r="Z53" s="16"/>
    </row>
    <row r="54" spans="1:32" s="3" customFormat="1" ht="7.5" customHeight="1" x14ac:dyDescent="0.25">
      <c r="B54" s="5"/>
      <c r="C54" s="17"/>
      <c r="D54" s="18"/>
      <c r="E54" s="17"/>
      <c r="F54" s="18"/>
      <c r="G54" s="17"/>
      <c r="H54" s="18"/>
      <c r="I54" s="17"/>
      <c r="J54" s="18"/>
      <c r="K54" s="17"/>
      <c r="L54" s="18"/>
      <c r="M54" s="17"/>
      <c r="N54" s="18"/>
      <c r="O54" s="17"/>
      <c r="P54" s="18"/>
      <c r="Q54" s="17"/>
      <c r="R54" s="18"/>
      <c r="S54" s="17"/>
      <c r="T54" s="18"/>
      <c r="U54" s="17"/>
      <c r="V54" s="18"/>
      <c r="W54" s="17"/>
      <c r="X54" s="18"/>
      <c r="Y54" s="17"/>
      <c r="Z54" s="18"/>
    </row>
    <row r="55" spans="1:32" s="19" customFormat="1" ht="15" customHeight="1" x14ac:dyDescent="0.25">
      <c r="B55" s="20" t="s">
        <v>17</v>
      </c>
      <c r="C55" s="21">
        <v>0</v>
      </c>
      <c r="D55" s="22">
        <v>0</v>
      </c>
      <c r="E55" s="21">
        <v>0</v>
      </c>
      <c r="F55" s="22">
        <v>0</v>
      </c>
      <c r="G55" s="21">
        <v>0</v>
      </c>
      <c r="H55" s="22"/>
      <c r="I55" s="21">
        <v>0</v>
      </c>
      <c r="J55" s="22"/>
      <c r="K55" s="21">
        <v>0</v>
      </c>
      <c r="L55" s="22"/>
      <c r="M55" s="21">
        <v>0</v>
      </c>
      <c r="N55" s="22"/>
      <c r="O55" s="21">
        <v>0</v>
      </c>
      <c r="P55" s="22"/>
      <c r="Q55" s="21">
        <v>262</v>
      </c>
      <c r="R55" s="22">
        <v>52024.01160377737</v>
      </c>
      <c r="S55" s="21">
        <v>285</v>
      </c>
      <c r="T55" s="22">
        <v>52133.913383057879</v>
      </c>
      <c r="U55" s="21">
        <v>202.3</v>
      </c>
      <c r="V55" s="22">
        <v>52029.779443949308</v>
      </c>
      <c r="W55" s="21">
        <v>174.38</v>
      </c>
      <c r="X55" s="22">
        <v>52212.33449959071</v>
      </c>
      <c r="Y55" s="21">
        <v>0</v>
      </c>
      <c r="Z55" s="22"/>
    </row>
    <row r="56" spans="1:32" s="3" customFormat="1" ht="7.5" customHeight="1" x14ac:dyDescent="0.25">
      <c r="B56" s="5"/>
      <c r="C56" s="17"/>
      <c r="D56" s="18"/>
      <c r="E56" s="17"/>
      <c r="F56" s="18"/>
      <c r="G56" s="17"/>
      <c r="H56" s="18"/>
      <c r="I56" s="17"/>
      <c r="J56" s="18"/>
      <c r="K56" s="17"/>
      <c r="L56" s="18"/>
      <c r="M56" s="17"/>
      <c r="N56" s="18"/>
      <c r="O56" s="17"/>
      <c r="P56" s="18"/>
      <c r="Q56" s="17"/>
      <c r="R56" s="18"/>
      <c r="S56" s="17"/>
      <c r="T56" s="18"/>
      <c r="U56" s="17"/>
      <c r="V56" s="18"/>
      <c r="W56" s="17"/>
      <c r="X56" s="18"/>
      <c r="Y56" s="17"/>
      <c r="Z56" s="18"/>
    </row>
    <row r="57" spans="1:32" s="3" customFormat="1" ht="15" customHeight="1" x14ac:dyDescent="0.25">
      <c r="B57" s="5" t="s">
        <v>18</v>
      </c>
      <c r="C57" s="17">
        <f>C52+C53-C55</f>
        <v>0</v>
      </c>
      <c r="D57" s="23">
        <v>0</v>
      </c>
      <c r="E57" s="17">
        <f>E52+E53-E55</f>
        <v>0</v>
      </c>
      <c r="F57" s="23">
        <v>0</v>
      </c>
      <c r="G57" s="17">
        <f>G52+G53-G55</f>
        <v>0</v>
      </c>
      <c r="H57" s="23">
        <v>0</v>
      </c>
      <c r="I57" s="17">
        <f>I52+I53-I55</f>
        <v>0</v>
      </c>
      <c r="J57" s="23">
        <v>0</v>
      </c>
      <c r="K57" s="17">
        <f>K52+K53-K55</f>
        <v>0</v>
      </c>
      <c r="L57" s="23">
        <v>0</v>
      </c>
      <c r="M57" s="17">
        <f>M52+M53-M55</f>
        <v>0</v>
      </c>
      <c r="N57" s="23">
        <v>0</v>
      </c>
      <c r="O57" s="17">
        <f>O52+O53-O55</f>
        <v>0</v>
      </c>
      <c r="P57" s="23">
        <v>0</v>
      </c>
      <c r="Q57" s="17">
        <f>Q52+Q53-Q55</f>
        <v>347.65</v>
      </c>
      <c r="R57" s="23">
        <f>(R52*Q52+R53*Q53-R55*Q55)/Q57</f>
        <v>52119.651854768686</v>
      </c>
      <c r="S57" s="17">
        <f>S52+S53-S55</f>
        <v>62.649999999999977</v>
      </c>
      <c r="T57" s="23">
        <f>(T52*S52+T53*S53-T55*S55)/S57</f>
        <v>52054.774990244819</v>
      </c>
      <c r="U57" s="17">
        <f>U52+U53-U55</f>
        <v>174.37999999999994</v>
      </c>
      <c r="V57" s="23">
        <f>(V52*U52+V53*U53-V55*U55)/U57</f>
        <v>51909.082376005819</v>
      </c>
      <c r="W57" s="17">
        <f>W52+W53-W55</f>
        <v>0</v>
      </c>
      <c r="X57" s="23">
        <v>0</v>
      </c>
      <c r="Y57" s="17">
        <f>Y52+Y53-Y55</f>
        <v>0</v>
      </c>
      <c r="Z57" s="23">
        <v>0</v>
      </c>
    </row>
    <row r="58" spans="1:32" s="24" customFormat="1" ht="7.5" customHeight="1" x14ac:dyDescent="0.25">
      <c r="B58" s="25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spans="1:32" ht="15" customHeight="1" x14ac:dyDescent="0.25">
      <c r="A59" s="1">
        <v>1100472</v>
      </c>
      <c r="B59" s="5" t="s">
        <v>25</v>
      </c>
      <c r="C59" s="6" t="s">
        <v>13</v>
      </c>
      <c r="D59" s="7" t="s">
        <v>14</v>
      </c>
      <c r="E59" s="6" t="s">
        <v>13</v>
      </c>
      <c r="F59" s="7" t="s">
        <v>14</v>
      </c>
      <c r="G59" s="6" t="s">
        <v>13</v>
      </c>
      <c r="H59" s="7" t="s">
        <v>14</v>
      </c>
      <c r="I59" s="6" t="s">
        <v>13</v>
      </c>
      <c r="J59" s="7" t="s">
        <v>14</v>
      </c>
      <c r="K59" s="6" t="s">
        <v>13</v>
      </c>
      <c r="L59" s="7" t="s">
        <v>14</v>
      </c>
      <c r="M59" s="6" t="s">
        <v>13</v>
      </c>
      <c r="N59" s="7" t="s">
        <v>14</v>
      </c>
      <c r="O59" s="6" t="s">
        <v>13</v>
      </c>
      <c r="P59" s="7" t="s">
        <v>14</v>
      </c>
      <c r="Q59" s="6" t="s">
        <v>13</v>
      </c>
      <c r="R59" s="7" t="s">
        <v>14</v>
      </c>
      <c r="S59" s="6" t="s">
        <v>13</v>
      </c>
      <c r="T59" s="7" t="s">
        <v>14</v>
      </c>
      <c r="U59" s="6" t="s">
        <v>13</v>
      </c>
      <c r="V59" s="7" t="s">
        <v>14</v>
      </c>
      <c r="W59" s="6" t="s">
        <v>13</v>
      </c>
      <c r="X59" s="7" t="s">
        <v>14</v>
      </c>
      <c r="Y59" s="6" t="s">
        <v>13</v>
      </c>
      <c r="Z59" s="7" t="s">
        <v>14</v>
      </c>
    </row>
    <row r="60" spans="1:32" ht="15" customHeight="1" x14ac:dyDescent="0.25">
      <c r="A60" s="1">
        <v>1100763</v>
      </c>
      <c r="B60" s="10" t="s">
        <v>15</v>
      </c>
      <c r="C60" s="11">
        <v>8.5399999999999991</v>
      </c>
      <c r="D60" s="12">
        <v>0</v>
      </c>
      <c r="E60" s="11">
        <f t="shared" ref="E60:P60" si="8">C65</f>
        <v>239.18999999999994</v>
      </c>
      <c r="F60" s="12">
        <f t="shared" si="8"/>
        <v>63580.553207846489</v>
      </c>
      <c r="G60" s="11">
        <f t="shared" si="8"/>
        <v>301.91999999999996</v>
      </c>
      <c r="H60" s="12">
        <f t="shared" si="8"/>
        <v>75852.84236112448</v>
      </c>
      <c r="I60" s="11">
        <f t="shared" si="8"/>
        <v>417.88299999999998</v>
      </c>
      <c r="J60" s="12">
        <f t="shared" si="8"/>
        <v>79091.994865596978</v>
      </c>
      <c r="K60" s="11">
        <f t="shared" si="8"/>
        <v>316.39999999999998</v>
      </c>
      <c r="L60" s="12">
        <f t="shared" si="8"/>
        <v>79262.141829153043</v>
      </c>
      <c r="M60" s="11">
        <f t="shared" si="8"/>
        <v>195.89999999999998</v>
      </c>
      <c r="N60" s="12">
        <f t="shared" si="8"/>
        <v>79803.503366543286</v>
      </c>
      <c r="O60" s="11">
        <f t="shared" si="8"/>
        <v>0</v>
      </c>
      <c r="P60" s="12">
        <f t="shared" si="8"/>
        <v>0</v>
      </c>
      <c r="Q60" s="11"/>
      <c r="R60" s="12"/>
      <c r="S60" s="11"/>
      <c r="T60" s="12"/>
      <c r="U60" s="11"/>
      <c r="V60" s="12"/>
      <c r="W60" s="11"/>
      <c r="X60" s="12"/>
      <c r="Y60" s="11"/>
      <c r="Z60" s="12"/>
    </row>
    <row r="61" spans="1:32" ht="15" customHeight="1" x14ac:dyDescent="0.25">
      <c r="B61" s="14" t="s">
        <v>16</v>
      </c>
      <c r="C61" s="15">
        <v>858.89</v>
      </c>
      <c r="D61" s="16">
        <v>63955.62</v>
      </c>
      <c r="E61" s="15">
        <v>773.16</v>
      </c>
      <c r="F61" s="16">
        <v>79188.990000000005</v>
      </c>
      <c r="G61" s="15">
        <v>622.82000000000005</v>
      </c>
      <c r="H61" s="16">
        <v>81922.240000000005</v>
      </c>
      <c r="I61" s="15">
        <v>0</v>
      </c>
      <c r="J61" s="16"/>
      <c r="K61" s="15">
        <v>0</v>
      </c>
      <c r="L61" s="16"/>
      <c r="M61" s="15">
        <v>0</v>
      </c>
      <c r="N61" s="16"/>
      <c r="O61" s="15">
        <v>0</v>
      </c>
      <c r="P61" s="16"/>
      <c r="Q61" s="15"/>
      <c r="R61" s="16"/>
      <c r="S61" s="15"/>
      <c r="T61" s="16"/>
      <c r="U61" s="15"/>
      <c r="V61" s="16"/>
      <c r="W61" s="15"/>
      <c r="X61" s="16"/>
      <c r="Y61" s="15"/>
      <c r="Z61" s="16"/>
    </row>
    <row r="62" spans="1:32" s="3" customFormat="1" ht="7.5" customHeight="1" x14ac:dyDescent="0.25">
      <c r="B62" s="5"/>
      <c r="C62" s="17"/>
      <c r="D62" s="18"/>
      <c r="E62" s="17"/>
      <c r="F62" s="18"/>
      <c r="G62" s="17"/>
      <c r="H62" s="18"/>
      <c r="I62" s="17"/>
      <c r="J62" s="18"/>
      <c r="K62" s="17"/>
      <c r="L62" s="18"/>
      <c r="M62" s="17"/>
      <c r="N62" s="18"/>
      <c r="O62" s="17"/>
      <c r="P62" s="18"/>
      <c r="Q62" s="17"/>
      <c r="R62" s="18"/>
      <c r="S62" s="17"/>
      <c r="T62" s="18"/>
      <c r="U62" s="17"/>
      <c r="V62" s="18"/>
      <c r="W62" s="17"/>
      <c r="X62" s="18"/>
      <c r="Y62" s="17"/>
      <c r="Z62" s="18"/>
    </row>
    <row r="63" spans="1:32" ht="15" customHeight="1" x14ac:dyDescent="0.25">
      <c r="B63" s="20" t="s">
        <v>17</v>
      </c>
      <c r="C63" s="21">
        <v>628.24</v>
      </c>
      <c r="D63" s="22">
        <v>63229.036578401887</v>
      </c>
      <c r="E63" s="21">
        <v>710.43</v>
      </c>
      <c r="F63" s="22">
        <v>75351.691038545818</v>
      </c>
      <c r="G63" s="21">
        <v>506.85700000000003</v>
      </c>
      <c r="H63" s="22">
        <v>80640.298135471035</v>
      </c>
      <c r="I63" s="21">
        <v>101.483</v>
      </c>
      <c r="J63" s="22">
        <v>78561.516861703334</v>
      </c>
      <c r="K63" s="21">
        <v>120.5</v>
      </c>
      <c r="L63" s="22">
        <v>78382.036226043099</v>
      </c>
      <c r="M63" s="21">
        <v>195.9</v>
      </c>
      <c r="N63" s="22">
        <v>78661.590930772465</v>
      </c>
      <c r="O63" s="21"/>
      <c r="P63" s="22"/>
      <c r="Q63" s="21"/>
      <c r="R63" s="22"/>
      <c r="S63" s="21"/>
      <c r="T63" s="22"/>
      <c r="U63" s="21"/>
      <c r="V63" s="22"/>
      <c r="W63" s="21"/>
      <c r="X63" s="22"/>
      <c r="Y63" s="21"/>
      <c r="Z63" s="22"/>
    </row>
    <row r="64" spans="1:32" s="3" customFormat="1" ht="7.5" customHeight="1" x14ac:dyDescent="0.25">
      <c r="B64" s="5"/>
      <c r="C64" s="17"/>
      <c r="D64" s="18"/>
      <c r="E64" s="17"/>
      <c r="F64" s="18"/>
      <c r="G64" s="17"/>
      <c r="H64" s="18"/>
      <c r="I64" s="17"/>
      <c r="J64" s="18"/>
      <c r="K64" s="17"/>
      <c r="L64" s="18"/>
      <c r="M64" s="17"/>
      <c r="N64" s="18"/>
      <c r="O64" s="17"/>
      <c r="P64" s="18"/>
      <c r="Q64" s="17"/>
      <c r="R64" s="18"/>
      <c r="S64" s="17"/>
      <c r="T64" s="18"/>
      <c r="U64" s="17"/>
      <c r="V64" s="18"/>
      <c r="W64" s="17"/>
      <c r="X64" s="18"/>
      <c r="Y64" s="17"/>
      <c r="Z64" s="18"/>
    </row>
    <row r="65" spans="1:32" ht="15" customHeight="1" x14ac:dyDescent="0.25">
      <c r="B65" s="5" t="s">
        <v>18</v>
      </c>
      <c r="C65" s="17">
        <f>C60+C61-C63</f>
        <v>239.18999999999994</v>
      </c>
      <c r="D65" s="23">
        <f>(D60*C60+D61*C61-D63*C63)/C65</f>
        <v>63580.553207846489</v>
      </c>
      <c r="E65" s="17">
        <f>E60+E61-E63</f>
        <v>301.91999999999996</v>
      </c>
      <c r="F65" s="23">
        <f>(F60*E60+F61*E61-F63*E63)/E65</f>
        <v>75852.84236112448</v>
      </c>
      <c r="G65" s="17">
        <f>G60+G61-G63</f>
        <v>417.88299999999998</v>
      </c>
      <c r="H65" s="23">
        <f>(H60*G60+H61*G61-H63*G63)/G65</f>
        <v>79091.994865596978</v>
      </c>
      <c r="I65" s="17">
        <f>I60+I61-I63</f>
        <v>316.39999999999998</v>
      </c>
      <c r="J65" s="23">
        <f>(J60*I60+J61*I61-J63*I63)/I65</f>
        <v>79262.141829153043</v>
      </c>
      <c r="K65" s="17">
        <f>K60+K61-K63</f>
        <v>195.89999999999998</v>
      </c>
      <c r="L65" s="23">
        <f>(L60*K60+L61*K61-L63*K63)/K65</f>
        <v>79803.503366543286</v>
      </c>
      <c r="M65" s="17">
        <f>M60+M61-M63</f>
        <v>0</v>
      </c>
      <c r="N65" s="23">
        <v>0</v>
      </c>
      <c r="O65" s="17">
        <f>O60+O61-O63</f>
        <v>0</v>
      </c>
      <c r="P65" s="23">
        <v>0</v>
      </c>
      <c r="Q65" s="17">
        <f>Q60+Q61-Q63</f>
        <v>0</v>
      </c>
      <c r="R65" s="23">
        <v>0</v>
      </c>
      <c r="S65" s="17">
        <f>S60+S61-S63</f>
        <v>0</v>
      </c>
      <c r="T65" s="23">
        <v>0</v>
      </c>
      <c r="U65" s="17">
        <f>U60+U61-U63</f>
        <v>0</v>
      </c>
      <c r="V65" s="23">
        <v>0</v>
      </c>
      <c r="W65" s="17">
        <f>W60+W61-W63</f>
        <v>0</v>
      </c>
      <c r="X65" s="23">
        <v>0</v>
      </c>
      <c r="Y65" s="17">
        <f>Y60+Y61-Y63</f>
        <v>0</v>
      </c>
      <c r="Z65" s="23">
        <v>0</v>
      </c>
    </row>
    <row r="66" spans="1:32" s="24" customFormat="1" ht="7.5" customHeight="1" x14ac:dyDescent="0.25">
      <c r="B66" s="25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spans="1:32" ht="15" customHeight="1" x14ac:dyDescent="0.25">
      <c r="A67" s="1">
        <v>1101014</v>
      </c>
      <c r="B67" s="5" t="s">
        <v>26</v>
      </c>
      <c r="C67" s="6" t="s">
        <v>13</v>
      </c>
      <c r="D67" s="7" t="s">
        <v>14</v>
      </c>
      <c r="E67" s="6" t="s">
        <v>13</v>
      </c>
      <c r="F67" s="7" t="s">
        <v>14</v>
      </c>
      <c r="G67" s="6" t="s">
        <v>13</v>
      </c>
      <c r="H67" s="7" t="s">
        <v>14</v>
      </c>
      <c r="I67" s="6" t="s">
        <v>13</v>
      </c>
      <c r="J67" s="7" t="s">
        <v>14</v>
      </c>
      <c r="K67" s="6" t="s">
        <v>13</v>
      </c>
      <c r="L67" s="7" t="s">
        <v>14</v>
      </c>
      <c r="M67" s="6" t="s">
        <v>13</v>
      </c>
      <c r="N67" s="7" t="s">
        <v>14</v>
      </c>
      <c r="O67" s="6" t="s">
        <v>13</v>
      </c>
      <c r="P67" s="7" t="s">
        <v>14</v>
      </c>
      <c r="Q67" s="6" t="s">
        <v>13</v>
      </c>
      <c r="R67" s="7" t="s">
        <v>14</v>
      </c>
      <c r="S67" s="6" t="s">
        <v>13</v>
      </c>
      <c r="T67" s="7" t="s">
        <v>14</v>
      </c>
      <c r="U67" s="6" t="s">
        <v>13</v>
      </c>
      <c r="V67" s="7" t="s">
        <v>14</v>
      </c>
      <c r="W67" s="6" t="s">
        <v>13</v>
      </c>
      <c r="X67" s="7" t="s">
        <v>14</v>
      </c>
      <c r="Y67" s="6" t="s">
        <v>13</v>
      </c>
      <c r="Z67" s="7" t="s">
        <v>14</v>
      </c>
    </row>
    <row r="68" spans="1:32" ht="15" customHeight="1" x14ac:dyDescent="0.25">
      <c r="B68" s="10" t="s">
        <v>15</v>
      </c>
      <c r="C68" s="11"/>
      <c r="D68" s="12"/>
      <c r="E68" s="11"/>
      <c r="F68" s="12"/>
      <c r="G68" s="11"/>
      <c r="H68" s="12"/>
      <c r="I68" s="11"/>
      <c r="J68" s="12"/>
      <c r="K68" s="11">
        <f t="shared" ref="K68:X68" si="9">I73</f>
        <v>0</v>
      </c>
      <c r="L68" s="12">
        <f t="shared" si="9"/>
        <v>0</v>
      </c>
      <c r="M68" s="11">
        <f t="shared" si="9"/>
        <v>800</v>
      </c>
      <c r="N68" s="12">
        <f t="shared" si="9"/>
        <v>65299.5</v>
      </c>
      <c r="O68" s="11">
        <f t="shared" si="9"/>
        <v>610</v>
      </c>
      <c r="P68" s="12">
        <f t="shared" si="9"/>
        <v>65280.64901639345</v>
      </c>
      <c r="Q68" s="11">
        <f t="shared" si="9"/>
        <v>342.78899999999999</v>
      </c>
      <c r="R68" s="12">
        <f t="shared" si="9"/>
        <v>62920.712762749106</v>
      </c>
      <c r="S68" s="11">
        <f t="shared" si="9"/>
        <v>208.34099999999998</v>
      </c>
      <c r="T68" s="12">
        <f t="shared" si="9"/>
        <v>59444.107553818023</v>
      </c>
      <c r="U68" s="11">
        <f t="shared" si="9"/>
        <v>182.55499999999998</v>
      </c>
      <c r="V68" s="12">
        <f t="shared" si="9"/>
        <v>58197.288320834814</v>
      </c>
      <c r="W68" s="11">
        <f t="shared" si="9"/>
        <v>147.00199999999998</v>
      </c>
      <c r="X68" s="12">
        <f t="shared" si="9"/>
        <v>56125.587163984164</v>
      </c>
      <c r="Y68" s="11"/>
      <c r="Z68" s="12"/>
    </row>
    <row r="69" spans="1:32" ht="15" customHeight="1" x14ac:dyDescent="0.25">
      <c r="B69" s="14" t="s">
        <v>16</v>
      </c>
      <c r="C69" s="15"/>
      <c r="D69" s="16"/>
      <c r="E69" s="15"/>
      <c r="F69" s="16"/>
      <c r="G69" s="15"/>
      <c r="H69" s="16"/>
      <c r="I69" s="15"/>
      <c r="J69" s="16"/>
      <c r="K69" s="15">
        <v>800</v>
      </c>
      <c r="L69" s="16">
        <v>65299.5</v>
      </c>
      <c r="M69" s="15">
        <v>200</v>
      </c>
      <c r="N69" s="16">
        <v>69791.53</v>
      </c>
      <c r="O69" s="15">
        <v>0</v>
      </c>
      <c r="P69" s="16"/>
      <c r="Q69" s="15"/>
      <c r="R69" s="16"/>
      <c r="S69" s="15"/>
      <c r="T69" s="16"/>
      <c r="U69" s="15"/>
      <c r="V69" s="16"/>
      <c r="W69" s="15"/>
      <c r="X69" s="16"/>
      <c r="Y69" s="15"/>
      <c r="Z69" s="16"/>
    </row>
    <row r="70" spans="1:32" s="3" customFormat="1" ht="7.5" customHeight="1" x14ac:dyDescent="0.25">
      <c r="B70" s="5"/>
      <c r="C70" s="17"/>
      <c r="D70" s="18"/>
      <c r="E70" s="17"/>
      <c r="F70" s="18"/>
      <c r="G70" s="17"/>
      <c r="H70" s="18"/>
      <c r="I70" s="17"/>
      <c r="J70" s="18"/>
      <c r="K70" s="17"/>
      <c r="L70" s="18"/>
      <c r="M70" s="17"/>
      <c r="N70" s="18"/>
      <c r="O70" s="17"/>
      <c r="P70" s="18"/>
      <c r="Q70" s="17"/>
      <c r="R70" s="18"/>
      <c r="S70" s="17"/>
      <c r="T70" s="18"/>
      <c r="U70" s="17"/>
      <c r="V70" s="18"/>
      <c r="W70" s="17"/>
      <c r="X70" s="18"/>
      <c r="Y70" s="17"/>
      <c r="Z70" s="18"/>
    </row>
    <row r="71" spans="1:32" ht="15" customHeight="1" x14ac:dyDescent="0.25">
      <c r="B71" s="20" t="s">
        <v>17</v>
      </c>
      <c r="C71" s="21"/>
      <c r="D71" s="22"/>
      <c r="E71" s="21"/>
      <c r="F71" s="22"/>
      <c r="G71" s="21"/>
      <c r="H71" s="22"/>
      <c r="I71" s="21"/>
      <c r="J71" s="22"/>
      <c r="K71" s="21"/>
      <c r="L71" s="22"/>
      <c r="M71" s="21">
        <v>390</v>
      </c>
      <c r="N71" s="22">
        <v>67632.59</v>
      </c>
      <c r="O71" s="21">
        <v>267.21100000000001</v>
      </c>
      <c r="P71" s="22">
        <v>68308.070000000007</v>
      </c>
      <c r="Q71" s="21">
        <v>134.44800000000001</v>
      </c>
      <c r="R71" s="22">
        <v>68308.070000000007</v>
      </c>
      <c r="S71" s="21">
        <v>25.786000000000001</v>
      </c>
      <c r="T71" s="22">
        <v>68271.11</v>
      </c>
      <c r="U71" s="21">
        <v>35.552999999999997</v>
      </c>
      <c r="V71" s="22">
        <v>66763.210000000006</v>
      </c>
      <c r="W71" s="21">
        <v>147</v>
      </c>
      <c r="X71" s="22">
        <v>66763.210000000006</v>
      </c>
      <c r="Y71" s="21"/>
      <c r="Z71" s="22"/>
    </row>
    <row r="72" spans="1:32" s="3" customFormat="1" ht="7.5" customHeight="1" x14ac:dyDescent="0.25">
      <c r="B72" s="5"/>
      <c r="C72" s="17"/>
      <c r="D72" s="18"/>
      <c r="E72" s="17"/>
      <c r="F72" s="18"/>
      <c r="G72" s="17"/>
      <c r="H72" s="18"/>
      <c r="I72" s="17"/>
      <c r="J72" s="18"/>
      <c r="K72" s="17"/>
      <c r="L72" s="18"/>
      <c r="M72" s="17"/>
      <c r="N72" s="18"/>
      <c r="O72" s="17"/>
      <c r="P72" s="18"/>
      <c r="Q72" s="17"/>
      <c r="R72" s="18"/>
      <c r="S72" s="17"/>
      <c r="T72" s="18"/>
      <c r="U72" s="17"/>
      <c r="V72" s="18"/>
      <c r="W72" s="17"/>
      <c r="X72" s="18"/>
      <c r="Y72" s="17"/>
      <c r="Z72" s="18"/>
    </row>
    <row r="73" spans="1:32" ht="15" customHeight="1" x14ac:dyDescent="0.25">
      <c r="B73" s="5" t="s">
        <v>18</v>
      </c>
      <c r="C73" s="17">
        <f>C68+C69-C71</f>
        <v>0</v>
      </c>
      <c r="D73" s="23">
        <v>0</v>
      </c>
      <c r="E73" s="17">
        <f>E68+E69-E71</f>
        <v>0</v>
      </c>
      <c r="F73" s="23">
        <v>0</v>
      </c>
      <c r="G73" s="17">
        <f>G68+G69-G71</f>
        <v>0</v>
      </c>
      <c r="H73" s="23">
        <v>0</v>
      </c>
      <c r="I73" s="17">
        <f>I68+I69-I71</f>
        <v>0</v>
      </c>
      <c r="J73" s="23">
        <v>0</v>
      </c>
      <c r="K73" s="17">
        <f>K68+K69-K71</f>
        <v>800</v>
      </c>
      <c r="L73" s="23">
        <f>(L68*K68+L69*K69-L71*K71)/K73</f>
        <v>65299.5</v>
      </c>
      <c r="M73" s="17">
        <f>M68+M69-M71</f>
        <v>610</v>
      </c>
      <c r="N73" s="23">
        <f>(N68*M68+N69*M69-N71*M71)/M73</f>
        <v>65280.64901639345</v>
      </c>
      <c r="O73" s="17">
        <f>O68+O69-O71</f>
        <v>342.78899999999999</v>
      </c>
      <c r="P73" s="23">
        <f>(P68*O68+P69*O69-P71*O71)/O73</f>
        <v>62920.712762749106</v>
      </c>
      <c r="Q73" s="17">
        <f>Q68+Q69-Q71</f>
        <v>208.34099999999998</v>
      </c>
      <c r="R73" s="23">
        <f>(R68*Q68+R69*Q69-R71*Q71)/Q73</f>
        <v>59444.107553818023</v>
      </c>
      <c r="S73" s="17">
        <f>S68+S69-S71</f>
        <v>182.55499999999998</v>
      </c>
      <c r="T73" s="23">
        <f>(T68*S68+T69*S69-T71*S71)/S73</f>
        <v>58197.288320834814</v>
      </c>
      <c r="U73" s="17">
        <f>U68+U69-U71</f>
        <v>147.00199999999998</v>
      </c>
      <c r="V73" s="23">
        <f>(V68*U68+V69*U69-V71*U71)/U73</f>
        <v>56125.587163984164</v>
      </c>
      <c r="W73" s="17">
        <f>W68+W69-W71</f>
        <v>1.999999999981128E-3</v>
      </c>
      <c r="X73" s="23">
        <v>0</v>
      </c>
      <c r="Y73" s="17">
        <f>Y68+Y69-Y71</f>
        <v>0</v>
      </c>
      <c r="Z73" s="23">
        <v>0</v>
      </c>
    </row>
    <row r="74" spans="1:32" s="24" customFormat="1" ht="7.5" customHeight="1" x14ac:dyDescent="0.25">
      <c r="B74" s="25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spans="1:32" s="4" customFormat="1" ht="15" customHeight="1" x14ac:dyDescent="0.25">
      <c r="A75" s="4" t="s">
        <v>27</v>
      </c>
      <c r="B75" s="5" t="s">
        <v>28</v>
      </c>
      <c r="C75" s="6" t="s">
        <v>13</v>
      </c>
      <c r="D75" s="7" t="s">
        <v>14</v>
      </c>
      <c r="E75" s="6" t="s">
        <v>13</v>
      </c>
      <c r="F75" s="7" t="s">
        <v>14</v>
      </c>
      <c r="G75" s="6" t="s">
        <v>13</v>
      </c>
      <c r="H75" s="7" t="s">
        <v>14</v>
      </c>
      <c r="I75" s="6" t="s">
        <v>13</v>
      </c>
      <c r="J75" s="7" t="s">
        <v>14</v>
      </c>
      <c r="K75" s="6" t="s">
        <v>13</v>
      </c>
      <c r="L75" s="7" t="s">
        <v>14</v>
      </c>
      <c r="M75" s="6" t="s">
        <v>13</v>
      </c>
      <c r="N75" s="7" t="s">
        <v>14</v>
      </c>
      <c r="O75" s="6" t="s">
        <v>13</v>
      </c>
      <c r="P75" s="7" t="s">
        <v>14</v>
      </c>
      <c r="Q75" s="6" t="s">
        <v>13</v>
      </c>
      <c r="R75" s="7" t="s">
        <v>14</v>
      </c>
      <c r="S75" s="6" t="s">
        <v>13</v>
      </c>
      <c r="T75" s="7" t="s">
        <v>14</v>
      </c>
      <c r="U75" s="6" t="s">
        <v>13</v>
      </c>
      <c r="V75" s="7" t="s">
        <v>14</v>
      </c>
      <c r="W75" s="6" t="s">
        <v>13</v>
      </c>
      <c r="X75" s="7" t="s">
        <v>14</v>
      </c>
      <c r="Y75" s="6" t="s">
        <v>13</v>
      </c>
      <c r="Z75" s="7" t="s">
        <v>14</v>
      </c>
      <c r="AA75" s="8"/>
      <c r="AB75" s="8"/>
      <c r="AC75" s="8"/>
      <c r="AD75" s="8"/>
      <c r="AE75" s="8"/>
      <c r="AF75" s="8"/>
    </row>
    <row r="76" spans="1:32" s="9" customFormat="1" ht="15" customHeight="1" x14ac:dyDescent="0.25">
      <c r="B76" s="10" t="s">
        <v>15</v>
      </c>
      <c r="C76" s="11"/>
      <c r="D76" s="12"/>
      <c r="E76" s="11"/>
      <c r="F76" s="12"/>
      <c r="G76" s="11"/>
      <c r="H76" s="12"/>
      <c r="I76" s="11"/>
      <c r="J76" s="12"/>
      <c r="K76" s="11"/>
      <c r="L76" s="12"/>
      <c r="M76" s="11"/>
      <c r="N76" s="12"/>
      <c r="O76" s="11"/>
      <c r="P76" s="12"/>
      <c r="Q76" s="11">
        <f t="shared" ref="Q76:Z76" si="10">O81</f>
        <v>99.2</v>
      </c>
      <c r="R76" s="12">
        <f t="shared" si="10"/>
        <v>106674.75000000001</v>
      </c>
      <c r="S76" s="11">
        <f t="shared" si="10"/>
        <v>39.840000000000003</v>
      </c>
      <c r="T76" s="12">
        <f t="shared" si="10"/>
        <v>106674.74999999997</v>
      </c>
      <c r="U76" s="11">
        <f t="shared" si="10"/>
        <v>31.923000000000002</v>
      </c>
      <c r="V76" s="12">
        <f t="shared" si="10"/>
        <v>106674.74999999997</v>
      </c>
      <c r="W76" s="11">
        <f t="shared" si="10"/>
        <v>31.923000000000002</v>
      </c>
      <c r="X76" s="12">
        <f t="shared" si="10"/>
        <v>106674.74999999997</v>
      </c>
      <c r="Y76" s="11">
        <f t="shared" si="10"/>
        <v>350.21000000000004</v>
      </c>
      <c r="Z76" s="12">
        <f t="shared" si="10"/>
        <v>161784.00000000009</v>
      </c>
    </row>
    <row r="77" spans="1:32" s="13" customFormat="1" ht="15" customHeight="1" x14ac:dyDescent="0.25">
      <c r="B77" s="14" t="s">
        <v>16</v>
      </c>
      <c r="C77" s="15"/>
      <c r="D77" s="16"/>
      <c r="E77" s="15"/>
      <c r="F77" s="16"/>
      <c r="G77" s="15"/>
      <c r="H77" s="16"/>
      <c r="I77" s="15"/>
      <c r="J77" s="16"/>
      <c r="K77" s="15"/>
      <c r="L77" s="16"/>
      <c r="M77" s="15"/>
      <c r="N77" s="16"/>
      <c r="O77" s="15">
        <v>99.2</v>
      </c>
      <c r="P77" s="16">
        <f>90822*1.125+4500</f>
        <v>106674.75</v>
      </c>
      <c r="Q77" s="15">
        <v>115.05</v>
      </c>
      <c r="R77" s="16">
        <f>90822*1.125+4500</f>
        <v>106674.75</v>
      </c>
      <c r="S77" s="15"/>
      <c r="T77" s="16"/>
      <c r="U77" s="15"/>
      <c r="V77" s="16"/>
      <c r="W77" s="15">
        <v>500.43099999999998</v>
      </c>
      <c r="X77" s="16">
        <f>139808*1.125+4500</f>
        <v>161784</v>
      </c>
      <c r="Y77" s="15"/>
      <c r="Z77" s="16"/>
      <c r="AC77" s="9"/>
    </row>
    <row r="78" spans="1:32" s="3" customFormat="1" ht="7.5" customHeight="1" x14ac:dyDescent="0.25">
      <c r="B78" s="5"/>
      <c r="C78" s="17"/>
      <c r="D78" s="18"/>
      <c r="E78" s="17"/>
      <c r="F78" s="18"/>
      <c r="G78" s="17"/>
      <c r="H78" s="18"/>
      <c r="I78" s="17"/>
      <c r="J78" s="18"/>
      <c r="K78" s="17"/>
      <c r="L78" s="18"/>
      <c r="M78" s="17"/>
      <c r="N78" s="18"/>
      <c r="O78" s="17"/>
      <c r="P78" s="18"/>
      <c r="Q78" s="17"/>
      <c r="R78" s="18"/>
      <c r="S78" s="17"/>
      <c r="T78" s="18"/>
      <c r="U78" s="17"/>
      <c r="V78" s="18"/>
      <c r="W78" s="17"/>
      <c r="X78" s="18"/>
      <c r="Y78" s="17"/>
      <c r="Z78" s="18"/>
    </row>
    <row r="79" spans="1:32" s="19" customFormat="1" ht="15" customHeight="1" x14ac:dyDescent="0.25">
      <c r="B79" s="20" t="s">
        <v>17</v>
      </c>
      <c r="C79" s="21"/>
      <c r="D79" s="22"/>
      <c r="E79" s="21"/>
      <c r="F79" s="22"/>
      <c r="G79" s="21"/>
      <c r="H79" s="22"/>
      <c r="I79" s="21"/>
      <c r="J79" s="22"/>
      <c r="K79" s="21"/>
      <c r="L79" s="22"/>
      <c r="M79" s="21"/>
      <c r="N79" s="22"/>
      <c r="O79" s="21"/>
      <c r="P79" s="22"/>
      <c r="Q79" s="21">
        <v>174.41</v>
      </c>
      <c r="R79" s="16">
        <f>90822*1.125+4500</f>
        <v>106674.75</v>
      </c>
      <c r="S79" s="21">
        <v>7.9169999999999998</v>
      </c>
      <c r="T79" s="16">
        <f>90822*1.125+4500</f>
        <v>106674.75</v>
      </c>
      <c r="U79" s="21"/>
      <c r="V79" s="22"/>
      <c r="W79" s="21">
        <v>182.14400000000001</v>
      </c>
      <c r="X79" s="16">
        <v>152125.418944626</v>
      </c>
      <c r="Y79" s="21">
        <v>266.22399999999999</v>
      </c>
      <c r="Z79" s="16">
        <f>139808*1.125+4500</f>
        <v>161784</v>
      </c>
      <c r="AB79" s="27"/>
    </row>
    <row r="80" spans="1:32" s="3" customFormat="1" ht="7.5" customHeight="1" x14ac:dyDescent="0.25">
      <c r="B80" s="5"/>
      <c r="C80" s="17"/>
      <c r="D80" s="18"/>
      <c r="E80" s="17"/>
      <c r="F80" s="18"/>
      <c r="G80" s="17"/>
      <c r="H80" s="18"/>
      <c r="I80" s="17"/>
      <c r="J80" s="18"/>
      <c r="K80" s="17"/>
      <c r="L80" s="18"/>
      <c r="M80" s="17"/>
      <c r="N80" s="18"/>
      <c r="O80" s="17"/>
      <c r="P80" s="18"/>
      <c r="Q80" s="17"/>
      <c r="R80" s="18"/>
      <c r="S80" s="17"/>
      <c r="T80" s="18"/>
      <c r="U80" s="17"/>
      <c r="V80" s="18"/>
      <c r="W80" s="17"/>
      <c r="X80" s="18"/>
      <c r="Y80" s="17"/>
      <c r="Z80" s="18"/>
    </row>
    <row r="81" spans="1:32" s="3" customFormat="1" ht="15" customHeight="1" x14ac:dyDescent="0.25">
      <c r="B81" s="5" t="s">
        <v>18</v>
      </c>
      <c r="C81" s="17"/>
      <c r="D81" s="23"/>
      <c r="E81" s="17"/>
      <c r="F81" s="23"/>
      <c r="G81" s="17"/>
      <c r="H81" s="23"/>
      <c r="I81" s="17"/>
      <c r="J81" s="23"/>
      <c r="K81" s="17"/>
      <c r="L81" s="23"/>
      <c r="M81" s="17"/>
      <c r="N81" s="23"/>
      <c r="O81" s="17">
        <f>O76+O77-O79</f>
        <v>99.2</v>
      </c>
      <c r="P81" s="23">
        <f>(P76*O76+P77*O77-P79*O79)/O81</f>
        <v>106674.75000000001</v>
      </c>
      <c r="Q81" s="17">
        <f>Q76+Q77-Q79</f>
        <v>39.840000000000003</v>
      </c>
      <c r="R81" s="23">
        <f>(R76*Q76+R77*Q77-R79*Q79)/Q81</f>
        <v>106674.74999999997</v>
      </c>
      <c r="S81" s="17">
        <f>S76+S77-S79</f>
        <v>31.923000000000002</v>
      </c>
      <c r="T81" s="23">
        <f>(T76*S76+T77*S77-T79*S79)/S81</f>
        <v>106674.74999999997</v>
      </c>
      <c r="U81" s="17">
        <f>U76+U77-U79</f>
        <v>31.923000000000002</v>
      </c>
      <c r="V81" s="23">
        <f>(V76*U76+V77*U77-V79*U79)/U81</f>
        <v>106674.74999999997</v>
      </c>
      <c r="W81" s="17">
        <f>W76+W77-W79</f>
        <v>350.21000000000004</v>
      </c>
      <c r="X81" s="23">
        <f>(X76*W76+X77*W77-X79*W79)/W81</f>
        <v>161784.00000000009</v>
      </c>
      <c r="Y81" s="17">
        <f>Y76+Y77-Y79</f>
        <v>83.986000000000047</v>
      </c>
      <c r="Z81" s="23">
        <f>(Z76*Y76+Z77*Y77-Z79*Y79)/Y81</f>
        <v>161784.00000000041</v>
      </c>
      <c r="AC81" s="9"/>
    </row>
    <row r="82" spans="1:32" s="24" customFormat="1" ht="7.5" customHeight="1" x14ac:dyDescent="0.25">
      <c r="B82" s="25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spans="1:32" s="4" customFormat="1" ht="15" customHeight="1" x14ac:dyDescent="0.25">
      <c r="A83" s="4" t="s">
        <v>29</v>
      </c>
      <c r="B83" s="5" t="s">
        <v>30</v>
      </c>
      <c r="C83" s="6" t="s">
        <v>13</v>
      </c>
      <c r="D83" s="7" t="s">
        <v>14</v>
      </c>
      <c r="E83" s="6" t="s">
        <v>13</v>
      </c>
      <c r="F83" s="7" t="s">
        <v>14</v>
      </c>
      <c r="G83" s="6" t="s">
        <v>13</v>
      </c>
      <c r="H83" s="7" t="s">
        <v>14</v>
      </c>
      <c r="I83" s="6" t="s">
        <v>13</v>
      </c>
      <c r="J83" s="7" t="s">
        <v>14</v>
      </c>
      <c r="K83" s="6" t="s">
        <v>13</v>
      </c>
      <c r="L83" s="7" t="s">
        <v>14</v>
      </c>
      <c r="M83" s="6" t="s">
        <v>13</v>
      </c>
      <c r="N83" s="7" t="s">
        <v>14</v>
      </c>
      <c r="O83" s="6" t="s">
        <v>13</v>
      </c>
      <c r="P83" s="7" t="s">
        <v>14</v>
      </c>
      <c r="Q83" s="6" t="s">
        <v>13</v>
      </c>
      <c r="R83" s="7" t="s">
        <v>14</v>
      </c>
      <c r="S83" s="6" t="s">
        <v>13</v>
      </c>
      <c r="T83" s="7" t="s">
        <v>14</v>
      </c>
      <c r="U83" s="6" t="s">
        <v>13</v>
      </c>
      <c r="V83" s="7" t="s">
        <v>14</v>
      </c>
      <c r="W83" s="6" t="s">
        <v>13</v>
      </c>
      <c r="X83" s="7" t="s">
        <v>14</v>
      </c>
      <c r="Y83" s="6" t="s">
        <v>13</v>
      </c>
      <c r="Z83" s="7" t="s">
        <v>14</v>
      </c>
      <c r="AA83" s="8"/>
      <c r="AB83" s="8"/>
      <c r="AC83" s="8"/>
      <c r="AD83" s="8"/>
      <c r="AE83" s="8"/>
      <c r="AF83" s="8"/>
    </row>
    <row r="84" spans="1:32" s="9" customFormat="1" ht="15" customHeight="1" x14ac:dyDescent="0.25">
      <c r="B84" s="10" t="s">
        <v>15</v>
      </c>
      <c r="C84" s="11"/>
      <c r="D84" s="12"/>
      <c r="E84" s="11"/>
      <c r="F84" s="12"/>
      <c r="G84" s="11"/>
      <c r="H84" s="12"/>
      <c r="I84" s="11"/>
      <c r="J84" s="12"/>
      <c r="K84" s="11"/>
      <c r="L84" s="12"/>
      <c r="M84" s="11"/>
      <c r="N84" s="12"/>
      <c r="O84" s="11">
        <f t="shared" ref="O84:Z84" si="11">M89</f>
        <v>0</v>
      </c>
      <c r="P84" s="12">
        <f t="shared" si="11"/>
        <v>0</v>
      </c>
      <c r="Q84" s="11">
        <f t="shared" si="11"/>
        <v>152.17099999999999</v>
      </c>
      <c r="R84" s="12">
        <f t="shared" si="11"/>
        <v>66647.980692773242</v>
      </c>
      <c r="S84" s="11">
        <f t="shared" si="11"/>
        <v>149.27299999999997</v>
      </c>
      <c r="T84" s="12">
        <f t="shared" si="11"/>
        <v>64209.737929833238</v>
      </c>
      <c r="U84" s="11">
        <f t="shared" si="11"/>
        <v>111.25699999999992</v>
      </c>
      <c r="V84" s="12">
        <f t="shared" si="11"/>
        <v>64457.270643644915</v>
      </c>
      <c r="W84" s="11">
        <f t="shared" si="11"/>
        <v>103.77999999999994</v>
      </c>
      <c r="X84" s="12">
        <f t="shared" si="11"/>
        <v>74431.341684332219</v>
      </c>
      <c r="Y84" s="11">
        <f t="shared" si="11"/>
        <v>177.29799999999994</v>
      </c>
      <c r="Z84" s="12">
        <f t="shared" si="11"/>
        <v>75809.787984071998</v>
      </c>
    </row>
    <row r="85" spans="1:32" s="13" customFormat="1" ht="15" customHeight="1" x14ac:dyDescent="0.25">
      <c r="B85" s="14" t="s">
        <v>16</v>
      </c>
      <c r="C85" s="15"/>
      <c r="D85" s="16"/>
      <c r="E85" s="15"/>
      <c r="F85" s="16"/>
      <c r="G85" s="15"/>
      <c r="H85" s="16"/>
      <c r="I85" s="15"/>
      <c r="J85" s="16"/>
      <c r="K85" s="15"/>
      <c r="L85" s="16"/>
      <c r="M85" s="15"/>
      <c r="N85" s="16"/>
      <c r="O85" s="15">
        <v>243.18</v>
      </c>
      <c r="P85" s="16">
        <v>69673.575170655473</v>
      </c>
      <c r="Q85" s="15">
        <v>240.22</v>
      </c>
      <c r="R85" s="16">
        <v>62896.542835733911</v>
      </c>
      <c r="S85" s="15">
        <v>159.97999999999999</v>
      </c>
      <c r="T85" s="16">
        <v>63290.607200900115</v>
      </c>
      <c r="U85" s="15">
        <v>151.49</v>
      </c>
      <c r="V85" s="16">
        <v>74656.01009967654</v>
      </c>
      <c r="W85" s="15">
        <v>205.15</v>
      </c>
      <c r="X85" s="16">
        <v>75940.546185717758</v>
      </c>
      <c r="Y85" s="15">
        <v>184.33</v>
      </c>
      <c r="Z85" s="16">
        <v>77011.791623718338</v>
      </c>
    </row>
    <row r="86" spans="1:32" s="3" customFormat="1" ht="7.5" customHeight="1" x14ac:dyDescent="0.25">
      <c r="B86" s="5"/>
      <c r="C86" s="17"/>
      <c r="D86" s="18"/>
      <c r="E86" s="17"/>
      <c r="F86" s="18"/>
      <c r="G86" s="17"/>
      <c r="H86" s="18"/>
      <c r="I86" s="17"/>
      <c r="J86" s="18"/>
      <c r="K86" s="17"/>
      <c r="L86" s="18"/>
      <c r="M86" s="17"/>
      <c r="N86" s="18"/>
      <c r="O86" s="17"/>
      <c r="P86" s="18"/>
      <c r="Q86" s="17"/>
      <c r="R86" s="18"/>
      <c r="S86" s="17"/>
      <c r="T86" s="18"/>
      <c r="U86" s="17"/>
      <c r="V86" s="18"/>
      <c r="W86" s="17"/>
      <c r="X86" s="18"/>
      <c r="Y86" s="17"/>
      <c r="Z86" s="18"/>
    </row>
    <row r="87" spans="1:32" s="19" customFormat="1" ht="15" customHeight="1" x14ac:dyDescent="0.25">
      <c r="B87" s="20" t="s">
        <v>17</v>
      </c>
      <c r="C87" s="21"/>
      <c r="D87" s="22"/>
      <c r="E87" s="21"/>
      <c r="F87" s="22"/>
      <c r="G87" s="21"/>
      <c r="H87" s="22"/>
      <c r="I87" s="21"/>
      <c r="J87" s="22"/>
      <c r="K87" s="21"/>
      <c r="L87" s="22"/>
      <c r="M87" s="21"/>
      <c r="N87" s="22"/>
      <c r="O87" s="21">
        <v>91.009</v>
      </c>
      <c r="P87" s="22">
        <v>74732.500521926413</v>
      </c>
      <c r="Q87" s="21">
        <v>243.11799999999999</v>
      </c>
      <c r="R87" s="22">
        <v>64438.326985249972</v>
      </c>
      <c r="S87" s="21">
        <v>197.99600000000001</v>
      </c>
      <c r="T87" s="22">
        <v>63327.991424069172</v>
      </c>
      <c r="U87" s="21">
        <v>158.96700000000001</v>
      </c>
      <c r="V87" s="22">
        <v>67664.841696704345</v>
      </c>
      <c r="W87" s="21">
        <v>131.63200000000001</v>
      </c>
      <c r="X87" s="22">
        <v>74926.795156193009</v>
      </c>
      <c r="Y87" s="21">
        <v>244.101</v>
      </c>
      <c r="Z87" s="22">
        <v>76599.73</v>
      </c>
    </row>
    <row r="88" spans="1:32" s="3" customFormat="1" ht="7.5" customHeight="1" x14ac:dyDescent="0.25">
      <c r="B88" s="5"/>
      <c r="C88" s="17"/>
      <c r="D88" s="18"/>
      <c r="E88" s="17"/>
      <c r="F88" s="18"/>
      <c r="G88" s="17"/>
      <c r="H88" s="18"/>
      <c r="I88" s="17"/>
      <c r="J88" s="18"/>
      <c r="K88" s="17"/>
      <c r="L88" s="18"/>
      <c r="M88" s="17"/>
      <c r="N88" s="18"/>
      <c r="O88" s="17"/>
      <c r="P88" s="18"/>
      <c r="Q88" s="17"/>
      <c r="R88" s="18"/>
      <c r="S88" s="17"/>
      <c r="T88" s="18"/>
      <c r="U88" s="17"/>
      <c r="V88" s="18"/>
      <c r="W88" s="17"/>
      <c r="X88" s="18"/>
      <c r="Y88" s="17"/>
      <c r="Z88" s="18"/>
    </row>
    <row r="89" spans="1:32" s="3" customFormat="1" ht="15" customHeight="1" x14ac:dyDescent="0.25">
      <c r="B89" s="5" t="s">
        <v>18</v>
      </c>
      <c r="C89" s="17"/>
      <c r="D89" s="23"/>
      <c r="E89" s="17"/>
      <c r="F89" s="23"/>
      <c r="G89" s="17"/>
      <c r="H89" s="23"/>
      <c r="I89" s="17"/>
      <c r="J89" s="23"/>
      <c r="K89" s="17"/>
      <c r="L89" s="23"/>
      <c r="M89" s="17"/>
      <c r="N89" s="23"/>
      <c r="O89" s="17">
        <f>O84+O85-O87</f>
        <v>152.17099999999999</v>
      </c>
      <c r="P89" s="23">
        <f>(P84*O84+P85*O85-P87*O87)/O89</f>
        <v>66647.980692773242</v>
      </c>
      <c r="Q89" s="17">
        <f>Q84+Q85-Q87</f>
        <v>149.27299999999997</v>
      </c>
      <c r="R89" s="23">
        <f>(R84*Q84+R85*Q85-R87*Q87)/Q89</f>
        <v>64209.737929833238</v>
      </c>
      <c r="S89" s="17">
        <f>S84+S85-S87</f>
        <v>111.25699999999992</v>
      </c>
      <c r="T89" s="23">
        <f>(T84*S84+T85*S85-T87*S87)/S89</f>
        <v>64457.270643644915</v>
      </c>
      <c r="U89" s="17">
        <f>U84+U85-U87</f>
        <v>103.77999999999994</v>
      </c>
      <c r="V89" s="23">
        <f>(V84*U84+V85*U85-V87*U87)/U89</f>
        <v>74431.341684332219</v>
      </c>
      <c r="W89" s="17">
        <f>W84+W85-W87</f>
        <v>177.29799999999994</v>
      </c>
      <c r="X89" s="23">
        <f>(X84*W84+X85*W85-X87*W87)/W89</f>
        <v>75809.787984071998</v>
      </c>
      <c r="Y89" s="17">
        <f>Y84+Y85-Y87</f>
        <v>117.52699999999993</v>
      </c>
      <c r="Z89" s="23">
        <f>(Z84*Y84+Z85*Y85-Z87*Y87)/Y89</f>
        <v>76054.324940396706</v>
      </c>
    </row>
    <row r="90" spans="1:32" s="24" customFormat="1" ht="7.5" customHeight="1" x14ac:dyDescent="0.25">
      <c r="B90" s="25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</sheetData>
  <mergeCells count="12">
    <mergeCell ref="Y2:Z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Madhavan Dakshinamurthy</dc:creator>
  <cp:lastModifiedBy>Poonam  Ghune</cp:lastModifiedBy>
  <dcterms:created xsi:type="dcterms:W3CDTF">2017-04-20T04:52:49Z</dcterms:created>
  <dcterms:modified xsi:type="dcterms:W3CDTF">2017-05-04T11:25:43Z</dcterms:modified>
</cp:coreProperties>
</file>