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Sheet4" sheetId="4" r:id="rId1"/>
    <sheet name="Sheet2" sheetId="2" r:id="rId2"/>
    <sheet name="Sheet1" sheetId="1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W10" i="4" l="1"/>
  <c r="V9" i="4"/>
  <c r="W9" i="4" s="1"/>
  <c r="V8" i="4"/>
  <c r="W8" i="4" s="1"/>
  <c r="V7" i="4"/>
  <c r="W7" i="4" s="1"/>
  <c r="V6" i="4"/>
  <c r="W6" i="4" s="1"/>
  <c r="V5" i="4"/>
  <c r="W5" i="4" s="1"/>
  <c r="V4" i="4"/>
  <c r="W4" i="4" s="1"/>
  <c r="V3" i="4"/>
  <c r="W3" i="4" s="1"/>
  <c r="V2" i="4"/>
  <c r="W2" i="4" s="1"/>
  <c r="O16" i="2" l="1"/>
  <c r="O11" i="2" l="1"/>
  <c r="K37" i="1" l="1"/>
  <c r="L35" i="1"/>
  <c r="L38" i="1"/>
  <c r="O5" i="2"/>
  <c r="J6" i="2" l="1"/>
  <c r="J19" i="2"/>
  <c r="J18" i="2"/>
  <c r="J17" i="2"/>
  <c r="F21" i="2"/>
  <c r="K19" i="2"/>
  <c r="K18" i="2"/>
  <c r="K17" i="2"/>
  <c r="G14" i="2"/>
  <c r="K11" i="2"/>
  <c r="J11" i="2"/>
  <c r="K10" i="2"/>
  <c r="J10" i="2"/>
  <c r="K9" i="2"/>
  <c r="K8" i="2"/>
  <c r="J8" i="2"/>
  <c r="K7" i="2"/>
  <c r="J7" i="2"/>
  <c r="K6" i="2"/>
  <c r="K5" i="2"/>
  <c r="J5" i="2"/>
  <c r="K4" i="2"/>
  <c r="J4" i="2"/>
  <c r="H21" i="2" l="1"/>
  <c r="H9" i="2"/>
  <c r="G21" i="2"/>
  <c r="J9" i="2"/>
  <c r="H14" i="2" l="1"/>
  <c r="O7" i="2"/>
  <c r="O8" i="2" s="1"/>
  <c r="S17" i="3"/>
  <c r="S15" i="3"/>
  <c r="S13" i="3"/>
  <c r="Q10" i="3"/>
  <c r="R10" i="3"/>
  <c r="S10" i="3"/>
  <c r="J33" i="1"/>
  <c r="L32" i="1"/>
  <c r="L31" i="1"/>
  <c r="L30" i="1"/>
  <c r="L29" i="1"/>
  <c r="L27" i="1"/>
  <c r="L26" i="1"/>
  <c r="L25" i="1"/>
  <c r="L24" i="1"/>
  <c r="L23" i="1"/>
  <c r="L22" i="1"/>
  <c r="L21" i="1"/>
  <c r="L20" i="1"/>
  <c r="L19" i="1"/>
  <c r="L28" i="1"/>
  <c r="K28" i="1"/>
  <c r="K35" i="1" s="1"/>
  <c r="L18" i="1"/>
  <c r="K18" i="1"/>
  <c r="L17" i="1"/>
  <c r="L16" i="1"/>
  <c r="L15" i="1"/>
  <c r="L14" i="1"/>
  <c r="L13" i="1"/>
  <c r="L12" i="1"/>
  <c r="K12" i="1"/>
  <c r="L11" i="1"/>
  <c r="L10" i="1"/>
  <c r="L9" i="1"/>
  <c r="L8" i="1"/>
  <c r="L7" i="1"/>
  <c r="L6" i="1"/>
  <c r="D72" i="1"/>
  <c r="I72" i="1"/>
  <c r="H72" i="1"/>
  <c r="G72" i="1"/>
  <c r="F72" i="1"/>
  <c r="E72" i="1"/>
  <c r="C72" i="1"/>
  <c r="G66" i="1"/>
  <c r="I66" i="1"/>
  <c r="H66" i="1"/>
  <c r="F66" i="1"/>
  <c r="E66" i="1"/>
  <c r="D66" i="1"/>
  <c r="C66" i="1"/>
  <c r="L5" i="1"/>
  <c r="L4" i="1"/>
  <c r="M35" i="1"/>
  <c r="J35" i="1"/>
  <c r="I35" i="1"/>
  <c r="H35" i="1"/>
  <c r="G35" i="1"/>
  <c r="F35" i="1"/>
  <c r="E35" i="1"/>
  <c r="D35" i="1"/>
  <c r="C35" i="1"/>
  <c r="I14" i="2" l="1"/>
  <c r="H15" i="2"/>
</calcChain>
</file>

<file path=xl/sharedStrings.xml><?xml version="1.0" encoding="utf-8"?>
<sst xmlns="http://schemas.openxmlformats.org/spreadsheetml/2006/main" count="425" uniqueCount="170">
  <si>
    <t>VVF INDIA LTD</t>
  </si>
  <si>
    <t>INPUT TAX CREDIT WORKING FOR THE MONTH OF MAR-17</t>
  </si>
  <si>
    <t>Type</t>
  </si>
  <si>
    <t>indicator</t>
  </si>
  <si>
    <t>Sum of Total Amount</t>
  </si>
  <si>
    <t>Sum of Other</t>
  </si>
  <si>
    <t>Sum of Taxble Amount</t>
  </si>
  <si>
    <t>Sum of VAT(Non-Inv)</t>
  </si>
  <si>
    <t>Sum of CST(Inv)</t>
  </si>
  <si>
    <t>Sum of VAT(Inv)</t>
  </si>
  <si>
    <t>Sum of Works Contract Tax(Inv)</t>
  </si>
  <si>
    <t>VAT-INV-NON INV</t>
  </si>
  <si>
    <t>R&amp;M - Electrical</t>
  </si>
  <si>
    <t>R&amp;M - Mechanical</t>
  </si>
  <si>
    <t>VAT-NON INV</t>
  </si>
  <si>
    <t>Canteen Expenses Sub</t>
  </si>
  <si>
    <t>CAPITAL</t>
  </si>
  <si>
    <t>COMPUTER ACCESSORIES</t>
  </si>
  <si>
    <t>ELECTRICAL SPARES</t>
  </si>
  <si>
    <t>ELECTRONICS SPARES</t>
  </si>
  <si>
    <t>ENG SPARES</t>
  </si>
  <si>
    <t>fuel</t>
  </si>
  <si>
    <t>GENERAL ITEMS</t>
  </si>
  <si>
    <t>Hire Charges-Compute</t>
  </si>
  <si>
    <t>Hire Charges-Office</t>
  </si>
  <si>
    <t>House Keeping Expens</t>
  </si>
  <si>
    <t>LAB EXP</t>
  </si>
  <si>
    <t>PACKING MATERIAL</t>
  </si>
  <si>
    <t>Photocopying Charges</t>
  </si>
  <si>
    <t>PRINTING</t>
  </si>
  <si>
    <t>Printing &amp; Stationar</t>
  </si>
  <si>
    <t>Printing and Station</t>
  </si>
  <si>
    <t>R&amp;M - Computers Hard</t>
  </si>
  <si>
    <t>R&amp;M - Instrumentatio</t>
  </si>
  <si>
    <t>R&amp;M - Others</t>
  </si>
  <si>
    <t>RAW MATERIAL</t>
  </si>
  <si>
    <t>RENT MACHINERY</t>
  </si>
  <si>
    <t>SAFETY ITEMS</t>
  </si>
  <si>
    <t>STAFF WELFARE</t>
  </si>
  <si>
    <t>STATIONERY</t>
  </si>
  <si>
    <t>Disallowed</t>
  </si>
  <si>
    <t>VAT-NON INV-INV</t>
  </si>
  <si>
    <t>R&amp;M - Civil</t>
  </si>
  <si>
    <t>Total</t>
  </si>
  <si>
    <t>Retention</t>
  </si>
  <si>
    <t>ITC</t>
  </si>
  <si>
    <t>remark</t>
  </si>
  <si>
    <t>VAT-INV</t>
  </si>
  <si>
    <t>Advert-Art Work</t>
  </si>
  <si>
    <t>Direct Marketing Expenses</t>
  </si>
  <si>
    <t>Professional Charges</t>
  </si>
  <si>
    <t>Vehicle Repairs</t>
  </si>
  <si>
    <t>VAT-INV Total</t>
  </si>
  <si>
    <t>IMPORT</t>
  </si>
  <si>
    <t>TRADING</t>
  </si>
  <si>
    <t>IMPORT Total</t>
  </si>
  <si>
    <t>CST</t>
  </si>
  <si>
    <t>GAS</t>
  </si>
  <si>
    <t>CST-H</t>
  </si>
  <si>
    <t>CST-TRANSIT</t>
  </si>
  <si>
    <t>CST-TRANSIT Total</t>
  </si>
  <si>
    <t>SERVICE</t>
  </si>
  <si>
    <t>TOTAL</t>
  </si>
  <si>
    <t>Transaction Code</t>
  </si>
  <si>
    <t>Transaction Type</t>
  </si>
  <si>
    <t>Document Type</t>
  </si>
  <si>
    <t>Company Code</t>
  </si>
  <si>
    <t>FI Document No</t>
  </si>
  <si>
    <t>Name 1</t>
  </si>
  <si>
    <t>Tax code</t>
  </si>
  <si>
    <t>Tax Code Description</t>
  </si>
  <si>
    <t>Total Amount</t>
  </si>
  <si>
    <t>Taxble Amount</t>
  </si>
  <si>
    <t>CST(Inv)</t>
  </si>
  <si>
    <t>Form Type</t>
  </si>
  <si>
    <t>Form Name</t>
  </si>
  <si>
    <t>Form Date</t>
  </si>
  <si>
    <t>MIRO</t>
  </si>
  <si>
    <t>Purchase</t>
  </si>
  <si>
    <t>RE</t>
  </si>
  <si>
    <t>100</t>
  </si>
  <si>
    <t>5100032380</t>
  </si>
  <si>
    <t>BHARAT PETROLEUM CORPORATION L</t>
  </si>
  <si>
    <t>NA</t>
  </si>
  <si>
    <t>I-0% ED+2% CST-FORM-C</t>
  </si>
  <si>
    <t/>
  </si>
  <si>
    <t>5100033858</t>
  </si>
  <si>
    <t>Document Date</t>
  </si>
  <si>
    <t>Posting Date</t>
  </si>
  <si>
    <t>Business Area</t>
  </si>
  <si>
    <t>Reference</t>
  </si>
  <si>
    <t>Quantity</t>
  </si>
  <si>
    <t>Base Unit of Measure</t>
  </si>
  <si>
    <t>103</t>
  </si>
  <si>
    <t>2001011398</t>
  </si>
  <si>
    <t>MBT</t>
  </si>
  <si>
    <t>2001011484</t>
  </si>
  <si>
    <t>XXXX</t>
  </si>
  <si>
    <t>31.03.2017</t>
  </si>
  <si>
    <t xml:space="preserve">ENTRY TAX </t>
  </si>
  <si>
    <t>RETENTION</t>
  </si>
  <si>
    <t>POST KEY</t>
  </si>
  <si>
    <t>GL</t>
  </si>
  <si>
    <t>GL DIS</t>
  </si>
  <si>
    <t xml:space="preserve">COST </t>
  </si>
  <si>
    <t>PROFIT</t>
  </si>
  <si>
    <t>BUS ARS</t>
  </si>
  <si>
    <t>DR</t>
  </si>
  <si>
    <t>CR</t>
  </si>
  <si>
    <t>VAT PAYABLE</t>
  </si>
  <si>
    <t xml:space="preserve">ITC RECEIVED </t>
  </si>
  <si>
    <t>1010199999</t>
  </si>
  <si>
    <t>PURCHAS ITC</t>
  </si>
  <si>
    <t>1010399999</t>
  </si>
  <si>
    <t>1019999999</t>
  </si>
  <si>
    <t>last month itc</t>
  </si>
  <si>
    <t>2010399999</t>
  </si>
  <si>
    <t>ENTRY TAX ITC</t>
  </si>
  <si>
    <t>9919999999</t>
  </si>
  <si>
    <t>VAT NET PAYABLE</t>
  </si>
  <si>
    <t>ENTRY TAX</t>
  </si>
  <si>
    <t>Cost of Local RM Consumed Manual</t>
  </si>
  <si>
    <t>ITC ALLOWED ON DISALLOWED PURCHASE</t>
  </si>
  <si>
    <t>CST PAYABLE</t>
  </si>
  <si>
    <t>ENTRY TAX PAYABLE</t>
  </si>
  <si>
    <t>WCT TDS PAYABLE</t>
  </si>
  <si>
    <t>ITC RECEIVED</t>
  </si>
  <si>
    <t>ITC ENTRY</t>
  </si>
  <si>
    <t>Gas</t>
  </si>
  <si>
    <t>RENTENTION</t>
  </si>
  <si>
    <t>ENTRY LABILITY</t>
  </si>
  <si>
    <t>JV FOR THE MONTH OF MAR-17</t>
  </si>
  <si>
    <t>ITC ADJ MAR-17 VAT LIABILITY</t>
  </si>
  <si>
    <t>ENTRY TAX LABILITY CREATED &amp; ITC AVAILED MAR-17</t>
  </si>
  <si>
    <t>Flag</t>
  </si>
  <si>
    <t>Line Item</t>
  </si>
  <si>
    <t>Reference Doc No</t>
  </si>
  <si>
    <t>Currency</t>
  </si>
  <si>
    <t>Header text</t>
  </si>
  <si>
    <t>H_REF1</t>
  </si>
  <si>
    <t>H_REF2</t>
  </si>
  <si>
    <t>Posting Key</t>
  </si>
  <si>
    <t>GL Code/Employee Code/Vendor Code or Customer Code</t>
  </si>
  <si>
    <t>Special GL Indicator</t>
  </si>
  <si>
    <t>Amount</t>
  </si>
  <si>
    <t>Baseline Date</t>
  </si>
  <si>
    <t>Payment Term</t>
  </si>
  <si>
    <t>Payment Method</t>
  </si>
  <si>
    <t>Assignment No. User can decide what value to give. It for tracking purpose.</t>
  </si>
  <si>
    <t>Line item Text. User Can decide the particular method or formatting.</t>
  </si>
  <si>
    <t>Profit center</t>
  </si>
  <si>
    <t>Cost center. This is must.</t>
  </si>
  <si>
    <t>Ref1. User to decide for reference purpose</t>
  </si>
  <si>
    <t>Ref2. User to decide for reference purpose</t>
  </si>
  <si>
    <t>Ref3. User to decide for reference purpose</t>
  </si>
  <si>
    <t>Section code</t>
  </si>
  <si>
    <t>WTH tax code</t>
  </si>
  <si>
    <t>WTH Base Amount</t>
  </si>
  <si>
    <t>Business Place</t>
  </si>
  <si>
    <t>Value date</t>
  </si>
  <si>
    <t>Personal No</t>
  </si>
  <si>
    <t>Pay mthd Supplement</t>
  </si>
  <si>
    <t>Payment Block</t>
  </si>
  <si>
    <t>SA</t>
  </si>
  <si>
    <t>INR</t>
  </si>
  <si>
    <t>0033531019</t>
  </si>
  <si>
    <t>0075001058</t>
  </si>
  <si>
    <t>0014001053</t>
  </si>
  <si>
    <t>0076001016</t>
  </si>
  <si>
    <t>0014001057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</si>
</sst>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_([$€]* #,##0.00_);_([$€]* \(#,##0.00\);_([$€]* &quot;-&quot;??_);_(@_)"/>
    <numFmt numFmtId="166" formatCode="_-* #,##0.00_-;\-* #,##0.00_-;_-* &quot;-&quot;??_-;_-@_-"/>
    <numFmt numFmtId="167" formatCode="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5" fontId="10" fillId="0" borderId="0">
      <alignment vertical="top"/>
    </xf>
    <xf numFmtId="166" fontId="1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/>
    <xf numFmtId="0" fontId="3" fillId="2" borderId="3" xfId="0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0" borderId="3" xfId="0" applyBorder="1"/>
    <xf numFmtId="164" fontId="0" fillId="0" borderId="3" xfId="0" applyNumberFormat="1" applyBorder="1"/>
    <xf numFmtId="164" fontId="4" fillId="2" borderId="4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0" fontId="4" fillId="2" borderId="5" xfId="0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164" fontId="0" fillId="0" borderId="5" xfId="0" applyNumberFormat="1" applyBorder="1" applyAlignment="1">
      <alignment vertical="top"/>
    </xf>
    <xf numFmtId="164" fontId="4" fillId="0" borderId="5" xfId="0" applyNumberFormat="1" applyFont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4" fillId="2" borderId="3" xfId="0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" xfId="0" applyFont="1" applyBorder="1"/>
    <xf numFmtId="164" fontId="2" fillId="0" borderId="3" xfId="0" applyNumberFormat="1" applyFont="1" applyBorder="1"/>
    <xf numFmtId="43" fontId="0" fillId="0" borderId="3" xfId="0" applyNumberFormat="1" applyBorder="1"/>
    <xf numFmtId="0" fontId="0" fillId="3" borderId="3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0" fontId="0" fillId="4" borderId="3" xfId="0" applyFont="1" applyFill="1" applyBorder="1"/>
    <xf numFmtId="164" fontId="0" fillId="3" borderId="3" xfId="1" applyNumberFormat="1" applyFont="1" applyFill="1" applyBorder="1" applyAlignment="1">
      <alignment vertical="top"/>
    </xf>
    <xf numFmtId="43" fontId="0" fillId="3" borderId="3" xfId="1" applyFont="1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1" applyNumberFormat="1" applyFont="1" applyAlignment="1">
      <alignment horizontal="right" vertical="top"/>
    </xf>
    <xf numFmtId="43" fontId="0" fillId="0" borderId="0" xfId="1" applyNumberFormat="1" applyFont="1" applyAlignment="1">
      <alignment horizontal="right" vertical="top"/>
    </xf>
    <xf numFmtId="43" fontId="0" fillId="0" borderId="0" xfId="1" applyFont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3" fontId="0" fillId="0" borderId="0" xfId="0" applyNumberFormat="1"/>
    <xf numFmtId="0" fontId="6" fillId="0" borderId="0" xfId="2" applyFont="1"/>
    <xf numFmtId="0" fontId="7" fillId="0" borderId="0" xfId="2" applyFont="1"/>
    <xf numFmtId="43" fontId="7" fillId="0" borderId="0" xfId="1" applyFont="1"/>
    <xf numFmtId="164" fontId="0" fillId="0" borderId="0" xfId="1" applyNumberFormat="1" applyFont="1"/>
    <xf numFmtId="0" fontId="6" fillId="5" borderId="6" xfId="1" applyNumberFormat="1" applyFont="1" applyFill="1" applyBorder="1" applyAlignment="1">
      <alignment horizontal="center" vertical="center" wrapText="1"/>
    </xf>
    <xf numFmtId="43" fontId="6" fillId="5" borderId="6" xfId="1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0" xfId="0" applyFont="1"/>
    <xf numFmtId="164" fontId="2" fillId="0" borderId="0" xfId="1" applyNumberFormat="1" applyFont="1"/>
    <xf numFmtId="43" fontId="0" fillId="0" borderId="3" xfId="1" applyFont="1" applyBorder="1"/>
    <xf numFmtId="0" fontId="0" fillId="0" borderId="0" xfId="0" applyFont="1"/>
    <xf numFmtId="0" fontId="0" fillId="0" borderId="7" xfId="0" applyBorder="1"/>
    <xf numFmtId="164" fontId="0" fillId="0" borderId="7" xfId="1" applyNumberFormat="1" applyFont="1" applyBorder="1"/>
    <xf numFmtId="0" fontId="5" fillId="0" borderId="3" xfId="0" applyFont="1" applyBorder="1"/>
    <xf numFmtId="0" fontId="7" fillId="0" borderId="3" xfId="2" applyFont="1" applyBorder="1"/>
    <xf numFmtId="0" fontId="7" fillId="0" borderId="3" xfId="2" applyFont="1" applyBorder="1" applyAlignment="1">
      <alignment vertical="top"/>
    </xf>
    <xf numFmtId="43" fontId="7" fillId="0" borderId="3" xfId="1" applyNumberFormat="1" applyFont="1" applyBorder="1"/>
    <xf numFmtId="43" fontId="7" fillId="0" borderId="3" xfId="1" applyFont="1" applyBorder="1"/>
    <xf numFmtId="43" fontId="9" fillId="0" borderId="3" xfId="1" applyFont="1" applyBorder="1"/>
    <xf numFmtId="0" fontId="9" fillId="0" borderId="3" xfId="0" applyFont="1" applyBorder="1"/>
    <xf numFmtId="0" fontId="5" fillId="0" borderId="0" xfId="0" applyFont="1"/>
    <xf numFmtId="0" fontId="2" fillId="0" borderId="7" xfId="0" applyFont="1" applyBorder="1"/>
    <xf numFmtId="164" fontId="2" fillId="0" borderId="7" xfId="1" applyNumberFormat="1" applyFont="1" applyBorder="1"/>
    <xf numFmtId="0" fontId="11" fillId="6" borderId="0" xfId="3" applyNumberFormat="1" applyFont="1" applyFill="1" applyAlignment="1">
      <alignment vertical="center" wrapText="1"/>
    </xf>
    <xf numFmtId="0" fontId="12" fillId="6" borderId="0" xfId="4" applyNumberFormat="1" applyFont="1" applyFill="1" applyAlignment="1">
      <alignment vertical="center" wrapText="1"/>
    </xf>
    <xf numFmtId="165" fontId="12" fillId="6" borderId="0" xfId="4" applyNumberFormat="1" applyFont="1" applyFill="1" applyAlignment="1">
      <alignment vertical="center" wrapText="1"/>
    </xf>
    <xf numFmtId="165" fontId="12" fillId="6" borderId="0" xfId="4" applyNumberFormat="1" applyFont="1" applyFill="1" applyAlignment="1">
      <alignment horizontal="left" vertical="center" wrapText="1"/>
    </xf>
    <xf numFmtId="0" fontId="12" fillId="6" borderId="0" xfId="4" applyNumberFormat="1" applyFont="1" applyFill="1" applyAlignment="1">
      <alignment horizontal="center" vertical="center" wrapText="1"/>
    </xf>
    <xf numFmtId="0" fontId="12" fillId="6" borderId="0" xfId="4" applyNumberFormat="1" applyFont="1" applyFill="1" applyBorder="1" applyAlignment="1">
      <alignment vertical="center" wrapText="1"/>
    </xf>
    <xf numFmtId="43" fontId="12" fillId="6" borderId="0" xfId="1" applyFont="1" applyFill="1" applyAlignment="1">
      <alignment horizontal="right" vertical="center" wrapText="1"/>
    </xf>
    <xf numFmtId="43" fontId="12" fillId="6" borderId="0" xfId="1" applyFont="1" applyFill="1" applyAlignment="1">
      <alignment vertical="center" wrapText="1"/>
    </xf>
    <xf numFmtId="167" fontId="12" fillId="6" borderId="0" xfId="4" applyNumberFormat="1" applyFont="1" applyFill="1" applyAlignment="1">
      <alignment horizontal="left" vertical="center" wrapText="1"/>
    </xf>
    <xf numFmtId="0" fontId="12" fillId="6" borderId="0" xfId="4" applyNumberFormat="1" applyFont="1" applyFill="1" applyAlignment="1">
      <alignment horizontal="left" vertical="center" wrapText="1"/>
    </xf>
    <xf numFmtId="165" fontId="12" fillId="4" borderId="0" xfId="4" applyNumberFormat="1" applyFont="1" applyFill="1" applyAlignment="1">
      <alignment vertical="center" wrapText="1"/>
    </xf>
    <xf numFmtId="165" fontId="12" fillId="6" borderId="0" xfId="4" applyNumberFormat="1" applyFont="1" applyFill="1" applyAlignment="1">
      <alignment horizontal="center" vertical="center" wrapText="1"/>
    </xf>
    <xf numFmtId="165" fontId="12" fillId="4" borderId="0" xfId="4" applyNumberFormat="1" applyFont="1" applyFill="1"/>
  </cellXfs>
  <cellStyles count="5">
    <cellStyle name="Comma" xfId="1" builtinId="3"/>
    <cellStyle name="Normal" xfId="0" builtinId="0"/>
    <cellStyle name="Normal 2" xfId="2"/>
    <cellStyle name="Normal 2 2 4" xfId="3"/>
    <cellStyle name="Normal 3 10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tabSelected="1" workbookViewId="0">
      <selection activeCell="A10" sqref="A10"/>
    </sheetView>
  </sheetViews>
  <sheetFormatPr defaultRowHeight="15" x14ac:dyDescent="0.25"/>
  <cols>
    <col min="14" max="14" width="11" bestFit="1" customWidth="1"/>
    <col min="29" max="30" width="11" bestFit="1" customWidth="1"/>
  </cols>
  <sheetData>
    <row r="1" spans="1:48" ht="165" x14ac:dyDescent="0.25">
      <c r="A1" s="65" t="s">
        <v>134</v>
      </c>
      <c r="B1" s="66" t="s">
        <v>135</v>
      </c>
      <c r="C1" s="66" t="s">
        <v>66</v>
      </c>
      <c r="D1" s="66" t="s">
        <v>65</v>
      </c>
      <c r="E1" s="66" t="s">
        <v>87</v>
      </c>
      <c r="F1" s="66" t="s">
        <v>88</v>
      </c>
      <c r="G1" s="67" t="s">
        <v>136</v>
      </c>
      <c r="H1" s="67"/>
      <c r="I1" s="68" t="s">
        <v>137</v>
      </c>
      <c r="J1" s="68" t="s">
        <v>138</v>
      </c>
      <c r="K1" s="67" t="s">
        <v>139</v>
      </c>
      <c r="L1" s="67" t="s">
        <v>140</v>
      </c>
      <c r="M1" s="69" t="s">
        <v>141</v>
      </c>
      <c r="N1" s="70" t="s">
        <v>142</v>
      </c>
      <c r="O1" s="67" t="s">
        <v>143</v>
      </c>
      <c r="P1" s="71" t="s">
        <v>144</v>
      </c>
      <c r="Q1" s="72" t="s">
        <v>144</v>
      </c>
      <c r="R1" s="67"/>
      <c r="S1" s="66" t="s">
        <v>145</v>
      </c>
      <c r="T1" s="67" t="s">
        <v>146</v>
      </c>
      <c r="U1" s="67" t="s">
        <v>147</v>
      </c>
      <c r="V1" s="67" t="s">
        <v>148</v>
      </c>
      <c r="W1" s="67" t="s">
        <v>149</v>
      </c>
      <c r="X1" s="67"/>
      <c r="Y1" s="67"/>
      <c r="Z1" s="67"/>
      <c r="AA1" s="67"/>
      <c r="AB1" s="67"/>
      <c r="AC1" s="73" t="s">
        <v>150</v>
      </c>
      <c r="AD1" s="74" t="s">
        <v>151</v>
      </c>
      <c r="AE1" s="75" t="s">
        <v>152</v>
      </c>
      <c r="AF1" s="67" t="s">
        <v>153</v>
      </c>
      <c r="AG1" s="67" t="s">
        <v>154</v>
      </c>
      <c r="AH1" s="67"/>
      <c r="AI1" s="67"/>
      <c r="AJ1" s="76" t="s">
        <v>155</v>
      </c>
      <c r="AK1" s="76" t="s">
        <v>89</v>
      </c>
      <c r="AL1" s="76" t="s">
        <v>156</v>
      </c>
      <c r="AM1" s="76" t="s">
        <v>157</v>
      </c>
      <c r="AN1" s="76" t="s">
        <v>158</v>
      </c>
      <c r="AO1" s="76" t="s">
        <v>159</v>
      </c>
      <c r="AP1" s="67" t="s">
        <v>160</v>
      </c>
      <c r="AQ1" s="67"/>
      <c r="AR1" s="67" t="s">
        <v>161</v>
      </c>
      <c r="AS1" s="77"/>
      <c r="AT1" s="77"/>
      <c r="AU1" s="77"/>
      <c r="AV1" s="75" t="s">
        <v>162</v>
      </c>
    </row>
    <row r="2" spans="1:48" x14ac:dyDescent="0.25">
      <c r="A2">
        <v>1</v>
      </c>
      <c r="B2">
        <v>1</v>
      </c>
      <c r="C2">
        <v>100</v>
      </c>
      <c r="D2" t="s">
        <v>163</v>
      </c>
      <c r="E2">
        <v>20170331</v>
      </c>
      <c r="F2">
        <v>20170331</v>
      </c>
      <c r="G2" t="s">
        <v>112</v>
      </c>
      <c r="I2" t="s">
        <v>164</v>
      </c>
      <c r="M2">
        <v>50</v>
      </c>
      <c r="N2" t="s">
        <v>165</v>
      </c>
      <c r="P2">
        <v>28744.619999999995</v>
      </c>
      <c r="Q2">
        <v>28744.619999999995</v>
      </c>
      <c r="S2">
        <v>20170331</v>
      </c>
      <c r="V2" t="str">
        <f>G2</f>
        <v>PURCHAS ITC</v>
      </c>
      <c r="W2" t="str">
        <f>V2</f>
        <v>PURCHAS ITC</v>
      </c>
      <c r="AC2" t="s">
        <v>111</v>
      </c>
      <c r="AD2" t="s">
        <v>111</v>
      </c>
      <c r="AJ2">
        <v>101</v>
      </c>
      <c r="AK2">
        <v>101</v>
      </c>
      <c r="AN2">
        <v>101</v>
      </c>
    </row>
    <row r="3" spans="1:48" x14ac:dyDescent="0.25">
      <c r="A3">
        <v>1</v>
      </c>
      <c r="B3">
        <v>2</v>
      </c>
      <c r="C3">
        <v>100</v>
      </c>
      <c r="D3" t="s">
        <v>163</v>
      </c>
      <c r="E3">
        <v>20170331</v>
      </c>
      <c r="F3">
        <v>20170331</v>
      </c>
      <c r="G3" t="s">
        <v>112</v>
      </c>
      <c r="I3" t="s">
        <v>164</v>
      </c>
      <c r="M3">
        <v>50</v>
      </c>
      <c r="N3" t="s">
        <v>165</v>
      </c>
      <c r="P3">
        <v>15788767.51</v>
      </c>
      <c r="Q3">
        <v>15788767.51</v>
      </c>
      <c r="S3">
        <v>20170331</v>
      </c>
      <c r="V3" t="str">
        <f t="shared" ref="V3:V10" si="0">G3</f>
        <v>PURCHAS ITC</v>
      </c>
      <c r="W3" t="str">
        <f t="shared" ref="W3:W10" si="1">V3</f>
        <v>PURCHAS ITC</v>
      </c>
      <c r="AC3" t="s">
        <v>113</v>
      </c>
      <c r="AD3" t="s">
        <v>113</v>
      </c>
      <c r="AJ3">
        <v>103</v>
      </c>
      <c r="AK3">
        <v>103</v>
      </c>
      <c r="AN3">
        <v>103</v>
      </c>
    </row>
    <row r="4" spans="1:48" x14ac:dyDescent="0.25">
      <c r="A4">
        <v>1</v>
      </c>
      <c r="B4">
        <v>3</v>
      </c>
      <c r="C4">
        <v>100</v>
      </c>
      <c r="D4" t="s">
        <v>163</v>
      </c>
      <c r="E4">
        <v>20170331</v>
      </c>
      <c r="F4">
        <v>20170331</v>
      </c>
      <c r="G4" t="s">
        <v>112</v>
      </c>
      <c r="I4" t="s">
        <v>164</v>
      </c>
      <c r="M4">
        <v>50</v>
      </c>
      <c r="N4" t="s">
        <v>165</v>
      </c>
      <c r="P4">
        <v>3669.1800000000003</v>
      </c>
      <c r="Q4">
        <v>3669.1800000000003</v>
      </c>
      <c r="S4">
        <v>20170331</v>
      </c>
      <c r="V4" t="str">
        <f t="shared" si="0"/>
        <v>PURCHAS ITC</v>
      </c>
      <c r="W4" t="str">
        <f t="shared" si="1"/>
        <v>PURCHAS ITC</v>
      </c>
      <c r="AC4" t="s">
        <v>114</v>
      </c>
      <c r="AD4" t="s">
        <v>114</v>
      </c>
      <c r="AJ4">
        <v>199</v>
      </c>
      <c r="AK4">
        <v>199</v>
      </c>
      <c r="AN4">
        <v>199</v>
      </c>
    </row>
    <row r="5" spans="1:48" x14ac:dyDescent="0.25">
      <c r="A5">
        <v>1</v>
      </c>
      <c r="B5">
        <v>4</v>
      </c>
      <c r="C5">
        <v>100</v>
      </c>
      <c r="D5" t="s">
        <v>163</v>
      </c>
      <c r="E5">
        <v>20170331</v>
      </c>
      <c r="F5">
        <v>20170331</v>
      </c>
      <c r="G5" t="s">
        <v>112</v>
      </c>
      <c r="I5" t="s">
        <v>164</v>
      </c>
      <c r="M5">
        <v>50</v>
      </c>
      <c r="N5" t="s">
        <v>165</v>
      </c>
      <c r="P5">
        <v>6645.4100000000008</v>
      </c>
      <c r="Q5">
        <v>6645.4100000000008</v>
      </c>
      <c r="S5">
        <v>20170331</v>
      </c>
      <c r="V5" t="str">
        <f t="shared" si="0"/>
        <v>PURCHAS ITC</v>
      </c>
      <c r="W5" t="str">
        <f t="shared" si="1"/>
        <v>PURCHAS ITC</v>
      </c>
      <c r="AC5" t="s">
        <v>116</v>
      </c>
      <c r="AD5" t="s">
        <v>116</v>
      </c>
      <c r="AJ5">
        <v>103</v>
      </c>
      <c r="AK5">
        <v>103</v>
      </c>
      <c r="AN5">
        <v>103</v>
      </c>
    </row>
    <row r="6" spans="1:48" x14ac:dyDescent="0.25">
      <c r="A6">
        <v>1</v>
      </c>
      <c r="B6">
        <v>5</v>
      </c>
      <c r="C6">
        <v>100</v>
      </c>
      <c r="D6" t="s">
        <v>163</v>
      </c>
      <c r="E6">
        <v>20170331</v>
      </c>
      <c r="F6">
        <v>20170331</v>
      </c>
      <c r="G6" t="s">
        <v>112</v>
      </c>
      <c r="I6" t="s">
        <v>164</v>
      </c>
      <c r="M6">
        <v>50</v>
      </c>
      <c r="N6" t="s">
        <v>165</v>
      </c>
      <c r="P6">
        <v>37598.25</v>
      </c>
      <c r="Q6">
        <v>37598.25</v>
      </c>
      <c r="S6">
        <v>20170331</v>
      </c>
      <c r="V6" t="str">
        <f t="shared" si="0"/>
        <v>PURCHAS ITC</v>
      </c>
      <c r="W6" t="str">
        <f t="shared" si="1"/>
        <v>PURCHAS ITC</v>
      </c>
      <c r="AC6" t="s">
        <v>118</v>
      </c>
      <c r="AJ6">
        <v>199</v>
      </c>
      <c r="AK6">
        <v>199</v>
      </c>
      <c r="AN6">
        <v>199</v>
      </c>
    </row>
    <row r="7" spans="1:48" x14ac:dyDescent="0.25">
      <c r="A7">
        <v>1</v>
      </c>
      <c r="B7">
        <v>6</v>
      </c>
      <c r="C7">
        <v>100</v>
      </c>
      <c r="D7" t="s">
        <v>163</v>
      </c>
      <c r="E7">
        <v>20170331</v>
      </c>
      <c r="F7">
        <v>20170331</v>
      </c>
      <c r="G7" t="s">
        <v>120</v>
      </c>
      <c r="I7" t="s">
        <v>164</v>
      </c>
      <c r="M7">
        <v>50</v>
      </c>
      <c r="N7" t="s">
        <v>165</v>
      </c>
      <c r="P7">
        <v>5873190.1500000004</v>
      </c>
      <c r="Q7">
        <v>5873190.1500000004</v>
      </c>
      <c r="S7">
        <v>20170331</v>
      </c>
      <c r="V7" t="str">
        <f t="shared" si="0"/>
        <v>ENTRY TAX</v>
      </c>
      <c r="W7" t="str">
        <f t="shared" si="1"/>
        <v>ENTRY TAX</v>
      </c>
      <c r="AC7" t="s">
        <v>113</v>
      </c>
      <c r="AD7" t="s">
        <v>113</v>
      </c>
      <c r="AJ7">
        <v>103</v>
      </c>
      <c r="AK7">
        <v>103</v>
      </c>
      <c r="AN7">
        <v>103</v>
      </c>
    </row>
    <row r="8" spans="1:48" x14ac:dyDescent="0.25">
      <c r="A8">
        <v>1</v>
      </c>
      <c r="B8">
        <v>7</v>
      </c>
      <c r="C8">
        <v>100</v>
      </c>
      <c r="D8" t="s">
        <v>163</v>
      </c>
      <c r="E8">
        <v>20170331</v>
      </c>
      <c r="F8">
        <v>20170331</v>
      </c>
      <c r="G8" t="s">
        <v>122</v>
      </c>
      <c r="I8" t="s">
        <v>164</v>
      </c>
      <c r="M8">
        <v>40</v>
      </c>
      <c r="N8" t="s">
        <v>166</v>
      </c>
      <c r="P8">
        <v>192918.12</v>
      </c>
      <c r="Q8">
        <v>192918.12</v>
      </c>
      <c r="S8">
        <v>20170331</v>
      </c>
      <c r="V8" t="str">
        <f t="shared" si="0"/>
        <v>ITC ALLOWED ON DISALLOWED PURCHASE</v>
      </c>
      <c r="W8" t="str">
        <f t="shared" si="1"/>
        <v>ITC ALLOWED ON DISALLOWED PURCHASE</v>
      </c>
      <c r="AC8" t="s">
        <v>113</v>
      </c>
      <c r="AD8" t="s">
        <v>113</v>
      </c>
      <c r="AJ8">
        <v>103</v>
      </c>
      <c r="AK8">
        <v>103</v>
      </c>
      <c r="AN8">
        <v>103</v>
      </c>
    </row>
    <row r="9" spans="1:48" x14ac:dyDescent="0.25">
      <c r="A9">
        <v>1</v>
      </c>
      <c r="B9">
        <v>8</v>
      </c>
      <c r="C9">
        <v>100</v>
      </c>
      <c r="D9" t="s">
        <v>163</v>
      </c>
      <c r="E9">
        <v>20170331</v>
      </c>
      <c r="F9">
        <v>20170331</v>
      </c>
      <c r="G9" t="s">
        <v>109</v>
      </c>
      <c r="I9" t="s">
        <v>164</v>
      </c>
      <c r="M9">
        <v>40</v>
      </c>
      <c r="N9" t="s">
        <v>167</v>
      </c>
      <c r="P9">
        <v>21545697</v>
      </c>
      <c r="Q9">
        <v>21545697</v>
      </c>
      <c r="S9">
        <v>20170331</v>
      </c>
      <c r="V9" t="str">
        <f t="shared" si="0"/>
        <v>VAT PAYABLE</v>
      </c>
      <c r="W9" t="str">
        <f t="shared" si="1"/>
        <v>VAT PAYABLE</v>
      </c>
      <c r="AC9" t="s">
        <v>113</v>
      </c>
      <c r="AD9" t="s">
        <v>113</v>
      </c>
      <c r="AJ9">
        <v>103</v>
      </c>
      <c r="AK9">
        <v>103</v>
      </c>
      <c r="AN9">
        <v>103</v>
      </c>
    </row>
    <row r="10" spans="1:48" x14ac:dyDescent="0.25">
      <c r="A10">
        <v>2</v>
      </c>
      <c r="B10">
        <v>1</v>
      </c>
      <c r="C10">
        <v>100</v>
      </c>
      <c r="D10" t="s">
        <v>163</v>
      </c>
      <c r="E10">
        <v>20170331</v>
      </c>
      <c r="F10">
        <v>20170331</v>
      </c>
      <c r="G10" t="s">
        <v>127</v>
      </c>
      <c r="I10" t="s">
        <v>164</v>
      </c>
      <c r="M10">
        <v>40</v>
      </c>
      <c r="N10" t="s">
        <v>165</v>
      </c>
      <c r="P10">
        <v>5873190.1500000004</v>
      </c>
      <c r="Q10">
        <v>5873190.1500000004</v>
      </c>
      <c r="S10">
        <v>20170331</v>
      </c>
      <c r="V10" t="s">
        <v>127</v>
      </c>
      <c r="W10" t="str">
        <f t="shared" si="1"/>
        <v>ITC ENTRY</v>
      </c>
      <c r="AC10">
        <v>1010399999</v>
      </c>
      <c r="AD10">
        <v>1010399999</v>
      </c>
      <c r="AJ10" t="s">
        <v>93</v>
      </c>
      <c r="AK10" t="s">
        <v>93</v>
      </c>
      <c r="AN10" t="s">
        <v>93</v>
      </c>
    </row>
    <row r="11" spans="1:48" x14ac:dyDescent="0.25">
      <c r="A11">
        <v>2</v>
      </c>
      <c r="B11">
        <v>2</v>
      </c>
      <c r="C11">
        <v>100</v>
      </c>
      <c r="D11" t="s">
        <v>163</v>
      </c>
      <c r="E11">
        <v>20170331</v>
      </c>
      <c r="F11">
        <v>20170331</v>
      </c>
      <c r="G11" t="s">
        <v>129</v>
      </c>
      <c r="I11" t="s">
        <v>164</v>
      </c>
      <c r="M11">
        <v>40</v>
      </c>
      <c r="N11" t="s">
        <v>168</v>
      </c>
      <c r="P11">
        <v>1854691.63</v>
      </c>
      <c r="Q11">
        <v>1854691.63</v>
      </c>
      <c r="S11">
        <v>20170331</v>
      </c>
      <c r="V11" t="s">
        <v>129</v>
      </c>
      <c r="AC11">
        <v>1010399999</v>
      </c>
      <c r="AD11">
        <v>1010399999</v>
      </c>
      <c r="AJ11" t="s">
        <v>93</v>
      </c>
      <c r="AK11" t="s">
        <v>93</v>
      </c>
      <c r="AN11" t="s">
        <v>93</v>
      </c>
    </row>
    <row r="12" spans="1:48" x14ac:dyDescent="0.25">
      <c r="A12">
        <v>2</v>
      </c>
      <c r="B12">
        <v>3</v>
      </c>
      <c r="C12">
        <v>100</v>
      </c>
      <c r="D12" t="s">
        <v>163</v>
      </c>
      <c r="E12">
        <v>20170331</v>
      </c>
      <c r="F12">
        <v>20170331</v>
      </c>
      <c r="G12" t="s">
        <v>130</v>
      </c>
      <c r="I12" t="s">
        <v>164</v>
      </c>
      <c r="M12">
        <v>50</v>
      </c>
      <c r="N12" t="s">
        <v>169</v>
      </c>
      <c r="P12">
        <v>7727881.7800000003</v>
      </c>
      <c r="Q12">
        <v>7727881.7800000003</v>
      </c>
      <c r="S12">
        <v>20170331</v>
      </c>
      <c r="V12" t="s">
        <v>130</v>
      </c>
      <c r="AC12">
        <v>1010399999</v>
      </c>
      <c r="AD12">
        <v>1010399999</v>
      </c>
      <c r="AJ12" t="s">
        <v>93</v>
      </c>
      <c r="AK12" t="s">
        <v>93</v>
      </c>
      <c r="AN1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17" sqref="F17:F19"/>
    </sheetView>
  </sheetViews>
  <sheetFormatPr defaultRowHeight="15" x14ac:dyDescent="0.25"/>
  <cols>
    <col min="3" max="3" width="18.140625" customWidth="1"/>
    <col min="4" max="5" width="11" bestFit="1" customWidth="1"/>
    <col min="7" max="8" width="14.28515625" bestFit="1" customWidth="1"/>
    <col min="10" max="10" width="14.28515625" bestFit="1" customWidth="1"/>
    <col min="11" max="11" width="11" bestFit="1" customWidth="1"/>
    <col min="15" max="15" width="12.28515625" bestFit="1" customWidth="1"/>
    <col min="16" max="16" width="13.42578125" bestFit="1" customWidth="1"/>
  </cols>
  <sheetData>
    <row r="1" spans="1:16" x14ac:dyDescent="0.25">
      <c r="A1" s="42" t="s">
        <v>131</v>
      </c>
      <c r="B1" s="43"/>
      <c r="C1" s="43"/>
      <c r="D1" s="43"/>
      <c r="E1" s="43"/>
      <c r="F1" s="43"/>
      <c r="G1" s="44"/>
      <c r="H1" s="44"/>
      <c r="O1" s="45"/>
    </row>
    <row r="2" spans="1:16" x14ac:dyDescent="0.25">
      <c r="A2" s="46" t="s">
        <v>101</v>
      </c>
      <c r="B2" s="46" t="s">
        <v>102</v>
      </c>
      <c r="C2" s="47" t="s">
        <v>103</v>
      </c>
      <c r="D2" s="47" t="s">
        <v>104</v>
      </c>
      <c r="E2" s="47" t="s">
        <v>105</v>
      </c>
      <c r="F2" s="47" t="s">
        <v>106</v>
      </c>
      <c r="G2" s="47" t="s">
        <v>107</v>
      </c>
      <c r="H2" s="47" t="s">
        <v>108</v>
      </c>
      <c r="O2" s="45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M3" s="48" t="s">
        <v>109</v>
      </c>
      <c r="N3" s="49"/>
      <c r="O3" s="50">
        <v>-30647225.54999996</v>
      </c>
    </row>
    <row r="4" spans="1:16" x14ac:dyDescent="0.25">
      <c r="A4" s="9">
        <v>50</v>
      </c>
      <c r="B4" s="9">
        <v>33531019</v>
      </c>
      <c r="C4" s="9" t="s">
        <v>110</v>
      </c>
      <c r="D4" s="9" t="s">
        <v>111</v>
      </c>
      <c r="E4" s="9" t="s">
        <v>111</v>
      </c>
      <c r="F4" s="9">
        <v>101</v>
      </c>
      <c r="G4" s="51"/>
      <c r="H4" s="51">
        <v>28744.619999999995</v>
      </c>
      <c r="I4" s="9" t="s">
        <v>112</v>
      </c>
      <c r="J4" s="41">
        <f>H4</f>
        <v>28744.619999999995</v>
      </c>
      <c r="K4" t="str">
        <f>0&amp;0&amp;B4</f>
        <v>0033531019</v>
      </c>
      <c r="O4" s="45"/>
    </row>
    <row r="5" spans="1:16" x14ac:dyDescent="0.25">
      <c r="A5" s="9">
        <v>50</v>
      </c>
      <c r="B5" s="9">
        <v>33531019</v>
      </c>
      <c r="C5" s="9" t="s">
        <v>110</v>
      </c>
      <c r="D5" s="9" t="s">
        <v>113</v>
      </c>
      <c r="E5" s="9" t="s">
        <v>113</v>
      </c>
      <c r="F5" s="9">
        <v>103</v>
      </c>
      <c r="G5" s="51"/>
      <c r="H5" s="51">
        <v>15788767.51</v>
      </c>
      <c r="I5" s="9" t="s">
        <v>112</v>
      </c>
      <c r="J5" s="41">
        <f>H5</f>
        <v>15788767.51</v>
      </c>
      <c r="K5" t="str">
        <f t="shared" ref="K5:K11" si="0">0&amp;0&amp;B5</f>
        <v>0033531019</v>
      </c>
      <c r="M5" t="s">
        <v>112</v>
      </c>
      <c r="O5" s="45">
        <f>SUM(H4:H8)-G10</f>
        <v>15672506.85</v>
      </c>
    </row>
    <row r="6" spans="1:16" x14ac:dyDescent="0.25">
      <c r="A6" s="9">
        <v>50</v>
      </c>
      <c r="B6" s="9">
        <v>33531019</v>
      </c>
      <c r="C6" s="9" t="s">
        <v>110</v>
      </c>
      <c r="D6" s="9" t="s">
        <v>114</v>
      </c>
      <c r="E6" s="9" t="s">
        <v>114</v>
      </c>
      <c r="F6" s="9">
        <v>199</v>
      </c>
      <c r="G6" s="51"/>
      <c r="H6" s="51">
        <v>3669.1800000000003</v>
      </c>
      <c r="I6" s="9" t="s">
        <v>112</v>
      </c>
      <c r="J6" s="41">
        <f t="shared" ref="J6:J9" si="1">H6</f>
        <v>3669.1800000000003</v>
      </c>
      <c r="K6" t="str">
        <f t="shared" si="0"/>
        <v>0033531019</v>
      </c>
      <c r="M6" s="52" t="s">
        <v>115</v>
      </c>
      <c r="O6" s="45"/>
    </row>
    <row r="7" spans="1:16" x14ac:dyDescent="0.25">
      <c r="A7" s="9">
        <v>50</v>
      </c>
      <c r="B7" s="9">
        <v>33531019</v>
      </c>
      <c r="C7" s="9" t="s">
        <v>110</v>
      </c>
      <c r="D7" s="9" t="s">
        <v>116</v>
      </c>
      <c r="E7" s="9" t="s">
        <v>116</v>
      </c>
      <c r="F7" s="9">
        <v>103</v>
      </c>
      <c r="G7" s="51"/>
      <c r="H7" s="51">
        <v>6645.4100000000008</v>
      </c>
      <c r="I7" s="9" t="s">
        <v>112</v>
      </c>
      <c r="J7" s="41">
        <f t="shared" si="1"/>
        <v>6645.4100000000008</v>
      </c>
      <c r="K7" t="str">
        <f t="shared" si="0"/>
        <v>0033531019</v>
      </c>
      <c r="M7" t="s">
        <v>117</v>
      </c>
      <c r="O7" s="45">
        <f>H9</f>
        <v>5873190.1500000004</v>
      </c>
    </row>
    <row r="8" spans="1:16" ht="15.75" thickBot="1" x14ac:dyDescent="0.3">
      <c r="A8" s="9">
        <v>50</v>
      </c>
      <c r="B8" s="9">
        <v>33531019</v>
      </c>
      <c r="C8" s="9" t="s">
        <v>110</v>
      </c>
      <c r="D8" s="9" t="s">
        <v>118</v>
      </c>
      <c r="E8" s="9" t="s">
        <v>118</v>
      </c>
      <c r="F8" s="9">
        <v>199</v>
      </c>
      <c r="G8" s="51"/>
      <c r="H8" s="51">
        <v>37598.25</v>
      </c>
      <c r="I8" s="9" t="s">
        <v>112</v>
      </c>
      <c r="J8" s="41">
        <f t="shared" si="1"/>
        <v>37598.25</v>
      </c>
      <c r="K8" t="str">
        <f t="shared" si="0"/>
        <v>0033531019</v>
      </c>
      <c r="M8" s="53" t="s">
        <v>119</v>
      </c>
      <c r="N8" s="53"/>
      <c r="O8" s="54">
        <f>SUM(O3:O7)</f>
        <v>-9101528.5499999598</v>
      </c>
      <c r="P8" s="41"/>
    </row>
    <row r="9" spans="1:16" ht="15.75" thickTop="1" x14ac:dyDescent="0.25">
      <c r="A9" s="9">
        <v>50</v>
      </c>
      <c r="B9" s="9">
        <v>33531019</v>
      </c>
      <c r="C9" s="9" t="s">
        <v>110</v>
      </c>
      <c r="D9" s="9" t="s">
        <v>113</v>
      </c>
      <c r="E9" s="9" t="s">
        <v>113</v>
      </c>
      <c r="F9" s="9">
        <v>103</v>
      </c>
      <c r="G9" s="51"/>
      <c r="H9" s="51">
        <f>G17</f>
        <v>5873190.1500000004</v>
      </c>
      <c r="I9" s="9" t="s">
        <v>120</v>
      </c>
      <c r="J9" s="41">
        <f t="shared" si="1"/>
        <v>5873190.1500000004</v>
      </c>
      <c r="K9" t="str">
        <f t="shared" si="0"/>
        <v>0033531019</v>
      </c>
      <c r="O9" s="45"/>
    </row>
    <row r="10" spans="1:16" x14ac:dyDescent="0.25">
      <c r="A10" s="9">
        <v>40</v>
      </c>
      <c r="B10" s="9">
        <v>75001058</v>
      </c>
      <c r="C10" s="9" t="s">
        <v>121</v>
      </c>
      <c r="D10" s="9" t="s">
        <v>113</v>
      </c>
      <c r="E10" s="9" t="s">
        <v>113</v>
      </c>
      <c r="F10" s="9">
        <v>103</v>
      </c>
      <c r="G10" s="51">
        <v>192918.12</v>
      </c>
      <c r="H10" s="51"/>
      <c r="I10" s="9" t="s">
        <v>122</v>
      </c>
      <c r="J10" s="41">
        <f>G10</f>
        <v>192918.12</v>
      </c>
      <c r="K10" t="str">
        <f t="shared" si="0"/>
        <v>0075001058</v>
      </c>
      <c r="M10" t="s">
        <v>123</v>
      </c>
      <c r="O10" s="45">
        <v>-4845802.8199999975</v>
      </c>
    </row>
    <row r="11" spans="1:16" x14ac:dyDescent="0.25">
      <c r="A11" s="9">
        <v>40</v>
      </c>
      <c r="B11" s="9">
        <v>14001053</v>
      </c>
      <c r="C11" s="9" t="s">
        <v>109</v>
      </c>
      <c r="D11" s="9" t="s">
        <v>113</v>
      </c>
      <c r="E11" s="9" t="s">
        <v>113</v>
      </c>
      <c r="F11" s="9">
        <v>103</v>
      </c>
      <c r="G11" s="51">
        <v>21545697</v>
      </c>
      <c r="H11" s="51"/>
      <c r="I11" s="9" t="s">
        <v>109</v>
      </c>
      <c r="J11" s="41">
        <f>G11</f>
        <v>21545697</v>
      </c>
      <c r="K11" t="str">
        <f t="shared" si="0"/>
        <v>0014001053</v>
      </c>
      <c r="M11" t="s">
        <v>124</v>
      </c>
      <c r="O11" s="45">
        <f>-H19</f>
        <v>-7727881.7800000003</v>
      </c>
    </row>
    <row r="12" spans="1:16" x14ac:dyDescent="0.25">
      <c r="A12" s="9"/>
      <c r="B12" s="9"/>
      <c r="C12" s="9"/>
      <c r="D12" s="1"/>
      <c r="E12" s="1"/>
      <c r="F12" s="9"/>
      <c r="G12" s="51"/>
      <c r="H12" s="51"/>
      <c r="I12" s="9"/>
      <c r="J12" s="41"/>
      <c r="O12" s="45"/>
    </row>
    <row r="13" spans="1:16" x14ac:dyDescent="0.25">
      <c r="A13" s="9"/>
      <c r="B13" s="9"/>
      <c r="C13" s="9"/>
      <c r="D13" s="9"/>
      <c r="E13" s="9"/>
      <c r="F13" s="9"/>
      <c r="G13" s="51"/>
      <c r="H13" s="51"/>
      <c r="I13" s="9"/>
      <c r="J13" s="41"/>
      <c r="O13" s="45"/>
    </row>
    <row r="14" spans="1:16" x14ac:dyDescent="0.25">
      <c r="A14" s="9"/>
      <c r="B14" s="55" t="s">
        <v>132</v>
      </c>
      <c r="C14" s="9"/>
      <c r="D14" s="9"/>
      <c r="E14" s="9"/>
      <c r="F14" s="9"/>
      <c r="G14" s="51">
        <f>SUM(G10:G12)</f>
        <v>21738615.120000001</v>
      </c>
      <c r="H14" s="51">
        <f>SUM(H4:H11)</f>
        <v>21738615.119999997</v>
      </c>
      <c r="I14" s="29">
        <f>G14-H14</f>
        <v>0</v>
      </c>
      <c r="M14" t="s">
        <v>125</v>
      </c>
      <c r="O14" s="45">
        <v>-74323.8</v>
      </c>
    </row>
    <row r="15" spans="1:16" x14ac:dyDescent="0.25">
      <c r="A15" s="9"/>
      <c r="B15" s="9"/>
      <c r="C15" s="9"/>
      <c r="D15" s="9"/>
      <c r="E15" s="9"/>
      <c r="F15" s="9"/>
      <c r="G15" s="9"/>
      <c r="H15" s="29">
        <f>H14-G14</f>
        <v>0</v>
      </c>
      <c r="I15" s="9"/>
      <c r="O15" s="45"/>
    </row>
    <row r="16" spans="1:16" ht="15.75" thickBot="1" x14ac:dyDescent="0.3">
      <c r="A16" s="9"/>
      <c r="B16" s="9"/>
      <c r="C16" s="9"/>
      <c r="D16" s="9"/>
      <c r="E16" s="9"/>
      <c r="F16" s="9"/>
      <c r="G16" s="9"/>
      <c r="H16" s="9"/>
      <c r="I16" s="9"/>
      <c r="M16" s="63" t="s">
        <v>62</v>
      </c>
      <c r="N16" s="63"/>
      <c r="O16" s="64">
        <f>SUM(O8:O15)</f>
        <v>-21749536.949999958</v>
      </c>
    </row>
    <row r="17" spans="1:15" ht="15.75" thickTop="1" x14ac:dyDescent="0.25">
      <c r="A17" s="56">
        <v>40</v>
      </c>
      <c r="B17" s="56">
        <v>33531019</v>
      </c>
      <c r="C17" s="56" t="s">
        <v>126</v>
      </c>
      <c r="D17" s="56">
        <v>1010399999</v>
      </c>
      <c r="E17" s="56">
        <v>1010399999</v>
      </c>
      <c r="F17" s="57" t="s">
        <v>93</v>
      </c>
      <c r="G17" s="58">
        <v>5873190.1500000004</v>
      </c>
      <c r="H17" s="59"/>
      <c r="I17" s="59" t="s">
        <v>127</v>
      </c>
      <c r="J17" s="41">
        <f>G17</f>
        <v>5873190.1500000004</v>
      </c>
      <c r="K17" t="str">
        <f t="shared" ref="K17:K19" si="2">0&amp;0&amp;B17</f>
        <v>0033531019</v>
      </c>
      <c r="O17" s="45"/>
    </row>
    <row r="18" spans="1:15" x14ac:dyDescent="0.25">
      <c r="A18" s="56">
        <v>40</v>
      </c>
      <c r="B18" s="56">
        <v>76001016</v>
      </c>
      <c r="C18" s="56" t="s">
        <v>128</v>
      </c>
      <c r="D18" s="56">
        <v>1010399999</v>
      </c>
      <c r="E18" s="56">
        <v>1010399999</v>
      </c>
      <c r="F18" s="57" t="s">
        <v>93</v>
      </c>
      <c r="G18" s="58">
        <v>1854691.63</v>
      </c>
      <c r="H18" s="59"/>
      <c r="I18" s="59" t="s">
        <v>129</v>
      </c>
      <c r="J18" s="41">
        <f>G18</f>
        <v>1854691.63</v>
      </c>
      <c r="K18" t="str">
        <f t="shared" si="2"/>
        <v>0076001016</v>
      </c>
      <c r="O18" s="45"/>
    </row>
    <row r="19" spans="1:15" x14ac:dyDescent="0.25">
      <c r="A19" s="56">
        <v>50</v>
      </c>
      <c r="B19" s="56">
        <v>14001057</v>
      </c>
      <c r="C19" s="56" t="s">
        <v>120</v>
      </c>
      <c r="D19" s="56">
        <v>1010399999</v>
      </c>
      <c r="E19" s="56">
        <v>1010399999</v>
      </c>
      <c r="F19" s="57" t="s">
        <v>93</v>
      </c>
      <c r="G19" s="58"/>
      <c r="H19" s="59">
        <v>7727881.7800000003</v>
      </c>
      <c r="I19" s="59" t="s">
        <v>130</v>
      </c>
      <c r="J19" s="41">
        <f>H19</f>
        <v>7727881.7800000003</v>
      </c>
      <c r="K19" t="str">
        <f t="shared" si="2"/>
        <v>0014001057</v>
      </c>
      <c r="O19" s="45"/>
    </row>
    <row r="20" spans="1:15" x14ac:dyDescent="0.25">
      <c r="A20" s="56"/>
      <c r="B20" s="56"/>
      <c r="C20" s="56"/>
      <c r="D20" s="56"/>
      <c r="E20" s="56"/>
      <c r="F20" s="58"/>
      <c r="G20" s="59"/>
      <c r="H20" s="60"/>
      <c r="I20" s="61"/>
      <c r="O20" s="45"/>
    </row>
    <row r="21" spans="1:15" x14ac:dyDescent="0.25">
      <c r="A21" s="56" t="s">
        <v>133</v>
      </c>
      <c r="B21" s="56"/>
      <c r="C21" s="56"/>
      <c r="D21" s="56"/>
      <c r="E21" s="56"/>
      <c r="F21" s="58">
        <f>SUM(F17:F20)</f>
        <v>0</v>
      </c>
      <c r="G21" s="59">
        <f>SUM(G17:G20)</f>
        <v>7727881.7800000003</v>
      </c>
      <c r="H21" s="59">
        <f>SUM(H17:H20)</f>
        <v>7727881.7800000003</v>
      </c>
      <c r="I21" s="61"/>
      <c r="O21" s="45"/>
    </row>
    <row r="22" spans="1:15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5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6" workbookViewId="0">
      <selection activeCell="K37" sqref="K37"/>
    </sheetView>
  </sheetViews>
  <sheetFormatPr defaultRowHeight="15" x14ac:dyDescent="0.25"/>
  <cols>
    <col min="1" max="1" width="24.28515625" customWidth="1"/>
    <col min="2" max="2" width="23.42578125" bestFit="1" customWidth="1"/>
    <col min="3" max="3" width="21.7109375" bestFit="1" customWidth="1"/>
    <col min="4" max="4" width="11.5703125" bestFit="1" customWidth="1"/>
    <col min="5" max="5" width="14.5703125" bestFit="1" customWidth="1"/>
    <col min="6" max="6" width="11.85546875" bestFit="1" customWidth="1"/>
    <col min="7" max="7" width="10.28515625" bestFit="1" customWidth="1"/>
    <col min="9" max="9" width="9.140625" customWidth="1"/>
    <col min="10" max="10" width="12.140625" bestFit="1" customWidth="1"/>
    <col min="11" max="11" width="11.5703125" bestFit="1" customWidth="1"/>
    <col min="12" max="12" width="14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40</v>
      </c>
      <c r="K3" s="5" t="s">
        <v>44</v>
      </c>
      <c r="L3" s="5" t="s">
        <v>45</v>
      </c>
      <c r="M3" s="11" t="s">
        <v>46</v>
      </c>
    </row>
    <row r="4" spans="1:13" x14ac:dyDescent="0.25">
      <c r="A4" s="6" t="s">
        <v>11</v>
      </c>
      <c r="B4" s="7" t="s">
        <v>12</v>
      </c>
      <c r="C4" s="8">
        <v>28364.99</v>
      </c>
      <c r="D4" s="8">
        <v>1274.27</v>
      </c>
      <c r="E4" s="8">
        <v>25084</v>
      </c>
      <c r="F4" s="8">
        <v>0</v>
      </c>
      <c r="G4" s="8">
        <v>0</v>
      </c>
      <c r="H4" s="8">
        <v>2006.72</v>
      </c>
      <c r="I4" s="8">
        <v>0</v>
      </c>
      <c r="J4" s="9"/>
      <c r="K4" s="9">
        <v>0</v>
      </c>
      <c r="L4" s="10">
        <f>H4</f>
        <v>2006.72</v>
      </c>
    </row>
    <row r="5" spans="1:13" x14ac:dyDescent="0.25">
      <c r="A5" s="6" t="s">
        <v>11</v>
      </c>
      <c r="B5" s="7" t="s">
        <v>13</v>
      </c>
      <c r="C5" s="8">
        <v>500545.35000000009</v>
      </c>
      <c r="D5" s="8">
        <v>22486.500000000004</v>
      </c>
      <c r="E5" s="8">
        <v>442647.08000000007</v>
      </c>
      <c r="F5" s="8">
        <v>0</v>
      </c>
      <c r="G5" s="8">
        <v>0</v>
      </c>
      <c r="H5" s="8">
        <v>35411.769999999997</v>
      </c>
      <c r="I5" s="8">
        <v>0</v>
      </c>
      <c r="J5" s="9"/>
      <c r="K5" s="9">
        <v>0</v>
      </c>
      <c r="L5" s="10">
        <f>H5</f>
        <v>35411.769999999997</v>
      </c>
    </row>
    <row r="6" spans="1:13" x14ac:dyDescent="0.25">
      <c r="A6" s="6" t="s">
        <v>14</v>
      </c>
      <c r="B6" s="7" t="s">
        <v>15</v>
      </c>
      <c r="C6" s="8">
        <v>1057295.1800000002</v>
      </c>
      <c r="D6" s="8">
        <v>75273.88</v>
      </c>
      <c r="E6" s="8">
        <v>865217</v>
      </c>
      <c r="F6" s="8">
        <v>116804.3</v>
      </c>
      <c r="G6" s="8">
        <v>0</v>
      </c>
      <c r="H6" s="8">
        <v>0</v>
      </c>
      <c r="I6" s="8">
        <v>0</v>
      </c>
      <c r="J6" s="9"/>
      <c r="K6" s="9">
        <v>0</v>
      </c>
      <c r="L6" s="10">
        <f>F6</f>
        <v>116804.3</v>
      </c>
    </row>
    <row r="7" spans="1:13" x14ac:dyDescent="0.25">
      <c r="A7" s="6" t="s">
        <v>14</v>
      </c>
      <c r="B7" s="7" t="s">
        <v>16</v>
      </c>
      <c r="C7" s="8">
        <v>268813.40000000002</v>
      </c>
      <c r="D7" s="8">
        <v>0</v>
      </c>
      <c r="E7" s="8">
        <v>236840</v>
      </c>
      <c r="F7" s="8">
        <v>31973.4</v>
      </c>
      <c r="G7" s="8">
        <v>0</v>
      </c>
      <c r="H7" s="8">
        <v>0</v>
      </c>
      <c r="I7" s="8">
        <v>0</v>
      </c>
      <c r="J7" s="9"/>
      <c r="K7" s="9">
        <v>0</v>
      </c>
      <c r="L7" s="10">
        <f t="shared" ref="L7:L11" si="0">F7</f>
        <v>31973.4</v>
      </c>
    </row>
    <row r="8" spans="1:13" x14ac:dyDescent="0.25">
      <c r="A8" s="6" t="s">
        <v>14</v>
      </c>
      <c r="B8" s="7" t="s">
        <v>17</v>
      </c>
      <c r="C8" s="8">
        <v>67815.13</v>
      </c>
      <c r="D8" s="8">
        <v>0</v>
      </c>
      <c r="E8" s="8">
        <v>63976.530000000006</v>
      </c>
      <c r="F8" s="8">
        <v>3838.6000000000004</v>
      </c>
      <c r="G8" s="8">
        <v>0</v>
      </c>
      <c r="H8" s="8">
        <v>0</v>
      </c>
      <c r="I8" s="8">
        <v>0</v>
      </c>
      <c r="J8" s="9"/>
      <c r="K8" s="9">
        <v>0</v>
      </c>
      <c r="L8" s="10">
        <f t="shared" si="0"/>
        <v>3838.6000000000004</v>
      </c>
    </row>
    <row r="9" spans="1:13" x14ac:dyDescent="0.25">
      <c r="A9" s="6" t="s">
        <v>14</v>
      </c>
      <c r="B9" s="7" t="s">
        <v>18</v>
      </c>
      <c r="C9" s="8">
        <v>249.7</v>
      </c>
      <c r="D9" s="8">
        <v>0</v>
      </c>
      <c r="E9" s="8">
        <v>220</v>
      </c>
      <c r="F9" s="8">
        <v>29.699999999999996</v>
      </c>
      <c r="G9" s="8">
        <v>0</v>
      </c>
      <c r="H9" s="8">
        <v>0</v>
      </c>
      <c r="I9" s="8">
        <v>0</v>
      </c>
      <c r="J9" s="9"/>
      <c r="K9" s="9">
        <v>0</v>
      </c>
      <c r="L9" s="10">
        <f t="shared" si="0"/>
        <v>29.699999999999996</v>
      </c>
    </row>
    <row r="10" spans="1:13" x14ac:dyDescent="0.25">
      <c r="A10" s="6" t="s">
        <v>14</v>
      </c>
      <c r="B10" s="7" t="s">
        <v>19</v>
      </c>
      <c r="C10" s="8">
        <v>14326.1</v>
      </c>
      <c r="D10" s="8">
        <v>2000</v>
      </c>
      <c r="E10" s="8">
        <v>10860</v>
      </c>
      <c r="F10" s="8">
        <v>1466.1</v>
      </c>
      <c r="G10" s="8">
        <v>0</v>
      </c>
      <c r="H10" s="8">
        <v>0</v>
      </c>
      <c r="I10" s="8">
        <v>0</v>
      </c>
      <c r="J10" s="9"/>
      <c r="K10" s="9">
        <v>0</v>
      </c>
      <c r="L10" s="10">
        <f t="shared" si="0"/>
        <v>1466.1</v>
      </c>
    </row>
    <row r="11" spans="1:13" x14ac:dyDescent="0.25">
      <c r="A11" s="6" t="s">
        <v>14</v>
      </c>
      <c r="B11" s="7" t="s">
        <v>20</v>
      </c>
      <c r="C11" s="8">
        <v>12384079.394074077</v>
      </c>
      <c r="D11" s="8">
        <v>73667.58666666667</v>
      </c>
      <c r="E11" s="8">
        <v>10954816.857407415</v>
      </c>
      <c r="F11" s="8">
        <v>1355594.9500000002</v>
      </c>
      <c r="G11" s="8">
        <v>0</v>
      </c>
      <c r="H11" s="8">
        <v>0</v>
      </c>
      <c r="I11" s="8">
        <v>0</v>
      </c>
      <c r="J11" s="9"/>
      <c r="K11" s="9">
        <v>0</v>
      </c>
      <c r="L11" s="10">
        <f t="shared" si="0"/>
        <v>1355594.9500000002</v>
      </c>
    </row>
    <row r="12" spans="1:13" x14ac:dyDescent="0.25">
      <c r="A12" s="6" t="s">
        <v>14</v>
      </c>
      <c r="B12" s="7" t="s">
        <v>21</v>
      </c>
      <c r="C12" s="8">
        <v>24725067.299999997</v>
      </c>
      <c r="D12" s="8">
        <v>505126.6</v>
      </c>
      <c r="E12" s="8">
        <v>23064615.970000003</v>
      </c>
      <c r="F12" s="8">
        <v>463386.14999999985</v>
      </c>
      <c r="G12" s="8">
        <v>0</v>
      </c>
      <c r="H12" s="8">
        <v>691938.58000000031</v>
      </c>
      <c r="I12" s="8">
        <v>0</v>
      </c>
      <c r="J12" s="9"/>
      <c r="K12" s="29">
        <f>E12*3%</f>
        <v>691938.4791</v>
      </c>
      <c r="L12" s="29">
        <f>F12+H12-K12</f>
        <v>463386.25090000022</v>
      </c>
    </row>
    <row r="13" spans="1:13" x14ac:dyDescent="0.25">
      <c r="A13" s="6" t="s">
        <v>14</v>
      </c>
      <c r="B13" s="7" t="s">
        <v>22</v>
      </c>
      <c r="C13" s="8">
        <v>86073</v>
      </c>
      <c r="D13" s="8">
        <v>500</v>
      </c>
      <c r="E13" s="8">
        <v>75949.78</v>
      </c>
      <c r="F13" s="8">
        <v>9623.2200000000012</v>
      </c>
      <c r="G13" s="8">
        <v>0</v>
      </c>
      <c r="H13" s="8">
        <v>0</v>
      </c>
      <c r="I13" s="8">
        <v>0</v>
      </c>
      <c r="J13" s="9"/>
      <c r="K13" s="9">
        <v>0</v>
      </c>
      <c r="L13" s="10">
        <f>F13</f>
        <v>9623.2200000000012</v>
      </c>
    </row>
    <row r="14" spans="1:13" x14ac:dyDescent="0.25">
      <c r="A14" s="6" t="s">
        <v>14</v>
      </c>
      <c r="B14" s="7" t="s">
        <v>23</v>
      </c>
      <c r="C14" s="8">
        <v>90353</v>
      </c>
      <c r="D14" s="8">
        <v>0</v>
      </c>
      <c r="E14" s="8">
        <v>85238.68</v>
      </c>
      <c r="F14" s="8">
        <v>5114.32</v>
      </c>
      <c r="G14" s="8">
        <v>0</v>
      </c>
      <c r="H14" s="8">
        <v>0</v>
      </c>
      <c r="I14" s="8">
        <v>0</v>
      </c>
      <c r="J14" s="9"/>
      <c r="K14" s="9">
        <v>0</v>
      </c>
      <c r="L14" s="10">
        <f t="shared" ref="L14:L17" si="1">F14</f>
        <v>5114.32</v>
      </c>
    </row>
    <row r="15" spans="1:13" x14ac:dyDescent="0.25">
      <c r="A15" s="6" t="s">
        <v>14</v>
      </c>
      <c r="B15" s="7" t="s">
        <v>24</v>
      </c>
      <c r="C15" s="8">
        <v>165312.99</v>
      </c>
      <c r="D15" s="8">
        <v>0</v>
      </c>
      <c r="E15" s="8">
        <v>155955.65999999997</v>
      </c>
      <c r="F15" s="8">
        <v>9357.3300000000017</v>
      </c>
      <c r="G15" s="8">
        <v>0</v>
      </c>
      <c r="H15" s="8">
        <v>0</v>
      </c>
      <c r="I15" s="8">
        <v>0</v>
      </c>
      <c r="J15" s="9"/>
      <c r="K15" s="9">
        <v>0</v>
      </c>
      <c r="L15" s="10">
        <f t="shared" si="1"/>
        <v>9357.3300000000017</v>
      </c>
    </row>
    <row r="16" spans="1:13" x14ac:dyDescent="0.25">
      <c r="A16" s="6" t="s">
        <v>14</v>
      </c>
      <c r="B16" s="7" t="s">
        <v>25</v>
      </c>
      <c r="C16" s="8">
        <v>57199.54</v>
      </c>
      <c r="D16" s="8">
        <v>6950</v>
      </c>
      <c r="E16" s="8">
        <v>44338</v>
      </c>
      <c r="F16" s="8">
        <v>5911.54</v>
      </c>
      <c r="G16" s="8">
        <v>0</v>
      </c>
      <c r="H16" s="8">
        <v>0</v>
      </c>
      <c r="I16" s="8">
        <v>0</v>
      </c>
      <c r="J16" s="9"/>
      <c r="K16" s="9">
        <v>0</v>
      </c>
      <c r="L16" s="10">
        <f t="shared" si="1"/>
        <v>5911.54</v>
      </c>
    </row>
    <row r="17" spans="1:12" x14ac:dyDescent="0.25">
      <c r="A17" s="6" t="s">
        <v>14</v>
      </c>
      <c r="B17" s="7" t="s">
        <v>26</v>
      </c>
      <c r="C17" s="8">
        <v>544330.78999999992</v>
      </c>
      <c r="D17" s="8">
        <v>100</v>
      </c>
      <c r="E17" s="8">
        <v>490522.14999999997</v>
      </c>
      <c r="F17" s="8">
        <v>53708.639999999992</v>
      </c>
      <c r="G17" s="8">
        <v>0</v>
      </c>
      <c r="H17" s="8">
        <v>0</v>
      </c>
      <c r="I17" s="8">
        <v>0</v>
      </c>
      <c r="J17" s="9"/>
      <c r="K17" s="9">
        <v>0</v>
      </c>
      <c r="L17" s="10">
        <f t="shared" si="1"/>
        <v>53708.639999999992</v>
      </c>
    </row>
    <row r="18" spans="1:12" x14ac:dyDescent="0.25">
      <c r="A18" s="6" t="s">
        <v>14</v>
      </c>
      <c r="B18" s="7" t="s">
        <v>27</v>
      </c>
      <c r="C18" s="8">
        <v>12148943.819999997</v>
      </c>
      <c r="D18" s="8">
        <v>0</v>
      </c>
      <c r="E18" s="8">
        <v>11394288.37000001</v>
      </c>
      <c r="F18" s="8">
        <v>754655.45000000019</v>
      </c>
      <c r="G18" s="8">
        <v>0</v>
      </c>
      <c r="H18" s="8">
        <v>0</v>
      </c>
      <c r="I18" s="8">
        <v>0</v>
      </c>
      <c r="J18" s="9"/>
      <c r="K18" s="29">
        <f>E18*2%*4%</f>
        <v>9115.4306960000085</v>
      </c>
      <c r="L18" s="29">
        <f>F18-K18</f>
        <v>745540.01930400019</v>
      </c>
    </row>
    <row r="19" spans="1:12" x14ac:dyDescent="0.25">
      <c r="A19" s="6" t="s">
        <v>14</v>
      </c>
      <c r="B19" s="7" t="s">
        <v>28</v>
      </c>
      <c r="C19" s="8">
        <v>93069.57</v>
      </c>
      <c r="D19" s="8">
        <v>0</v>
      </c>
      <c r="E19" s="8">
        <v>87801.48</v>
      </c>
      <c r="F19" s="8">
        <v>5268.09</v>
      </c>
      <c r="G19" s="8">
        <v>0</v>
      </c>
      <c r="H19" s="8">
        <v>0</v>
      </c>
      <c r="I19" s="8">
        <v>0</v>
      </c>
      <c r="J19" s="9"/>
      <c r="K19" s="9">
        <v>0</v>
      </c>
      <c r="L19" s="10">
        <f>F19-K19</f>
        <v>5268.09</v>
      </c>
    </row>
    <row r="20" spans="1:12" x14ac:dyDescent="0.25">
      <c r="A20" s="6" t="s">
        <v>14</v>
      </c>
      <c r="B20" s="7" t="s">
        <v>29</v>
      </c>
      <c r="C20" s="8">
        <v>7314</v>
      </c>
      <c r="D20" s="8">
        <v>0</v>
      </c>
      <c r="E20" s="8">
        <v>6900</v>
      </c>
      <c r="F20" s="8">
        <v>414</v>
      </c>
      <c r="G20" s="8">
        <v>0</v>
      </c>
      <c r="H20" s="8">
        <v>0</v>
      </c>
      <c r="I20" s="8">
        <v>0</v>
      </c>
      <c r="J20" s="9"/>
      <c r="K20" s="9">
        <v>0</v>
      </c>
      <c r="L20" s="10">
        <f t="shared" ref="L20:L27" si="2">F20-K20</f>
        <v>414</v>
      </c>
    </row>
    <row r="21" spans="1:12" x14ac:dyDescent="0.25">
      <c r="A21" s="6" t="s">
        <v>14</v>
      </c>
      <c r="B21" s="7" t="s">
        <v>30</v>
      </c>
      <c r="C21" s="8">
        <v>4941.72</v>
      </c>
      <c r="D21" s="8">
        <v>0</v>
      </c>
      <c r="E21" s="8">
        <v>4662</v>
      </c>
      <c r="F21" s="8">
        <v>279.72000000000003</v>
      </c>
      <c r="G21" s="8">
        <v>0</v>
      </c>
      <c r="H21" s="8">
        <v>0</v>
      </c>
      <c r="I21" s="8">
        <v>0</v>
      </c>
      <c r="J21" s="9"/>
      <c r="K21" s="9">
        <v>0</v>
      </c>
      <c r="L21" s="10">
        <f t="shared" si="2"/>
        <v>279.72000000000003</v>
      </c>
    </row>
    <row r="22" spans="1:12" x14ac:dyDescent="0.25">
      <c r="A22" s="6" t="s">
        <v>14</v>
      </c>
      <c r="B22" s="7" t="s">
        <v>31</v>
      </c>
      <c r="C22" s="8">
        <v>3604.9500000000003</v>
      </c>
      <c r="D22" s="8">
        <v>0</v>
      </c>
      <c r="E22" s="8">
        <v>3247.82</v>
      </c>
      <c r="F22" s="8">
        <v>357.13</v>
      </c>
      <c r="G22" s="8">
        <v>0</v>
      </c>
      <c r="H22" s="8">
        <v>0</v>
      </c>
      <c r="I22" s="8">
        <v>0</v>
      </c>
      <c r="J22" s="9"/>
      <c r="K22" s="9">
        <v>0</v>
      </c>
      <c r="L22" s="10">
        <f t="shared" si="2"/>
        <v>357.13</v>
      </c>
    </row>
    <row r="23" spans="1:12" x14ac:dyDescent="0.25">
      <c r="A23" s="6" t="s">
        <v>14</v>
      </c>
      <c r="B23" s="7" t="s">
        <v>32</v>
      </c>
      <c r="C23" s="8">
        <v>9925</v>
      </c>
      <c r="D23" s="8">
        <v>0</v>
      </c>
      <c r="E23" s="8">
        <v>9363.2099999999991</v>
      </c>
      <c r="F23" s="8">
        <v>561.79</v>
      </c>
      <c r="G23" s="8">
        <v>0</v>
      </c>
      <c r="H23" s="8">
        <v>0</v>
      </c>
      <c r="I23" s="8">
        <v>0</v>
      </c>
      <c r="J23" s="9"/>
      <c r="K23" s="9">
        <v>0</v>
      </c>
      <c r="L23" s="10">
        <f t="shared" si="2"/>
        <v>561.79</v>
      </c>
    </row>
    <row r="24" spans="1:12" x14ac:dyDescent="0.25">
      <c r="A24" s="6" t="s">
        <v>14</v>
      </c>
      <c r="B24" s="7" t="s">
        <v>12</v>
      </c>
      <c r="C24" s="8">
        <v>48351.97</v>
      </c>
      <c r="D24" s="8">
        <v>2199.119999999999</v>
      </c>
      <c r="E24" s="8">
        <v>43289.63</v>
      </c>
      <c r="F24" s="8">
        <v>2863.22</v>
      </c>
      <c r="G24" s="8">
        <v>0</v>
      </c>
      <c r="H24" s="8">
        <v>0</v>
      </c>
      <c r="I24" s="8">
        <v>0</v>
      </c>
      <c r="J24" s="9"/>
      <c r="K24" s="9">
        <v>0</v>
      </c>
      <c r="L24" s="10">
        <f t="shared" si="2"/>
        <v>2863.22</v>
      </c>
    </row>
    <row r="25" spans="1:12" x14ac:dyDescent="0.25">
      <c r="A25" s="6" t="s">
        <v>14</v>
      </c>
      <c r="B25" s="7" t="s">
        <v>33</v>
      </c>
      <c r="C25" s="8">
        <v>134838.04999999999</v>
      </c>
      <c r="D25" s="8">
        <v>6266.6400000000031</v>
      </c>
      <c r="E25" s="8">
        <v>119047.6</v>
      </c>
      <c r="F25" s="8">
        <v>9523.81</v>
      </c>
      <c r="G25" s="8">
        <v>0</v>
      </c>
      <c r="H25" s="8">
        <v>0</v>
      </c>
      <c r="I25" s="8">
        <v>0</v>
      </c>
      <c r="J25" s="9"/>
      <c r="K25" s="9">
        <v>0</v>
      </c>
      <c r="L25" s="10">
        <f t="shared" si="2"/>
        <v>9523.81</v>
      </c>
    </row>
    <row r="26" spans="1:12" x14ac:dyDescent="0.25">
      <c r="A26" s="6" t="s">
        <v>14</v>
      </c>
      <c r="B26" s="7" t="s">
        <v>13</v>
      </c>
      <c r="C26" s="8">
        <v>627772.86000000034</v>
      </c>
      <c r="D26" s="8">
        <v>27333.669999999987</v>
      </c>
      <c r="E26" s="8">
        <v>555394.23</v>
      </c>
      <c r="F26" s="8">
        <v>45044.960000000006</v>
      </c>
      <c r="G26" s="8">
        <v>0</v>
      </c>
      <c r="H26" s="8">
        <v>0</v>
      </c>
      <c r="I26" s="8">
        <v>0</v>
      </c>
      <c r="J26" s="9"/>
      <c r="K26" s="9">
        <v>0</v>
      </c>
      <c r="L26" s="10">
        <f t="shared" si="2"/>
        <v>45044.960000000006</v>
      </c>
    </row>
    <row r="27" spans="1:12" x14ac:dyDescent="0.25">
      <c r="A27" s="6" t="s">
        <v>14</v>
      </c>
      <c r="B27" s="7" t="s">
        <v>34</v>
      </c>
      <c r="C27" s="8">
        <v>7662</v>
      </c>
      <c r="D27" s="8">
        <v>0</v>
      </c>
      <c r="E27" s="8">
        <v>6750.66</v>
      </c>
      <c r="F27" s="8">
        <v>911.33999999999992</v>
      </c>
      <c r="G27" s="8">
        <v>0</v>
      </c>
      <c r="H27" s="8">
        <v>0</v>
      </c>
      <c r="I27" s="8">
        <v>0</v>
      </c>
      <c r="J27" s="9"/>
      <c r="K27" s="9">
        <v>0</v>
      </c>
      <c r="L27" s="10">
        <f t="shared" si="2"/>
        <v>911.33999999999992</v>
      </c>
    </row>
    <row r="28" spans="1:12" x14ac:dyDescent="0.25">
      <c r="A28" s="6" t="s">
        <v>14</v>
      </c>
      <c r="B28" s="7" t="s">
        <v>35</v>
      </c>
      <c r="C28" s="8">
        <v>201592180.40370369</v>
      </c>
      <c r="D28" s="8">
        <v>56003.260000000009</v>
      </c>
      <c r="E28" s="8">
        <v>190110194.78370374</v>
      </c>
      <c r="F28" s="8">
        <v>11425982.359999996</v>
      </c>
      <c r="G28" s="8">
        <v>0</v>
      </c>
      <c r="H28" s="8">
        <v>0</v>
      </c>
      <c r="I28" s="8">
        <v>0</v>
      </c>
      <c r="J28" s="9"/>
      <c r="K28" s="29">
        <f>E28*2%*4%</f>
        <v>152088.15582696299</v>
      </c>
      <c r="L28" s="29">
        <f>F28-K28</f>
        <v>11273894.204173032</v>
      </c>
    </row>
    <row r="29" spans="1:12" x14ac:dyDescent="0.25">
      <c r="A29" s="6" t="s">
        <v>14</v>
      </c>
      <c r="B29" s="7" t="s">
        <v>36</v>
      </c>
      <c r="C29" s="8">
        <v>14080000</v>
      </c>
      <c r="D29" s="8">
        <v>1595000</v>
      </c>
      <c r="E29" s="8">
        <v>11000000</v>
      </c>
      <c r="F29" s="8">
        <v>1485000</v>
      </c>
      <c r="G29" s="8">
        <v>0</v>
      </c>
      <c r="H29" s="8">
        <v>0</v>
      </c>
      <c r="I29" s="8">
        <v>0</v>
      </c>
      <c r="J29" s="9"/>
      <c r="K29" s="9">
        <v>0</v>
      </c>
      <c r="L29" s="10">
        <f>F29-K29</f>
        <v>1485000</v>
      </c>
    </row>
    <row r="30" spans="1:12" x14ac:dyDescent="0.25">
      <c r="A30" s="6" t="s">
        <v>14</v>
      </c>
      <c r="B30" s="7" t="s">
        <v>37</v>
      </c>
      <c r="C30" s="8">
        <v>54579.06</v>
      </c>
      <c r="D30" s="8">
        <v>0</v>
      </c>
      <c r="E30" s="8">
        <v>49187.5</v>
      </c>
      <c r="F30" s="8">
        <v>5391.5599999999995</v>
      </c>
      <c r="G30" s="8">
        <v>0</v>
      </c>
      <c r="H30" s="8">
        <v>0</v>
      </c>
      <c r="I30" s="8">
        <v>0</v>
      </c>
      <c r="J30" s="9"/>
      <c r="K30" s="9">
        <v>0</v>
      </c>
      <c r="L30" s="9">
        <f>F30-K30</f>
        <v>5391.5599999999995</v>
      </c>
    </row>
    <row r="31" spans="1:12" x14ac:dyDescent="0.25">
      <c r="A31" s="6" t="s">
        <v>14</v>
      </c>
      <c r="B31" s="7" t="s">
        <v>38</v>
      </c>
      <c r="C31" s="8">
        <v>5697.5</v>
      </c>
      <c r="D31" s="8">
        <v>0</v>
      </c>
      <c r="E31" s="8">
        <v>5375</v>
      </c>
      <c r="F31" s="8">
        <v>322.5</v>
      </c>
      <c r="G31" s="8">
        <v>0</v>
      </c>
      <c r="H31" s="8">
        <v>0</v>
      </c>
      <c r="I31" s="8">
        <v>0</v>
      </c>
      <c r="J31" s="9"/>
      <c r="K31" s="9">
        <v>0</v>
      </c>
      <c r="L31" s="9">
        <f>F31-K31</f>
        <v>322.5</v>
      </c>
    </row>
    <row r="32" spans="1:12" x14ac:dyDescent="0.25">
      <c r="A32" s="6" t="s">
        <v>14</v>
      </c>
      <c r="B32" s="7" t="s">
        <v>39</v>
      </c>
      <c r="C32" s="8">
        <v>32219.690000000002</v>
      </c>
      <c r="D32" s="8">
        <v>0</v>
      </c>
      <c r="E32" s="8">
        <v>29312.5</v>
      </c>
      <c r="F32" s="8">
        <v>2907.19</v>
      </c>
      <c r="G32" s="8">
        <v>0</v>
      </c>
      <c r="H32" s="8">
        <v>0</v>
      </c>
      <c r="I32" s="8">
        <v>0</v>
      </c>
      <c r="J32" s="9"/>
      <c r="K32" s="9">
        <v>0</v>
      </c>
      <c r="L32" s="10">
        <f>F32-K32</f>
        <v>2907.19</v>
      </c>
    </row>
    <row r="33" spans="1:13" x14ac:dyDescent="0.25">
      <c r="A33" s="6" t="s">
        <v>41</v>
      </c>
      <c r="B33" s="7" t="s">
        <v>42</v>
      </c>
      <c r="C33" s="8">
        <v>1190708.95</v>
      </c>
      <c r="D33" s="8">
        <v>51736.44999999999</v>
      </c>
      <c r="E33" s="8">
        <v>1070797.3500000001</v>
      </c>
      <c r="F33" s="8">
        <v>68175.149999999994</v>
      </c>
      <c r="G33" s="8">
        <v>0</v>
      </c>
      <c r="H33" s="8">
        <v>0</v>
      </c>
      <c r="I33" s="8">
        <v>0</v>
      </c>
      <c r="J33" s="10">
        <f>F33</f>
        <v>68175.149999999994</v>
      </c>
      <c r="K33" s="9"/>
      <c r="L33" s="9">
        <v>0</v>
      </c>
    </row>
    <row r="34" spans="1:1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3" x14ac:dyDescent="0.25">
      <c r="A35" s="9"/>
      <c r="B35" s="7" t="s">
        <v>43</v>
      </c>
      <c r="C35" s="10">
        <f>SUM(C4:C34)</f>
        <v>270031635.40777773</v>
      </c>
      <c r="D35" s="10">
        <f t="shared" ref="D35:M35" si="3">SUM(D4:D34)</f>
        <v>2425917.976666667</v>
      </c>
      <c r="E35" s="10">
        <f t="shared" si="3"/>
        <v>251011893.84111115</v>
      </c>
      <c r="F35" s="10">
        <f t="shared" si="3"/>
        <v>15864466.519999996</v>
      </c>
      <c r="G35" s="10">
        <f t="shared" si="3"/>
        <v>0</v>
      </c>
      <c r="H35" s="10">
        <f t="shared" si="3"/>
        <v>729357.0700000003</v>
      </c>
      <c r="I35" s="10">
        <f t="shared" si="3"/>
        <v>0</v>
      </c>
      <c r="J35" s="10">
        <f t="shared" si="3"/>
        <v>68175.149999999994</v>
      </c>
      <c r="K35" s="10">
        <f t="shared" si="3"/>
        <v>853142.06562296301</v>
      </c>
      <c r="L35" s="10">
        <f>SUM(L4:L33)</f>
        <v>15672506.374377033</v>
      </c>
      <c r="M35" s="3">
        <f t="shared" si="3"/>
        <v>0</v>
      </c>
    </row>
    <row r="37" spans="1:13" x14ac:dyDescent="0.25">
      <c r="K37" s="3">
        <f>K35+J35-H12-H5-H4+958</f>
        <v>192918.14562296274</v>
      </c>
      <c r="L37">
        <v>15673464.824377036</v>
      </c>
    </row>
    <row r="38" spans="1:13" x14ac:dyDescent="0.25">
      <c r="A38" s="18" t="s">
        <v>2</v>
      </c>
      <c r="B38" s="18" t="s">
        <v>3</v>
      </c>
      <c r="C38" s="19" t="s">
        <v>4</v>
      </c>
      <c r="D38" s="19" t="s">
        <v>5</v>
      </c>
      <c r="E38" s="19" t="s">
        <v>6</v>
      </c>
      <c r="F38" s="19" t="s">
        <v>7</v>
      </c>
      <c r="G38" s="19" t="s">
        <v>8</v>
      </c>
      <c r="H38" s="19" t="s">
        <v>9</v>
      </c>
      <c r="I38" s="19" t="s">
        <v>10</v>
      </c>
      <c r="L38" s="3">
        <f>L35-L37</f>
        <v>-958.45000000298023</v>
      </c>
    </row>
    <row r="39" spans="1:13" x14ac:dyDescent="0.25">
      <c r="A39" s="20" t="s">
        <v>47</v>
      </c>
      <c r="B39" s="21" t="s">
        <v>48</v>
      </c>
      <c r="C39" s="22">
        <v>6360</v>
      </c>
      <c r="D39" s="22">
        <v>0</v>
      </c>
      <c r="E39" s="22">
        <v>6000</v>
      </c>
      <c r="F39" s="22">
        <v>0</v>
      </c>
      <c r="G39" s="22">
        <v>0</v>
      </c>
      <c r="H39" s="22">
        <v>360</v>
      </c>
      <c r="I39" s="22">
        <v>0</v>
      </c>
    </row>
    <row r="40" spans="1:13" x14ac:dyDescent="0.25">
      <c r="A40" s="20" t="s">
        <v>47</v>
      </c>
      <c r="B40" s="21" t="s">
        <v>49</v>
      </c>
      <c r="C40" s="22">
        <v>165014.75000000003</v>
      </c>
      <c r="D40" s="22">
        <v>0</v>
      </c>
      <c r="E40" s="22">
        <v>151850</v>
      </c>
      <c r="F40" s="22">
        <v>0</v>
      </c>
      <c r="G40" s="22">
        <v>0</v>
      </c>
      <c r="H40" s="22">
        <v>13164.750000000002</v>
      </c>
      <c r="I40" s="22">
        <v>0</v>
      </c>
    </row>
    <row r="41" spans="1:13" x14ac:dyDescent="0.25">
      <c r="A41" s="20" t="s">
        <v>47</v>
      </c>
      <c r="B41" s="21" t="s">
        <v>20</v>
      </c>
      <c r="C41" s="22">
        <v>19137.14</v>
      </c>
      <c r="D41" s="22">
        <v>0</v>
      </c>
      <c r="E41" s="22">
        <v>16860.91</v>
      </c>
      <c r="F41" s="22">
        <v>0</v>
      </c>
      <c r="G41" s="22">
        <v>0</v>
      </c>
      <c r="H41" s="22">
        <v>2276.23</v>
      </c>
      <c r="I41" s="22">
        <v>0</v>
      </c>
    </row>
    <row r="42" spans="1:13" x14ac:dyDescent="0.25">
      <c r="A42" s="20" t="s">
        <v>47</v>
      </c>
      <c r="B42" s="21" t="s">
        <v>50</v>
      </c>
      <c r="C42" s="22">
        <v>181500</v>
      </c>
      <c r="D42" s="22">
        <v>22500</v>
      </c>
      <c r="E42" s="22">
        <v>150000</v>
      </c>
      <c r="F42" s="22">
        <v>0</v>
      </c>
      <c r="G42" s="22">
        <v>0</v>
      </c>
      <c r="H42" s="22">
        <v>0</v>
      </c>
      <c r="I42" s="22">
        <v>9000</v>
      </c>
    </row>
    <row r="43" spans="1:13" x14ac:dyDescent="0.25">
      <c r="A43" s="20" t="s">
        <v>47</v>
      </c>
      <c r="B43" s="21" t="s">
        <v>42</v>
      </c>
      <c r="C43" s="22">
        <v>425814.89999999997</v>
      </c>
      <c r="D43" s="22">
        <v>27447.600000000006</v>
      </c>
      <c r="E43" s="22">
        <v>371981.88</v>
      </c>
      <c r="F43" s="22">
        <v>0</v>
      </c>
      <c r="G43" s="22">
        <v>0</v>
      </c>
      <c r="H43" s="22">
        <v>16266.010000000002</v>
      </c>
      <c r="I43" s="22">
        <v>10119.41</v>
      </c>
    </row>
    <row r="44" spans="1:13" x14ac:dyDescent="0.25">
      <c r="A44" s="20" t="s">
        <v>47</v>
      </c>
      <c r="B44" s="21" t="s">
        <v>32</v>
      </c>
      <c r="C44" s="22">
        <v>330986.37</v>
      </c>
      <c r="D44" s="22">
        <v>38005.930000000008</v>
      </c>
      <c r="E44" s="22">
        <v>291233.03000000003</v>
      </c>
      <c r="F44" s="22">
        <v>0</v>
      </c>
      <c r="G44" s="22">
        <v>0</v>
      </c>
      <c r="H44" s="22">
        <v>0</v>
      </c>
      <c r="I44" s="22">
        <v>1747.4099999999999</v>
      </c>
    </row>
    <row r="45" spans="1:13" x14ac:dyDescent="0.25">
      <c r="A45" s="20" t="s">
        <v>47</v>
      </c>
      <c r="B45" s="21" t="s">
        <v>12</v>
      </c>
      <c r="C45" s="22">
        <v>53002.479999999989</v>
      </c>
      <c r="D45" s="22">
        <v>2519.1900000000005</v>
      </c>
      <c r="E45" s="22">
        <v>49590.64</v>
      </c>
      <c r="F45" s="22">
        <v>0</v>
      </c>
      <c r="G45" s="22">
        <v>0</v>
      </c>
      <c r="H45" s="22">
        <v>892.65000000000009</v>
      </c>
      <c r="I45" s="22">
        <v>0</v>
      </c>
    </row>
    <row r="46" spans="1:13" x14ac:dyDescent="0.25">
      <c r="A46" s="20" t="s">
        <v>47</v>
      </c>
      <c r="B46" s="21" t="s">
        <v>51</v>
      </c>
      <c r="C46" s="22">
        <v>31199.409999999996</v>
      </c>
      <c r="D46" s="22">
        <v>59.170000000000073</v>
      </c>
      <c r="E46" s="22">
        <v>27464.590000000004</v>
      </c>
      <c r="F46" s="22">
        <v>0</v>
      </c>
      <c r="G46" s="22">
        <v>0</v>
      </c>
      <c r="H46" s="22">
        <v>3629.02</v>
      </c>
      <c r="I46" s="22">
        <v>46.63</v>
      </c>
    </row>
    <row r="47" spans="1:13" x14ac:dyDescent="0.25">
      <c r="A47" s="20" t="s">
        <v>52</v>
      </c>
      <c r="B47" s="20"/>
      <c r="C47" s="23">
        <v>1213015.05</v>
      </c>
      <c r="D47" s="23">
        <v>90531.890000000014</v>
      </c>
      <c r="E47" s="23">
        <v>1064981.05</v>
      </c>
      <c r="F47" s="23">
        <v>0</v>
      </c>
      <c r="G47" s="23">
        <v>0</v>
      </c>
      <c r="H47" s="23">
        <v>36588.660000000003</v>
      </c>
      <c r="I47" s="23">
        <v>20913.45</v>
      </c>
    </row>
    <row r="50" spans="1:9" x14ac:dyDescent="0.25">
      <c r="A50" s="18" t="s">
        <v>2</v>
      </c>
      <c r="B50" s="18" t="s">
        <v>3</v>
      </c>
      <c r="C50" s="19" t="s">
        <v>4</v>
      </c>
      <c r="D50" s="19" t="s">
        <v>5</v>
      </c>
      <c r="E50" s="19" t="s">
        <v>6</v>
      </c>
      <c r="F50" s="19" t="s">
        <v>7</v>
      </c>
      <c r="G50" s="19" t="s">
        <v>8</v>
      </c>
      <c r="H50" s="19" t="s">
        <v>9</v>
      </c>
      <c r="I50" s="19" t="s">
        <v>10</v>
      </c>
    </row>
    <row r="51" spans="1:9" x14ac:dyDescent="0.25">
      <c r="A51" s="20" t="s">
        <v>53</v>
      </c>
      <c r="B51" s="21" t="s">
        <v>35</v>
      </c>
      <c r="C51" s="22">
        <v>675538647.44000006</v>
      </c>
      <c r="D51" s="22"/>
      <c r="E51" s="22">
        <v>675538647.44000006</v>
      </c>
      <c r="F51" s="22">
        <v>0</v>
      </c>
      <c r="G51" s="22">
        <v>0</v>
      </c>
      <c r="H51" s="22">
        <v>0</v>
      </c>
      <c r="I51" s="22">
        <v>0</v>
      </c>
    </row>
    <row r="52" spans="1:9" x14ac:dyDescent="0.25">
      <c r="A52" s="20" t="s">
        <v>53</v>
      </c>
      <c r="B52" s="21" t="s">
        <v>54</v>
      </c>
      <c r="C52" s="22">
        <v>384672330</v>
      </c>
      <c r="D52" s="22"/>
      <c r="E52" s="22">
        <v>384672330</v>
      </c>
      <c r="F52" s="22">
        <v>0</v>
      </c>
      <c r="G52" s="22">
        <v>0</v>
      </c>
      <c r="H52" s="22">
        <v>0</v>
      </c>
      <c r="I52" s="22">
        <v>0</v>
      </c>
    </row>
    <row r="53" spans="1:9" x14ac:dyDescent="0.25">
      <c r="A53" s="20" t="s">
        <v>55</v>
      </c>
      <c r="B53" s="20"/>
      <c r="C53" s="23">
        <v>1060210977.4400001</v>
      </c>
      <c r="D53" s="23"/>
      <c r="E53" s="23">
        <v>1060210977.4400001</v>
      </c>
      <c r="F53" s="23">
        <v>0</v>
      </c>
      <c r="G53" s="23">
        <v>0</v>
      </c>
      <c r="H53" s="23">
        <v>0</v>
      </c>
      <c r="I53" s="23">
        <v>0</v>
      </c>
    </row>
    <row r="56" spans="1:9" x14ac:dyDescent="0.25">
      <c r="A56" s="12" t="s">
        <v>2</v>
      </c>
      <c r="B56" s="12" t="s">
        <v>3</v>
      </c>
      <c r="C56" s="13" t="s">
        <v>4</v>
      </c>
      <c r="D56" s="13" t="s">
        <v>5</v>
      </c>
      <c r="E56" s="13" t="s">
        <v>6</v>
      </c>
      <c r="F56" s="13" t="s">
        <v>7</v>
      </c>
      <c r="G56" s="13" t="s">
        <v>8</v>
      </c>
      <c r="H56" s="13" t="s">
        <v>9</v>
      </c>
      <c r="I56" s="13" t="s">
        <v>10</v>
      </c>
    </row>
    <row r="57" spans="1:9" x14ac:dyDescent="0.25">
      <c r="A57" s="14" t="s">
        <v>56</v>
      </c>
      <c r="B57" s="1" t="s">
        <v>20</v>
      </c>
      <c r="C57" s="2">
        <v>2417585.0399999991</v>
      </c>
      <c r="D57" s="2">
        <v>14500</v>
      </c>
      <c r="E57" s="2">
        <v>2382328.1099999994</v>
      </c>
      <c r="F57" s="2">
        <v>0</v>
      </c>
      <c r="G57" s="2">
        <v>20756.930000000004</v>
      </c>
      <c r="H57" s="2">
        <v>0</v>
      </c>
      <c r="I57" s="2">
        <v>0</v>
      </c>
    </row>
    <row r="58" spans="1:9" x14ac:dyDescent="0.25">
      <c r="A58" s="14" t="s">
        <v>56</v>
      </c>
      <c r="B58" s="1" t="s">
        <v>57</v>
      </c>
      <c r="C58" s="2">
        <v>54199858</v>
      </c>
      <c r="D58" s="2">
        <v>0</v>
      </c>
      <c r="E58" s="2">
        <v>53137115.686274514</v>
      </c>
      <c r="F58" s="2">
        <v>0</v>
      </c>
      <c r="G58" s="2">
        <v>1062742.3137254901</v>
      </c>
      <c r="H58" s="2">
        <v>0</v>
      </c>
      <c r="I58" s="2">
        <v>0</v>
      </c>
    </row>
    <row r="59" spans="1:9" x14ac:dyDescent="0.25">
      <c r="A59" s="14" t="s">
        <v>56</v>
      </c>
      <c r="B59" s="1" t="s">
        <v>26</v>
      </c>
      <c r="C59" s="2">
        <v>85527.489999999991</v>
      </c>
      <c r="D59" s="2">
        <v>0</v>
      </c>
      <c r="E59" s="2">
        <v>83850.48</v>
      </c>
      <c r="F59" s="2">
        <v>0</v>
      </c>
      <c r="G59" s="2">
        <v>1677.01</v>
      </c>
      <c r="H59" s="2">
        <v>0</v>
      </c>
      <c r="I59" s="2">
        <v>0</v>
      </c>
    </row>
    <row r="60" spans="1:9" x14ac:dyDescent="0.25">
      <c r="A60" s="14" t="s">
        <v>56</v>
      </c>
      <c r="B60" s="1" t="s">
        <v>27</v>
      </c>
      <c r="C60" s="2">
        <v>7352267.7899999991</v>
      </c>
      <c r="D60" s="2">
        <v>0</v>
      </c>
      <c r="E60" s="2">
        <v>7218287.1200000001</v>
      </c>
      <c r="F60" s="2">
        <v>0</v>
      </c>
      <c r="G60" s="2">
        <v>133980.67000000004</v>
      </c>
      <c r="H60" s="2">
        <v>0</v>
      </c>
      <c r="I60" s="2">
        <v>0</v>
      </c>
    </row>
    <row r="61" spans="1:9" x14ac:dyDescent="0.25">
      <c r="A61" s="14" t="s">
        <v>56</v>
      </c>
      <c r="B61" s="1" t="s">
        <v>35</v>
      </c>
      <c r="C61" s="2">
        <v>74846462.989999995</v>
      </c>
      <c r="D61" s="2">
        <v>4000</v>
      </c>
      <c r="E61" s="2">
        <v>73374963.688431367</v>
      </c>
      <c r="F61" s="2">
        <v>0</v>
      </c>
      <c r="G61" s="2">
        <v>1467499.3015686274</v>
      </c>
      <c r="H61" s="2">
        <v>0</v>
      </c>
      <c r="I61" s="2">
        <v>0</v>
      </c>
    </row>
    <row r="62" spans="1:9" x14ac:dyDescent="0.25">
      <c r="A62" s="14" t="s">
        <v>56</v>
      </c>
      <c r="B62" s="1" t="s">
        <v>38</v>
      </c>
      <c r="C62" s="2">
        <v>12600</v>
      </c>
      <c r="D62" s="2">
        <v>0</v>
      </c>
      <c r="E62" s="2">
        <v>12000</v>
      </c>
      <c r="F62" s="2">
        <v>0</v>
      </c>
      <c r="G62" s="2">
        <v>600</v>
      </c>
      <c r="H62" s="2">
        <v>0</v>
      </c>
      <c r="I62" s="2">
        <v>0</v>
      </c>
    </row>
    <row r="63" spans="1:9" x14ac:dyDescent="0.25">
      <c r="A63" s="15" t="s">
        <v>56</v>
      </c>
      <c r="B63" s="1" t="s">
        <v>54</v>
      </c>
      <c r="C63" s="2">
        <v>1406455.05</v>
      </c>
      <c r="D63" s="2">
        <v>0</v>
      </c>
      <c r="E63" s="2">
        <v>1385670</v>
      </c>
      <c r="F63" s="2">
        <v>0</v>
      </c>
      <c r="G63" s="2">
        <v>20785.05</v>
      </c>
      <c r="H63" s="2">
        <v>0</v>
      </c>
      <c r="I63" s="2">
        <v>0</v>
      </c>
    </row>
    <row r="64" spans="1:9" x14ac:dyDescent="0.25">
      <c r="A64" s="15" t="s">
        <v>58</v>
      </c>
      <c r="B64" s="1" t="s">
        <v>54</v>
      </c>
      <c r="C64" s="2">
        <v>2536380</v>
      </c>
      <c r="D64" s="2">
        <v>0</v>
      </c>
      <c r="E64" s="2">
        <v>2536380</v>
      </c>
      <c r="F64" s="2">
        <v>0</v>
      </c>
      <c r="G64" s="2">
        <v>0</v>
      </c>
      <c r="H64" s="2">
        <v>0</v>
      </c>
      <c r="I64" s="2">
        <v>0</v>
      </c>
    </row>
    <row r="65" spans="1:11" x14ac:dyDescent="0.25">
      <c r="A65" s="15" t="s">
        <v>59</v>
      </c>
      <c r="B65" s="1" t="s">
        <v>35</v>
      </c>
      <c r="C65" s="2">
        <v>167298984.48999995</v>
      </c>
      <c r="D65" s="2">
        <v>3098455.4799999995</v>
      </c>
      <c r="E65" s="2">
        <v>164200529.00999996</v>
      </c>
      <c r="F65" s="2">
        <v>0</v>
      </c>
      <c r="G65" s="2">
        <v>0</v>
      </c>
      <c r="H65" s="2">
        <v>0</v>
      </c>
      <c r="I65" s="2">
        <v>0</v>
      </c>
    </row>
    <row r="66" spans="1:11" x14ac:dyDescent="0.25">
      <c r="A66" s="16" t="s">
        <v>60</v>
      </c>
      <c r="B66" s="16"/>
      <c r="C66" s="17">
        <f>SUM(C57:C65)</f>
        <v>310156120.84999996</v>
      </c>
      <c r="D66" s="17">
        <f t="shared" ref="D66:I66" si="4">SUM(D57:D65)</f>
        <v>3116955.4799999995</v>
      </c>
      <c r="E66" s="17">
        <f t="shared" si="4"/>
        <v>304331124.09470582</v>
      </c>
      <c r="F66" s="17">
        <f t="shared" si="4"/>
        <v>0</v>
      </c>
      <c r="G66" s="17">
        <f>SUM(G57:G65)</f>
        <v>2708041.2752941172</v>
      </c>
      <c r="H66" s="17">
        <f t="shared" si="4"/>
        <v>0</v>
      </c>
      <c r="I66" s="17">
        <f t="shared" si="4"/>
        <v>0</v>
      </c>
    </row>
    <row r="68" spans="1:11" x14ac:dyDescent="0.25">
      <c r="A68" s="24" t="s">
        <v>2</v>
      </c>
      <c r="B68" s="24" t="s">
        <v>3</v>
      </c>
      <c r="C68" s="25" t="s">
        <v>4</v>
      </c>
      <c r="D68" s="25" t="s">
        <v>5</v>
      </c>
      <c r="E68" s="25" t="s">
        <v>6</v>
      </c>
      <c r="F68" s="25" t="s">
        <v>7</v>
      </c>
      <c r="G68" s="25" t="s">
        <v>8</v>
      </c>
      <c r="H68" s="25" t="s">
        <v>9</v>
      </c>
      <c r="I68" s="25" t="s">
        <v>10</v>
      </c>
    </row>
    <row r="69" spans="1:11" x14ac:dyDescent="0.25">
      <c r="A69" s="26" t="s">
        <v>61</v>
      </c>
      <c r="B69" s="7" t="s">
        <v>61</v>
      </c>
      <c r="C69" s="8">
        <v>218816858.50000045</v>
      </c>
      <c r="D69" s="8">
        <v>4940382.2699999968</v>
      </c>
      <c r="E69" s="8">
        <v>213876476.22999984</v>
      </c>
      <c r="F69" s="8">
        <v>0</v>
      </c>
      <c r="G69" s="8">
        <v>0</v>
      </c>
      <c r="H69" s="8">
        <v>0</v>
      </c>
      <c r="I69" s="8">
        <v>0</v>
      </c>
    </row>
    <row r="70" spans="1:11" x14ac:dyDescent="0.25">
      <c r="A70" s="9"/>
      <c r="B70" s="9"/>
      <c r="C70" s="9"/>
      <c r="D70" s="9"/>
      <c r="E70" s="9"/>
      <c r="F70" s="9"/>
      <c r="G70" s="9"/>
      <c r="H70" s="9"/>
      <c r="I70" s="9"/>
    </row>
    <row r="72" spans="1:11" x14ac:dyDescent="0.25">
      <c r="A72" s="27" t="s">
        <v>62</v>
      </c>
      <c r="B72" s="27"/>
      <c r="C72" s="28">
        <f>C69+C66+C53+C47+C35</f>
        <v>1860428607.2477782</v>
      </c>
      <c r="D72" s="28">
        <f>D69+D66+D53+D47+D35</f>
        <v>10573787.616666663</v>
      </c>
      <c r="E72" s="28">
        <f t="shared" ref="D72:I72" si="5">E69+E66+E53+E47+E35</f>
        <v>1830495452.6558168</v>
      </c>
      <c r="F72" s="28">
        <f t="shared" si="5"/>
        <v>15864466.519999996</v>
      </c>
      <c r="G72" s="28">
        <f t="shared" si="5"/>
        <v>2708041.2752941172</v>
      </c>
      <c r="H72" s="28">
        <f t="shared" si="5"/>
        <v>765945.73000000033</v>
      </c>
      <c r="I72" s="28">
        <f t="shared" si="5"/>
        <v>20913.45</v>
      </c>
      <c r="J72" s="27"/>
      <c r="K72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C1" workbookViewId="0">
      <selection activeCell="S15" sqref="S15"/>
    </sheetView>
  </sheetViews>
  <sheetFormatPr defaultRowHeight="15" x14ac:dyDescent="0.25"/>
  <cols>
    <col min="6" max="7" width="10.42578125" bestFit="1" customWidth="1"/>
    <col min="9" max="9" width="11" bestFit="1" customWidth="1"/>
    <col min="17" max="18" width="14.28515625" bestFit="1" customWidth="1"/>
    <col min="19" max="19" width="12.5703125" bestFit="1" customWidth="1"/>
  </cols>
  <sheetData>
    <row r="1" spans="1:22" ht="45" x14ac:dyDescent="0.25">
      <c r="A1" s="30" t="s">
        <v>63</v>
      </c>
      <c r="B1" s="31" t="s">
        <v>64</v>
      </c>
      <c r="C1" s="30" t="s">
        <v>65</v>
      </c>
      <c r="D1" s="31" t="s">
        <v>66</v>
      </c>
      <c r="E1" s="31" t="s">
        <v>67</v>
      </c>
      <c r="F1" s="31" t="s">
        <v>87</v>
      </c>
      <c r="G1" s="31" t="s">
        <v>88</v>
      </c>
      <c r="H1" s="30" t="s">
        <v>89</v>
      </c>
      <c r="I1" s="31" t="s">
        <v>90</v>
      </c>
      <c r="J1" s="31" t="s">
        <v>68</v>
      </c>
      <c r="K1" s="31" t="s">
        <v>91</v>
      </c>
      <c r="L1" s="30" t="s">
        <v>92</v>
      </c>
      <c r="M1" s="32" t="s">
        <v>2</v>
      </c>
      <c r="N1" s="32" t="s">
        <v>3</v>
      </c>
      <c r="O1" s="31" t="s">
        <v>69</v>
      </c>
      <c r="P1" s="31" t="s">
        <v>70</v>
      </c>
      <c r="Q1" s="33" t="s">
        <v>71</v>
      </c>
      <c r="R1" s="33" t="s">
        <v>72</v>
      </c>
      <c r="S1" s="33" t="s">
        <v>73</v>
      </c>
      <c r="T1" s="34" t="s">
        <v>74</v>
      </c>
      <c r="U1" s="31" t="s">
        <v>75</v>
      </c>
      <c r="V1" s="31" t="s">
        <v>76</v>
      </c>
    </row>
    <row r="2" spans="1:22" x14ac:dyDescent="0.25">
      <c r="A2" s="1" t="s">
        <v>77</v>
      </c>
      <c r="B2" s="1" t="s">
        <v>78</v>
      </c>
      <c r="C2" s="1" t="s">
        <v>79</v>
      </c>
      <c r="D2" s="1" t="s">
        <v>80</v>
      </c>
      <c r="E2" s="1" t="s">
        <v>81</v>
      </c>
      <c r="F2" s="39">
        <v>42794</v>
      </c>
      <c r="G2" s="39">
        <v>42801</v>
      </c>
      <c r="H2" s="1" t="s">
        <v>93</v>
      </c>
      <c r="I2" s="1" t="s">
        <v>94</v>
      </c>
      <c r="J2" s="1" t="s">
        <v>82</v>
      </c>
      <c r="K2" s="40">
        <v>35170</v>
      </c>
      <c r="L2" s="1" t="s">
        <v>95</v>
      </c>
      <c r="M2" s="35" t="s">
        <v>56</v>
      </c>
      <c r="N2" s="35" t="s">
        <v>57</v>
      </c>
      <c r="O2" s="1" t="s">
        <v>83</v>
      </c>
      <c r="P2" s="1" t="s">
        <v>84</v>
      </c>
      <c r="Q2" s="36">
        <v>23122103</v>
      </c>
      <c r="R2" s="36">
        <v>22668728.431372501</v>
      </c>
      <c r="S2" s="37">
        <v>453374.56862745096</v>
      </c>
      <c r="T2" s="38">
        <v>2</v>
      </c>
      <c r="U2" s="1" t="s">
        <v>85</v>
      </c>
      <c r="V2" s="39"/>
    </row>
    <row r="3" spans="1:22" x14ac:dyDescent="0.25">
      <c r="A3" s="1" t="s">
        <v>77</v>
      </c>
      <c r="B3" s="1" t="s">
        <v>78</v>
      </c>
      <c r="C3" s="1" t="s">
        <v>79</v>
      </c>
      <c r="D3" s="1" t="s">
        <v>80</v>
      </c>
      <c r="E3" s="1" t="s">
        <v>86</v>
      </c>
      <c r="F3" s="39">
        <v>42809</v>
      </c>
      <c r="G3" s="39">
        <v>42815</v>
      </c>
      <c r="H3" s="1" t="s">
        <v>93</v>
      </c>
      <c r="I3" s="1" t="s">
        <v>96</v>
      </c>
      <c r="J3" s="1" t="s">
        <v>82</v>
      </c>
      <c r="K3" s="40">
        <v>46030</v>
      </c>
      <c r="L3" s="1" t="s">
        <v>95</v>
      </c>
      <c r="M3" s="35" t="s">
        <v>56</v>
      </c>
      <c r="N3" s="35" t="s">
        <v>57</v>
      </c>
      <c r="O3" s="1" t="s">
        <v>83</v>
      </c>
      <c r="P3" s="1" t="s">
        <v>84</v>
      </c>
      <c r="Q3" s="36">
        <v>31077755</v>
      </c>
      <c r="R3" s="36">
        <v>30468387.25490196</v>
      </c>
      <c r="S3" s="37">
        <v>609367.74509803904</v>
      </c>
      <c r="T3" s="38">
        <v>1.9999999999999998</v>
      </c>
      <c r="U3" s="1" t="s">
        <v>85</v>
      </c>
      <c r="V3" s="39"/>
    </row>
    <row r="6" spans="1:22" ht="45" x14ac:dyDescent="0.25">
      <c r="A6" s="30" t="s">
        <v>63</v>
      </c>
      <c r="B6" s="31" t="s">
        <v>64</v>
      </c>
      <c r="C6" s="30" t="s">
        <v>65</v>
      </c>
      <c r="D6" s="31" t="s">
        <v>66</v>
      </c>
      <c r="E6" s="31" t="s">
        <v>67</v>
      </c>
      <c r="F6" s="31" t="s">
        <v>87</v>
      </c>
      <c r="G6" s="31" t="s">
        <v>88</v>
      </c>
      <c r="H6" s="30" t="s">
        <v>89</v>
      </c>
      <c r="I6" s="31" t="s">
        <v>90</v>
      </c>
      <c r="J6" s="31" t="s">
        <v>68</v>
      </c>
      <c r="K6" s="31" t="s">
        <v>91</v>
      </c>
      <c r="L6" s="30" t="s">
        <v>92</v>
      </c>
      <c r="M6" s="32" t="s">
        <v>2</v>
      </c>
      <c r="N6" s="32" t="s">
        <v>3</v>
      </c>
      <c r="O6" s="31" t="s">
        <v>69</v>
      </c>
      <c r="P6" s="31" t="s">
        <v>70</v>
      </c>
      <c r="Q6" s="33" t="s">
        <v>71</v>
      </c>
      <c r="R6" s="33" t="s">
        <v>72</v>
      </c>
      <c r="S6" s="33" t="s">
        <v>73</v>
      </c>
      <c r="T6" s="34" t="s">
        <v>74</v>
      </c>
      <c r="U6" s="31" t="s">
        <v>75</v>
      </c>
      <c r="V6" s="31" t="s">
        <v>76</v>
      </c>
    </row>
    <row r="7" spans="1:22" x14ac:dyDescent="0.25">
      <c r="A7" s="1" t="s">
        <v>77</v>
      </c>
      <c r="B7" s="1" t="s">
        <v>78</v>
      </c>
      <c r="C7" s="1" t="s">
        <v>79</v>
      </c>
      <c r="D7" s="1" t="s">
        <v>80</v>
      </c>
      <c r="E7" s="1" t="s">
        <v>86</v>
      </c>
      <c r="F7" s="39">
        <v>42809</v>
      </c>
      <c r="G7" s="39">
        <v>42815</v>
      </c>
      <c r="H7" s="1" t="s">
        <v>93</v>
      </c>
      <c r="I7" s="1" t="s">
        <v>96</v>
      </c>
      <c r="J7" s="1" t="s">
        <v>82</v>
      </c>
      <c r="K7" s="40">
        <v>46030</v>
      </c>
      <c r="L7" s="1" t="s">
        <v>95</v>
      </c>
      <c r="M7" s="35" t="s">
        <v>56</v>
      </c>
      <c r="N7" s="35" t="s">
        <v>57</v>
      </c>
      <c r="O7" s="1" t="s">
        <v>83</v>
      </c>
      <c r="P7" s="1" t="s">
        <v>84</v>
      </c>
      <c r="Q7" s="36">
        <v>31077755</v>
      </c>
      <c r="R7" s="36">
        <v>30468387.25490196</v>
      </c>
      <c r="S7" s="37">
        <v>609367.74509803904</v>
      </c>
      <c r="T7" s="38">
        <v>1.9999999999999998</v>
      </c>
      <c r="U7" s="1" t="s">
        <v>85</v>
      </c>
    </row>
    <row r="8" spans="1:22" x14ac:dyDescent="0.25">
      <c r="A8" s="1" t="s">
        <v>77</v>
      </c>
      <c r="B8" s="1" t="s">
        <v>78</v>
      </c>
      <c r="C8" s="1" t="s">
        <v>79</v>
      </c>
      <c r="D8" s="1" t="s">
        <v>80</v>
      </c>
      <c r="E8" s="1" t="s">
        <v>97</v>
      </c>
      <c r="F8" s="1" t="s">
        <v>98</v>
      </c>
      <c r="G8" s="1" t="s">
        <v>97</v>
      </c>
      <c r="H8">
        <v>103</v>
      </c>
      <c r="I8">
        <v>2001011635</v>
      </c>
      <c r="J8" s="1" t="s">
        <v>82</v>
      </c>
      <c r="K8">
        <v>47836</v>
      </c>
      <c r="L8" s="1" t="s">
        <v>95</v>
      </c>
      <c r="M8" s="35" t="s">
        <v>56</v>
      </c>
      <c r="N8" s="35" t="s">
        <v>57</v>
      </c>
      <c r="O8" s="1" t="s">
        <v>83</v>
      </c>
      <c r="P8" s="1" t="s">
        <v>84</v>
      </c>
      <c r="Q8">
        <v>31981761</v>
      </c>
      <c r="R8">
        <v>31354667</v>
      </c>
      <c r="S8">
        <v>627094</v>
      </c>
    </row>
    <row r="10" spans="1:22" x14ac:dyDescent="0.25">
      <c r="Q10" s="41">
        <f>SUM(Q7:Q9)</f>
        <v>63059516</v>
      </c>
      <c r="R10" s="41">
        <f>SUM(R7:R9)</f>
        <v>61823054.25490196</v>
      </c>
      <c r="S10" s="41">
        <f>SUM(S7:S9)</f>
        <v>1236461.745098039</v>
      </c>
    </row>
    <row r="13" spans="1:22" x14ac:dyDescent="0.25">
      <c r="Q13" t="s">
        <v>99</v>
      </c>
      <c r="R13">
        <v>12.5</v>
      </c>
      <c r="S13" s="41">
        <f>R10*R13%</f>
        <v>7727881.7818627451</v>
      </c>
    </row>
    <row r="15" spans="1:22" x14ac:dyDescent="0.25">
      <c r="Q15" t="s">
        <v>100</v>
      </c>
      <c r="R15">
        <v>3</v>
      </c>
      <c r="S15" s="41">
        <f>R10*R15%</f>
        <v>1854691.6276470588</v>
      </c>
    </row>
    <row r="17" spans="17:19" x14ac:dyDescent="0.25">
      <c r="Q17" t="s">
        <v>45</v>
      </c>
      <c r="S17" s="41">
        <f>S13-S15</f>
        <v>5873190.154215686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 Acharekar</dc:creator>
  <cp:lastModifiedBy>Rupesh  Acharekar</cp:lastModifiedBy>
  <dcterms:created xsi:type="dcterms:W3CDTF">2017-04-06T10:06:12Z</dcterms:created>
  <dcterms:modified xsi:type="dcterms:W3CDTF">2017-04-06T10:51:22Z</dcterms:modified>
</cp:coreProperties>
</file>