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9" i="1" l="1"/>
  <c r="D138" i="1"/>
  <c r="K128" i="1"/>
  <c r="K130" i="1"/>
  <c r="K127" i="1"/>
  <c r="I131" i="1"/>
  <c r="K131" i="1" s="1"/>
  <c r="F129" i="1"/>
  <c r="K129" i="1" s="1"/>
  <c r="L130" i="1" l="1"/>
  <c r="J121" i="1" l="1"/>
  <c r="J120" i="1"/>
  <c r="J119" i="1"/>
  <c r="J118" i="1"/>
  <c r="J117" i="1"/>
  <c r="J116" i="1"/>
  <c r="K120" i="1" s="1"/>
  <c r="D112" i="1"/>
  <c r="C112" i="1"/>
  <c r="E111" i="1"/>
  <c r="E110" i="1"/>
  <c r="E109" i="1"/>
  <c r="E108" i="1"/>
  <c r="E107" i="1"/>
  <c r="E106" i="1"/>
  <c r="C103" i="1"/>
  <c r="D101" i="1"/>
  <c r="E93" i="1"/>
  <c r="D93" i="1"/>
  <c r="C93" i="1"/>
  <c r="F92" i="1"/>
  <c r="F91" i="1"/>
  <c r="F90" i="1"/>
  <c r="D89" i="1"/>
  <c r="C89" i="1"/>
  <c r="F88" i="1"/>
  <c r="F87" i="1"/>
  <c r="F86" i="1"/>
  <c r="L120" i="1" s="1"/>
  <c r="F110" i="1" l="1"/>
  <c r="G91" i="1"/>
  <c r="F89" i="1"/>
  <c r="F93" i="1"/>
  <c r="L121" i="1"/>
  <c r="L122" i="1" s="1"/>
  <c r="G49" i="1" l="1"/>
  <c r="F49" i="1"/>
  <c r="E49" i="1"/>
  <c r="D49" i="1"/>
  <c r="D51" i="1" s="1"/>
  <c r="H47" i="1"/>
  <c r="H46" i="1"/>
  <c r="H42" i="1"/>
  <c r="H41" i="1"/>
  <c r="H40" i="1"/>
  <c r="H39" i="1"/>
  <c r="H38" i="1"/>
  <c r="H37" i="1"/>
  <c r="G50" i="1" l="1"/>
  <c r="F50" i="1"/>
  <c r="E51" i="1"/>
  <c r="E52" i="1" s="1"/>
  <c r="L32" i="1"/>
  <c r="K32" i="1"/>
  <c r="J32" i="1"/>
  <c r="I32" i="1"/>
  <c r="G32" i="1"/>
  <c r="E32" i="1"/>
  <c r="D32" i="1"/>
  <c r="M30" i="1"/>
  <c r="O30" i="1" s="1"/>
  <c r="M29" i="1"/>
  <c r="M28" i="1"/>
  <c r="O28" i="1" s="1"/>
  <c r="N25" i="1"/>
  <c r="M25" i="1"/>
  <c r="L25" i="1"/>
  <c r="K25" i="1"/>
  <c r="J25" i="1"/>
  <c r="I25" i="1"/>
  <c r="H25" i="1"/>
  <c r="G25" i="1"/>
  <c r="F25" i="1"/>
  <c r="E25" i="1"/>
  <c r="D25" i="1"/>
  <c r="O24" i="1"/>
  <c r="O23" i="1"/>
  <c r="O22" i="1"/>
  <c r="Q22" i="1" s="1"/>
  <c r="O20" i="1"/>
  <c r="N19" i="1"/>
  <c r="M19" i="1"/>
  <c r="L19" i="1"/>
  <c r="K19" i="1"/>
  <c r="J19" i="1"/>
  <c r="I19" i="1"/>
  <c r="H19" i="1"/>
  <c r="G19" i="1"/>
  <c r="F19" i="1"/>
  <c r="O18" i="1"/>
  <c r="O17" i="1"/>
  <c r="L15" i="1"/>
  <c r="G15" i="1"/>
  <c r="E15" i="1"/>
  <c r="D15" i="1"/>
  <c r="O14" i="1"/>
  <c r="O13" i="1"/>
  <c r="P24" i="1" l="1"/>
  <c r="Q24" i="1"/>
  <c r="P14" i="1"/>
  <c r="Q28" i="1"/>
  <c r="M32" i="1"/>
  <c r="P18" i="1"/>
  <c r="O29" i="1"/>
  <c r="P29" i="1" s="1"/>
  <c r="Q17" i="1"/>
  <c r="Q18" i="1" s="1"/>
  <c r="Q29" i="1" l="1"/>
</calcChain>
</file>

<file path=xl/sharedStrings.xml><?xml version="1.0" encoding="utf-8"?>
<sst xmlns="http://schemas.openxmlformats.org/spreadsheetml/2006/main" count="107" uniqueCount="73">
  <si>
    <t>April</t>
  </si>
  <si>
    <t>May</t>
  </si>
  <si>
    <t>Jun</t>
  </si>
  <si>
    <t>Jul</t>
  </si>
  <si>
    <t>Aug</t>
  </si>
  <si>
    <t>Sep</t>
  </si>
  <si>
    <t>Oct</t>
  </si>
  <si>
    <t>Nov</t>
  </si>
  <si>
    <t>Dec</t>
  </si>
  <si>
    <t>Jan.17</t>
  </si>
  <si>
    <t>Feb.17</t>
  </si>
  <si>
    <t>S PKO for DFA C1214 in C302-C303</t>
  </si>
  <si>
    <t>DFA C1214</t>
  </si>
  <si>
    <t>SCNO for DFA C1214 in C302-C303</t>
  </si>
  <si>
    <t>C1218  for DFA C1214 in C -303</t>
  </si>
  <si>
    <t>Contaimantion</t>
  </si>
  <si>
    <t>Hyd. SPFAD for Superflex 1840P in C302-C303</t>
  </si>
  <si>
    <t>Superflex</t>
  </si>
  <si>
    <t>Contamination</t>
  </si>
  <si>
    <t>1. Erucic 90-42%(for fine and export grade) &amp; 41%(for Upcity special grade)
2. DFA 1214 - 61% (SPKO) &amp; 65% from DFA C1218
3. Oleic K - 50%
4. Palmitic Acid - 40%
5. Superflex- 62%</t>
  </si>
  <si>
    <t>Oleic-k</t>
  </si>
  <si>
    <t>Month</t>
  </si>
  <si>
    <t xml:space="preserve">Qty </t>
  </si>
  <si>
    <t>Product</t>
  </si>
  <si>
    <t>Fine</t>
  </si>
  <si>
    <t>Export</t>
  </si>
  <si>
    <t>May.16</t>
  </si>
  <si>
    <t>July</t>
  </si>
  <si>
    <t>June</t>
  </si>
  <si>
    <t>August</t>
  </si>
  <si>
    <t>Sept</t>
  </si>
  <si>
    <t>October</t>
  </si>
  <si>
    <t>Novemeber</t>
  </si>
  <si>
    <t>December</t>
  </si>
  <si>
    <t>January.17</t>
  </si>
  <si>
    <t>February.17</t>
  </si>
  <si>
    <t>Target</t>
  </si>
  <si>
    <t>Actual</t>
  </si>
  <si>
    <t>SUPERFLEX</t>
  </si>
  <si>
    <t>ERUCIC ACID 90%</t>
  </si>
  <si>
    <t>TOTAL</t>
  </si>
  <si>
    <t>Section 3</t>
  </si>
  <si>
    <t>Total</t>
  </si>
  <si>
    <t>Recovery</t>
  </si>
  <si>
    <t>BP PKO for Oleic-k C-302/303</t>
  </si>
  <si>
    <t>Products</t>
  </si>
  <si>
    <t>Undistilled C1214</t>
  </si>
  <si>
    <t>DFA C16 Rich</t>
  </si>
  <si>
    <t>DFA C18 95%</t>
  </si>
  <si>
    <t>Mix Residue</t>
  </si>
  <si>
    <t xml:space="preserve"> B/P C1218 for oleic k</t>
  </si>
  <si>
    <t>Oleic-k/ C18 &gt;95 %</t>
  </si>
  <si>
    <t>PKO Residue</t>
  </si>
  <si>
    <t>Section 5</t>
  </si>
  <si>
    <t>B/P PKO FOR OLEIC-K</t>
  </si>
  <si>
    <t>C-1685 %</t>
  </si>
  <si>
    <t>C16 Rich</t>
  </si>
  <si>
    <t>Oleic-k Acid</t>
  </si>
  <si>
    <t>B/P C-1218 FOR OLEIC-K</t>
  </si>
  <si>
    <t>DLGMFA</t>
  </si>
  <si>
    <t>DFA C16 Rich (PKO base)</t>
  </si>
  <si>
    <t>DFA C-16 rich (k-4L/E)</t>
  </si>
  <si>
    <t>Feed</t>
  </si>
  <si>
    <t>SRBDPS</t>
  </si>
  <si>
    <t>DFA C-16 rich</t>
  </si>
  <si>
    <t>DFA C-1698%</t>
  </si>
  <si>
    <t>DFA C-1698% B/P</t>
  </si>
  <si>
    <t>Recovery%</t>
  </si>
  <si>
    <t>BP PKO/BP C1218</t>
  </si>
  <si>
    <t>C16 85</t>
  </si>
  <si>
    <t>Overall data Oleic-k Acid</t>
  </si>
  <si>
    <t>Palmitic acid for C16 98% C303</t>
  </si>
  <si>
    <t>1. Erucic 90-41.6%(for fine and export grade) &amp; 40.7% (for Upcity special grade)
2. DFA 1214 - 61.4% (SPKO) &amp; 67.5% from DFA C1218
3. Oleic K - 58.08%
4. Palmitic Acid -43.04 %
5. Superflex- 63.6%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</si>
</sst>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/>
    <xf numFmtId="16" fontId="2" fillId="0" borderId="1" xfId="0" applyNumberFormat="1" applyFont="1" applyBorder="1"/>
    <xf numFmtId="0" fontId="2" fillId="2" borderId="1" xfId="0" applyFont="1" applyFill="1" applyBorder="1"/>
    <xf numFmtId="2" fontId="3" fillId="3" borderId="2" xfId="0" applyNumberFormat="1" applyFont="1" applyFill="1" applyBorder="1" applyAlignment="1" applyProtection="1">
      <alignment horizontal="left" vertical="center"/>
    </xf>
    <xf numFmtId="0" fontId="0" fillId="2" borderId="1" xfId="0" applyFill="1" applyBorder="1"/>
    <xf numFmtId="2" fontId="4" fillId="0" borderId="4" xfId="0" applyNumberFormat="1" applyFont="1" applyFill="1" applyBorder="1" applyAlignment="1" applyProtection="1">
      <alignment horizontal="left" vertical="center"/>
    </xf>
    <xf numFmtId="0" fontId="3" fillId="4" borderId="2" xfId="0" applyFont="1" applyFill="1" applyBorder="1" applyAlignment="1" applyProtection="1">
      <alignment horizontal="left" vertical="center"/>
    </xf>
    <xf numFmtId="0" fontId="3" fillId="4" borderId="5" xfId="0" applyFont="1" applyFill="1" applyBorder="1" applyAlignment="1" applyProtection="1">
      <alignment horizontal="left" vertical="center"/>
    </xf>
    <xf numFmtId="0" fontId="2" fillId="0" borderId="1" xfId="0" applyFont="1" applyBorder="1"/>
    <xf numFmtId="0" fontId="3" fillId="3" borderId="2" xfId="0" applyFont="1" applyFill="1" applyBorder="1" applyAlignment="1" applyProtection="1">
      <alignment horizontal="left" vertical="center"/>
    </xf>
    <xf numFmtId="0" fontId="3" fillId="4" borderId="6" xfId="0" applyFont="1" applyFill="1" applyBorder="1" applyAlignment="1" applyProtection="1">
      <alignment horizontal="left" vertical="center"/>
    </xf>
    <xf numFmtId="0" fontId="3" fillId="4" borderId="0" xfId="0" applyFont="1" applyFill="1" applyBorder="1" applyAlignment="1" applyProtection="1">
      <alignment horizontal="left" vertical="center"/>
    </xf>
    <xf numFmtId="2" fontId="3" fillId="0" borderId="4" xfId="0" applyNumberFormat="1" applyFont="1" applyFill="1" applyBorder="1" applyAlignment="1" applyProtection="1">
      <alignment horizontal="left" vertical="center"/>
    </xf>
    <xf numFmtId="0" fontId="0" fillId="5" borderId="1" xfId="0" applyFill="1" applyBorder="1"/>
    <xf numFmtId="0" fontId="2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" fontId="0" fillId="0" borderId="1" xfId="0" applyNumberForma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5" borderId="1" xfId="0" applyFont="1" applyFill="1" applyBorder="1"/>
    <xf numFmtId="2" fontId="7" fillId="5" borderId="1" xfId="0" applyNumberFormat="1" applyFont="1" applyFill="1" applyBorder="1"/>
    <xf numFmtId="2" fontId="7" fillId="0" borderId="1" xfId="0" applyNumberFormat="1" applyFont="1" applyBorder="1"/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9"/>
  <sheetViews>
    <sheetView tabSelected="1" workbookViewId="0">
      <selection activeCell="G126" sqref="G126"/>
    </sheetView>
  </sheetViews>
  <sheetFormatPr defaultRowHeight="15" x14ac:dyDescent="0.25"/>
  <cols>
    <col min="1" max="1" width="3.85546875" customWidth="1"/>
    <col min="2" max="2" width="30.140625" style="33" customWidth="1"/>
    <col min="5" max="5" width="8.42578125" customWidth="1"/>
    <col min="6" max="6" width="9.42578125" customWidth="1"/>
  </cols>
  <sheetData>
    <row r="2" spans="2:17" ht="21" x14ac:dyDescent="0.35">
      <c r="B2" s="35" t="s">
        <v>36</v>
      </c>
      <c r="C2" s="5"/>
      <c r="D2" s="5"/>
      <c r="E2" s="5"/>
      <c r="F2" s="6"/>
      <c r="G2" s="36" t="s">
        <v>37</v>
      </c>
      <c r="H2" s="6"/>
    </row>
    <row r="3" spans="2:17" x14ac:dyDescent="0.25">
      <c r="B3" s="16" t="s">
        <v>19</v>
      </c>
      <c r="C3" s="16"/>
      <c r="D3" s="16"/>
      <c r="E3" s="16"/>
      <c r="F3" s="16"/>
      <c r="G3" s="16" t="s">
        <v>72</v>
      </c>
      <c r="H3" s="16"/>
      <c r="I3" s="16"/>
      <c r="J3" s="16"/>
      <c r="K3" s="16"/>
    </row>
    <row r="4" spans="2:17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2:17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2:17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2:17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2:17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2:17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2:17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2" spans="2:17" ht="18.75" x14ac:dyDescent="0.3">
      <c r="B12" s="39" t="s">
        <v>12</v>
      </c>
      <c r="C12" s="37"/>
      <c r="D12" s="1" t="s">
        <v>0</v>
      </c>
      <c r="E12" s="1" t="s">
        <v>1</v>
      </c>
      <c r="F12" s="1" t="s">
        <v>2</v>
      </c>
      <c r="G12" s="1" t="s">
        <v>3</v>
      </c>
      <c r="H12" s="1" t="s">
        <v>4</v>
      </c>
      <c r="I12" s="1" t="s">
        <v>5</v>
      </c>
      <c r="J12" s="1" t="s">
        <v>6</v>
      </c>
      <c r="K12" s="1" t="s">
        <v>7</v>
      </c>
      <c r="L12" s="1" t="s">
        <v>8</v>
      </c>
      <c r="M12" s="1" t="s">
        <v>9</v>
      </c>
      <c r="N12" s="1" t="s">
        <v>10</v>
      </c>
      <c r="O12" s="2"/>
      <c r="P12" s="2"/>
      <c r="Q12" s="2"/>
    </row>
    <row r="13" spans="2:17" x14ac:dyDescent="0.25">
      <c r="B13" s="1" t="s">
        <v>11</v>
      </c>
      <c r="C13" s="1"/>
      <c r="D13" s="1">
        <v>1779.16</v>
      </c>
      <c r="E13" s="1">
        <v>4002.0260000000003</v>
      </c>
      <c r="F13" s="1"/>
      <c r="G13" s="1">
        <v>1024.67</v>
      </c>
      <c r="H13" s="1"/>
      <c r="I13" s="1"/>
      <c r="J13" s="1"/>
      <c r="K13" s="1"/>
      <c r="L13" s="1">
        <v>601.40800000000002</v>
      </c>
      <c r="M13" s="1">
        <v>432.66899999999998</v>
      </c>
      <c r="N13" s="1"/>
      <c r="O13" s="2">
        <f>SUM(D13:N13)</f>
        <v>7839.9330000000009</v>
      </c>
      <c r="P13" s="2"/>
      <c r="Q13" s="2"/>
    </row>
    <row r="14" spans="2:17" ht="15.75" x14ac:dyDescent="0.25">
      <c r="B14" s="1" t="s">
        <v>12</v>
      </c>
      <c r="C14" s="1"/>
      <c r="D14" s="1">
        <v>1080.7449999999999</v>
      </c>
      <c r="E14" s="1">
        <v>2489.0249999999996</v>
      </c>
      <c r="F14" s="1"/>
      <c r="G14" s="1">
        <v>626.08000000000004</v>
      </c>
      <c r="H14" s="1"/>
      <c r="I14" s="1"/>
      <c r="J14" s="1"/>
      <c r="K14" s="1"/>
      <c r="L14" s="1">
        <v>355.90500000000003</v>
      </c>
      <c r="M14" s="1">
        <v>261.32</v>
      </c>
      <c r="N14" s="1"/>
      <c r="O14" s="2">
        <f t="shared" ref="O14" si="0">SUM(D14:N14)</f>
        <v>4813.0749999999989</v>
      </c>
      <c r="P14" s="3">
        <f>O14/O13*100</f>
        <v>61.391787404305596</v>
      </c>
      <c r="Q14" s="2"/>
    </row>
    <row r="15" spans="2:17" x14ac:dyDescent="0.25">
      <c r="B15" s="1"/>
      <c r="C15" s="1"/>
      <c r="D15" s="1">
        <f>D14/D13*100</f>
        <v>60.744677263427668</v>
      </c>
      <c r="E15" s="1">
        <f>E14/E13*100</f>
        <v>62.194123676357918</v>
      </c>
      <c r="F15" s="1"/>
      <c r="G15" s="1">
        <f>G14/G13*100</f>
        <v>61.100647037582831</v>
      </c>
      <c r="H15" s="1"/>
      <c r="I15" s="1"/>
      <c r="J15" s="1"/>
      <c r="K15" s="1"/>
      <c r="L15" s="1">
        <f>L14/L13*100</f>
        <v>59.178627487496016</v>
      </c>
      <c r="M15" s="1">
        <v>25.1</v>
      </c>
      <c r="N15" s="1"/>
      <c r="O15" s="2"/>
      <c r="P15" s="4"/>
      <c r="Q15" s="2"/>
    </row>
    <row r="16" spans="2:17" x14ac:dyDescent="0.25">
      <c r="B16" s="3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4"/>
      <c r="Q16" s="2"/>
    </row>
    <row r="17" spans="2:17" ht="18.75" x14ac:dyDescent="0.3">
      <c r="B17" s="39" t="s">
        <v>13</v>
      </c>
      <c r="C17" s="37"/>
      <c r="D17" s="1"/>
      <c r="E17" s="1"/>
      <c r="F17" s="1">
        <v>2167.252</v>
      </c>
      <c r="G17" s="1">
        <v>3583.0850000000005</v>
      </c>
      <c r="H17" s="1">
        <v>1521.2579999999998</v>
      </c>
      <c r="I17" s="1">
        <v>1779.0739999999998</v>
      </c>
      <c r="J17" s="1">
        <v>1808.607</v>
      </c>
      <c r="K17" s="1">
        <v>1926.4499999999998</v>
      </c>
      <c r="L17" s="1">
        <v>3056.4139999999998</v>
      </c>
      <c r="M17" s="1">
        <v>1792.5059999999999</v>
      </c>
      <c r="N17" s="1">
        <v>2401.1210000000001</v>
      </c>
      <c r="O17" s="2">
        <f>SUM(D17:N17)</f>
        <v>20035.767</v>
      </c>
      <c r="P17" s="4"/>
      <c r="Q17" s="2">
        <f>O17+O20</f>
        <v>20102.918999999998</v>
      </c>
    </row>
    <row r="18" spans="2:17" ht="15.75" x14ac:dyDescent="0.25">
      <c r="B18" s="1" t="s">
        <v>12</v>
      </c>
      <c r="C18" s="1"/>
      <c r="D18" s="1"/>
      <c r="E18" s="1"/>
      <c r="F18" s="1">
        <v>1321.7139999999999</v>
      </c>
      <c r="G18" s="1">
        <v>2150.92</v>
      </c>
      <c r="H18" s="1">
        <v>911.29700000000014</v>
      </c>
      <c r="I18" s="1">
        <v>1118.5600000000002</v>
      </c>
      <c r="J18" s="1">
        <v>1111.5949999999998</v>
      </c>
      <c r="K18" s="1">
        <v>1170.472</v>
      </c>
      <c r="L18" s="1">
        <v>1886.5852999999997</v>
      </c>
      <c r="M18" s="1">
        <v>1127.413</v>
      </c>
      <c r="N18" s="1">
        <v>1529.4849999999999</v>
      </c>
      <c r="O18" s="2">
        <f t="shared" ref="O18:O20" si="1">SUM(D18:N18)</f>
        <v>12328.041300000001</v>
      </c>
      <c r="P18" s="3">
        <f>O18/O17*100</f>
        <v>61.530169022229096</v>
      </c>
      <c r="Q18" s="2">
        <f>O18/Q17*100</f>
        <v>61.324633004789021</v>
      </c>
    </row>
    <row r="19" spans="2:17" x14ac:dyDescent="0.25">
      <c r="B19" s="1"/>
      <c r="C19" s="1"/>
      <c r="D19" s="1"/>
      <c r="E19" s="1"/>
      <c r="F19" s="1">
        <f>F18/F17*100</f>
        <v>60.985709091513115</v>
      </c>
      <c r="G19" s="1">
        <f>G18/G17*100</f>
        <v>60.029834625748478</v>
      </c>
      <c r="H19" s="1">
        <f>H18/H17*100</f>
        <v>59.904171416025441</v>
      </c>
      <c r="I19" s="1">
        <f t="shared" ref="I19:N19" si="2">I18/I17*100</f>
        <v>62.873157608958387</v>
      </c>
      <c r="J19" s="1">
        <f t="shared" si="2"/>
        <v>61.461389898413522</v>
      </c>
      <c r="K19" s="1">
        <f t="shared" si="2"/>
        <v>60.757974512704713</v>
      </c>
      <c r="L19" s="1">
        <f t="shared" si="2"/>
        <v>61.725450151713737</v>
      </c>
      <c r="M19" s="1">
        <f t="shared" si="2"/>
        <v>62.895912203362222</v>
      </c>
      <c r="N19" s="1">
        <f t="shared" si="2"/>
        <v>63.698789023960053</v>
      </c>
      <c r="O19" s="2"/>
      <c r="P19" s="4"/>
      <c r="Q19" s="2"/>
    </row>
    <row r="20" spans="2:17" x14ac:dyDescent="0.25">
      <c r="B20" s="1"/>
      <c r="C20" s="1"/>
      <c r="D20" s="1"/>
      <c r="E20" s="1"/>
      <c r="F20" s="1"/>
      <c r="G20" s="1"/>
      <c r="H20" s="1">
        <v>12.89</v>
      </c>
      <c r="I20" s="1"/>
      <c r="J20" s="1"/>
      <c r="K20" s="1">
        <v>54.262</v>
      </c>
      <c r="L20" s="1"/>
      <c r="M20" s="1"/>
      <c r="N20" s="1"/>
      <c r="O20" s="2">
        <f t="shared" si="1"/>
        <v>67.152000000000001</v>
      </c>
      <c r="P20" s="4"/>
      <c r="Q20" s="2"/>
    </row>
    <row r="21" spans="2:17" x14ac:dyDescent="0.25">
      <c r="B21" s="3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4"/>
      <c r="Q21" s="2"/>
    </row>
    <row r="22" spans="2:17" ht="18.75" x14ac:dyDescent="0.3">
      <c r="B22" s="39" t="s">
        <v>14</v>
      </c>
      <c r="C22" s="37"/>
      <c r="D22" s="1">
        <v>753.02600000000007</v>
      </c>
      <c r="E22" s="1">
        <v>1588.509</v>
      </c>
      <c r="F22" s="1">
        <v>2127.7440000000006</v>
      </c>
      <c r="G22" s="1">
        <v>2518.3630000000003</v>
      </c>
      <c r="H22" s="1">
        <v>3120.2659999999996</v>
      </c>
      <c r="I22" s="1">
        <v>2849.3620000000001</v>
      </c>
      <c r="J22" s="1">
        <v>2661.9387000000002</v>
      </c>
      <c r="K22" s="1">
        <v>2084.6469999999999</v>
      </c>
      <c r="L22" s="1">
        <v>2329.7109999999998</v>
      </c>
      <c r="M22" s="1">
        <v>2816.9079999999999</v>
      </c>
      <c r="N22" s="1">
        <v>1179.895</v>
      </c>
      <c r="O22" s="2">
        <f>SUM(D22:N22)</f>
        <v>24030.369699999999</v>
      </c>
      <c r="P22" s="4"/>
      <c r="Q22" s="2">
        <f>O22+O23</f>
        <v>24215.0697</v>
      </c>
    </row>
    <row r="23" spans="2:17" x14ac:dyDescent="0.25">
      <c r="B23" s="1" t="s">
        <v>15</v>
      </c>
      <c r="C23" s="1"/>
      <c r="D23" s="1">
        <v>28.225999999999999</v>
      </c>
      <c r="E23" s="1"/>
      <c r="F23" s="1">
        <v>38.941000000000003</v>
      </c>
      <c r="G23" s="1">
        <v>10.9</v>
      </c>
      <c r="H23" s="1"/>
      <c r="I23" s="1">
        <v>14.600000000000001</v>
      </c>
      <c r="J23" s="1">
        <v>45.1</v>
      </c>
      <c r="K23" s="1">
        <v>46.933</v>
      </c>
      <c r="L23" s="1"/>
      <c r="M23" s="1">
        <v>0</v>
      </c>
      <c r="N23" s="1"/>
      <c r="O23" s="2">
        <f t="shared" ref="O23" si="3">SUM(D23:N23)</f>
        <v>184.7</v>
      </c>
      <c r="P23" s="4"/>
      <c r="Q23" s="2"/>
    </row>
    <row r="24" spans="2:17" ht="15.75" x14ac:dyDescent="0.25">
      <c r="B24" s="1" t="s">
        <v>12</v>
      </c>
      <c r="C24" s="1"/>
      <c r="D24" s="1">
        <v>523.55899999999997</v>
      </c>
      <c r="E24" s="1">
        <v>1099.277</v>
      </c>
      <c r="F24" s="1">
        <v>1451.09</v>
      </c>
      <c r="G24" s="1">
        <v>1726.819</v>
      </c>
      <c r="H24" s="1">
        <v>2125.0260000000003</v>
      </c>
      <c r="I24" s="1">
        <v>1929.8579999999999</v>
      </c>
      <c r="J24" s="1">
        <v>1796.4740000000002</v>
      </c>
      <c r="K24" s="1">
        <v>1377.2220000000002</v>
      </c>
      <c r="L24" s="1">
        <v>1535.6599999999999</v>
      </c>
      <c r="M24" s="1">
        <v>1869.4740000000002</v>
      </c>
      <c r="N24" s="1">
        <v>767.26600000000008</v>
      </c>
      <c r="O24" s="2">
        <f>SUM(D24:N24)</f>
        <v>16201.725</v>
      </c>
      <c r="P24" s="3">
        <f>O24/O22*100</f>
        <v>67.421871582774699</v>
      </c>
      <c r="Q24" s="2">
        <f>O24/Q22*100</f>
        <v>66.907612493884344</v>
      </c>
    </row>
    <row r="25" spans="2:17" x14ac:dyDescent="0.25">
      <c r="B25" s="1"/>
      <c r="C25" s="1"/>
      <c r="D25" s="1">
        <f>D24/D22*100</f>
        <v>69.527346997314822</v>
      </c>
      <c r="E25" s="1">
        <f t="shared" ref="E25:N25" si="4">E24/E22*100</f>
        <v>69.201811258230208</v>
      </c>
      <c r="F25" s="1">
        <f t="shared" si="4"/>
        <v>68.198523882572317</v>
      </c>
      <c r="G25" s="1">
        <f t="shared" si="4"/>
        <v>68.569106201131433</v>
      </c>
      <c r="H25" s="1">
        <f t="shared" si="4"/>
        <v>68.104001389625139</v>
      </c>
      <c r="I25" s="1">
        <f t="shared" si="4"/>
        <v>67.729477686583877</v>
      </c>
      <c r="J25" s="1">
        <f t="shared" si="4"/>
        <v>67.487429368677795</v>
      </c>
      <c r="K25" s="1">
        <f t="shared" si="4"/>
        <v>66.06499805482656</v>
      </c>
      <c r="L25" s="1">
        <f t="shared" si="4"/>
        <v>65.916330394628346</v>
      </c>
      <c r="M25" s="1">
        <f t="shared" si="4"/>
        <v>66.36617170315823</v>
      </c>
      <c r="N25" s="1">
        <f t="shared" si="4"/>
        <v>65.028328791968775</v>
      </c>
      <c r="O25" s="2"/>
      <c r="P25" s="4"/>
      <c r="Q25" s="2"/>
    </row>
    <row r="26" spans="2:17" x14ac:dyDescent="0.25">
      <c r="B26" s="3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4"/>
      <c r="Q26" s="2"/>
    </row>
    <row r="27" spans="2:17" ht="18.75" x14ac:dyDescent="0.3">
      <c r="B27" s="39" t="s">
        <v>38</v>
      </c>
      <c r="C27" s="3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P27" s="4"/>
      <c r="Q27" s="2"/>
    </row>
    <row r="28" spans="2:17" x14ac:dyDescent="0.25">
      <c r="B28" s="1" t="s">
        <v>16</v>
      </c>
      <c r="C28" s="1"/>
      <c r="D28" s="1">
        <v>948.28100000000006</v>
      </c>
      <c r="E28" s="1">
        <v>1317.9959999999999</v>
      </c>
      <c r="F28" s="1"/>
      <c r="G28" s="1">
        <v>697.10900000000004</v>
      </c>
      <c r="H28" s="1"/>
      <c r="I28" s="1">
        <v>630.72199999999998</v>
      </c>
      <c r="J28" s="1">
        <v>747.41200000000003</v>
      </c>
      <c r="K28" s="1">
        <v>816.78100000000006</v>
      </c>
      <c r="L28" s="1">
        <v>354.53899999999999</v>
      </c>
      <c r="M28" s="1">
        <f>736.33+401.023</f>
        <v>1137.3530000000001</v>
      </c>
      <c r="N28" s="1">
        <v>895.33999999999992</v>
      </c>
      <c r="O28" s="2">
        <f t="shared" ref="O28:O30" si="5">SUM(D28:N28)</f>
        <v>7545.5330000000004</v>
      </c>
      <c r="P28" s="4"/>
      <c r="Q28" s="2">
        <f>O28+O30</f>
        <v>8115.5370000000003</v>
      </c>
    </row>
    <row r="29" spans="2:17" ht="15.75" x14ac:dyDescent="0.25">
      <c r="B29" s="1" t="s">
        <v>17</v>
      </c>
      <c r="C29" s="1"/>
      <c r="D29" s="1">
        <v>595.20399999999995</v>
      </c>
      <c r="E29" s="1">
        <v>799.07899999999995</v>
      </c>
      <c r="F29" s="1"/>
      <c r="G29" s="1">
        <v>444.94800000000004</v>
      </c>
      <c r="H29" s="1"/>
      <c r="I29" s="1">
        <v>407.89299999999997</v>
      </c>
      <c r="J29" s="1">
        <v>497.53300000000002</v>
      </c>
      <c r="K29" s="1">
        <v>528.82099999999991</v>
      </c>
      <c r="L29" s="1">
        <v>220.08800000000002</v>
      </c>
      <c r="M29" s="1">
        <f>468.966+256.233</f>
        <v>725.19900000000007</v>
      </c>
      <c r="N29" s="1">
        <v>583.09</v>
      </c>
      <c r="O29" s="2">
        <f t="shared" si="5"/>
        <v>4801.8549999999996</v>
      </c>
      <c r="P29" s="3">
        <f>O29/O28*100</f>
        <v>63.63838048286317</v>
      </c>
      <c r="Q29" s="2">
        <f>O29/Q28*100</f>
        <v>59.168666226276819</v>
      </c>
    </row>
    <row r="30" spans="2:17" x14ac:dyDescent="0.25">
      <c r="B30" s="1" t="s">
        <v>18</v>
      </c>
      <c r="C30" s="1"/>
      <c r="D30" s="1">
        <v>85.132000000000005</v>
      </c>
      <c r="E30" s="1">
        <v>104.61</v>
      </c>
      <c r="F30" s="1"/>
      <c r="G30" s="1">
        <v>85.78</v>
      </c>
      <c r="H30" s="1"/>
      <c r="I30" s="1">
        <v>96.516999999999996</v>
      </c>
      <c r="J30" s="1">
        <v>15.9</v>
      </c>
      <c r="K30" s="1">
        <v>52.831000000000003</v>
      </c>
      <c r="L30" s="1">
        <v>34</v>
      </c>
      <c r="M30" s="1">
        <f>51.099+21.745</f>
        <v>72.843999999999994</v>
      </c>
      <c r="N30" s="1">
        <v>22.39</v>
      </c>
      <c r="O30" s="2">
        <f t="shared" si="5"/>
        <v>570.00400000000002</v>
      </c>
      <c r="P30" s="2"/>
      <c r="Q30" s="2"/>
    </row>
    <row r="31" spans="2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  <c r="P31" s="2"/>
      <c r="Q31" s="2"/>
    </row>
    <row r="32" spans="2:17" x14ac:dyDescent="0.25">
      <c r="B32" s="1"/>
      <c r="C32" s="1"/>
      <c r="D32" s="1">
        <f>D29/D28*100</f>
        <v>62.766627191729029</v>
      </c>
      <c r="E32" s="1">
        <f>E29/E28</f>
        <v>0.60628332711176669</v>
      </c>
      <c r="F32" s="1"/>
      <c r="G32" s="1">
        <f t="shared" ref="G32" si="6">G29/G28</f>
        <v>0.63827608021127258</v>
      </c>
      <c r="H32" s="1"/>
      <c r="I32" s="1">
        <f>I29/I28</f>
        <v>0.64670805838388379</v>
      </c>
      <c r="J32" s="1">
        <f>J29/J28</f>
        <v>0.66567435363628091</v>
      </c>
      <c r="K32" s="1">
        <f>K29/K28</f>
        <v>0.64744527602870272</v>
      </c>
      <c r="L32" s="1">
        <f>L29/L28</f>
        <v>0.62077232688082273</v>
      </c>
      <c r="M32" s="1">
        <f>M29/M28</f>
        <v>0.6376199825384028</v>
      </c>
      <c r="N32" s="1"/>
      <c r="O32" s="2"/>
      <c r="P32" s="2"/>
      <c r="Q32" s="2"/>
    </row>
    <row r="33" spans="2:17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6"/>
      <c r="Q33" s="6"/>
    </row>
    <row r="34" spans="2:17" ht="18.75" x14ac:dyDescent="0.3">
      <c r="B34" s="39" t="s">
        <v>39</v>
      </c>
      <c r="I34" s="5"/>
      <c r="J34" s="5"/>
      <c r="K34" s="12"/>
      <c r="L34" s="5"/>
      <c r="M34" s="5"/>
      <c r="N34" s="5"/>
      <c r="O34" s="6"/>
      <c r="P34" s="13"/>
      <c r="Q34" s="6"/>
    </row>
    <row r="35" spans="2:17" x14ac:dyDescent="0.25">
      <c r="B35" s="32" t="s">
        <v>21</v>
      </c>
      <c r="C35" s="8"/>
      <c r="D35" s="14" t="s">
        <v>22</v>
      </c>
      <c r="E35" s="15"/>
      <c r="F35" s="14" t="s">
        <v>23</v>
      </c>
      <c r="G35" s="15"/>
      <c r="H35" s="8"/>
      <c r="I35" s="5"/>
      <c r="J35" s="5"/>
      <c r="K35" s="12"/>
      <c r="L35" s="5"/>
      <c r="M35" s="5"/>
      <c r="N35" s="5"/>
      <c r="O35" s="6"/>
      <c r="P35" s="13"/>
      <c r="Q35" s="6"/>
    </row>
    <row r="36" spans="2:17" x14ac:dyDescent="0.25">
      <c r="B36" s="32"/>
      <c r="C36" s="8"/>
      <c r="D36" s="8" t="s">
        <v>24</v>
      </c>
      <c r="E36" s="8" t="s">
        <v>25</v>
      </c>
      <c r="F36" s="8" t="s">
        <v>24</v>
      </c>
      <c r="G36" s="8" t="s">
        <v>25</v>
      </c>
      <c r="H36" s="8"/>
      <c r="I36" s="5"/>
      <c r="J36" s="5"/>
      <c r="K36" s="12"/>
      <c r="L36" s="5"/>
      <c r="M36" s="5"/>
      <c r="N36" s="5"/>
      <c r="O36" s="6"/>
      <c r="P36" s="13"/>
      <c r="Q36" s="6"/>
    </row>
    <row r="37" spans="2:17" x14ac:dyDescent="0.25">
      <c r="B37" s="32" t="s">
        <v>0</v>
      </c>
      <c r="C37" s="8"/>
      <c r="D37" s="8">
        <v>1377.405</v>
      </c>
      <c r="E37" s="8">
        <v>266.887</v>
      </c>
      <c r="F37" s="8">
        <v>576.08299999999997</v>
      </c>
      <c r="G37" s="8">
        <v>107.907</v>
      </c>
      <c r="H37" s="9">
        <f t="shared" ref="H37:H42" si="7">F37/D37</f>
        <v>0.41823791840453606</v>
      </c>
      <c r="I37" s="5"/>
      <c r="J37" s="5"/>
      <c r="K37" s="12"/>
      <c r="L37" s="5"/>
      <c r="M37" s="5"/>
      <c r="N37" s="5"/>
      <c r="O37" s="6"/>
      <c r="P37" s="13"/>
      <c r="Q37" s="6"/>
    </row>
    <row r="38" spans="2:17" x14ac:dyDescent="0.25">
      <c r="B38" s="32" t="s">
        <v>26</v>
      </c>
      <c r="C38" s="8"/>
      <c r="D38" s="8">
        <v>1121.8520000000001</v>
      </c>
      <c r="E38" s="8">
        <v>287.24</v>
      </c>
      <c r="F38" s="8">
        <v>458.06800000000004</v>
      </c>
      <c r="G38" s="8">
        <v>111.123</v>
      </c>
      <c r="H38" s="9">
        <f t="shared" si="7"/>
        <v>0.40831410916948047</v>
      </c>
      <c r="I38" s="5"/>
      <c r="J38" s="5"/>
      <c r="K38" s="12"/>
      <c r="L38" s="5"/>
      <c r="M38" s="5"/>
      <c r="N38" s="5"/>
      <c r="O38" s="6"/>
      <c r="P38" s="13"/>
      <c r="Q38" s="6"/>
    </row>
    <row r="39" spans="2:17" x14ac:dyDescent="0.25">
      <c r="B39" s="32" t="s">
        <v>27</v>
      </c>
      <c r="C39" s="8"/>
      <c r="D39" s="8">
        <v>974.43200000000013</v>
      </c>
      <c r="E39" s="8">
        <v>336.63599999999997</v>
      </c>
      <c r="F39" s="8">
        <v>407.32500000000005</v>
      </c>
      <c r="G39" s="8">
        <v>136.102</v>
      </c>
      <c r="H39" s="9">
        <f t="shared" si="7"/>
        <v>0.41801274999179006</v>
      </c>
      <c r="I39" s="5"/>
      <c r="J39" s="5"/>
      <c r="K39" s="12"/>
      <c r="L39" s="5"/>
      <c r="M39" s="5"/>
      <c r="N39" s="5"/>
      <c r="O39" s="6"/>
      <c r="P39" s="13"/>
      <c r="Q39" s="6"/>
    </row>
    <row r="40" spans="2:17" x14ac:dyDescent="0.25">
      <c r="B40" s="32" t="s">
        <v>28</v>
      </c>
      <c r="C40" s="8"/>
      <c r="D40" s="8">
        <v>598.99700000000007</v>
      </c>
      <c r="E40" s="8">
        <v>234.9254</v>
      </c>
      <c r="F40" s="8">
        <v>250.292</v>
      </c>
      <c r="G40" s="8">
        <v>95.528000000000006</v>
      </c>
      <c r="H40" s="9">
        <f t="shared" si="7"/>
        <v>0.41785184232976119</v>
      </c>
      <c r="I40" s="5"/>
      <c r="J40" s="5"/>
      <c r="K40" s="12"/>
      <c r="L40" s="5"/>
      <c r="M40" s="5"/>
      <c r="N40" s="5"/>
      <c r="O40" s="6"/>
      <c r="P40" s="13"/>
      <c r="Q40" s="6"/>
    </row>
    <row r="41" spans="2:17" x14ac:dyDescent="0.25">
      <c r="B41" s="32" t="s">
        <v>29</v>
      </c>
      <c r="C41" s="8"/>
      <c r="D41" s="8">
        <v>865.82</v>
      </c>
      <c r="E41" s="8">
        <v>133.91999999999999</v>
      </c>
      <c r="F41" s="8">
        <v>367.52</v>
      </c>
      <c r="G41" s="8">
        <v>56.72</v>
      </c>
      <c r="H41" s="9">
        <f t="shared" si="7"/>
        <v>0.42447621907555838</v>
      </c>
      <c r="I41" s="5"/>
      <c r="J41" s="5"/>
      <c r="K41" s="12"/>
      <c r="L41" s="5"/>
      <c r="M41" s="5"/>
      <c r="N41" s="5"/>
      <c r="O41" s="6"/>
      <c r="P41" s="13"/>
      <c r="Q41" s="6"/>
    </row>
    <row r="42" spans="2:17" x14ac:dyDescent="0.25">
      <c r="B42" s="32" t="s">
        <v>30</v>
      </c>
      <c r="C42" s="8"/>
      <c r="D42" s="8">
        <v>216.899</v>
      </c>
      <c r="E42" s="8">
        <v>165.48100000000002</v>
      </c>
      <c r="F42" s="8">
        <v>87.38</v>
      </c>
      <c r="G42" s="8">
        <v>66.62</v>
      </c>
      <c r="H42" s="9">
        <f t="shared" si="7"/>
        <v>0.40286031747495377</v>
      </c>
      <c r="I42" s="5"/>
      <c r="J42" s="5"/>
      <c r="K42" s="12"/>
      <c r="L42" s="5"/>
      <c r="M42" s="5"/>
      <c r="N42" s="5"/>
      <c r="O42" s="6"/>
      <c r="P42" s="13"/>
      <c r="Q42" s="6"/>
    </row>
    <row r="43" spans="2:17" x14ac:dyDescent="0.25">
      <c r="B43" s="32" t="s">
        <v>31</v>
      </c>
      <c r="C43" s="8"/>
      <c r="D43" s="8"/>
      <c r="E43" s="8"/>
      <c r="F43" s="8"/>
      <c r="G43" s="8"/>
      <c r="H43" s="9"/>
      <c r="I43" s="5"/>
      <c r="J43" s="5"/>
    </row>
    <row r="44" spans="2:17" x14ac:dyDescent="0.25">
      <c r="B44" s="32" t="s">
        <v>32</v>
      </c>
      <c r="C44" s="8"/>
      <c r="D44" s="8"/>
      <c r="E44" s="8"/>
      <c r="F44" s="8"/>
      <c r="G44" s="8"/>
      <c r="H44" s="9"/>
      <c r="I44" s="5"/>
      <c r="J44" s="5"/>
    </row>
    <row r="45" spans="2:17" ht="15" customHeight="1" x14ac:dyDescent="0.25">
      <c r="B45" s="32" t="s">
        <v>33</v>
      </c>
      <c r="C45" s="8"/>
      <c r="D45" s="8"/>
      <c r="E45" s="8">
        <v>318.31</v>
      </c>
      <c r="F45" s="8"/>
      <c r="G45" s="8">
        <v>132.74299999999999</v>
      </c>
      <c r="H45" s="9"/>
      <c r="I45" s="5"/>
      <c r="J45" s="5"/>
    </row>
    <row r="46" spans="2:17" x14ac:dyDescent="0.25">
      <c r="B46" s="32" t="s">
        <v>34</v>
      </c>
      <c r="C46" s="8"/>
      <c r="D46" s="8">
        <v>519.10700000000008</v>
      </c>
      <c r="E46" s="8">
        <v>365.79</v>
      </c>
      <c r="F46" s="8">
        <v>210.773</v>
      </c>
      <c r="G46" s="8">
        <v>149.79</v>
      </c>
      <c r="H46" s="9">
        <f t="shared" ref="H46:H47" si="8">F46/D46</f>
        <v>0.40602997069968227</v>
      </c>
      <c r="I46" s="5"/>
      <c r="J46" s="5"/>
    </row>
    <row r="47" spans="2:17" x14ac:dyDescent="0.25">
      <c r="B47" s="32" t="s">
        <v>35</v>
      </c>
      <c r="C47" s="8"/>
      <c r="D47" s="8">
        <v>540.14800000000002</v>
      </c>
      <c r="E47" s="8">
        <v>427.84799999999996</v>
      </c>
      <c r="F47" s="8">
        <v>227.40899999999999</v>
      </c>
      <c r="G47" s="8">
        <v>177.30699999999999</v>
      </c>
      <c r="H47" s="9">
        <f t="shared" si="8"/>
        <v>0.42101238919703488</v>
      </c>
      <c r="I47" s="5"/>
      <c r="J47" s="5"/>
    </row>
    <row r="48" spans="2:17" x14ac:dyDescent="0.25">
      <c r="B48" s="32"/>
      <c r="C48" s="8"/>
      <c r="D48" s="8"/>
      <c r="E48" s="8"/>
      <c r="F48" s="8"/>
      <c r="G48" s="8"/>
      <c r="H48" s="8"/>
      <c r="I48" s="5"/>
      <c r="J48" s="5"/>
    </row>
    <row r="49" spans="2:17" x14ac:dyDescent="0.25">
      <c r="B49" s="32" t="s">
        <v>40</v>
      </c>
      <c r="C49" s="8"/>
      <c r="D49" s="8">
        <f>SUM(D37:D47)</f>
        <v>6214.6600000000008</v>
      </c>
      <c r="E49" s="8">
        <f>SUM(E37:E47)</f>
        <v>2537.0374000000002</v>
      </c>
      <c r="F49" s="8">
        <f>SUM(F37:F47)</f>
        <v>2584.8500000000004</v>
      </c>
      <c r="G49" s="8">
        <f t="shared" ref="G49" si="9">SUM(G37:G47)</f>
        <v>1033.8399999999999</v>
      </c>
      <c r="H49" s="8"/>
      <c r="I49" s="5"/>
      <c r="J49" s="5"/>
    </row>
    <row r="50" spans="2:17" ht="15.75" x14ac:dyDescent="0.25">
      <c r="B50" s="32"/>
      <c r="C50" s="8"/>
      <c r="D50" s="8"/>
      <c r="E50" s="8"/>
      <c r="F50" s="43">
        <f>F49/D49*100</f>
        <v>41.592782227829041</v>
      </c>
      <c r="G50" s="43">
        <f>G49/E49*100</f>
        <v>40.749891980307417</v>
      </c>
      <c r="H50" s="8"/>
      <c r="I50" s="5"/>
      <c r="J50" s="5"/>
    </row>
    <row r="51" spans="2:17" x14ac:dyDescent="0.25">
      <c r="B51" s="1"/>
      <c r="C51" s="2"/>
      <c r="D51" s="2">
        <f>D49+E49</f>
        <v>8751.6974000000009</v>
      </c>
      <c r="E51" s="2">
        <f>F49+G49</f>
        <v>3618.6900000000005</v>
      </c>
      <c r="F51" s="2"/>
      <c r="G51" s="2"/>
      <c r="H51" s="2"/>
      <c r="I51" s="5"/>
      <c r="J51" s="5"/>
    </row>
    <row r="52" spans="2:17" x14ac:dyDescent="0.25">
      <c r="B52" s="1"/>
      <c r="C52" s="2"/>
      <c r="D52" s="2"/>
      <c r="E52" s="17">
        <f>E51/D51*100</f>
        <v>41.348436018823051</v>
      </c>
      <c r="F52" s="2"/>
      <c r="G52" s="2"/>
      <c r="H52" s="2"/>
      <c r="I52" s="5"/>
      <c r="J52" s="5"/>
      <c r="K52" s="5"/>
      <c r="L52" s="5"/>
      <c r="M52" s="5"/>
      <c r="N52" s="5"/>
      <c r="O52" s="6"/>
      <c r="P52" s="6"/>
      <c r="Q52" s="6"/>
    </row>
    <row r="53" spans="2:17" hidden="1" x14ac:dyDescent="0.25">
      <c r="B53" s="31"/>
    </row>
    <row r="54" spans="2:17" hidden="1" x14ac:dyDescent="0.25">
      <c r="B54" s="32"/>
      <c r="C54" s="8"/>
      <c r="D54" s="14"/>
      <c r="E54" s="15"/>
      <c r="F54" s="14"/>
      <c r="G54" s="15"/>
      <c r="H54" s="8"/>
    </row>
    <row r="55" spans="2:17" hidden="1" x14ac:dyDescent="0.25">
      <c r="B55" s="32"/>
      <c r="C55" s="8"/>
      <c r="D55" s="8"/>
      <c r="E55" s="8"/>
      <c r="F55" s="8"/>
      <c r="G55" s="8"/>
      <c r="H55" s="8"/>
    </row>
    <row r="56" spans="2:17" hidden="1" x14ac:dyDescent="0.25">
      <c r="B56" s="32"/>
      <c r="C56" s="8"/>
      <c r="D56" s="8"/>
      <c r="E56" s="8"/>
      <c r="F56" s="8"/>
      <c r="G56" s="8"/>
      <c r="H56" s="9"/>
    </row>
    <row r="57" spans="2:17" hidden="1" x14ac:dyDescent="0.25">
      <c r="B57" s="32"/>
      <c r="C57" s="8"/>
      <c r="D57" s="8"/>
      <c r="E57" s="8"/>
      <c r="F57" s="8"/>
      <c r="G57" s="8"/>
      <c r="H57" s="9"/>
    </row>
    <row r="58" spans="2:17" hidden="1" x14ac:dyDescent="0.25">
      <c r="B58" s="32"/>
      <c r="C58" s="8"/>
      <c r="D58" s="8"/>
      <c r="E58" s="8"/>
      <c r="F58" s="8"/>
      <c r="G58" s="8"/>
      <c r="H58" s="9"/>
    </row>
    <row r="59" spans="2:17" hidden="1" x14ac:dyDescent="0.25">
      <c r="B59" s="32"/>
      <c r="C59" s="8"/>
      <c r="D59" s="8"/>
      <c r="E59" s="8"/>
      <c r="F59" s="8"/>
      <c r="G59" s="8"/>
      <c r="H59" s="9"/>
    </row>
    <row r="60" spans="2:17" hidden="1" x14ac:dyDescent="0.25">
      <c r="B60" s="32"/>
      <c r="C60" s="7"/>
      <c r="D60" s="7"/>
      <c r="E60" s="7"/>
      <c r="F60" s="7"/>
      <c r="G60" s="7"/>
      <c r="H60" s="9"/>
    </row>
    <row r="61" spans="2:17" hidden="1" x14ac:dyDescent="0.25">
      <c r="B61" s="32"/>
      <c r="C61" s="7"/>
      <c r="D61" s="7"/>
      <c r="E61" s="7"/>
      <c r="F61" s="7"/>
      <c r="G61" s="7"/>
      <c r="H61" s="9"/>
    </row>
    <row r="62" spans="2:17" hidden="1" x14ac:dyDescent="0.25">
      <c r="B62" s="32"/>
      <c r="C62" s="7"/>
      <c r="D62" s="7"/>
      <c r="E62" s="7"/>
      <c r="F62" s="7"/>
      <c r="G62" s="7"/>
      <c r="H62" s="9"/>
    </row>
    <row r="63" spans="2:17" hidden="1" x14ac:dyDescent="0.25">
      <c r="B63" s="32"/>
      <c r="C63" s="7"/>
      <c r="D63" s="7"/>
      <c r="E63" s="7"/>
      <c r="F63" s="7"/>
      <c r="G63" s="7"/>
      <c r="H63" s="9"/>
    </row>
    <row r="64" spans="2:17" hidden="1" x14ac:dyDescent="0.25">
      <c r="B64" s="32"/>
      <c r="C64" s="7"/>
      <c r="D64" s="7"/>
      <c r="E64" s="7"/>
      <c r="F64" s="7"/>
      <c r="G64" s="7"/>
      <c r="H64" s="9"/>
    </row>
    <row r="65" spans="2:13" hidden="1" x14ac:dyDescent="0.25">
      <c r="B65" s="32"/>
      <c r="C65" s="7"/>
      <c r="D65" s="7"/>
      <c r="E65" s="7"/>
      <c r="F65" s="7"/>
      <c r="G65" s="7"/>
      <c r="H65" s="9"/>
      <c r="K65" s="5"/>
      <c r="L65" s="5"/>
      <c r="M65" s="5"/>
    </row>
    <row r="66" spans="2:13" hidden="1" x14ac:dyDescent="0.25">
      <c r="B66" s="32"/>
      <c r="C66" s="7"/>
      <c r="D66" s="7"/>
      <c r="E66" s="7"/>
      <c r="F66" s="7"/>
      <c r="G66" s="7"/>
      <c r="H66" s="9"/>
      <c r="K66" s="5"/>
      <c r="L66" s="5"/>
      <c r="M66" s="5"/>
    </row>
    <row r="67" spans="2:13" hidden="1" x14ac:dyDescent="0.25">
      <c r="B67" s="32"/>
      <c r="C67" s="7"/>
      <c r="D67" s="7"/>
      <c r="E67" s="7"/>
      <c r="F67" s="7"/>
      <c r="G67" s="7"/>
      <c r="H67" s="7"/>
      <c r="K67" s="5"/>
      <c r="L67" s="5"/>
      <c r="M67" s="5"/>
    </row>
    <row r="68" spans="2:13" hidden="1" x14ac:dyDescent="0.25">
      <c r="B68" s="32"/>
      <c r="C68" s="7"/>
      <c r="D68" s="7"/>
      <c r="E68" s="7"/>
      <c r="F68" s="7"/>
      <c r="G68" s="7"/>
      <c r="H68" s="7"/>
    </row>
    <row r="69" spans="2:13" hidden="1" x14ac:dyDescent="0.25">
      <c r="B69" s="32"/>
      <c r="C69" s="7"/>
      <c r="D69" s="7"/>
      <c r="E69" s="7"/>
      <c r="F69" s="10"/>
      <c r="G69" s="10"/>
      <c r="H69" s="7"/>
    </row>
    <row r="70" spans="2:13" hidden="1" x14ac:dyDescent="0.25"/>
    <row r="71" spans="2:13" hidden="1" x14ac:dyDescent="0.25">
      <c r="E71" s="11"/>
    </row>
    <row r="72" spans="2:13" hidden="1" x14ac:dyDescent="0.25"/>
    <row r="73" spans="2:13" hidden="1" x14ac:dyDescent="0.25"/>
    <row r="74" spans="2:13" hidden="1" x14ac:dyDescent="0.25"/>
    <row r="75" spans="2:13" hidden="1" x14ac:dyDescent="0.25"/>
    <row r="76" spans="2:13" hidden="1" x14ac:dyDescent="0.25"/>
    <row r="77" spans="2:13" hidden="1" x14ac:dyDescent="0.25"/>
    <row r="78" spans="2:13" hidden="1" x14ac:dyDescent="0.25"/>
    <row r="79" spans="2:13" hidden="1" x14ac:dyDescent="0.25"/>
    <row r="80" spans="2:13" hidden="1" x14ac:dyDescent="0.25"/>
    <row r="81" spans="2:7" hidden="1" x14ac:dyDescent="0.25"/>
    <row r="82" spans="2:7" hidden="1" x14ac:dyDescent="0.25"/>
    <row r="83" spans="2:7" hidden="1" x14ac:dyDescent="0.25"/>
    <row r="84" spans="2:7" hidden="1" x14ac:dyDescent="0.25">
      <c r="B84" s="31" t="s">
        <v>41</v>
      </c>
    </row>
    <row r="85" spans="2:7" hidden="1" x14ac:dyDescent="0.25">
      <c r="C85" s="18">
        <v>42751</v>
      </c>
      <c r="D85" s="18">
        <v>42841</v>
      </c>
      <c r="E85" s="18">
        <v>42963</v>
      </c>
      <c r="F85" s="18" t="s">
        <v>42</v>
      </c>
      <c r="G85" s="19" t="s">
        <v>43</v>
      </c>
    </row>
    <row r="86" spans="2:7" hidden="1" x14ac:dyDescent="0.25">
      <c r="B86" s="20" t="s">
        <v>44</v>
      </c>
      <c r="C86" s="2">
        <v>602.76499999999999</v>
      </c>
      <c r="D86" s="2">
        <v>517.76800000000003</v>
      </c>
      <c r="E86" s="2">
        <v>488.03699999999998</v>
      </c>
      <c r="F86" s="2">
        <f>SUM(C86:E86)</f>
        <v>1608.57</v>
      </c>
      <c r="G86" s="21"/>
    </row>
    <row r="87" spans="2:7" ht="15.75" hidden="1" x14ac:dyDescent="0.25">
      <c r="B87" s="22" t="s">
        <v>45</v>
      </c>
      <c r="C87" s="2"/>
      <c r="D87" s="2"/>
      <c r="E87" s="2"/>
      <c r="F87" s="2">
        <f t="shared" ref="F87:F92" si="10">SUM(C87:E87)</f>
        <v>0</v>
      </c>
      <c r="G87" s="21"/>
    </row>
    <row r="88" spans="2:7" hidden="1" x14ac:dyDescent="0.25">
      <c r="B88" s="23" t="s">
        <v>46</v>
      </c>
      <c r="C88" s="2"/>
      <c r="D88" s="2"/>
      <c r="E88" s="2"/>
      <c r="F88" s="2">
        <f t="shared" si="10"/>
        <v>0</v>
      </c>
      <c r="G88" s="21"/>
    </row>
    <row r="89" spans="2:7" hidden="1" x14ac:dyDescent="0.25">
      <c r="B89" s="23" t="s">
        <v>47</v>
      </c>
      <c r="C89" s="2">
        <f>168.659+6.89</f>
        <v>175.54899999999998</v>
      </c>
      <c r="D89" s="2">
        <f>147.683+24.288</f>
        <v>171.971</v>
      </c>
      <c r="E89" s="2">
        <v>160.16900000000001</v>
      </c>
      <c r="F89" s="2">
        <f t="shared" si="10"/>
        <v>507.68899999999996</v>
      </c>
      <c r="G89" s="21"/>
    </row>
    <row r="90" spans="2:7" hidden="1" x14ac:dyDescent="0.25">
      <c r="B90" s="23" t="s">
        <v>48</v>
      </c>
      <c r="C90" s="2"/>
      <c r="D90" s="2"/>
      <c r="E90" s="2"/>
      <c r="F90" s="2">
        <f t="shared" si="10"/>
        <v>0</v>
      </c>
      <c r="G90" s="21"/>
    </row>
    <row r="91" spans="2:7" hidden="1" x14ac:dyDescent="0.25">
      <c r="B91" s="23" t="s">
        <v>20</v>
      </c>
      <c r="C91" s="2">
        <v>349.91699999999997</v>
      </c>
      <c r="D91" s="2">
        <v>293.62899999999996</v>
      </c>
      <c r="E91" s="2">
        <v>272.21899999999999</v>
      </c>
      <c r="F91" s="2">
        <f t="shared" si="10"/>
        <v>915.76499999999987</v>
      </c>
      <c r="G91" s="21">
        <f>F91/F86*100</f>
        <v>56.930379156642232</v>
      </c>
    </row>
    <row r="92" spans="2:7" hidden="1" x14ac:dyDescent="0.25">
      <c r="B92" s="23" t="s">
        <v>49</v>
      </c>
      <c r="C92" s="2">
        <v>76.093469999999996</v>
      </c>
      <c r="D92" s="2">
        <v>51.546678399999934</v>
      </c>
      <c r="E92" s="2">
        <v>55.648999999999972</v>
      </c>
      <c r="F92" s="2">
        <f t="shared" si="10"/>
        <v>183.2891483999999</v>
      </c>
      <c r="G92" s="21"/>
    </row>
    <row r="93" spans="2:7" hidden="1" x14ac:dyDescent="0.25">
      <c r="B93" s="24" t="s">
        <v>43</v>
      </c>
      <c r="C93" s="2">
        <f>C91/C86*100</f>
        <v>58.051977138685885</v>
      </c>
      <c r="D93" s="2">
        <f t="shared" ref="D93:F93" si="11">D91/D86*100</f>
        <v>56.710534447860809</v>
      </c>
      <c r="E93" s="2">
        <f t="shared" si="11"/>
        <v>55.778352870786442</v>
      </c>
      <c r="F93" s="2">
        <f t="shared" si="11"/>
        <v>56.930379156642232</v>
      </c>
      <c r="G93" s="21"/>
    </row>
    <row r="94" spans="2:7" hidden="1" x14ac:dyDescent="0.25"/>
    <row r="95" spans="2:7" hidden="1" x14ac:dyDescent="0.25">
      <c r="B95" s="31" t="s">
        <v>41</v>
      </c>
    </row>
    <row r="96" spans="2:7" hidden="1" x14ac:dyDescent="0.25">
      <c r="C96" s="18">
        <v>43024</v>
      </c>
      <c r="D96" s="21" t="s">
        <v>43</v>
      </c>
    </row>
    <row r="97" spans="2:6" hidden="1" x14ac:dyDescent="0.25">
      <c r="B97" s="20" t="s">
        <v>50</v>
      </c>
      <c r="C97" s="2">
        <v>260.08800000000002</v>
      </c>
      <c r="D97" s="21"/>
    </row>
    <row r="98" spans="2:6" ht="15.75" hidden="1" x14ac:dyDescent="0.25">
      <c r="B98" s="22" t="s">
        <v>45</v>
      </c>
      <c r="C98" s="2"/>
      <c r="D98" s="21"/>
    </row>
    <row r="99" spans="2:6" hidden="1" x14ac:dyDescent="0.25">
      <c r="B99" s="23" t="s">
        <v>47</v>
      </c>
      <c r="C99" s="2">
        <v>0</v>
      </c>
      <c r="D99" s="21"/>
    </row>
    <row r="100" spans="2:6" hidden="1" x14ac:dyDescent="0.25">
      <c r="B100" s="23" t="s">
        <v>47</v>
      </c>
      <c r="C100" s="2">
        <v>97.296999999999997</v>
      </c>
      <c r="D100" s="21"/>
    </row>
    <row r="101" spans="2:6" hidden="1" x14ac:dyDescent="0.25">
      <c r="B101" s="23" t="s">
        <v>51</v>
      </c>
      <c r="C101" s="2">
        <v>144.44300000000001</v>
      </c>
      <c r="D101" s="21">
        <f>C101/C97*100</f>
        <v>55.536203131247888</v>
      </c>
    </row>
    <row r="102" spans="2:6" hidden="1" x14ac:dyDescent="0.25">
      <c r="B102" s="23" t="s">
        <v>52</v>
      </c>
      <c r="C102" s="2">
        <v>20.348000000000031</v>
      </c>
      <c r="D102" s="21"/>
    </row>
    <row r="103" spans="2:6" hidden="1" x14ac:dyDescent="0.25">
      <c r="B103" s="24" t="s">
        <v>43</v>
      </c>
      <c r="C103" s="2">
        <f>C101/C97*100</f>
        <v>55.536203131247888</v>
      </c>
      <c r="D103" s="21"/>
    </row>
    <row r="104" spans="2:6" hidden="1" x14ac:dyDescent="0.25">
      <c r="B104" s="31" t="s">
        <v>53</v>
      </c>
    </row>
    <row r="105" spans="2:6" hidden="1" x14ac:dyDescent="0.25">
      <c r="C105" s="18">
        <v>42810</v>
      </c>
      <c r="D105" s="18">
        <v>42871</v>
      </c>
      <c r="E105" s="25" t="s">
        <v>42</v>
      </c>
      <c r="F105" s="19" t="s">
        <v>43</v>
      </c>
    </row>
    <row r="106" spans="2:6" hidden="1" x14ac:dyDescent="0.25">
      <c r="B106" s="26" t="s">
        <v>54</v>
      </c>
      <c r="C106" s="2">
        <v>319.64699999999999</v>
      </c>
      <c r="D106" s="2">
        <v>879.11200000000008</v>
      </c>
      <c r="E106" s="2">
        <f>SUM(C106:D106)</f>
        <v>1198.759</v>
      </c>
      <c r="F106" s="21"/>
    </row>
    <row r="107" spans="2:6" ht="15.75" hidden="1" x14ac:dyDescent="0.25">
      <c r="B107" s="22" t="s">
        <v>45</v>
      </c>
      <c r="C107" s="2"/>
      <c r="D107" s="2"/>
      <c r="E107" s="2">
        <f t="shared" ref="E107:E111" si="12">SUM(C107:D107)</f>
        <v>0</v>
      </c>
      <c r="F107" s="21"/>
    </row>
    <row r="108" spans="2:6" hidden="1" x14ac:dyDescent="0.25">
      <c r="B108" s="23" t="s">
        <v>55</v>
      </c>
      <c r="C108" s="2">
        <v>80.775000000000006</v>
      </c>
      <c r="D108" s="2">
        <v>0</v>
      </c>
      <c r="E108" s="2">
        <f t="shared" si="12"/>
        <v>80.775000000000006</v>
      </c>
      <c r="F108" s="21"/>
    </row>
    <row r="109" spans="2:6" hidden="1" x14ac:dyDescent="0.25">
      <c r="B109" s="23" t="s">
        <v>56</v>
      </c>
      <c r="C109" s="2">
        <v>7.7759999999999998</v>
      </c>
      <c r="D109" s="2">
        <v>246.43299999999999</v>
      </c>
      <c r="E109" s="2">
        <f t="shared" si="12"/>
        <v>254.209</v>
      </c>
      <c r="F109" s="21"/>
    </row>
    <row r="110" spans="2:6" hidden="1" x14ac:dyDescent="0.25">
      <c r="B110" s="27" t="s">
        <v>57</v>
      </c>
      <c r="C110" s="2">
        <v>187.315</v>
      </c>
      <c r="D110" s="2">
        <v>519.26599999999996</v>
      </c>
      <c r="E110" s="2">
        <f t="shared" si="12"/>
        <v>706.5809999999999</v>
      </c>
      <c r="F110" s="21">
        <f>E110/E106*100</f>
        <v>58.942706582390613</v>
      </c>
    </row>
    <row r="111" spans="2:6" hidden="1" x14ac:dyDescent="0.25">
      <c r="B111" s="23" t="s">
        <v>49</v>
      </c>
      <c r="C111" s="2">
        <v>43.141706000000006</v>
      </c>
      <c r="D111" s="2">
        <v>111.65477600000006</v>
      </c>
      <c r="E111" s="2">
        <f t="shared" si="12"/>
        <v>154.79648200000005</v>
      </c>
      <c r="F111" s="21"/>
    </row>
    <row r="112" spans="2:6" hidden="1" x14ac:dyDescent="0.25">
      <c r="B112" s="28" t="s">
        <v>43</v>
      </c>
      <c r="C112" s="2">
        <f>C110/C106*100</f>
        <v>58.600581266209282</v>
      </c>
      <c r="D112" s="2">
        <f>D110/D106*100</f>
        <v>59.067104077751175</v>
      </c>
      <c r="E112" s="2"/>
      <c r="F112" s="21"/>
    </row>
    <row r="113" spans="2:12" hidden="1" x14ac:dyDescent="0.25"/>
    <row r="114" spans="2:12" hidden="1" x14ac:dyDescent="0.25">
      <c r="B114" s="31" t="s">
        <v>53</v>
      </c>
    </row>
    <row r="115" spans="2:12" hidden="1" x14ac:dyDescent="0.25">
      <c r="C115" s="18">
        <v>42902</v>
      </c>
      <c r="D115" s="18">
        <v>42994</v>
      </c>
      <c r="E115" s="18">
        <v>43024</v>
      </c>
      <c r="F115" s="18">
        <v>43055</v>
      </c>
      <c r="G115" s="18">
        <v>43085</v>
      </c>
      <c r="H115" s="18">
        <v>42752</v>
      </c>
      <c r="I115" s="18">
        <v>42783</v>
      </c>
      <c r="J115" s="25" t="s">
        <v>42</v>
      </c>
      <c r="K115" s="19" t="s">
        <v>43</v>
      </c>
    </row>
    <row r="116" spans="2:12" hidden="1" x14ac:dyDescent="0.25">
      <c r="B116" s="26" t="s">
        <v>58</v>
      </c>
      <c r="C116" s="2">
        <v>658.00800000000004</v>
      </c>
      <c r="D116" s="2">
        <v>122.47799999999999</v>
      </c>
      <c r="E116" s="2">
        <v>208.041</v>
      </c>
      <c r="F116" s="2">
        <v>523.40899999999988</v>
      </c>
      <c r="G116" s="2">
        <v>232.42</v>
      </c>
      <c r="H116" s="2">
        <v>702.827</v>
      </c>
      <c r="I116" s="2">
        <v>307.04000000000002</v>
      </c>
      <c r="J116" s="2">
        <f>SUM(C116:I116)</f>
        <v>2754.223</v>
      </c>
      <c r="K116" s="21"/>
    </row>
    <row r="117" spans="2:12" hidden="1" x14ac:dyDescent="0.25">
      <c r="B117" s="29" t="s">
        <v>59</v>
      </c>
      <c r="C117" s="2"/>
      <c r="D117" s="2"/>
      <c r="E117" s="2"/>
      <c r="F117" s="2">
        <v>23.8</v>
      </c>
      <c r="G117" s="2"/>
      <c r="H117" s="2"/>
      <c r="I117" s="2"/>
      <c r="J117" s="2">
        <f t="shared" ref="J117:J121" si="13">SUM(C117:I117)</f>
        <v>23.8</v>
      </c>
      <c r="K117" s="21"/>
    </row>
    <row r="118" spans="2:12" hidden="1" x14ac:dyDescent="0.25">
      <c r="B118" s="23" t="s">
        <v>60</v>
      </c>
      <c r="C118" s="2">
        <v>112.911</v>
      </c>
      <c r="D118" s="2">
        <v>36.173000000000002</v>
      </c>
      <c r="E118" s="2">
        <v>65.491</v>
      </c>
      <c r="F118" s="2">
        <v>58.402000000000001</v>
      </c>
      <c r="G118" s="2">
        <v>65.882000000000005</v>
      </c>
      <c r="H118" s="2">
        <v>227.31700000000001</v>
      </c>
      <c r="I118" s="2">
        <v>123.31</v>
      </c>
      <c r="J118" s="2">
        <f t="shared" si="13"/>
        <v>689.48599999999988</v>
      </c>
      <c r="K118" s="21"/>
    </row>
    <row r="119" spans="2:12" hidden="1" x14ac:dyDescent="0.25">
      <c r="B119" s="23" t="s">
        <v>61</v>
      </c>
      <c r="C119" s="2">
        <v>82.518000000000001</v>
      </c>
      <c r="D119" s="2">
        <v>0</v>
      </c>
      <c r="E119" s="2">
        <v>0</v>
      </c>
      <c r="F119" s="2"/>
      <c r="G119" s="2"/>
      <c r="H119" s="2"/>
      <c r="I119" s="2"/>
      <c r="J119" s="2">
        <f t="shared" si="13"/>
        <v>82.518000000000001</v>
      </c>
      <c r="K119" s="21"/>
    </row>
    <row r="120" spans="2:12" hidden="1" x14ac:dyDescent="0.25">
      <c r="B120" s="27" t="s">
        <v>57</v>
      </c>
      <c r="C120" s="2">
        <v>403.42</v>
      </c>
      <c r="D120" s="2">
        <v>76.197000000000003</v>
      </c>
      <c r="E120" s="2">
        <v>131.34699999999998</v>
      </c>
      <c r="F120" s="2">
        <v>306.11099999999999</v>
      </c>
      <c r="G120" s="2">
        <v>128.697</v>
      </c>
      <c r="H120" s="2">
        <v>404.48099999999999</v>
      </c>
      <c r="I120" s="2">
        <v>160.32</v>
      </c>
      <c r="J120" s="2">
        <f t="shared" si="13"/>
        <v>1610.5729999999999</v>
      </c>
      <c r="K120" s="21">
        <f>J120/J116*100</f>
        <v>58.476492281126099</v>
      </c>
      <c r="L120">
        <f>F86+C97+E106+J116</f>
        <v>5821.6399999999994</v>
      </c>
    </row>
    <row r="121" spans="2:12" hidden="1" x14ac:dyDescent="0.25">
      <c r="B121" s="23" t="s">
        <v>49</v>
      </c>
      <c r="C121" s="2">
        <v>58.234765999999929</v>
      </c>
      <c r="D121" s="2">
        <v>10.10799999999999</v>
      </c>
      <c r="E121" s="2">
        <v>11.202999999999989</v>
      </c>
      <c r="F121" s="2">
        <v>55.179999999999986</v>
      </c>
      <c r="G121" s="2">
        <v>37.840999999999994</v>
      </c>
      <c r="H121" s="2">
        <v>71.029000000000011</v>
      </c>
      <c r="I121" s="2">
        <v>23.4</v>
      </c>
      <c r="J121" s="2">
        <f t="shared" si="13"/>
        <v>266.99576599999989</v>
      </c>
      <c r="K121" s="21"/>
      <c r="L121">
        <f>F91+C101+E110+J120</f>
        <v>3377.3619999999996</v>
      </c>
    </row>
    <row r="122" spans="2:12" hidden="1" x14ac:dyDescent="0.25">
      <c r="L122" s="11">
        <f>L121/L120*100</f>
        <v>58.013927346933173</v>
      </c>
    </row>
    <row r="123" spans="2:12" hidden="1" x14ac:dyDescent="0.25"/>
    <row r="124" spans="2:12" hidden="1" x14ac:dyDescent="0.25"/>
    <row r="125" spans="2:12" ht="18.75" x14ac:dyDescent="0.3">
      <c r="B125" s="39" t="s">
        <v>71</v>
      </c>
    </row>
    <row r="126" spans="2:12" x14ac:dyDescent="0.25">
      <c r="B126" s="1" t="s">
        <v>62</v>
      </c>
      <c r="C126" s="2"/>
      <c r="D126" s="2" t="s">
        <v>4</v>
      </c>
      <c r="E126" s="2" t="s">
        <v>27</v>
      </c>
      <c r="F126" s="2" t="s">
        <v>5</v>
      </c>
      <c r="G126" s="34">
        <v>42752</v>
      </c>
      <c r="H126" s="34">
        <v>42783</v>
      </c>
      <c r="I126" s="34">
        <v>42811</v>
      </c>
      <c r="J126" s="34">
        <v>42811</v>
      </c>
      <c r="K126" s="34" t="s">
        <v>42</v>
      </c>
      <c r="L126" s="40" t="s">
        <v>43</v>
      </c>
    </row>
    <row r="127" spans="2:12" x14ac:dyDescent="0.25">
      <c r="B127" s="1" t="s">
        <v>63</v>
      </c>
      <c r="C127" s="2"/>
      <c r="D127" s="2">
        <v>346.39300000000003</v>
      </c>
      <c r="E127" s="2">
        <v>320.142</v>
      </c>
      <c r="F127" s="2">
        <v>187.55</v>
      </c>
      <c r="G127" s="2">
        <v>382.95</v>
      </c>
      <c r="H127" s="2">
        <v>424.53000000000003</v>
      </c>
      <c r="I127" s="30">
        <v>304.98</v>
      </c>
      <c r="J127" s="2">
        <v>466.77200000000005</v>
      </c>
      <c r="K127" s="2">
        <f>SUM(D127:J127)</f>
        <v>2433.317</v>
      </c>
      <c r="L127" s="30"/>
    </row>
    <row r="128" spans="2:12" x14ac:dyDescent="0.25">
      <c r="B128" s="1" t="s">
        <v>45</v>
      </c>
      <c r="C128" s="2"/>
      <c r="D128" s="2"/>
      <c r="E128" s="2"/>
      <c r="F128" s="2"/>
      <c r="G128" s="2"/>
      <c r="H128" s="2"/>
      <c r="I128" s="2"/>
      <c r="J128" s="2"/>
      <c r="K128" s="2">
        <f t="shared" ref="K128:K131" si="14">SUM(D128:J128)</f>
        <v>0</v>
      </c>
      <c r="L128" s="30"/>
    </row>
    <row r="129" spans="2:12" x14ac:dyDescent="0.25">
      <c r="B129" s="1" t="s">
        <v>64</v>
      </c>
      <c r="C129" s="2"/>
      <c r="D129" s="2">
        <v>9.9809999999999999</v>
      </c>
      <c r="E129" s="2">
        <v>11.457999999999998</v>
      </c>
      <c r="F129" s="2">
        <f>3.7+3.8</f>
        <v>7.5</v>
      </c>
      <c r="G129" s="2">
        <v>23.396000000000001</v>
      </c>
      <c r="H129" s="2">
        <v>27.085000000000001</v>
      </c>
      <c r="I129" s="30">
        <v>35</v>
      </c>
      <c r="J129" s="2">
        <v>18.719079999999998</v>
      </c>
      <c r="K129" s="2">
        <f t="shared" si="14"/>
        <v>133.13908000000001</v>
      </c>
      <c r="L129" s="30"/>
    </row>
    <row r="130" spans="2:12" ht="18.75" x14ac:dyDescent="0.3">
      <c r="B130" s="1" t="s">
        <v>65</v>
      </c>
      <c r="C130" s="2"/>
      <c r="D130" s="2">
        <v>134.226</v>
      </c>
      <c r="E130" s="2">
        <v>163.87499999999997</v>
      </c>
      <c r="F130" s="2">
        <v>71.69</v>
      </c>
      <c r="G130" s="2">
        <v>176.76300000000001</v>
      </c>
      <c r="H130" s="2">
        <v>188.59</v>
      </c>
      <c r="I130" s="30">
        <v>104.4</v>
      </c>
      <c r="J130" s="2">
        <v>208.00799999999998</v>
      </c>
      <c r="K130" s="2">
        <f t="shared" si="14"/>
        <v>1047.5519999999999</v>
      </c>
      <c r="L130" s="41">
        <f>K130/K127*100</f>
        <v>43.050371160025591</v>
      </c>
    </row>
    <row r="131" spans="2:12" x14ac:dyDescent="0.25">
      <c r="B131" s="1" t="s">
        <v>66</v>
      </c>
      <c r="C131" s="2"/>
      <c r="D131" s="2">
        <v>202.18600000000001</v>
      </c>
      <c r="E131" s="2">
        <v>144.48885799999999</v>
      </c>
      <c r="F131" s="2">
        <v>108.36</v>
      </c>
      <c r="G131" s="2">
        <v>182.791</v>
      </c>
      <c r="H131" s="2">
        <v>208.85499999999999</v>
      </c>
      <c r="I131" s="30">
        <f>I127-I129-I130</f>
        <v>165.58</v>
      </c>
      <c r="J131" s="2">
        <v>240.04491999999999</v>
      </c>
      <c r="K131" s="2">
        <f t="shared" si="14"/>
        <v>1252.3057779999999</v>
      </c>
      <c r="L131" s="30"/>
    </row>
    <row r="133" spans="2:12" ht="18.75" x14ac:dyDescent="0.3">
      <c r="B133" s="39" t="s">
        <v>70</v>
      </c>
      <c r="C133" t="s">
        <v>42</v>
      </c>
      <c r="D133" t="s">
        <v>67</v>
      </c>
    </row>
    <row r="134" spans="2:12" x14ac:dyDescent="0.25">
      <c r="B134" s="1" t="s">
        <v>68</v>
      </c>
      <c r="C134" s="2">
        <v>5589.15</v>
      </c>
      <c r="D134" s="2"/>
    </row>
    <row r="135" spans="2:12" x14ac:dyDescent="0.25">
      <c r="B135" s="1" t="s">
        <v>47</v>
      </c>
      <c r="C135" s="2">
        <v>1647.8</v>
      </c>
      <c r="D135" s="2"/>
    </row>
    <row r="136" spans="2:12" x14ac:dyDescent="0.25">
      <c r="B136" s="1" t="s">
        <v>69</v>
      </c>
      <c r="C136" s="2">
        <v>80.775000000000006</v>
      </c>
      <c r="D136" s="2"/>
    </row>
    <row r="137" spans="2:12" x14ac:dyDescent="0.25">
      <c r="B137" s="1" t="s">
        <v>59</v>
      </c>
      <c r="C137" s="2">
        <v>23.8</v>
      </c>
      <c r="D137" s="2"/>
    </row>
    <row r="138" spans="2:12" ht="18.75" x14ac:dyDescent="0.3">
      <c r="B138" s="1" t="s">
        <v>57</v>
      </c>
      <c r="C138" s="2">
        <v>3246.6</v>
      </c>
      <c r="D138" s="42">
        <f>C138/C134*100</f>
        <v>58.087544617696786</v>
      </c>
    </row>
    <row r="139" spans="2:12" x14ac:dyDescent="0.25">
      <c r="B139" s="1" t="s">
        <v>49</v>
      </c>
      <c r="C139" s="2">
        <f>C134-C135-C136-C137-C138</f>
        <v>590.17499999999927</v>
      </c>
      <c r="D139" s="2"/>
    </row>
  </sheetData>
  <mergeCells count="6">
    <mergeCell ref="B3:F10"/>
    <mergeCell ref="G3:K10"/>
    <mergeCell ref="D35:E35"/>
    <mergeCell ref="F35:G35"/>
    <mergeCell ref="D54:E54"/>
    <mergeCell ref="F54:G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2017-04-18T04:52:20Z</dcterms:modified>
</cp:coreProperties>
</file>