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C31" i="1"/>
  <c r="C32" i="1"/>
  <c r="C33" i="1"/>
  <c r="AE17" i="1" l="1"/>
  <c r="AD17" i="1"/>
  <c r="AC17" i="1"/>
  <c r="C27" i="1" s="1"/>
  <c r="AA17" i="1"/>
  <c r="Z17" i="1"/>
  <c r="Y17" i="1"/>
  <c r="C21" i="1" s="1"/>
  <c r="Q17" i="1"/>
  <c r="P17" i="1"/>
  <c r="O17" i="1"/>
  <c r="C26" i="1" s="1"/>
  <c r="I17" i="1"/>
  <c r="H17" i="1"/>
  <c r="G17" i="1"/>
  <c r="C20" i="1" s="1"/>
  <c r="E17" i="1"/>
  <c r="D17" i="1"/>
  <c r="C17" i="1"/>
  <c r="C19" i="1" s="1"/>
  <c r="M15" i="1"/>
  <c r="M14" i="1"/>
  <c r="K14" i="1"/>
  <c r="M13" i="1"/>
  <c r="L13" i="1"/>
  <c r="K13" i="1"/>
  <c r="M12" i="1"/>
  <c r="K12" i="1"/>
  <c r="M11" i="1"/>
  <c r="L11" i="1"/>
  <c r="M10" i="1"/>
  <c r="K10" i="1"/>
  <c r="M9" i="1"/>
  <c r="K9" i="1"/>
  <c r="M8" i="1"/>
  <c r="L8" i="1"/>
  <c r="K8" i="1"/>
  <c r="AE7" i="1"/>
  <c r="M7" i="1"/>
  <c r="M6" i="1"/>
  <c r="K6" i="1"/>
  <c r="L5" i="1"/>
  <c r="K5" i="1"/>
  <c r="M4" i="1"/>
  <c r="M17" i="1" s="1"/>
  <c r="L4" i="1"/>
  <c r="L17" i="1" s="1"/>
  <c r="K4" i="1"/>
  <c r="K17" i="1" s="1"/>
  <c r="C35" i="1" l="1"/>
  <c r="C22" i="1"/>
  <c r="C25" i="1"/>
  <c r="C28" i="1" s="1"/>
  <c r="C29" i="1"/>
  <c r="C23" i="1"/>
</calcChain>
</file>

<file path=xl/comments1.xml><?xml version="1.0" encoding="utf-8"?>
<comments xmlns="http://schemas.openxmlformats.org/spreadsheetml/2006/main">
  <authors>
    <author>Author</author>
  </authors>
  <commentList>
    <comment ref="AC4" authorId="0">
      <text>
        <r>
          <rPr>
            <b/>
            <sz val="8"/>
            <color indexed="81"/>
            <rFont val="Tahoma"/>
            <family val="2"/>
          </rPr>
          <t>Feed rate kept low due to low MP steam pressure (uNavilbility of NG)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Low thermic temperatures</t>
        </r>
      </text>
    </comment>
    <comment ref="AC6" authorId="0">
      <text>
        <r>
          <rPr>
            <b/>
            <sz val="9"/>
            <color indexed="81"/>
            <rFont val="Tahoma"/>
            <family val="2"/>
          </rPr>
          <t>P-351 A has tripping problem &amp; P-VP-351 B pumping issue</t>
        </r>
      </text>
    </comment>
    <comment ref="AE6" authorId="0">
      <text>
        <r>
          <rPr>
            <b/>
            <sz val="9"/>
            <color indexed="81"/>
            <rFont val="Tahoma"/>
            <family val="2"/>
          </rPr>
          <t>Coal fire clinker formation &amp; CPP lighter issue</t>
        </r>
      </text>
    </comment>
    <comment ref="AC7" authorId="0">
      <text>
        <r>
          <rPr>
            <b/>
            <sz val="8"/>
            <color indexed="81"/>
            <rFont val="Tahoma"/>
            <family val="2"/>
          </rPr>
          <t>P-355 C-303 B/P transferring suction line found leak</t>
        </r>
      </text>
    </comment>
    <comment ref="AE7" authorId="0">
      <text>
        <r>
          <rPr>
            <b/>
            <sz val="9"/>
            <color indexed="81"/>
            <rFont val="Tahoma"/>
            <family val="2"/>
          </rPr>
          <t>Plant stopped to take Column pressure test &amp; E-12 found leak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F7" authorId="0">
      <text>
        <r>
          <rPr>
            <b/>
            <sz val="8"/>
            <color indexed="81"/>
            <rFont val="Tahoma"/>
            <family val="2"/>
          </rPr>
          <t>Low thermic Fluid temperatures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Thermic fluid temp low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C-401/303 line up work ON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C-302 reboiler gasket found leak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C-501 three way thermic valve found leak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0" authorId="0">
      <text>
        <r>
          <rPr>
            <b/>
            <sz val="8"/>
            <color indexed="81"/>
            <rFont val="Tahoma"/>
            <family val="2"/>
          </rPr>
          <t>Thermic fluid temp low</t>
        </r>
      </text>
    </comment>
    <comment ref="Q10" authorId="0">
      <text>
        <r>
          <rPr>
            <b/>
            <sz val="8"/>
            <color indexed="81"/>
            <rFont val="Tahoma"/>
            <family val="2"/>
          </rPr>
          <t>Thermic fluid temp low = 1.39</t>
        </r>
      </text>
    </comment>
    <comment ref="AE11" authorId="0">
      <text>
        <r>
          <rPr>
            <b/>
            <sz val="14"/>
            <color indexed="81"/>
            <rFont val="Tahoma"/>
            <family val="2"/>
          </rPr>
          <t>Changeover activity delayed as P-515A got heavy m/s leak during plant changeover and P-515B was under maintenance dept.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Thermic fluid temp low Coal fire fan tripped</t>
        </r>
      </text>
    </comment>
    <comment ref="Q12" authorId="0">
      <text>
        <r>
          <rPr>
            <b/>
            <sz val="8"/>
            <color indexed="81"/>
            <rFont val="Tahoma"/>
            <family val="2"/>
          </rPr>
          <t>Thermic fluid temp low Coal fire fan tripped</t>
        </r>
      </text>
    </comment>
    <comment ref="M13" authorId="0">
      <text>
        <r>
          <rPr>
            <b/>
            <sz val="8"/>
            <color indexed="81"/>
            <rFont val="Tahoma"/>
            <family val="2"/>
          </rPr>
          <t xml:space="preserve">E-516 maintaience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14" authorId="0">
      <text>
        <r>
          <rPr>
            <b/>
            <sz val="14"/>
            <color indexed="81"/>
            <rFont val="Tahoma"/>
            <family val="2"/>
          </rPr>
          <t>E-366 Dummy wrok for Bypass since leak from body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<sst xmlns="http://schemas.openxmlformats.org/spreadsheetml/2006/main" count="96" uniqueCount="41">
  <si>
    <t>Changeovers downtime 14-15</t>
  </si>
  <si>
    <t>Changeovers downtime 15-16</t>
  </si>
  <si>
    <t>Unplanned Downtime 14-16</t>
  </si>
  <si>
    <t>Unplanned Downtime 15-16</t>
  </si>
  <si>
    <t>Changeovers downtime 16-17</t>
  </si>
  <si>
    <t>Unplanned Downtime 16-17</t>
  </si>
  <si>
    <t>Sections</t>
  </si>
  <si>
    <t>April</t>
  </si>
  <si>
    <t>i</t>
  </si>
  <si>
    <t>May</t>
  </si>
  <si>
    <t>June</t>
  </si>
  <si>
    <t>C501 reboiler changed with Old re-tubed reboiler of C302 (8.48)</t>
  </si>
  <si>
    <t>July</t>
  </si>
  <si>
    <t>C501 steam generator E14 was found leak (3.27)</t>
  </si>
  <si>
    <t>August</t>
  </si>
  <si>
    <t>September</t>
  </si>
  <si>
    <t>October</t>
  </si>
  <si>
    <t>E-365 Heat exchanger of C-303 found leak (6.63)</t>
  </si>
  <si>
    <t>November</t>
  </si>
  <si>
    <t>Plant stopped since tubes of E-12 top condenser of C-501 found leak (4.0 days)</t>
  </si>
  <si>
    <t>December</t>
  </si>
  <si>
    <t>C-303 vaccum pump problem, Hot well line leak &amp; suction line of vaccum pump found leak  (3.94)</t>
  </si>
  <si>
    <t>January</t>
  </si>
  <si>
    <t>February</t>
  </si>
  <si>
    <t>March</t>
  </si>
  <si>
    <t>Total</t>
  </si>
  <si>
    <t>Changeover downtime</t>
  </si>
  <si>
    <t>Sum FY 14-15</t>
  </si>
  <si>
    <t xml:space="preserve">Target </t>
  </si>
  <si>
    <t>10% over FY 14-15</t>
  </si>
  <si>
    <t>Sum FY 15-16</t>
  </si>
  <si>
    <t>Sum FY 16-17</t>
  </si>
  <si>
    <t xml:space="preserve">Result </t>
  </si>
  <si>
    <t>%</t>
  </si>
  <si>
    <t xml:space="preserve">Unplanned downtime </t>
  </si>
  <si>
    <t>Result</t>
  </si>
  <si>
    <t>Overall results 2015-16 over 14-15</t>
  </si>
  <si>
    <t>Overall results 2016-17 over 15-16</t>
  </si>
  <si>
    <t>SUMMARY OF DOWNTIME</t>
  </si>
  <si>
    <t>SUM OF DOWNTIME OF FY-15-16</t>
  </si>
  <si>
    <t>SUM OF DOWNTIME OF FY-16-17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</si>
</sst>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Franklin Gothic Book"/>
      <family val="2"/>
    </font>
    <font>
      <sz val="10"/>
      <color rgb="FF000000"/>
      <name val="Arial"/>
      <family val="2"/>
    </font>
    <font>
      <sz val="10"/>
      <color rgb="FF000000"/>
      <name val="Franklin Gothic Book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left" vertical="center" readingOrder="1"/>
    </xf>
    <xf numFmtId="0" fontId="0" fillId="0" borderId="0" xfId="0" applyFill="1" applyBorder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3" fillId="0" borderId="2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9"/>
  <sheetViews>
    <sheetView tabSelected="1" topLeftCell="A25" workbookViewId="0">
      <selection activeCell="B31" sqref="B31:D36"/>
    </sheetView>
  </sheetViews>
  <sheetFormatPr defaultRowHeight="15" x14ac:dyDescent="0.25"/>
  <cols>
    <col min="1" max="1" width="4.140625" customWidth="1"/>
    <col min="2" max="2" width="41.85546875" bestFit="1" customWidth="1"/>
    <col min="3" max="3" width="10.42578125" customWidth="1"/>
    <col min="4" max="5" width="6.7109375" customWidth="1"/>
    <col min="6" max="6" width="30.5703125" bestFit="1" customWidth="1"/>
    <col min="7" max="9" width="6.7109375" customWidth="1"/>
    <col min="10" max="10" width="1.7109375" customWidth="1"/>
    <col min="11" max="13" width="6.7109375" customWidth="1"/>
    <col min="14" max="14" width="1.5703125" customWidth="1"/>
    <col min="15" max="17" width="7.28515625" customWidth="1"/>
    <col min="18" max="18" width="80.7109375" hidden="1" customWidth="1"/>
    <col min="19" max="23" width="0" hidden="1" customWidth="1"/>
    <col min="24" max="24" width="10.85546875" customWidth="1"/>
    <col min="25" max="27" width="6.7109375" customWidth="1"/>
    <col min="28" max="28" width="10.28515625" customWidth="1"/>
    <col min="29" max="31" width="6.7109375" customWidth="1"/>
    <col min="253" max="253" width="10.85546875" bestFit="1" customWidth="1"/>
    <col min="254" max="254" width="14.140625" customWidth="1"/>
    <col min="255" max="255" width="79.42578125" customWidth="1"/>
    <col min="256" max="256" width="19.28515625" customWidth="1"/>
    <col min="257" max="257" width="54.28515625" customWidth="1"/>
    <col min="258" max="258" width="19.28515625" customWidth="1"/>
    <col min="259" max="259" width="59.28515625" customWidth="1"/>
    <col min="509" max="509" width="10.85546875" bestFit="1" customWidth="1"/>
    <col min="510" max="510" width="14.140625" customWidth="1"/>
    <col min="511" max="511" width="79.42578125" customWidth="1"/>
    <col min="512" max="512" width="19.28515625" customWidth="1"/>
    <col min="513" max="513" width="54.28515625" customWidth="1"/>
    <col min="514" max="514" width="19.28515625" customWidth="1"/>
    <col min="515" max="515" width="59.28515625" customWidth="1"/>
    <col min="765" max="765" width="10.85546875" bestFit="1" customWidth="1"/>
    <col min="766" max="766" width="14.140625" customWidth="1"/>
    <col min="767" max="767" width="79.42578125" customWidth="1"/>
    <col min="768" max="768" width="19.28515625" customWidth="1"/>
    <col min="769" max="769" width="54.28515625" customWidth="1"/>
    <col min="770" max="770" width="19.28515625" customWidth="1"/>
    <col min="771" max="771" width="59.28515625" customWidth="1"/>
    <col min="1021" max="1021" width="10.85546875" bestFit="1" customWidth="1"/>
    <col min="1022" max="1022" width="14.140625" customWidth="1"/>
    <col min="1023" max="1023" width="79.42578125" customWidth="1"/>
    <col min="1024" max="1024" width="19.28515625" customWidth="1"/>
    <col min="1025" max="1025" width="54.28515625" customWidth="1"/>
    <col min="1026" max="1026" width="19.28515625" customWidth="1"/>
    <col min="1027" max="1027" width="59.28515625" customWidth="1"/>
    <col min="1277" max="1277" width="10.85546875" bestFit="1" customWidth="1"/>
    <col min="1278" max="1278" width="14.140625" customWidth="1"/>
    <col min="1279" max="1279" width="79.42578125" customWidth="1"/>
    <col min="1280" max="1280" width="19.28515625" customWidth="1"/>
    <col min="1281" max="1281" width="54.28515625" customWidth="1"/>
    <col min="1282" max="1282" width="19.28515625" customWidth="1"/>
    <col min="1283" max="1283" width="59.28515625" customWidth="1"/>
    <col min="1533" max="1533" width="10.85546875" bestFit="1" customWidth="1"/>
    <col min="1534" max="1534" width="14.140625" customWidth="1"/>
    <col min="1535" max="1535" width="79.42578125" customWidth="1"/>
    <col min="1536" max="1536" width="19.28515625" customWidth="1"/>
    <col min="1537" max="1537" width="54.28515625" customWidth="1"/>
    <col min="1538" max="1538" width="19.28515625" customWidth="1"/>
    <col min="1539" max="1539" width="59.28515625" customWidth="1"/>
    <col min="1789" max="1789" width="10.85546875" bestFit="1" customWidth="1"/>
    <col min="1790" max="1790" width="14.140625" customWidth="1"/>
    <col min="1791" max="1791" width="79.42578125" customWidth="1"/>
    <col min="1792" max="1792" width="19.28515625" customWidth="1"/>
    <col min="1793" max="1793" width="54.28515625" customWidth="1"/>
    <col min="1794" max="1794" width="19.28515625" customWidth="1"/>
    <col min="1795" max="1795" width="59.28515625" customWidth="1"/>
    <col min="2045" max="2045" width="10.85546875" bestFit="1" customWidth="1"/>
    <col min="2046" max="2046" width="14.140625" customWidth="1"/>
    <col min="2047" max="2047" width="79.42578125" customWidth="1"/>
    <col min="2048" max="2048" width="19.28515625" customWidth="1"/>
    <col min="2049" max="2049" width="54.28515625" customWidth="1"/>
    <col min="2050" max="2050" width="19.28515625" customWidth="1"/>
    <col min="2051" max="2051" width="59.28515625" customWidth="1"/>
    <col min="2301" max="2301" width="10.85546875" bestFit="1" customWidth="1"/>
    <col min="2302" max="2302" width="14.140625" customWidth="1"/>
    <col min="2303" max="2303" width="79.42578125" customWidth="1"/>
    <col min="2304" max="2304" width="19.28515625" customWidth="1"/>
    <col min="2305" max="2305" width="54.28515625" customWidth="1"/>
    <col min="2306" max="2306" width="19.28515625" customWidth="1"/>
    <col min="2307" max="2307" width="59.28515625" customWidth="1"/>
    <col min="2557" max="2557" width="10.85546875" bestFit="1" customWidth="1"/>
    <col min="2558" max="2558" width="14.140625" customWidth="1"/>
    <col min="2559" max="2559" width="79.42578125" customWidth="1"/>
    <col min="2560" max="2560" width="19.28515625" customWidth="1"/>
    <col min="2561" max="2561" width="54.28515625" customWidth="1"/>
    <col min="2562" max="2562" width="19.28515625" customWidth="1"/>
    <col min="2563" max="2563" width="59.28515625" customWidth="1"/>
    <col min="2813" max="2813" width="10.85546875" bestFit="1" customWidth="1"/>
    <col min="2814" max="2814" width="14.140625" customWidth="1"/>
    <col min="2815" max="2815" width="79.42578125" customWidth="1"/>
    <col min="2816" max="2816" width="19.28515625" customWidth="1"/>
    <col min="2817" max="2817" width="54.28515625" customWidth="1"/>
    <col min="2818" max="2818" width="19.28515625" customWidth="1"/>
    <col min="2819" max="2819" width="59.28515625" customWidth="1"/>
    <col min="3069" max="3069" width="10.85546875" bestFit="1" customWidth="1"/>
    <col min="3070" max="3070" width="14.140625" customWidth="1"/>
    <col min="3071" max="3071" width="79.42578125" customWidth="1"/>
    <col min="3072" max="3072" width="19.28515625" customWidth="1"/>
    <col min="3073" max="3073" width="54.28515625" customWidth="1"/>
    <col min="3074" max="3074" width="19.28515625" customWidth="1"/>
    <col min="3075" max="3075" width="59.28515625" customWidth="1"/>
    <col min="3325" max="3325" width="10.85546875" bestFit="1" customWidth="1"/>
    <col min="3326" max="3326" width="14.140625" customWidth="1"/>
    <col min="3327" max="3327" width="79.42578125" customWidth="1"/>
    <col min="3328" max="3328" width="19.28515625" customWidth="1"/>
    <col min="3329" max="3329" width="54.28515625" customWidth="1"/>
    <col min="3330" max="3330" width="19.28515625" customWidth="1"/>
    <col min="3331" max="3331" width="59.28515625" customWidth="1"/>
    <col min="3581" max="3581" width="10.85546875" bestFit="1" customWidth="1"/>
    <col min="3582" max="3582" width="14.140625" customWidth="1"/>
    <col min="3583" max="3583" width="79.42578125" customWidth="1"/>
    <col min="3584" max="3584" width="19.28515625" customWidth="1"/>
    <col min="3585" max="3585" width="54.28515625" customWidth="1"/>
    <col min="3586" max="3586" width="19.28515625" customWidth="1"/>
    <col min="3587" max="3587" width="59.28515625" customWidth="1"/>
    <col min="3837" max="3837" width="10.85546875" bestFit="1" customWidth="1"/>
    <col min="3838" max="3838" width="14.140625" customWidth="1"/>
    <col min="3839" max="3839" width="79.42578125" customWidth="1"/>
    <col min="3840" max="3840" width="19.28515625" customWidth="1"/>
    <col min="3841" max="3841" width="54.28515625" customWidth="1"/>
    <col min="3842" max="3842" width="19.28515625" customWidth="1"/>
    <col min="3843" max="3843" width="59.28515625" customWidth="1"/>
    <col min="4093" max="4093" width="10.85546875" bestFit="1" customWidth="1"/>
    <col min="4094" max="4094" width="14.140625" customWidth="1"/>
    <col min="4095" max="4095" width="79.42578125" customWidth="1"/>
    <col min="4096" max="4096" width="19.28515625" customWidth="1"/>
    <col min="4097" max="4097" width="54.28515625" customWidth="1"/>
    <col min="4098" max="4098" width="19.28515625" customWidth="1"/>
    <col min="4099" max="4099" width="59.28515625" customWidth="1"/>
    <col min="4349" max="4349" width="10.85546875" bestFit="1" customWidth="1"/>
    <col min="4350" max="4350" width="14.140625" customWidth="1"/>
    <col min="4351" max="4351" width="79.42578125" customWidth="1"/>
    <col min="4352" max="4352" width="19.28515625" customWidth="1"/>
    <col min="4353" max="4353" width="54.28515625" customWidth="1"/>
    <col min="4354" max="4354" width="19.28515625" customWidth="1"/>
    <col min="4355" max="4355" width="59.28515625" customWidth="1"/>
    <col min="4605" max="4605" width="10.85546875" bestFit="1" customWidth="1"/>
    <col min="4606" max="4606" width="14.140625" customWidth="1"/>
    <col min="4607" max="4607" width="79.42578125" customWidth="1"/>
    <col min="4608" max="4608" width="19.28515625" customWidth="1"/>
    <col min="4609" max="4609" width="54.28515625" customWidth="1"/>
    <col min="4610" max="4610" width="19.28515625" customWidth="1"/>
    <col min="4611" max="4611" width="59.28515625" customWidth="1"/>
    <col min="4861" max="4861" width="10.85546875" bestFit="1" customWidth="1"/>
    <col min="4862" max="4862" width="14.140625" customWidth="1"/>
    <col min="4863" max="4863" width="79.42578125" customWidth="1"/>
    <col min="4864" max="4864" width="19.28515625" customWidth="1"/>
    <col min="4865" max="4865" width="54.28515625" customWidth="1"/>
    <col min="4866" max="4866" width="19.28515625" customWidth="1"/>
    <col min="4867" max="4867" width="59.28515625" customWidth="1"/>
    <col min="5117" max="5117" width="10.85546875" bestFit="1" customWidth="1"/>
    <col min="5118" max="5118" width="14.140625" customWidth="1"/>
    <col min="5119" max="5119" width="79.42578125" customWidth="1"/>
    <col min="5120" max="5120" width="19.28515625" customWidth="1"/>
    <col min="5121" max="5121" width="54.28515625" customWidth="1"/>
    <col min="5122" max="5122" width="19.28515625" customWidth="1"/>
    <col min="5123" max="5123" width="59.28515625" customWidth="1"/>
    <col min="5373" max="5373" width="10.85546875" bestFit="1" customWidth="1"/>
    <col min="5374" max="5374" width="14.140625" customWidth="1"/>
    <col min="5375" max="5375" width="79.42578125" customWidth="1"/>
    <col min="5376" max="5376" width="19.28515625" customWidth="1"/>
    <col min="5377" max="5377" width="54.28515625" customWidth="1"/>
    <col min="5378" max="5378" width="19.28515625" customWidth="1"/>
    <col min="5379" max="5379" width="59.28515625" customWidth="1"/>
    <col min="5629" max="5629" width="10.85546875" bestFit="1" customWidth="1"/>
    <col min="5630" max="5630" width="14.140625" customWidth="1"/>
    <col min="5631" max="5631" width="79.42578125" customWidth="1"/>
    <col min="5632" max="5632" width="19.28515625" customWidth="1"/>
    <col min="5633" max="5633" width="54.28515625" customWidth="1"/>
    <col min="5634" max="5634" width="19.28515625" customWidth="1"/>
    <col min="5635" max="5635" width="59.28515625" customWidth="1"/>
    <col min="5885" max="5885" width="10.85546875" bestFit="1" customWidth="1"/>
    <col min="5886" max="5886" width="14.140625" customWidth="1"/>
    <col min="5887" max="5887" width="79.42578125" customWidth="1"/>
    <col min="5888" max="5888" width="19.28515625" customWidth="1"/>
    <col min="5889" max="5889" width="54.28515625" customWidth="1"/>
    <col min="5890" max="5890" width="19.28515625" customWidth="1"/>
    <col min="5891" max="5891" width="59.28515625" customWidth="1"/>
    <col min="6141" max="6141" width="10.85546875" bestFit="1" customWidth="1"/>
    <col min="6142" max="6142" width="14.140625" customWidth="1"/>
    <col min="6143" max="6143" width="79.42578125" customWidth="1"/>
    <col min="6144" max="6144" width="19.28515625" customWidth="1"/>
    <col min="6145" max="6145" width="54.28515625" customWidth="1"/>
    <col min="6146" max="6146" width="19.28515625" customWidth="1"/>
    <col min="6147" max="6147" width="59.28515625" customWidth="1"/>
    <col min="6397" max="6397" width="10.85546875" bestFit="1" customWidth="1"/>
    <col min="6398" max="6398" width="14.140625" customWidth="1"/>
    <col min="6399" max="6399" width="79.42578125" customWidth="1"/>
    <col min="6400" max="6400" width="19.28515625" customWidth="1"/>
    <col min="6401" max="6401" width="54.28515625" customWidth="1"/>
    <col min="6402" max="6402" width="19.28515625" customWidth="1"/>
    <col min="6403" max="6403" width="59.28515625" customWidth="1"/>
    <col min="6653" max="6653" width="10.85546875" bestFit="1" customWidth="1"/>
    <col min="6654" max="6654" width="14.140625" customWidth="1"/>
    <col min="6655" max="6655" width="79.42578125" customWidth="1"/>
    <col min="6656" max="6656" width="19.28515625" customWidth="1"/>
    <col min="6657" max="6657" width="54.28515625" customWidth="1"/>
    <col min="6658" max="6658" width="19.28515625" customWidth="1"/>
    <col min="6659" max="6659" width="59.28515625" customWidth="1"/>
    <col min="6909" max="6909" width="10.85546875" bestFit="1" customWidth="1"/>
    <col min="6910" max="6910" width="14.140625" customWidth="1"/>
    <col min="6911" max="6911" width="79.42578125" customWidth="1"/>
    <col min="6912" max="6912" width="19.28515625" customWidth="1"/>
    <col min="6913" max="6913" width="54.28515625" customWidth="1"/>
    <col min="6914" max="6914" width="19.28515625" customWidth="1"/>
    <col min="6915" max="6915" width="59.28515625" customWidth="1"/>
    <col min="7165" max="7165" width="10.85546875" bestFit="1" customWidth="1"/>
    <col min="7166" max="7166" width="14.140625" customWidth="1"/>
    <col min="7167" max="7167" width="79.42578125" customWidth="1"/>
    <col min="7168" max="7168" width="19.28515625" customWidth="1"/>
    <col min="7169" max="7169" width="54.28515625" customWidth="1"/>
    <col min="7170" max="7170" width="19.28515625" customWidth="1"/>
    <col min="7171" max="7171" width="59.28515625" customWidth="1"/>
    <col min="7421" max="7421" width="10.85546875" bestFit="1" customWidth="1"/>
    <col min="7422" max="7422" width="14.140625" customWidth="1"/>
    <col min="7423" max="7423" width="79.42578125" customWidth="1"/>
    <col min="7424" max="7424" width="19.28515625" customWidth="1"/>
    <col min="7425" max="7425" width="54.28515625" customWidth="1"/>
    <col min="7426" max="7426" width="19.28515625" customWidth="1"/>
    <col min="7427" max="7427" width="59.28515625" customWidth="1"/>
    <col min="7677" max="7677" width="10.85546875" bestFit="1" customWidth="1"/>
    <col min="7678" max="7678" width="14.140625" customWidth="1"/>
    <col min="7679" max="7679" width="79.42578125" customWidth="1"/>
    <col min="7680" max="7680" width="19.28515625" customWidth="1"/>
    <col min="7681" max="7681" width="54.28515625" customWidth="1"/>
    <col min="7682" max="7682" width="19.28515625" customWidth="1"/>
    <col min="7683" max="7683" width="59.28515625" customWidth="1"/>
    <col min="7933" max="7933" width="10.85546875" bestFit="1" customWidth="1"/>
    <col min="7934" max="7934" width="14.140625" customWidth="1"/>
    <col min="7935" max="7935" width="79.42578125" customWidth="1"/>
    <col min="7936" max="7936" width="19.28515625" customWidth="1"/>
    <col min="7937" max="7937" width="54.28515625" customWidth="1"/>
    <col min="7938" max="7938" width="19.28515625" customWidth="1"/>
    <col min="7939" max="7939" width="59.28515625" customWidth="1"/>
    <col min="8189" max="8189" width="10.85546875" bestFit="1" customWidth="1"/>
    <col min="8190" max="8190" width="14.140625" customWidth="1"/>
    <col min="8191" max="8191" width="79.42578125" customWidth="1"/>
    <col min="8192" max="8192" width="19.28515625" customWidth="1"/>
    <col min="8193" max="8193" width="54.28515625" customWidth="1"/>
    <col min="8194" max="8194" width="19.28515625" customWidth="1"/>
    <col min="8195" max="8195" width="59.28515625" customWidth="1"/>
    <col min="8445" max="8445" width="10.85546875" bestFit="1" customWidth="1"/>
    <col min="8446" max="8446" width="14.140625" customWidth="1"/>
    <col min="8447" max="8447" width="79.42578125" customWidth="1"/>
    <col min="8448" max="8448" width="19.28515625" customWidth="1"/>
    <col min="8449" max="8449" width="54.28515625" customWidth="1"/>
    <col min="8450" max="8450" width="19.28515625" customWidth="1"/>
    <col min="8451" max="8451" width="59.28515625" customWidth="1"/>
    <col min="8701" max="8701" width="10.85546875" bestFit="1" customWidth="1"/>
    <col min="8702" max="8702" width="14.140625" customWidth="1"/>
    <col min="8703" max="8703" width="79.42578125" customWidth="1"/>
    <col min="8704" max="8704" width="19.28515625" customWidth="1"/>
    <col min="8705" max="8705" width="54.28515625" customWidth="1"/>
    <col min="8706" max="8706" width="19.28515625" customWidth="1"/>
    <col min="8707" max="8707" width="59.28515625" customWidth="1"/>
    <col min="8957" max="8957" width="10.85546875" bestFit="1" customWidth="1"/>
    <col min="8958" max="8958" width="14.140625" customWidth="1"/>
    <col min="8959" max="8959" width="79.42578125" customWidth="1"/>
    <col min="8960" max="8960" width="19.28515625" customWidth="1"/>
    <col min="8961" max="8961" width="54.28515625" customWidth="1"/>
    <col min="8962" max="8962" width="19.28515625" customWidth="1"/>
    <col min="8963" max="8963" width="59.28515625" customWidth="1"/>
    <col min="9213" max="9213" width="10.85546875" bestFit="1" customWidth="1"/>
    <col min="9214" max="9214" width="14.140625" customWidth="1"/>
    <col min="9215" max="9215" width="79.42578125" customWidth="1"/>
    <col min="9216" max="9216" width="19.28515625" customWidth="1"/>
    <col min="9217" max="9217" width="54.28515625" customWidth="1"/>
    <col min="9218" max="9218" width="19.28515625" customWidth="1"/>
    <col min="9219" max="9219" width="59.28515625" customWidth="1"/>
    <col min="9469" max="9469" width="10.85546875" bestFit="1" customWidth="1"/>
    <col min="9470" max="9470" width="14.140625" customWidth="1"/>
    <col min="9471" max="9471" width="79.42578125" customWidth="1"/>
    <col min="9472" max="9472" width="19.28515625" customWidth="1"/>
    <col min="9473" max="9473" width="54.28515625" customWidth="1"/>
    <col min="9474" max="9474" width="19.28515625" customWidth="1"/>
    <col min="9475" max="9475" width="59.28515625" customWidth="1"/>
    <col min="9725" max="9725" width="10.85546875" bestFit="1" customWidth="1"/>
    <col min="9726" max="9726" width="14.140625" customWidth="1"/>
    <col min="9727" max="9727" width="79.42578125" customWidth="1"/>
    <col min="9728" max="9728" width="19.28515625" customWidth="1"/>
    <col min="9729" max="9729" width="54.28515625" customWidth="1"/>
    <col min="9730" max="9730" width="19.28515625" customWidth="1"/>
    <col min="9731" max="9731" width="59.28515625" customWidth="1"/>
    <col min="9981" max="9981" width="10.85546875" bestFit="1" customWidth="1"/>
    <col min="9982" max="9982" width="14.140625" customWidth="1"/>
    <col min="9983" max="9983" width="79.42578125" customWidth="1"/>
    <col min="9984" max="9984" width="19.28515625" customWidth="1"/>
    <col min="9985" max="9985" width="54.28515625" customWidth="1"/>
    <col min="9986" max="9986" width="19.28515625" customWidth="1"/>
    <col min="9987" max="9987" width="59.28515625" customWidth="1"/>
    <col min="10237" max="10237" width="10.85546875" bestFit="1" customWidth="1"/>
    <col min="10238" max="10238" width="14.140625" customWidth="1"/>
    <col min="10239" max="10239" width="79.42578125" customWidth="1"/>
    <col min="10240" max="10240" width="19.28515625" customWidth="1"/>
    <col min="10241" max="10241" width="54.28515625" customWidth="1"/>
    <col min="10242" max="10242" width="19.28515625" customWidth="1"/>
    <col min="10243" max="10243" width="59.28515625" customWidth="1"/>
    <col min="10493" max="10493" width="10.85546875" bestFit="1" customWidth="1"/>
    <col min="10494" max="10494" width="14.140625" customWidth="1"/>
    <col min="10495" max="10495" width="79.42578125" customWidth="1"/>
    <col min="10496" max="10496" width="19.28515625" customWidth="1"/>
    <col min="10497" max="10497" width="54.28515625" customWidth="1"/>
    <col min="10498" max="10498" width="19.28515625" customWidth="1"/>
    <col min="10499" max="10499" width="59.28515625" customWidth="1"/>
    <col min="10749" max="10749" width="10.85546875" bestFit="1" customWidth="1"/>
    <col min="10750" max="10750" width="14.140625" customWidth="1"/>
    <col min="10751" max="10751" width="79.42578125" customWidth="1"/>
    <col min="10752" max="10752" width="19.28515625" customWidth="1"/>
    <col min="10753" max="10753" width="54.28515625" customWidth="1"/>
    <col min="10754" max="10754" width="19.28515625" customWidth="1"/>
    <col min="10755" max="10755" width="59.28515625" customWidth="1"/>
    <col min="11005" max="11005" width="10.85546875" bestFit="1" customWidth="1"/>
    <col min="11006" max="11006" width="14.140625" customWidth="1"/>
    <col min="11007" max="11007" width="79.42578125" customWidth="1"/>
    <col min="11008" max="11008" width="19.28515625" customWidth="1"/>
    <col min="11009" max="11009" width="54.28515625" customWidth="1"/>
    <col min="11010" max="11010" width="19.28515625" customWidth="1"/>
    <col min="11011" max="11011" width="59.28515625" customWidth="1"/>
    <col min="11261" max="11261" width="10.85546875" bestFit="1" customWidth="1"/>
    <col min="11262" max="11262" width="14.140625" customWidth="1"/>
    <col min="11263" max="11263" width="79.42578125" customWidth="1"/>
    <col min="11264" max="11264" width="19.28515625" customWidth="1"/>
    <col min="11265" max="11265" width="54.28515625" customWidth="1"/>
    <col min="11266" max="11266" width="19.28515625" customWidth="1"/>
    <col min="11267" max="11267" width="59.28515625" customWidth="1"/>
    <col min="11517" max="11517" width="10.85546875" bestFit="1" customWidth="1"/>
    <col min="11518" max="11518" width="14.140625" customWidth="1"/>
    <col min="11519" max="11519" width="79.42578125" customWidth="1"/>
    <col min="11520" max="11520" width="19.28515625" customWidth="1"/>
    <col min="11521" max="11521" width="54.28515625" customWidth="1"/>
    <col min="11522" max="11522" width="19.28515625" customWidth="1"/>
    <col min="11523" max="11523" width="59.28515625" customWidth="1"/>
    <col min="11773" max="11773" width="10.85546875" bestFit="1" customWidth="1"/>
    <col min="11774" max="11774" width="14.140625" customWidth="1"/>
    <col min="11775" max="11775" width="79.42578125" customWidth="1"/>
    <col min="11776" max="11776" width="19.28515625" customWidth="1"/>
    <col min="11777" max="11777" width="54.28515625" customWidth="1"/>
    <col min="11778" max="11778" width="19.28515625" customWidth="1"/>
    <col min="11779" max="11779" width="59.28515625" customWidth="1"/>
    <col min="12029" max="12029" width="10.85546875" bestFit="1" customWidth="1"/>
    <col min="12030" max="12030" width="14.140625" customWidth="1"/>
    <col min="12031" max="12031" width="79.42578125" customWidth="1"/>
    <col min="12032" max="12032" width="19.28515625" customWidth="1"/>
    <col min="12033" max="12033" width="54.28515625" customWidth="1"/>
    <col min="12034" max="12034" width="19.28515625" customWidth="1"/>
    <col min="12035" max="12035" width="59.28515625" customWidth="1"/>
    <col min="12285" max="12285" width="10.85546875" bestFit="1" customWidth="1"/>
    <col min="12286" max="12286" width="14.140625" customWidth="1"/>
    <col min="12287" max="12287" width="79.42578125" customWidth="1"/>
    <col min="12288" max="12288" width="19.28515625" customWidth="1"/>
    <col min="12289" max="12289" width="54.28515625" customWidth="1"/>
    <col min="12290" max="12290" width="19.28515625" customWidth="1"/>
    <col min="12291" max="12291" width="59.28515625" customWidth="1"/>
    <col min="12541" max="12541" width="10.85546875" bestFit="1" customWidth="1"/>
    <col min="12542" max="12542" width="14.140625" customWidth="1"/>
    <col min="12543" max="12543" width="79.42578125" customWidth="1"/>
    <col min="12544" max="12544" width="19.28515625" customWidth="1"/>
    <col min="12545" max="12545" width="54.28515625" customWidth="1"/>
    <col min="12546" max="12546" width="19.28515625" customWidth="1"/>
    <col min="12547" max="12547" width="59.28515625" customWidth="1"/>
    <col min="12797" max="12797" width="10.85546875" bestFit="1" customWidth="1"/>
    <col min="12798" max="12798" width="14.140625" customWidth="1"/>
    <col min="12799" max="12799" width="79.42578125" customWidth="1"/>
    <col min="12800" max="12800" width="19.28515625" customWidth="1"/>
    <col min="12801" max="12801" width="54.28515625" customWidth="1"/>
    <col min="12802" max="12802" width="19.28515625" customWidth="1"/>
    <col min="12803" max="12803" width="59.28515625" customWidth="1"/>
    <col min="13053" max="13053" width="10.85546875" bestFit="1" customWidth="1"/>
    <col min="13054" max="13054" width="14.140625" customWidth="1"/>
    <col min="13055" max="13055" width="79.42578125" customWidth="1"/>
    <col min="13056" max="13056" width="19.28515625" customWidth="1"/>
    <col min="13057" max="13057" width="54.28515625" customWidth="1"/>
    <col min="13058" max="13058" width="19.28515625" customWidth="1"/>
    <col min="13059" max="13059" width="59.28515625" customWidth="1"/>
    <col min="13309" max="13309" width="10.85546875" bestFit="1" customWidth="1"/>
    <col min="13310" max="13310" width="14.140625" customWidth="1"/>
    <col min="13311" max="13311" width="79.42578125" customWidth="1"/>
    <col min="13312" max="13312" width="19.28515625" customWidth="1"/>
    <col min="13313" max="13313" width="54.28515625" customWidth="1"/>
    <col min="13314" max="13314" width="19.28515625" customWidth="1"/>
    <col min="13315" max="13315" width="59.28515625" customWidth="1"/>
    <col min="13565" max="13565" width="10.85546875" bestFit="1" customWidth="1"/>
    <col min="13566" max="13566" width="14.140625" customWidth="1"/>
    <col min="13567" max="13567" width="79.42578125" customWidth="1"/>
    <col min="13568" max="13568" width="19.28515625" customWidth="1"/>
    <col min="13569" max="13569" width="54.28515625" customWidth="1"/>
    <col min="13570" max="13570" width="19.28515625" customWidth="1"/>
    <col min="13571" max="13571" width="59.28515625" customWidth="1"/>
    <col min="13821" max="13821" width="10.85546875" bestFit="1" customWidth="1"/>
    <col min="13822" max="13822" width="14.140625" customWidth="1"/>
    <col min="13823" max="13823" width="79.42578125" customWidth="1"/>
    <col min="13824" max="13824" width="19.28515625" customWidth="1"/>
    <col min="13825" max="13825" width="54.28515625" customWidth="1"/>
    <col min="13826" max="13826" width="19.28515625" customWidth="1"/>
    <col min="13827" max="13827" width="59.28515625" customWidth="1"/>
    <col min="14077" max="14077" width="10.85546875" bestFit="1" customWidth="1"/>
    <col min="14078" max="14078" width="14.140625" customWidth="1"/>
    <col min="14079" max="14079" width="79.42578125" customWidth="1"/>
    <col min="14080" max="14080" width="19.28515625" customWidth="1"/>
    <col min="14081" max="14081" width="54.28515625" customWidth="1"/>
    <col min="14082" max="14082" width="19.28515625" customWidth="1"/>
    <col min="14083" max="14083" width="59.28515625" customWidth="1"/>
    <col min="14333" max="14333" width="10.85546875" bestFit="1" customWidth="1"/>
    <col min="14334" max="14334" width="14.140625" customWidth="1"/>
    <col min="14335" max="14335" width="79.42578125" customWidth="1"/>
    <col min="14336" max="14336" width="19.28515625" customWidth="1"/>
    <col min="14337" max="14337" width="54.28515625" customWidth="1"/>
    <col min="14338" max="14338" width="19.28515625" customWidth="1"/>
    <col min="14339" max="14339" width="59.28515625" customWidth="1"/>
    <col min="14589" max="14589" width="10.85546875" bestFit="1" customWidth="1"/>
    <col min="14590" max="14590" width="14.140625" customWidth="1"/>
    <col min="14591" max="14591" width="79.42578125" customWidth="1"/>
    <col min="14592" max="14592" width="19.28515625" customWidth="1"/>
    <col min="14593" max="14593" width="54.28515625" customWidth="1"/>
    <col min="14594" max="14594" width="19.28515625" customWidth="1"/>
    <col min="14595" max="14595" width="59.28515625" customWidth="1"/>
    <col min="14845" max="14845" width="10.85546875" bestFit="1" customWidth="1"/>
    <col min="14846" max="14846" width="14.140625" customWidth="1"/>
    <col min="14847" max="14847" width="79.42578125" customWidth="1"/>
    <col min="14848" max="14848" width="19.28515625" customWidth="1"/>
    <col min="14849" max="14849" width="54.28515625" customWidth="1"/>
    <col min="14850" max="14850" width="19.28515625" customWidth="1"/>
    <col min="14851" max="14851" width="59.28515625" customWidth="1"/>
    <col min="15101" max="15101" width="10.85546875" bestFit="1" customWidth="1"/>
    <col min="15102" max="15102" width="14.140625" customWidth="1"/>
    <col min="15103" max="15103" width="79.42578125" customWidth="1"/>
    <col min="15104" max="15104" width="19.28515625" customWidth="1"/>
    <col min="15105" max="15105" width="54.28515625" customWidth="1"/>
    <col min="15106" max="15106" width="19.28515625" customWidth="1"/>
    <col min="15107" max="15107" width="59.28515625" customWidth="1"/>
    <col min="15357" max="15357" width="10.85546875" bestFit="1" customWidth="1"/>
    <col min="15358" max="15358" width="14.140625" customWidth="1"/>
    <col min="15359" max="15359" width="79.42578125" customWidth="1"/>
    <col min="15360" max="15360" width="19.28515625" customWidth="1"/>
    <col min="15361" max="15361" width="54.28515625" customWidth="1"/>
    <col min="15362" max="15362" width="19.28515625" customWidth="1"/>
    <col min="15363" max="15363" width="59.28515625" customWidth="1"/>
    <col min="15613" max="15613" width="10.85546875" bestFit="1" customWidth="1"/>
    <col min="15614" max="15614" width="14.140625" customWidth="1"/>
    <col min="15615" max="15615" width="79.42578125" customWidth="1"/>
    <col min="15616" max="15616" width="19.28515625" customWidth="1"/>
    <col min="15617" max="15617" width="54.28515625" customWidth="1"/>
    <col min="15618" max="15618" width="19.28515625" customWidth="1"/>
    <col min="15619" max="15619" width="59.28515625" customWidth="1"/>
    <col min="15869" max="15869" width="10.85546875" bestFit="1" customWidth="1"/>
    <col min="15870" max="15870" width="14.140625" customWidth="1"/>
    <col min="15871" max="15871" width="79.42578125" customWidth="1"/>
    <col min="15872" max="15872" width="19.28515625" customWidth="1"/>
    <col min="15873" max="15873" width="54.28515625" customWidth="1"/>
    <col min="15874" max="15874" width="19.28515625" customWidth="1"/>
    <col min="15875" max="15875" width="59.28515625" customWidth="1"/>
    <col min="16125" max="16125" width="10.85546875" bestFit="1" customWidth="1"/>
    <col min="16126" max="16126" width="14.140625" customWidth="1"/>
    <col min="16127" max="16127" width="79.42578125" customWidth="1"/>
    <col min="16128" max="16128" width="19.28515625" customWidth="1"/>
    <col min="16129" max="16129" width="54.28515625" customWidth="1"/>
    <col min="16130" max="16130" width="19.28515625" customWidth="1"/>
    <col min="16131" max="16131" width="59.28515625" customWidth="1"/>
  </cols>
  <sheetData>
    <row r="1" spans="1:32" ht="15.75" x14ac:dyDescent="0.25">
      <c r="B1" s="1" t="s">
        <v>0</v>
      </c>
      <c r="F1" s="1" t="s">
        <v>1</v>
      </c>
      <c r="K1" s="1" t="s">
        <v>2</v>
      </c>
      <c r="O1" s="1" t="s">
        <v>3</v>
      </c>
      <c r="S1" s="2"/>
      <c r="X1" s="1" t="s">
        <v>4</v>
      </c>
      <c r="AB1" s="1" t="s">
        <v>5</v>
      </c>
    </row>
    <row r="3" spans="1:32" x14ac:dyDescent="0.25">
      <c r="B3" s="3" t="s">
        <v>6</v>
      </c>
      <c r="C3" s="3">
        <v>3</v>
      </c>
      <c r="D3" s="3">
        <v>4</v>
      </c>
      <c r="E3" s="3">
        <v>5</v>
      </c>
      <c r="F3" s="3" t="s">
        <v>6</v>
      </c>
      <c r="G3" s="3">
        <v>3</v>
      </c>
      <c r="H3" s="3">
        <v>4</v>
      </c>
      <c r="I3" s="3">
        <v>5</v>
      </c>
      <c r="J3" s="3"/>
      <c r="K3" s="3">
        <v>3</v>
      </c>
      <c r="L3" s="3">
        <v>4</v>
      </c>
      <c r="M3" s="3">
        <v>5</v>
      </c>
      <c r="N3" s="4"/>
      <c r="O3" s="3">
        <v>3</v>
      </c>
      <c r="P3" s="3">
        <v>4</v>
      </c>
      <c r="Q3" s="3">
        <v>5</v>
      </c>
      <c r="X3" s="3" t="s">
        <v>6</v>
      </c>
      <c r="Y3" s="3">
        <v>3</v>
      </c>
      <c r="Z3" s="3">
        <v>4</v>
      </c>
      <c r="AA3" s="3">
        <v>5</v>
      </c>
      <c r="AB3" s="3" t="s">
        <v>6</v>
      </c>
      <c r="AC3" s="3">
        <v>3</v>
      </c>
      <c r="AD3" s="3">
        <v>4</v>
      </c>
      <c r="AE3" s="3">
        <v>5</v>
      </c>
    </row>
    <row r="4" spans="1:32" x14ac:dyDescent="0.25">
      <c r="B4" s="3" t="s">
        <v>7</v>
      </c>
      <c r="C4" s="3">
        <v>2.9</v>
      </c>
      <c r="D4" s="3">
        <v>2.63</v>
      </c>
      <c r="E4" s="3">
        <v>0.91</v>
      </c>
      <c r="F4" s="3" t="s">
        <v>7</v>
      </c>
      <c r="G4" s="3">
        <v>3.63</v>
      </c>
      <c r="H4" s="3">
        <v>1.84</v>
      </c>
      <c r="I4" s="3">
        <v>1.95</v>
      </c>
      <c r="J4" s="3"/>
      <c r="K4" s="3">
        <f>1.87+5.15</f>
        <v>7.0200000000000005</v>
      </c>
      <c r="L4" s="3">
        <f>0.69+1.93</f>
        <v>2.62</v>
      </c>
      <c r="M4" s="3">
        <f>1.65+1.29</f>
        <v>2.94</v>
      </c>
      <c r="N4" s="4"/>
      <c r="O4" s="3">
        <v>3.91</v>
      </c>
      <c r="P4" s="3">
        <v>1.44</v>
      </c>
      <c r="Q4" s="3">
        <v>1.33</v>
      </c>
      <c r="X4" s="3" t="s">
        <v>7</v>
      </c>
      <c r="Y4" s="3">
        <v>8.2899999999999991</v>
      </c>
      <c r="Z4" s="3">
        <v>2.92</v>
      </c>
      <c r="AA4" s="3">
        <v>3.65</v>
      </c>
      <c r="AB4" s="3" t="s">
        <v>7</v>
      </c>
      <c r="AC4" s="3">
        <v>2.41</v>
      </c>
      <c r="AD4" s="3">
        <v>0.33</v>
      </c>
      <c r="AE4" s="3">
        <v>1.34</v>
      </c>
    </row>
    <row r="5" spans="1:32" x14ac:dyDescent="0.25">
      <c r="A5" t="s">
        <v>8</v>
      </c>
      <c r="B5" s="3" t="s">
        <v>9</v>
      </c>
      <c r="C5" s="3">
        <v>3.52</v>
      </c>
      <c r="D5" s="3">
        <v>1.95</v>
      </c>
      <c r="E5" s="3">
        <v>3.54</v>
      </c>
      <c r="F5" s="3" t="s">
        <v>9</v>
      </c>
      <c r="G5" s="3">
        <v>5.26</v>
      </c>
      <c r="H5" s="3">
        <v>4.28</v>
      </c>
      <c r="I5" s="3">
        <v>1.32</v>
      </c>
      <c r="J5" s="3"/>
      <c r="K5" s="3">
        <f>2+4.49</f>
        <v>6.49</v>
      </c>
      <c r="L5" s="3">
        <f>0.47+1.04</f>
        <v>1.51</v>
      </c>
      <c r="M5" s="3">
        <v>1.57</v>
      </c>
      <c r="N5" s="4"/>
      <c r="O5" s="3">
        <v>2.06</v>
      </c>
      <c r="P5" s="3">
        <v>3.23</v>
      </c>
      <c r="Q5" s="3">
        <v>2.3199999999999998</v>
      </c>
      <c r="X5" s="3" t="s">
        <v>9</v>
      </c>
      <c r="Y5" s="3">
        <v>4.21</v>
      </c>
      <c r="Z5" s="3">
        <v>1.94</v>
      </c>
      <c r="AA5" s="3">
        <v>5.98</v>
      </c>
      <c r="AB5" s="3" t="s">
        <v>9</v>
      </c>
      <c r="AC5" s="3">
        <v>2.97</v>
      </c>
      <c r="AD5" s="3">
        <v>0.47</v>
      </c>
      <c r="AE5" s="3">
        <v>1.25</v>
      </c>
    </row>
    <row r="6" spans="1:32" ht="15.75" x14ac:dyDescent="0.25">
      <c r="B6" s="3" t="s">
        <v>10</v>
      </c>
      <c r="C6" s="3">
        <v>6.71</v>
      </c>
      <c r="D6" s="3">
        <v>1.1299999999999999</v>
      </c>
      <c r="E6" s="3">
        <v>2.1</v>
      </c>
      <c r="F6" s="3" t="s">
        <v>10</v>
      </c>
      <c r="G6" s="3">
        <v>7.14</v>
      </c>
      <c r="H6" s="3">
        <v>2.64</v>
      </c>
      <c r="I6" s="3">
        <v>2.1</v>
      </c>
      <c r="J6" s="4"/>
      <c r="K6">
        <f>4.3+0.34</f>
        <v>4.6399999999999997</v>
      </c>
      <c r="L6" s="3">
        <v>5.3</v>
      </c>
      <c r="M6" s="3">
        <f>0.49+0.15</f>
        <v>0.64</v>
      </c>
      <c r="N6" s="4"/>
      <c r="O6" s="3">
        <v>5.6</v>
      </c>
      <c r="P6" s="3">
        <v>2.69</v>
      </c>
      <c r="Q6" s="3">
        <v>13.76</v>
      </c>
      <c r="R6" s="5" t="s">
        <v>11</v>
      </c>
      <c r="X6" s="3" t="s">
        <v>10</v>
      </c>
      <c r="Y6" s="3">
        <v>9.69</v>
      </c>
      <c r="Z6" s="3">
        <v>1.19</v>
      </c>
      <c r="AA6" s="3">
        <v>4.43</v>
      </c>
      <c r="AB6" s="3" t="s">
        <v>10</v>
      </c>
      <c r="AC6" s="3">
        <v>1.85</v>
      </c>
      <c r="AD6" s="3">
        <v>0.52</v>
      </c>
      <c r="AE6" s="3">
        <v>1.03</v>
      </c>
    </row>
    <row r="7" spans="1:32" x14ac:dyDescent="0.25">
      <c r="B7" s="3" t="s">
        <v>12</v>
      </c>
      <c r="C7" s="3">
        <v>1.93</v>
      </c>
      <c r="D7" s="3">
        <v>7.74</v>
      </c>
      <c r="E7" s="3">
        <v>10.130000000000001</v>
      </c>
      <c r="F7" s="3" t="s">
        <v>12</v>
      </c>
      <c r="G7" s="3">
        <v>3.66</v>
      </c>
      <c r="H7" s="3">
        <v>1.82</v>
      </c>
      <c r="I7" s="3">
        <v>2.85</v>
      </c>
      <c r="J7" s="4"/>
      <c r="K7" s="6">
        <v>3.93</v>
      </c>
      <c r="L7" s="6">
        <v>5.33</v>
      </c>
      <c r="M7">
        <f>0.15+0.49</f>
        <v>0.64</v>
      </c>
      <c r="N7" s="4"/>
      <c r="O7" s="3">
        <v>0.33</v>
      </c>
      <c r="P7" s="3">
        <v>0.73</v>
      </c>
      <c r="Q7" s="3">
        <v>3.27</v>
      </c>
      <c r="R7" s="7" t="s">
        <v>13</v>
      </c>
      <c r="X7" s="3" t="s">
        <v>12</v>
      </c>
      <c r="Y7" s="3">
        <v>4.8099999999999996</v>
      </c>
      <c r="Z7" s="3">
        <v>0</v>
      </c>
      <c r="AA7" s="3">
        <v>4.79</v>
      </c>
      <c r="AB7" s="3" t="s">
        <v>12</v>
      </c>
      <c r="AC7" s="3">
        <v>2.99</v>
      </c>
      <c r="AD7" s="3">
        <v>0</v>
      </c>
      <c r="AE7" s="3">
        <f>5.12+1.454</f>
        <v>6.5739999999999998</v>
      </c>
    </row>
    <row r="8" spans="1:32" x14ac:dyDescent="0.25">
      <c r="B8" s="3" t="s">
        <v>14</v>
      </c>
      <c r="C8" s="3">
        <v>7.8</v>
      </c>
      <c r="D8" s="3">
        <v>4.16</v>
      </c>
      <c r="E8" s="3">
        <v>3.93</v>
      </c>
      <c r="F8" s="3" t="s">
        <v>14</v>
      </c>
      <c r="G8" s="3">
        <v>2.68</v>
      </c>
      <c r="H8" s="3">
        <v>2.77</v>
      </c>
      <c r="I8" s="3">
        <v>2.5499999999999998</v>
      </c>
      <c r="J8" s="3"/>
      <c r="K8" s="3">
        <f>4.13+2.03</f>
        <v>6.16</v>
      </c>
      <c r="L8" s="3">
        <f>2.87+0.17</f>
        <v>3.04</v>
      </c>
      <c r="M8" s="3">
        <f>2.91+0.74</f>
        <v>3.6500000000000004</v>
      </c>
      <c r="N8" s="4"/>
      <c r="O8" s="3">
        <v>0.08</v>
      </c>
      <c r="P8" s="3">
        <v>0</v>
      </c>
      <c r="Q8" s="3">
        <v>0.32</v>
      </c>
      <c r="T8" t="s">
        <v>11</v>
      </c>
      <c r="X8" s="3" t="s">
        <v>14</v>
      </c>
      <c r="Y8" s="3">
        <v>5.63</v>
      </c>
      <c r="Z8" s="3">
        <v>1.27</v>
      </c>
      <c r="AA8" s="3">
        <v>4.9400000000000004</v>
      </c>
      <c r="AB8" s="3" t="s">
        <v>14</v>
      </c>
      <c r="AC8" s="3">
        <v>0.76</v>
      </c>
      <c r="AD8" s="3">
        <v>0.69</v>
      </c>
      <c r="AE8" s="3">
        <v>0</v>
      </c>
    </row>
    <row r="9" spans="1:32" x14ac:dyDescent="0.25">
      <c r="B9" s="3" t="s">
        <v>15</v>
      </c>
      <c r="C9" s="3">
        <v>4.32</v>
      </c>
      <c r="D9" s="3">
        <v>2.36</v>
      </c>
      <c r="E9" s="3">
        <v>4.42</v>
      </c>
      <c r="F9" s="3" t="s">
        <v>15</v>
      </c>
      <c r="G9" s="3">
        <v>6.18</v>
      </c>
      <c r="H9" s="3">
        <v>4.72</v>
      </c>
      <c r="I9" s="3">
        <v>2.0699999999999998</v>
      </c>
      <c r="J9" s="3"/>
      <c r="K9" s="3">
        <f>5.14+0.94</f>
        <v>6.08</v>
      </c>
      <c r="L9" s="3">
        <v>1.85</v>
      </c>
      <c r="M9" s="3">
        <f>3.38+0.84</f>
        <v>4.22</v>
      </c>
      <c r="N9" s="4"/>
      <c r="O9" s="3">
        <v>1.1599999999999999</v>
      </c>
      <c r="P9" s="3">
        <v>0</v>
      </c>
      <c r="Q9" s="3">
        <v>1.94</v>
      </c>
      <c r="T9" t="s">
        <v>13</v>
      </c>
      <c r="X9" s="3" t="s">
        <v>15</v>
      </c>
      <c r="Y9" s="3">
        <v>11.08</v>
      </c>
      <c r="Z9" s="3">
        <v>6.11</v>
      </c>
      <c r="AA9" s="3">
        <v>4.32</v>
      </c>
      <c r="AB9" s="3" t="s">
        <v>15</v>
      </c>
      <c r="AC9" s="3">
        <v>1.55</v>
      </c>
      <c r="AD9" s="3">
        <v>1.94</v>
      </c>
      <c r="AE9" s="3">
        <v>1.31</v>
      </c>
    </row>
    <row r="10" spans="1:32" ht="15.75" x14ac:dyDescent="0.25">
      <c r="B10" s="3" t="s">
        <v>16</v>
      </c>
      <c r="C10" s="3">
        <v>2.36</v>
      </c>
      <c r="D10" s="3">
        <v>2.4900000000000002</v>
      </c>
      <c r="E10" s="3">
        <v>6.59</v>
      </c>
      <c r="F10" s="3" t="s">
        <v>16</v>
      </c>
      <c r="G10" s="3">
        <v>3.26</v>
      </c>
      <c r="H10" s="3">
        <v>1.18</v>
      </c>
      <c r="I10" s="3">
        <v>3.5</v>
      </c>
      <c r="J10" s="3"/>
      <c r="K10" s="3">
        <f>0.76+0.91</f>
        <v>1.67</v>
      </c>
      <c r="L10" s="3">
        <v>0</v>
      </c>
      <c r="M10" s="3">
        <f>0.15+0.23</f>
        <v>0.38</v>
      </c>
      <c r="N10" s="4"/>
      <c r="O10" s="3">
        <v>8.82</v>
      </c>
      <c r="P10" s="3">
        <v>1.1100000000000001</v>
      </c>
      <c r="Q10" s="3">
        <v>3.76</v>
      </c>
      <c r="R10" s="5" t="s">
        <v>17</v>
      </c>
      <c r="T10" t="s">
        <v>17</v>
      </c>
      <c r="X10" s="3" t="s">
        <v>16</v>
      </c>
      <c r="Y10" s="3">
        <v>12.12</v>
      </c>
      <c r="Z10" s="3">
        <v>1.23</v>
      </c>
      <c r="AA10" s="3">
        <v>3.04</v>
      </c>
      <c r="AB10" s="3" t="s">
        <v>16</v>
      </c>
      <c r="AC10" s="3">
        <v>0.53</v>
      </c>
      <c r="AD10" s="3">
        <v>0</v>
      </c>
      <c r="AE10" s="3">
        <v>0</v>
      </c>
    </row>
    <row r="11" spans="1:32" ht="15.75" x14ac:dyDescent="0.25">
      <c r="B11" s="3" t="s">
        <v>18</v>
      </c>
      <c r="C11" s="3">
        <v>2.31</v>
      </c>
      <c r="D11" s="3">
        <v>1.81</v>
      </c>
      <c r="E11" s="3">
        <v>5.0999999999999996</v>
      </c>
      <c r="F11" s="3" t="s">
        <v>18</v>
      </c>
      <c r="G11" s="3">
        <v>4.42</v>
      </c>
      <c r="H11" s="3">
        <v>1.61</v>
      </c>
      <c r="I11" s="3">
        <v>3.75</v>
      </c>
      <c r="J11" s="3"/>
      <c r="K11" s="3">
        <v>2.0299999999999998</v>
      </c>
      <c r="L11" s="3">
        <f>0.49+0.29</f>
        <v>0.78</v>
      </c>
      <c r="M11" s="3">
        <f>0.7+1.34</f>
        <v>2.04</v>
      </c>
      <c r="N11" s="4"/>
      <c r="O11" s="3">
        <v>0.91</v>
      </c>
      <c r="P11" s="3">
        <v>0</v>
      </c>
      <c r="Q11" s="3">
        <v>6.6</v>
      </c>
      <c r="R11" s="5" t="s">
        <v>19</v>
      </c>
      <c r="T11" t="s">
        <v>19</v>
      </c>
      <c r="X11" s="3" t="s">
        <v>18</v>
      </c>
      <c r="Y11" s="3">
        <v>6.49</v>
      </c>
      <c r="Z11" s="3">
        <v>2.46</v>
      </c>
      <c r="AA11" s="3">
        <v>4.74</v>
      </c>
      <c r="AB11" s="3" t="s">
        <v>18</v>
      </c>
      <c r="AC11" s="3">
        <v>0</v>
      </c>
      <c r="AD11" s="3">
        <v>0</v>
      </c>
      <c r="AE11" s="3">
        <v>1.54</v>
      </c>
    </row>
    <row r="12" spans="1:32" x14ac:dyDescent="0.25">
      <c r="B12" s="3" t="s">
        <v>20</v>
      </c>
      <c r="C12" s="3">
        <v>5.81</v>
      </c>
      <c r="D12" s="3">
        <v>4.37</v>
      </c>
      <c r="E12" s="3">
        <v>5.44</v>
      </c>
      <c r="F12" s="3" t="s">
        <v>20</v>
      </c>
      <c r="G12" s="3">
        <v>2.82</v>
      </c>
      <c r="H12" s="3">
        <v>1.28</v>
      </c>
      <c r="I12" s="3">
        <v>4.88</v>
      </c>
      <c r="J12" s="3"/>
      <c r="K12" s="3">
        <f>2.44+0.21</f>
        <v>2.65</v>
      </c>
      <c r="L12" s="3">
        <v>1.04</v>
      </c>
      <c r="M12" s="3">
        <f>0.62+1.8</f>
        <v>2.42</v>
      </c>
      <c r="N12" s="4"/>
      <c r="O12" s="3">
        <v>1.1299999999999999</v>
      </c>
      <c r="P12" s="3">
        <v>0</v>
      </c>
      <c r="Q12" s="3">
        <v>0.79</v>
      </c>
      <c r="T12" t="s">
        <v>21</v>
      </c>
      <c r="X12" s="3" t="s">
        <v>20</v>
      </c>
      <c r="Y12" s="3">
        <v>5.03</v>
      </c>
      <c r="Z12" s="3">
        <v>3.74</v>
      </c>
      <c r="AA12" s="3">
        <v>6.32</v>
      </c>
      <c r="AB12" s="3" t="s">
        <v>20</v>
      </c>
      <c r="AC12" s="3">
        <v>0</v>
      </c>
      <c r="AD12" s="3">
        <v>0</v>
      </c>
      <c r="AE12" s="3">
        <v>0</v>
      </c>
    </row>
    <row r="13" spans="1:32" x14ac:dyDescent="0.25">
      <c r="B13" s="3" t="s">
        <v>22</v>
      </c>
      <c r="C13" s="3">
        <v>3.9</v>
      </c>
      <c r="D13" s="3">
        <v>6.4</v>
      </c>
      <c r="E13" s="3">
        <v>3.45</v>
      </c>
      <c r="F13" s="3" t="s">
        <v>22</v>
      </c>
      <c r="G13" s="3">
        <v>5.21</v>
      </c>
      <c r="H13" s="3">
        <v>2.11</v>
      </c>
      <c r="I13" s="3">
        <v>3.95</v>
      </c>
      <c r="J13" s="3"/>
      <c r="K13" s="3">
        <f>1.34+0.86</f>
        <v>2.2000000000000002</v>
      </c>
      <c r="L13" s="3">
        <f>3.85+0.94</f>
        <v>4.79</v>
      </c>
      <c r="M13" s="3">
        <f>10.92+0.39</f>
        <v>11.31</v>
      </c>
      <c r="N13" s="4"/>
      <c r="O13" s="3">
        <v>3.94</v>
      </c>
      <c r="P13" s="3">
        <v>0</v>
      </c>
      <c r="Q13" s="3">
        <v>0</v>
      </c>
      <c r="R13" s="8" t="s">
        <v>21</v>
      </c>
      <c r="X13" s="3" t="s">
        <v>22</v>
      </c>
      <c r="Y13" s="3">
        <v>4.1500000000000004</v>
      </c>
      <c r="Z13" s="3">
        <v>5.12</v>
      </c>
      <c r="AA13" s="3">
        <v>4.3499999999999996</v>
      </c>
      <c r="AB13" s="3" t="s">
        <v>22</v>
      </c>
      <c r="AC13" s="3">
        <v>1</v>
      </c>
      <c r="AD13" s="3">
        <v>0</v>
      </c>
      <c r="AE13" s="3">
        <v>0</v>
      </c>
    </row>
    <row r="14" spans="1:32" x14ac:dyDescent="0.25">
      <c r="B14" s="3" t="s">
        <v>23</v>
      </c>
      <c r="C14" s="3">
        <v>3.79</v>
      </c>
      <c r="D14" s="3">
        <v>3.4</v>
      </c>
      <c r="E14" s="3">
        <v>2.25</v>
      </c>
      <c r="F14" s="3" t="s">
        <v>23</v>
      </c>
      <c r="G14" s="3">
        <v>4.75</v>
      </c>
      <c r="H14" s="3">
        <v>2.86</v>
      </c>
      <c r="I14" s="3">
        <v>3.51</v>
      </c>
      <c r="J14" s="3"/>
      <c r="K14" s="3">
        <f>0.41+0.65</f>
        <v>1.06</v>
      </c>
      <c r="L14" s="3">
        <v>0.25</v>
      </c>
      <c r="M14" s="3">
        <f>0.64+0.22</f>
        <v>0.86</v>
      </c>
      <c r="N14" s="4"/>
      <c r="O14" s="3">
        <v>0.5</v>
      </c>
      <c r="P14" s="3">
        <v>0.39</v>
      </c>
      <c r="Q14" s="3">
        <v>0</v>
      </c>
      <c r="X14" s="3" t="s">
        <v>23</v>
      </c>
      <c r="Y14" s="3">
        <v>5.12</v>
      </c>
      <c r="Z14" s="3">
        <v>2.78</v>
      </c>
      <c r="AA14" s="3">
        <v>4.37</v>
      </c>
      <c r="AB14" s="3" t="s">
        <v>23</v>
      </c>
      <c r="AC14" s="3">
        <v>1.6</v>
      </c>
      <c r="AD14" s="3">
        <v>0</v>
      </c>
      <c r="AE14" s="3">
        <v>0.17</v>
      </c>
    </row>
    <row r="15" spans="1:32" x14ac:dyDescent="0.25">
      <c r="B15" s="3" t="s">
        <v>24</v>
      </c>
      <c r="C15" s="3">
        <v>3.04</v>
      </c>
      <c r="D15" s="3">
        <v>1.62</v>
      </c>
      <c r="E15" s="3">
        <v>2.6</v>
      </c>
      <c r="F15" s="3" t="s">
        <v>24</v>
      </c>
      <c r="G15" s="3"/>
      <c r="H15" s="3"/>
      <c r="I15" s="3"/>
      <c r="J15" s="3"/>
      <c r="K15" s="3">
        <v>0.48</v>
      </c>
      <c r="L15" s="3">
        <v>0</v>
      </c>
      <c r="M15" s="3">
        <f>0.66+0.4</f>
        <v>1.06</v>
      </c>
      <c r="N15" s="4"/>
      <c r="O15" s="3"/>
      <c r="P15" s="3"/>
      <c r="Q15" s="3"/>
      <c r="X15" s="3" t="s">
        <v>24</v>
      </c>
      <c r="Y15" s="3"/>
      <c r="Z15" s="3"/>
      <c r="AA15" s="3"/>
      <c r="AB15" s="3" t="s">
        <v>24</v>
      </c>
      <c r="AC15" s="3"/>
      <c r="AD15" s="3"/>
      <c r="AE15" s="3"/>
    </row>
    <row r="16" spans="1:32" x14ac:dyDescent="0.25">
      <c r="B16" s="3"/>
      <c r="C16" s="3"/>
      <c r="D16" s="3"/>
      <c r="E16" s="3"/>
      <c r="F16" s="3"/>
    </row>
    <row r="17" spans="2:31" ht="18.75" x14ac:dyDescent="0.3">
      <c r="B17" s="13" t="s">
        <v>25</v>
      </c>
      <c r="C17" s="10">
        <f>SUM(C4:C14)</f>
        <v>45.349999999999994</v>
      </c>
      <c r="D17" s="10">
        <f t="shared" ref="D17:E17" si="0">SUM(D4:D14)</f>
        <v>38.44</v>
      </c>
      <c r="E17" s="10">
        <f t="shared" si="0"/>
        <v>47.86</v>
      </c>
      <c r="F17" s="14"/>
      <c r="G17" s="10">
        <f t="shared" ref="G17:M17" si="1">SUM(G4:G14)</f>
        <v>49.010000000000005</v>
      </c>
      <c r="H17">
        <f t="shared" si="1"/>
        <v>27.11</v>
      </c>
      <c r="I17">
        <f t="shared" si="1"/>
        <v>32.43</v>
      </c>
      <c r="K17">
        <f t="shared" si="1"/>
        <v>43.930000000000007</v>
      </c>
      <c r="L17">
        <f t="shared" si="1"/>
        <v>26.51</v>
      </c>
      <c r="M17">
        <f t="shared" si="1"/>
        <v>30.67</v>
      </c>
      <c r="O17">
        <f t="shared" ref="O17:Q17" si="2">SUM(O4:O14)</f>
        <v>28.44</v>
      </c>
      <c r="P17">
        <f t="shared" si="2"/>
        <v>9.59</v>
      </c>
      <c r="Q17">
        <f t="shared" si="2"/>
        <v>34.090000000000003</v>
      </c>
      <c r="Y17">
        <f t="shared" ref="Y17:AA17" si="3">SUM(Y4:Y14)</f>
        <v>76.62</v>
      </c>
      <c r="Z17">
        <f t="shared" si="3"/>
        <v>28.76</v>
      </c>
      <c r="AA17">
        <f t="shared" si="3"/>
        <v>50.93</v>
      </c>
      <c r="AC17">
        <f t="shared" ref="AC17:AE17" si="4">SUM(AC4:AC14)</f>
        <v>15.66</v>
      </c>
      <c r="AD17">
        <f t="shared" si="4"/>
        <v>3.9499999999999997</v>
      </c>
      <c r="AE17">
        <f t="shared" si="4"/>
        <v>13.214</v>
      </c>
    </row>
    <row r="18" spans="2:31" ht="18.75" x14ac:dyDescent="0.3">
      <c r="B18" s="14" t="s">
        <v>26</v>
      </c>
      <c r="C18" s="10"/>
      <c r="D18" s="10"/>
      <c r="E18" s="10"/>
      <c r="F18" s="10"/>
      <c r="G18" s="10"/>
    </row>
    <row r="19" spans="2:31" ht="18.75" x14ac:dyDescent="0.3">
      <c r="B19" s="14" t="s">
        <v>27</v>
      </c>
      <c r="C19" s="14">
        <f>C17+D17+E17</f>
        <v>131.64999999999998</v>
      </c>
      <c r="D19" s="14"/>
      <c r="E19" s="14" t="s">
        <v>28</v>
      </c>
      <c r="F19" s="14" t="s">
        <v>29</v>
      </c>
      <c r="G19" s="14"/>
    </row>
    <row r="20" spans="2:31" ht="18.75" x14ac:dyDescent="0.3">
      <c r="B20" s="14" t="s">
        <v>30</v>
      </c>
      <c r="C20" s="14">
        <f>G17+H17+I17</f>
        <v>108.55000000000001</v>
      </c>
      <c r="D20" s="14"/>
      <c r="E20" s="14"/>
      <c r="F20" s="14"/>
      <c r="G20" s="14"/>
    </row>
    <row r="21" spans="2:31" ht="18.75" x14ac:dyDescent="0.3">
      <c r="B21" s="14" t="s">
        <v>31</v>
      </c>
      <c r="C21" s="14">
        <f>Y17+Z17+AA17</f>
        <v>156.31</v>
      </c>
      <c r="D21" s="10"/>
      <c r="E21" s="10"/>
      <c r="F21" s="10"/>
      <c r="G21" s="10"/>
    </row>
    <row r="22" spans="2:31" ht="18.75" x14ac:dyDescent="0.3">
      <c r="B22" s="12" t="s">
        <v>32</v>
      </c>
      <c r="C22" s="12">
        <f>(C19-C20)/C19*100</f>
        <v>17.546524876566629</v>
      </c>
      <c r="D22" s="11" t="s">
        <v>33</v>
      </c>
      <c r="E22" s="10"/>
      <c r="F22" s="10"/>
      <c r="G22" s="10"/>
    </row>
    <row r="23" spans="2:31" ht="18.75" x14ac:dyDescent="0.3">
      <c r="B23" s="12" t="s">
        <v>32</v>
      </c>
      <c r="C23" s="12">
        <f>(C20-C21)/C20*100</f>
        <v>-43.99815753109165</v>
      </c>
      <c r="D23" s="10"/>
      <c r="E23" s="10"/>
      <c r="F23" s="10"/>
      <c r="G23" s="10"/>
    </row>
    <row r="24" spans="2:31" ht="18.75" x14ac:dyDescent="0.3">
      <c r="B24" s="14" t="s">
        <v>34</v>
      </c>
      <c r="C24" s="10"/>
      <c r="D24" s="10"/>
      <c r="E24" s="10"/>
      <c r="F24" s="10"/>
      <c r="G24" s="10"/>
    </row>
    <row r="25" spans="2:31" ht="18.75" x14ac:dyDescent="0.3">
      <c r="B25" s="14" t="s">
        <v>27</v>
      </c>
      <c r="C25" s="14">
        <f>K17+L17+M17</f>
        <v>101.11000000000001</v>
      </c>
      <c r="D25" s="14"/>
      <c r="E25" s="14" t="s">
        <v>28</v>
      </c>
      <c r="F25" s="14" t="s">
        <v>29</v>
      </c>
      <c r="G25" s="14"/>
    </row>
    <row r="26" spans="2:31" ht="18.75" x14ac:dyDescent="0.3">
      <c r="B26" s="14" t="s">
        <v>30</v>
      </c>
      <c r="C26" s="14">
        <f>O17+P17+Q17</f>
        <v>72.12</v>
      </c>
      <c r="D26" s="14"/>
      <c r="E26" s="14"/>
      <c r="F26" s="14"/>
      <c r="G26" s="14"/>
    </row>
    <row r="27" spans="2:31" ht="18.75" x14ac:dyDescent="0.3">
      <c r="B27" s="14" t="s">
        <v>31</v>
      </c>
      <c r="C27" s="14">
        <f>AC17+AD17+AE17</f>
        <v>32.823999999999998</v>
      </c>
      <c r="D27" s="10"/>
      <c r="E27" s="10"/>
      <c r="F27" s="10"/>
      <c r="G27" s="10"/>
    </row>
    <row r="28" spans="2:31" ht="18.75" x14ac:dyDescent="0.3">
      <c r="B28" s="12" t="s">
        <v>35</v>
      </c>
      <c r="C28" s="12">
        <f>(C25-C26)/C25*100</f>
        <v>28.671743645534569</v>
      </c>
      <c r="D28" s="12" t="s">
        <v>33</v>
      </c>
      <c r="E28" s="10"/>
      <c r="F28" s="10"/>
      <c r="G28" s="10"/>
      <c r="P28" s="9"/>
    </row>
    <row r="29" spans="2:31" ht="18.75" x14ac:dyDescent="0.3">
      <c r="B29" s="12" t="s">
        <v>35</v>
      </c>
      <c r="C29" s="12">
        <f>(C26-C27)/C26*100</f>
        <v>54.486966167498622</v>
      </c>
      <c r="D29" s="10"/>
      <c r="E29" s="10"/>
      <c r="F29" s="10"/>
      <c r="G29" s="10"/>
    </row>
    <row r="30" spans="2:31" ht="18.75" x14ac:dyDescent="0.3">
      <c r="B30" s="10"/>
      <c r="C30" s="10"/>
      <c r="D30" s="10"/>
      <c r="E30" s="10"/>
      <c r="F30" s="10"/>
      <c r="G30" s="10"/>
    </row>
    <row r="31" spans="2:31" ht="18.75" x14ac:dyDescent="0.3">
      <c r="B31" s="15" t="s">
        <v>39</v>
      </c>
      <c r="C31" s="14">
        <f>C19+C25</f>
        <v>232.76</v>
      </c>
      <c r="D31" s="14"/>
      <c r="E31" s="10"/>
      <c r="F31" s="10"/>
    </row>
    <row r="32" spans="2:31" ht="18.75" x14ac:dyDescent="0.3">
      <c r="B32" s="15" t="s">
        <v>39</v>
      </c>
      <c r="C32" s="14">
        <f>C20+C26</f>
        <v>180.67000000000002</v>
      </c>
      <c r="D32" s="3"/>
      <c r="E32" s="10"/>
      <c r="F32" s="10"/>
    </row>
    <row r="33" spans="2:6" ht="18.75" x14ac:dyDescent="0.3">
      <c r="B33" s="15" t="s">
        <v>40</v>
      </c>
      <c r="C33" s="14">
        <f>C21+C27</f>
        <v>189.13400000000001</v>
      </c>
      <c r="D33" s="14"/>
      <c r="E33" s="10"/>
      <c r="F33" s="10"/>
    </row>
    <row r="34" spans="2:6" ht="18.75" x14ac:dyDescent="0.3">
      <c r="B34" s="15" t="s">
        <v>38</v>
      </c>
      <c r="C34" s="14"/>
      <c r="D34" s="14"/>
      <c r="E34" s="10"/>
      <c r="F34" s="10"/>
    </row>
    <row r="35" spans="2:6" ht="18.75" x14ac:dyDescent="0.3">
      <c r="B35" s="15" t="s">
        <v>36</v>
      </c>
      <c r="C35" s="16">
        <f>(C31-C32)/C31*100</f>
        <v>22.379274789482722</v>
      </c>
      <c r="D35" s="14" t="s">
        <v>33</v>
      </c>
      <c r="E35" s="10"/>
      <c r="F35" s="10"/>
    </row>
    <row r="36" spans="2:6" ht="18.75" x14ac:dyDescent="0.3">
      <c r="B36" s="15" t="s">
        <v>37</v>
      </c>
      <c r="C36" s="16">
        <f>C33/C32</f>
        <v>1.046847844135717</v>
      </c>
      <c r="D36" s="14" t="s">
        <v>33</v>
      </c>
      <c r="E36" s="10"/>
      <c r="F36" s="10"/>
    </row>
    <row r="37" spans="2:6" ht="18.75" x14ac:dyDescent="0.3">
      <c r="B37" s="10"/>
      <c r="C37" s="10"/>
      <c r="D37" s="10"/>
      <c r="E37" s="10"/>
      <c r="F37" s="10"/>
    </row>
    <row r="38" spans="2:6" ht="18.75" x14ac:dyDescent="0.3">
      <c r="B38" s="10"/>
      <c r="C38" s="10"/>
      <c r="D38" s="10"/>
      <c r="E38" s="10"/>
      <c r="F38" s="10"/>
    </row>
    <row r="39" spans="2:6" ht="18.75" x14ac:dyDescent="0.3">
      <c r="B39" s="10"/>
      <c r="C39" s="10"/>
      <c r="D39" s="10"/>
      <c r="E39" s="10"/>
      <c r="F39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2017-04-18T04:56:47Z</dcterms:modified>
</cp:coreProperties>
</file>