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7" i="1" l="1"/>
  <c r="H7" i="1"/>
  <c r="F7" i="1"/>
  <c r="E7" i="1"/>
  <c r="J7" i="1" l="1"/>
  <c r="J8" i="1" s="1"/>
  <c r="W119" i="1"/>
  <c r="AA119" i="1" s="1"/>
  <c r="AC119" i="1" s="1"/>
  <c r="W118" i="1"/>
  <c r="AA118" i="1" s="1"/>
  <c r="AC118" i="1" s="1"/>
  <c r="W117" i="1"/>
  <c r="AA117" i="1" s="1"/>
  <c r="AC117" i="1" s="1"/>
  <c r="AG114" i="1"/>
  <c r="AF114" i="1"/>
  <c r="AD114" i="1"/>
  <c r="AC114" i="1"/>
  <c r="AB114" i="1"/>
  <c r="T114" i="1"/>
  <c r="S114" i="1"/>
  <c r="R114" i="1"/>
  <c r="Q114" i="1"/>
  <c r="P114" i="1"/>
  <c r="O114" i="1"/>
  <c r="K114" i="1"/>
  <c r="J114" i="1"/>
  <c r="I114" i="1"/>
  <c r="H114" i="1"/>
  <c r="G114" i="1"/>
  <c r="F114" i="1"/>
  <c r="E114" i="1"/>
  <c r="AE110" i="1"/>
  <c r="AE114" i="1" s="1"/>
  <c r="AA110" i="1"/>
  <c r="AA114" i="1" s="1"/>
  <c r="X110" i="1"/>
  <c r="X114" i="1" s="1"/>
  <c r="W110" i="1"/>
  <c r="W114" i="1" s="1"/>
  <c r="V110" i="1"/>
  <c r="V114" i="1" s="1"/>
  <c r="U110" i="1"/>
  <c r="U114" i="1" s="1"/>
  <c r="M110" i="1"/>
  <c r="M114" i="1" s="1"/>
  <c r="D110" i="1"/>
  <c r="D114" i="1" s="1"/>
  <c r="C110" i="1"/>
  <c r="C114" i="1" s="1"/>
  <c r="Z107" i="1"/>
  <c r="Z114" i="1" s="1"/>
  <c r="Y107" i="1"/>
  <c r="Y114" i="1" s="1"/>
  <c r="N107" i="1"/>
  <c r="N114" i="1" s="1"/>
  <c r="L107" i="1"/>
  <c r="L114" i="1" s="1"/>
  <c r="W99" i="1"/>
  <c r="AA99" i="1" s="1"/>
  <c r="AC99" i="1" s="1"/>
  <c r="W98" i="1"/>
  <c r="AA98" i="1" s="1"/>
  <c r="AC98" i="1" s="1"/>
  <c r="W97" i="1"/>
  <c r="AA97" i="1" s="1"/>
  <c r="AC97" i="1" s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W79" i="1"/>
  <c r="AA79" i="1" s="1"/>
  <c r="AC79" i="1" s="1"/>
  <c r="W78" i="1"/>
  <c r="AA78" i="1" s="1"/>
  <c r="AC78" i="1" s="1"/>
  <c r="W77" i="1"/>
  <c r="AA77" i="1" s="1"/>
  <c r="AC77" i="1" s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W59" i="1"/>
  <c r="AA59" i="1" s="1"/>
  <c r="AC59" i="1" s="1"/>
  <c r="W58" i="1"/>
  <c r="AA58" i="1" s="1"/>
  <c r="AC58" i="1" s="1"/>
  <c r="W57" i="1"/>
  <c r="AA57" i="1" s="1"/>
  <c r="AC57" i="1" s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W40" i="1"/>
  <c r="AA40" i="1" s="1"/>
  <c r="AC40" i="1" s="1"/>
  <c r="W39" i="1"/>
  <c r="AA39" i="1" s="1"/>
  <c r="AC39" i="1" s="1"/>
  <c r="W38" i="1"/>
  <c r="AA38" i="1" s="1"/>
  <c r="AC38" i="1" s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41" i="1" l="1"/>
  <c r="AC60" i="1"/>
  <c r="AC80" i="1"/>
  <c r="AC100" i="1"/>
  <c r="AC120" i="1"/>
  <c r="Q4" i="1" l="1"/>
  <c r="P4" i="1"/>
  <c r="O4" i="1"/>
  <c r="N4" i="1"/>
  <c r="M4" i="1"/>
  <c r="R4" i="1" s="1"/>
  <c r="D4" i="1"/>
</calcChain>
</file>

<file path=xl/sharedStrings.xml><?xml version="1.0" encoding="utf-8"?>
<sst xmlns="http://schemas.openxmlformats.org/spreadsheetml/2006/main" count="318" uniqueCount="75">
  <si>
    <t>LAKSHYA 2016-17 FATY ACID</t>
  </si>
  <si>
    <t>Total savings Potential
 for FY-2016-17</t>
  </si>
  <si>
    <t>Total  savings Balanced for FY-2016-17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</si>
  <si>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</si>
  <si>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</si>
  <si>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</si>
  <si>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</si>
  <si>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</si>
  <si>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</si>
  <si>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</si>
  <si>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</si>
  <si>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</si>
  <si>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</si>
  <si>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</si>
  <si>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March'17</t>
  </si>
  <si>
    <t>Total</t>
  </si>
  <si>
    <t>SR.NO</t>
  </si>
  <si>
    <t>RS</t>
  </si>
  <si>
    <t>FLAKER 24% increase production/day over present</t>
  </si>
  <si>
    <t>NOVEMBER.16</t>
  </si>
  <si>
    <t>Flaker 1</t>
  </si>
  <si>
    <t>Month</t>
  </si>
  <si>
    <t>Date</t>
  </si>
  <si>
    <t>Actual Prod.</t>
  </si>
  <si>
    <t>Product</t>
  </si>
  <si>
    <t>UTSR</t>
  </si>
  <si>
    <t>Flaker 2</t>
  </si>
  <si>
    <t>Stearic 92</t>
  </si>
  <si>
    <t>C14 99%</t>
  </si>
  <si>
    <t xml:space="preserve">Power </t>
  </si>
  <si>
    <t>TOTAL PRODUC</t>
  </si>
  <si>
    <t>OCTOBER.16</t>
  </si>
  <si>
    <t>33.3/ 10.7</t>
  </si>
  <si>
    <t>19.8/ 22.22</t>
  </si>
  <si>
    <t>13.75/ 21.475</t>
  </si>
  <si>
    <t>UTSR/Palmitic beads</t>
  </si>
  <si>
    <t>Stearic 92%</t>
  </si>
  <si>
    <t>Behenic acid</t>
  </si>
  <si>
    <t>On Chiller</t>
  </si>
  <si>
    <t>On Colling Tower</t>
  </si>
  <si>
    <t>difference</t>
  </si>
  <si>
    <t>no of days run</t>
  </si>
  <si>
    <t>Power saved</t>
  </si>
  <si>
    <t>Rs. Saved</t>
  </si>
  <si>
    <t>NO of Man days</t>
  </si>
  <si>
    <t>Observations</t>
  </si>
  <si>
    <t>Power</t>
  </si>
  <si>
    <t>with chiller</t>
  </si>
  <si>
    <t>without chiller</t>
  </si>
  <si>
    <t xml:space="preserve">flaker </t>
  </si>
  <si>
    <t>8-11 th nov</t>
  </si>
  <si>
    <t>Only Flaker 1</t>
  </si>
  <si>
    <t>22-23 th nov</t>
  </si>
  <si>
    <t>both Flaker</t>
  </si>
  <si>
    <t>1,2</t>
  </si>
  <si>
    <t>14-18th nov</t>
  </si>
  <si>
    <t>DECEMBER.16</t>
  </si>
  <si>
    <t>January'17</t>
  </si>
  <si>
    <t>17.375/ 15.3</t>
  </si>
  <si>
    <t>Stearic 92%/UTSR</t>
  </si>
  <si>
    <t>February'17</t>
  </si>
  <si>
    <t>Feb.17</t>
  </si>
  <si>
    <t>March.17</t>
  </si>
  <si>
    <t>TOTAL ON CHILLED WATER</t>
  </si>
  <si>
    <t xml:space="preserve">NO OF DAYS </t>
  </si>
  <si>
    <t>Days saved</t>
  </si>
  <si>
    <t>NO OF MANS for both flaker</t>
  </si>
  <si>
    <t>*3*7</t>
  </si>
  <si>
    <t>savings total</t>
  </si>
  <si>
    <t>430 rs per man</t>
  </si>
  <si>
    <t>Note 7 Man considered as avg for both flakers</t>
  </si>
  <si>
    <t xml:space="preserve">production </t>
  </si>
  <si>
    <t>production after modification</t>
  </si>
  <si>
    <t>Actual production</t>
  </si>
  <si>
    <t>after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</si>
</sst>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1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 wrapText="1" readingOrder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17" fontId="7" fillId="3" borderId="1" xfId="1" applyNumberFormat="1" applyFont="1" applyFill="1" applyBorder="1" applyAlignment="1">
      <alignment horizontal="right"/>
    </xf>
    <xf numFmtId="0" fontId="8" fillId="3" borderId="1" xfId="1" applyFont="1" applyFill="1" applyBorder="1"/>
    <xf numFmtId="1" fontId="8" fillId="3" borderId="1" xfId="1" applyNumberFormat="1" applyFont="1" applyFill="1" applyBorder="1"/>
    <xf numFmtId="0" fontId="8" fillId="3" borderId="3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wrapText="1"/>
    </xf>
    <xf numFmtId="0" fontId="8" fillId="0" borderId="3" xfId="2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8" fillId="0" borderId="1" xfId="0" applyFont="1" applyBorder="1"/>
    <xf numFmtId="0" fontId="7" fillId="4" borderId="1" xfId="1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7" fillId="2" borderId="4" xfId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/>
    </xf>
    <xf numFmtId="0" fontId="8" fillId="0" borderId="1" xfId="2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5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8" fillId="4" borderId="4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8" fillId="0" borderId="5" xfId="2" applyFont="1" applyFill="1" applyBorder="1" applyAlignment="1">
      <alignment horizontal="center"/>
    </xf>
    <xf numFmtId="0" fontId="8" fillId="4" borderId="6" xfId="1" applyFont="1" applyFill="1" applyBorder="1" applyAlignment="1">
      <alignment horizontal="center"/>
    </xf>
    <xf numFmtId="0" fontId="8" fillId="0" borderId="2" xfId="2" applyFont="1" applyFill="1" applyBorder="1" applyAlignment="1">
      <alignment horizontal="right"/>
    </xf>
    <xf numFmtId="0" fontId="8" fillId="0" borderId="1" xfId="2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0" fillId="0" borderId="1" xfId="0" applyBorder="1"/>
    <xf numFmtId="0" fontId="10" fillId="0" borderId="0" xfId="0" applyFont="1" applyAlignment="1">
      <alignment horizontal="center"/>
    </xf>
    <xf numFmtId="0" fontId="8" fillId="0" borderId="7" xfId="2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3">
    <cellStyle name="Normal" xfId="0" builtinId="0"/>
    <cellStyle name="Normal 2" xfId="2"/>
    <cellStyle name="Normal_Alcohol - Oct (revised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ket.dukare/AppData/Local/Microsoft/Windows/Temporary%20Internet%20Files/Content.Outlook/AO1II4FA/Cost%20savings%20Fatty%20acid%20March%20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P'1617-TOTAL"/>
      <sheetName val="Condensate"/>
      <sheetName val="Flaker"/>
      <sheetName val="Raw Material"/>
      <sheetName val="B PKO Utilization"/>
      <sheetName val="Bergacid"/>
      <sheetName val="Erucic"/>
      <sheetName val="Reduction over BOM"/>
      <sheetName val="SERIES"/>
      <sheetName val="SNOP"/>
      <sheetName val="VAM"/>
      <sheetName val="HP vent"/>
      <sheetName val="Summary"/>
      <sheetName val="April savings"/>
      <sheetName val="May savings"/>
      <sheetName val="July savings"/>
      <sheetName val="June savings"/>
      <sheetName val="Aug savings"/>
      <sheetName val="Sept Savings"/>
      <sheetName val="October savings"/>
      <sheetName val="November savings"/>
      <sheetName val="Superflex Ulity"/>
      <sheetName val="Flaker Nov"/>
      <sheetName val="loop reactor"/>
      <sheetName val="Dec.16 savings"/>
      <sheetName val="Flaker Dec.16.Jan.17 Feb.17"/>
      <sheetName val="Superflex sav"/>
      <sheetName val="c1698"/>
      <sheetName val="Jan.17 savin"/>
      <sheetName val="Feb.17 saving"/>
      <sheetName val="Condens sav"/>
      <sheetName val="Mar.17 saving"/>
    </sheetNames>
    <sheetDataSet>
      <sheetData sheetId="0" refreshError="1"/>
      <sheetData sheetId="1" refreshError="1"/>
      <sheetData sheetId="2" refreshError="1">
        <row r="24">
          <cell r="F24">
            <v>1064080.213644549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28">
          <cell r="AC28">
            <v>53204.31</v>
          </cell>
        </row>
      </sheetData>
      <sheetData sheetId="23" refreshError="1"/>
      <sheetData sheetId="24" refreshError="1"/>
      <sheetData sheetId="25" refreshError="1">
        <row r="47">
          <cell r="AC47">
            <v>63551.040000000001</v>
          </cell>
        </row>
        <row r="67">
          <cell r="AC67">
            <v>94366.16</v>
          </cell>
        </row>
        <row r="87">
          <cell r="AC87">
            <v>26218.920000000002</v>
          </cell>
        </row>
        <row r="107">
          <cell r="AC107">
            <v>79489.299999999988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21"/>
  <sheetViews>
    <sheetView tabSelected="1" workbookViewId="0">
      <selection activeCell="L9" sqref="L9"/>
    </sheetView>
  </sheetViews>
  <sheetFormatPr defaultRowHeight="12.75" x14ac:dyDescent="0.2"/>
  <cols>
    <col min="1" max="1" width="3" style="8" customWidth="1"/>
    <col min="2" max="2" width="20.7109375" style="8" customWidth="1"/>
    <col min="3" max="3" width="23.42578125" style="8" bestFit="1" customWidth="1"/>
    <col min="4" max="4" width="16.28515625" style="8" customWidth="1"/>
    <col min="5" max="5" width="17.42578125" style="8" customWidth="1"/>
    <col min="6" max="6" width="17.140625" style="8" customWidth="1"/>
    <col min="7" max="7" width="14.140625" style="8" bestFit="1" customWidth="1"/>
    <col min="8" max="8" width="18.140625" style="8" bestFit="1" customWidth="1"/>
    <col min="9" max="9" width="6.42578125" style="8" bestFit="1" customWidth="1"/>
    <col min="10" max="10" width="17.140625" style="8" bestFit="1" customWidth="1"/>
    <col min="11" max="11" width="16.85546875" style="8" bestFit="1" customWidth="1"/>
    <col min="12" max="12" width="10.85546875" style="8" customWidth="1"/>
    <col min="13" max="13" width="6.140625" style="8" bestFit="1" customWidth="1"/>
    <col min="14" max="14" width="7" style="8" bestFit="1" customWidth="1"/>
    <col min="15" max="15" width="6" style="8" bestFit="1" customWidth="1"/>
    <col min="16" max="16" width="6.140625" style="8" bestFit="1" customWidth="1"/>
    <col min="17" max="17" width="8.140625" style="8" bestFit="1" customWidth="1"/>
    <col min="18" max="18" width="10.7109375" style="8" bestFit="1" customWidth="1"/>
    <col min="19" max="16384" width="9.140625" style="8"/>
  </cols>
  <sheetData>
    <row r="2" spans="2:34" ht="63.75" x14ac:dyDescent="0.2">
      <c r="B2" s="1"/>
      <c r="C2" s="2" t="s">
        <v>0</v>
      </c>
      <c r="D2" s="3" t="s">
        <v>1</v>
      </c>
      <c r="E2" s="4" t="s">
        <v>2</v>
      </c>
      <c r="F2" s="5" t="s">
        <v>3</v>
      </c>
      <c r="G2" s="5" t="s">
        <v>4</v>
      </c>
      <c r="H2" s="1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7" t="s">
        <v>15</v>
      </c>
    </row>
    <row r="3" spans="2:34" x14ac:dyDescent="0.2">
      <c r="B3" s="1" t="s">
        <v>16</v>
      </c>
      <c r="C3" s="1"/>
      <c r="D3" s="6" t="s">
        <v>17</v>
      </c>
      <c r="E3" s="6" t="s">
        <v>17</v>
      </c>
      <c r="F3" s="1"/>
      <c r="G3" s="1"/>
      <c r="H3" s="1"/>
      <c r="I3" s="6"/>
      <c r="J3" s="6"/>
      <c r="K3" s="6"/>
      <c r="L3" s="6"/>
      <c r="M3" s="6"/>
      <c r="N3" s="6"/>
      <c r="O3" s="6"/>
      <c r="P3" s="6"/>
      <c r="Q3" s="6"/>
      <c r="R3" s="7"/>
    </row>
    <row r="4" spans="2:34" ht="39" x14ac:dyDescent="0.25">
      <c r="B4" s="1">
        <v>1</v>
      </c>
      <c r="C4" s="2" t="s">
        <v>18</v>
      </c>
      <c r="D4" s="9">
        <f>[1]Flaker!F24</f>
        <v>1064080.213644549</v>
      </c>
      <c r="E4" s="10">
        <v>795009.92</v>
      </c>
      <c r="F4" s="1">
        <v>0</v>
      </c>
      <c r="G4" s="1">
        <v>0</v>
      </c>
      <c r="H4" s="1">
        <v>0</v>
      </c>
      <c r="I4" s="6">
        <v>0</v>
      </c>
      <c r="J4" s="6">
        <v>0</v>
      </c>
      <c r="K4" s="6">
        <v>0</v>
      </c>
      <c r="L4" s="6">
        <v>0</v>
      </c>
      <c r="M4" s="9">
        <f>'[1]Flaker Nov'!AC28</f>
        <v>53204.31</v>
      </c>
      <c r="N4" s="9">
        <f>'[1]Flaker Dec.16.Jan.17 Feb.17'!AC47</f>
        <v>63551.040000000001</v>
      </c>
      <c r="O4" s="9">
        <f>'[1]Flaker Dec.16.Jan.17 Feb.17'!AC67</f>
        <v>94366.16</v>
      </c>
      <c r="P4" s="9">
        <f>'[1]Flaker Dec.16.Jan.17 Feb.17'!AC87</f>
        <v>26218.920000000002</v>
      </c>
      <c r="Q4" s="9">
        <f>'[1]Flaker Dec.16.Jan.17 Feb.17'!AC107</f>
        <v>79489.299999999988</v>
      </c>
      <c r="R4" s="71">
        <f>SUM(F4:Q4)</f>
        <v>316829.73</v>
      </c>
    </row>
    <row r="5" spans="2:34" ht="37.5" customHeight="1" x14ac:dyDescent="0.2"/>
    <row r="6" spans="2:34" ht="30" x14ac:dyDescent="0.25">
      <c r="B6" s="67"/>
      <c r="C6" s="67" t="s">
        <v>63</v>
      </c>
      <c r="D6" s="67"/>
      <c r="E6" s="69" t="s">
        <v>71</v>
      </c>
      <c r="F6" s="73" t="s">
        <v>72</v>
      </c>
      <c r="G6" s="73" t="s">
        <v>73</v>
      </c>
      <c r="H6" s="69"/>
      <c r="I6" s="69" t="s">
        <v>74</v>
      </c>
      <c r="J6" s="69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2:34" ht="15" x14ac:dyDescent="0.25">
      <c r="B7" s="67" t="s">
        <v>64</v>
      </c>
      <c r="C7" s="67">
        <v>102</v>
      </c>
      <c r="D7" s="67">
        <v>24.48</v>
      </c>
      <c r="E7" s="69">
        <f>C7*38</f>
        <v>3876</v>
      </c>
      <c r="F7" s="69">
        <f>C7*48</f>
        <v>4896</v>
      </c>
      <c r="G7" s="69">
        <v>3879</v>
      </c>
      <c r="H7" s="69">
        <f>G7/38</f>
        <v>102.07894736842105</v>
      </c>
      <c r="I7" s="69">
        <f>G7/48</f>
        <v>80.8125</v>
      </c>
      <c r="J7" s="69">
        <f>H7-I7</f>
        <v>21.266447368421055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2:34" ht="18.75" x14ac:dyDescent="0.3">
      <c r="B8" s="67" t="s">
        <v>65</v>
      </c>
      <c r="C8" s="67">
        <v>77.52</v>
      </c>
      <c r="D8" s="67">
        <v>179.52</v>
      </c>
      <c r="E8" s="69"/>
      <c r="F8" s="69"/>
      <c r="G8" s="69"/>
      <c r="H8" s="69"/>
      <c r="I8" s="69"/>
      <c r="J8" s="72">
        <f>J7*27*416</f>
        <v>238864.73684210528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2:34" ht="28.5" x14ac:dyDescent="0.25">
      <c r="B9" s="68" t="s">
        <v>66</v>
      </c>
      <c r="C9" s="67">
        <v>1627.92</v>
      </c>
      <c r="D9" s="67" t="s">
        <v>67</v>
      </c>
      <c r="E9" s="69"/>
      <c r="F9" s="69"/>
      <c r="G9" s="69"/>
      <c r="H9" s="69"/>
      <c r="I9" s="69"/>
      <c r="J9" s="6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2:34" ht="15" x14ac:dyDescent="0.25">
      <c r="B10" s="67" t="s">
        <v>68</v>
      </c>
      <c r="C10" s="67">
        <v>700005.6</v>
      </c>
      <c r="D10" s="68" t="s">
        <v>69</v>
      </c>
      <c r="E10" s="69"/>
      <c r="F10" s="69"/>
      <c r="G10" s="69"/>
      <c r="H10" s="69"/>
      <c r="I10" s="69"/>
      <c r="J10" s="69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2:34" ht="15" x14ac:dyDescent="0.25">
      <c r="B11" s="70" t="s">
        <v>70</v>
      </c>
      <c r="C11" s="67"/>
      <c r="D11" s="67"/>
      <c r="E11" s="69"/>
      <c r="F11" s="69"/>
      <c r="G11" s="69"/>
      <c r="H11" s="69"/>
      <c r="I11" s="69"/>
      <c r="J11" s="69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2:34" ht="15" x14ac:dyDescent="0.25">
      <c r="B12" s="36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4" spans="2:34" ht="15" x14ac:dyDescent="0.25">
      <c r="B14" s="11" t="s">
        <v>19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2:34" ht="15" x14ac:dyDescent="0.25">
      <c r="B15" s="12" t="s">
        <v>20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2:34" ht="15" x14ac:dyDescent="0.25">
      <c r="B16" s="13" t="s">
        <v>21</v>
      </c>
      <c r="C16" s="14">
        <v>42690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/>
      <c r="AH16"/>
    </row>
    <row r="17" spans="2:34" ht="15" x14ac:dyDescent="0.25">
      <c r="B17" s="13" t="s">
        <v>22</v>
      </c>
      <c r="C17" s="17">
        <v>1</v>
      </c>
      <c r="D17" s="17">
        <v>2</v>
      </c>
      <c r="E17" s="17">
        <v>3</v>
      </c>
      <c r="F17" s="17">
        <v>4</v>
      </c>
      <c r="G17" s="17">
        <v>5</v>
      </c>
      <c r="H17" s="17">
        <v>6</v>
      </c>
      <c r="I17" s="17">
        <v>7</v>
      </c>
      <c r="J17" s="17">
        <v>8</v>
      </c>
      <c r="K17" s="17">
        <v>9</v>
      </c>
      <c r="L17" s="17">
        <v>10</v>
      </c>
      <c r="M17" s="17">
        <v>11</v>
      </c>
      <c r="N17" s="17">
        <v>12</v>
      </c>
      <c r="O17" s="17">
        <v>13</v>
      </c>
      <c r="P17" s="17">
        <v>14</v>
      </c>
      <c r="Q17" s="17">
        <v>15</v>
      </c>
      <c r="R17" s="17">
        <v>16</v>
      </c>
      <c r="S17" s="17">
        <v>17</v>
      </c>
      <c r="T17" s="17">
        <v>18</v>
      </c>
      <c r="U17" s="17">
        <v>19</v>
      </c>
      <c r="V17" s="17">
        <v>20</v>
      </c>
      <c r="W17" s="17">
        <v>21</v>
      </c>
      <c r="X17" s="17">
        <v>22</v>
      </c>
      <c r="Y17" s="17">
        <v>23</v>
      </c>
      <c r="Z17" s="17">
        <v>24</v>
      </c>
      <c r="AA17" s="17">
        <v>25</v>
      </c>
      <c r="AB17" s="17">
        <v>26</v>
      </c>
      <c r="AC17" s="17">
        <v>27</v>
      </c>
      <c r="AD17" s="17">
        <v>28</v>
      </c>
      <c r="AE17" s="17">
        <v>29</v>
      </c>
      <c r="AF17" s="17">
        <v>30</v>
      </c>
      <c r="AG17"/>
      <c r="AH17"/>
    </row>
    <row r="18" spans="2:34" x14ac:dyDescent="0.2">
      <c r="B18" s="18" t="s">
        <v>23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20">
        <v>11.375</v>
      </c>
      <c r="J18" s="20">
        <v>23.725000000000001</v>
      </c>
      <c r="K18" s="20">
        <v>24.3</v>
      </c>
      <c r="L18" s="20">
        <v>23.4</v>
      </c>
      <c r="M18" s="20">
        <v>5.8</v>
      </c>
      <c r="N18" s="19">
        <v>0</v>
      </c>
      <c r="O18" s="21">
        <v>0</v>
      </c>
      <c r="P18" s="22">
        <v>7.2</v>
      </c>
      <c r="Q18" s="22">
        <v>21.6</v>
      </c>
      <c r="R18" s="22">
        <v>23.4</v>
      </c>
      <c r="S18" s="20">
        <v>15.3</v>
      </c>
      <c r="T18" s="20">
        <v>18</v>
      </c>
      <c r="U18" s="20">
        <v>23.4</v>
      </c>
      <c r="V18" s="23">
        <v>26.1</v>
      </c>
      <c r="W18" s="24">
        <v>11.9</v>
      </c>
      <c r="X18" s="24">
        <v>0</v>
      </c>
      <c r="Y18" s="25">
        <v>0</v>
      </c>
      <c r="Z18" s="23">
        <v>8.1</v>
      </c>
      <c r="AA18" s="26">
        <v>26.1</v>
      </c>
      <c r="AB18" s="26">
        <v>27</v>
      </c>
      <c r="AC18" s="26">
        <v>27.9</v>
      </c>
      <c r="AD18" s="26">
        <v>26.6</v>
      </c>
      <c r="AE18" s="26">
        <v>24.3</v>
      </c>
      <c r="AF18" s="26">
        <v>21.6</v>
      </c>
      <c r="AG18" s="64">
        <v>397</v>
      </c>
      <c r="AH18" s="64">
        <v>397</v>
      </c>
    </row>
    <row r="19" spans="2:34" ht="15" x14ac:dyDescent="0.25">
      <c r="B19" s="27" t="s">
        <v>24</v>
      </c>
      <c r="C19" s="28"/>
      <c r="D19" s="28"/>
      <c r="E19" s="28"/>
      <c r="F19" s="28"/>
      <c r="G19" s="28"/>
      <c r="H19" s="28"/>
      <c r="I19" s="28" t="s">
        <v>25</v>
      </c>
      <c r="J19" s="28" t="s">
        <v>25</v>
      </c>
      <c r="K19" s="28" t="s">
        <v>25</v>
      </c>
      <c r="L19" s="28" t="s">
        <v>25</v>
      </c>
      <c r="M19" s="28" t="s">
        <v>25</v>
      </c>
      <c r="N19" s="29"/>
      <c r="O19" s="29"/>
      <c r="P19" s="28" t="s">
        <v>25</v>
      </c>
      <c r="Q19" s="28" t="s">
        <v>25</v>
      </c>
      <c r="R19" s="28" t="s">
        <v>25</v>
      </c>
      <c r="S19" s="28" t="s">
        <v>25</v>
      </c>
      <c r="T19" s="28" t="s">
        <v>25</v>
      </c>
      <c r="U19" s="28" t="s">
        <v>25</v>
      </c>
      <c r="V19" s="28" t="s">
        <v>25</v>
      </c>
      <c r="W19" s="28" t="s">
        <v>25</v>
      </c>
      <c r="X19" s="29"/>
      <c r="Y19" s="29"/>
      <c r="Z19" s="28" t="s">
        <v>25</v>
      </c>
      <c r="AA19" s="28" t="s">
        <v>25</v>
      </c>
      <c r="AB19" s="28" t="s">
        <v>25</v>
      </c>
      <c r="AC19" s="28" t="s">
        <v>25</v>
      </c>
      <c r="AD19" s="28" t="s">
        <v>25</v>
      </c>
      <c r="AE19" s="28" t="s">
        <v>25</v>
      </c>
      <c r="AF19" s="28" t="s">
        <v>25</v>
      </c>
      <c r="AG19"/>
      <c r="AH19"/>
    </row>
    <row r="20" spans="2:34" ht="15" x14ac:dyDescent="0.25">
      <c r="B20" s="12" t="s">
        <v>26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  <c r="O20" s="29"/>
      <c r="P20" s="28"/>
      <c r="Q20" s="28"/>
      <c r="R20" s="28"/>
      <c r="S20" s="28"/>
      <c r="T20" s="28"/>
      <c r="U20" s="28"/>
      <c r="V20" s="28"/>
      <c r="W20" s="28"/>
      <c r="X20" s="29"/>
      <c r="Y20" s="29"/>
      <c r="Z20" s="28"/>
      <c r="AA20" s="28"/>
      <c r="AB20" s="28"/>
      <c r="AC20" s="28"/>
      <c r="AD20" s="28"/>
      <c r="AE20" s="28"/>
      <c r="AF20" s="28"/>
      <c r="AG20"/>
      <c r="AH20"/>
    </row>
    <row r="21" spans="2:34" x14ac:dyDescent="0.2">
      <c r="B21" s="18" t="s">
        <v>23</v>
      </c>
      <c r="C21" s="19">
        <v>0</v>
      </c>
      <c r="D21" s="20">
        <v>29.4</v>
      </c>
      <c r="E21" s="20">
        <v>29.1</v>
      </c>
      <c r="F21" s="19">
        <v>0</v>
      </c>
      <c r="G21" s="19">
        <v>0</v>
      </c>
      <c r="H21" s="19">
        <v>24</v>
      </c>
      <c r="I21" s="19">
        <v>16.024999999999999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20">
        <v>12.6</v>
      </c>
      <c r="Q21" s="20">
        <v>19.399999999999999</v>
      </c>
      <c r="R21" s="20">
        <v>7.2</v>
      </c>
      <c r="S21" s="20">
        <v>36.6</v>
      </c>
      <c r="T21" s="20">
        <v>35.700000000000003</v>
      </c>
      <c r="U21" s="19">
        <v>0</v>
      </c>
      <c r="V21" s="19">
        <v>0</v>
      </c>
      <c r="W21" s="20">
        <v>6</v>
      </c>
      <c r="X21" s="20">
        <v>39</v>
      </c>
      <c r="Y21" s="20">
        <v>32.125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63">
        <v>287</v>
      </c>
      <c r="AH21" s="63">
        <v>287</v>
      </c>
    </row>
    <row r="22" spans="2:34" ht="24.75" x14ac:dyDescent="0.25">
      <c r="B22" s="27" t="s">
        <v>24</v>
      </c>
      <c r="C22" s="30"/>
      <c r="D22" s="31" t="s">
        <v>25</v>
      </c>
      <c r="E22" s="29" t="s">
        <v>25</v>
      </c>
      <c r="F22" s="29"/>
      <c r="G22" s="29"/>
      <c r="H22" s="32" t="s">
        <v>27</v>
      </c>
      <c r="I22" s="32" t="s">
        <v>27</v>
      </c>
      <c r="J22" s="29"/>
      <c r="K22" s="29"/>
      <c r="L22" s="29"/>
      <c r="M22" s="29"/>
      <c r="N22" s="29"/>
      <c r="O22" s="28"/>
      <c r="P22" s="28" t="s">
        <v>28</v>
      </c>
      <c r="Q22" s="28" t="s">
        <v>28</v>
      </c>
      <c r="R22" s="32" t="s">
        <v>27</v>
      </c>
      <c r="S22" s="32" t="s">
        <v>27</v>
      </c>
      <c r="T22" s="32" t="s">
        <v>27</v>
      </c>
      <c r="U22" s="33"/>
      <c r="V22" s="29"/>
      <c r="W22" s="32" t="s">
        <v>27</v>
      </c>
      <c r="X22" s="32" t="s">
        <v>27</v>
      </c>
      <c r="Y22" s="32" t="s">
        <v>27</v>
      </c>
      <c r="Z22" s="34"/>
      <c r="AA22" s="34"/>
      <c r="AB22" s="34"/>
      <c r="AC22" s="34"/>
      <c r="AD22" s="34"/>
      <c r="AE22" s="34"/>
      <c r="AF22" s="34"/>
      <c r="AG22"/>
      <c r="AH22"/>
    </row>
    <row r="23" spans="2:34" ht="15" x14ac:dyDescent="0.25">
      <c r="B23" s="27" t="s">
        <v>29</v>
      </c>
      <c r="C23" s="35">
        <v>20</v>
      </c>
      <c r="D23" s="35">
        <v>181</v>
      </c>
      <c r="E23" s="35">
        <v>202</v>
      </c>
      <c r="F23" s="35">
        <v>77</v>
      </c>
      <c r="G23" s="35">
        <v>49</v>
      </c>
      <c r="H23" s="35">
        <v>189</v>
      </c>
      <c r="I23" s="35">
        <v>386</v>
      </c>
      <c r="J23" s="35">
        <v>306</v>
      </c>
      <c r="K23" s="35">
        <v>250</v>
      </c>
      <c r="L23" s="35">
        <v>222</v>
      </c>
      <c r="M23" s="35">
        <v>107</v>
      </c>
      <c r="N23" s="35">
        <v>70</v>
      </c>
      <c r="O23" s="35">
        <v>34</v>
      </c>
      <c r="P23" s="35">
        <v>175</v>
      </c>
      <c r="Q23" s="35">
        <v>338</v>
      </c>
      <c r="R23" s="35">
        <v>270</v>
      </c>
      <c r="S23" s="35">
        <v>295</v>
      </c>
      <c r="T23" s="35">
        <v>316</v>
      </c>
      <c r="U23" s="35">
        <v>264</v>
      </c>
      <c r="V23" s="35">
        <v>235</v>
      </c>
      <c r="W23" s="35">
        <v>214</v>
      </c>
      <c r="X23" s="35">
        <v>254</v>
      </c>
      <c r="Y23" s="35">
        <v>232</v>
      </c>
      <c r="Z23" s="35">
        <v>226</v>
      </c>
      <c r="AA23" s="35">
        <v>542</v>
      </c>
      <c r="AB23" s="35">
        <v>488</v>
      </c>
      <c r="AC23" s="35">
        <v>504</v>
      </c>
      <c r="AD23" s="35">
        <v>526</v>
      </c>
      <c r="AE23" s="35">
        <v>512</v>
      </c>
      <c r="AF23" s="35">
        <v>511</v>
      </c>
      <c r="AG23"/>
      <c r="AH23"/>
    </row>
    <row r="24" spans="2:34" ht="15" x14ac:dyDescent="0.25">
      <c r="B24" s="3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ht="15" x14ac:dyDescent="0.25">
      <c r="B25" s="35" t="s">
        <v>30</v>
      </c>
      <c r="C25" s="35">
        <f>C18+C21</f>
        <v>0</v>
      </c>
      <c r="D25" s="35">
        <f t="shared" ref="D25:AF25" si="0">D18+D21</f>
        <v>29.4</v>
      </c>
      <c r="E25" s="35">
        <f t="shared" si="0"/>
        <v>29.1</v>
      </c>
      <c r="F25" s="35">
        <f t="shared" si="0"/>
        <v>0</v>
      </c>
      <c r="G25" s="35">
        <f t="shared" si="0"/>
        <v>0</v>
      </c>
      <c r="H25" s="35">
        <f t="shared" si="0"/>
        <v>24</v>
      </c>
      <c r="I25" s="35">
        <f t="shared" si="0"/>
        <v>27.4</v>
      </c>
      <c r="J25" s="37">
        <f t="shared" si="0"/>
        <v>23.725000000000001</v>
      </c>
      <c r="K25" s="35">
        <f t="shared" si="0"/>
        <v>24.3</v>
      </c>
      <c r="L25" s="35">
        <f t="shared" si="0"/>
        <v>23.4</v>
      </c>
      <c r="M25" s="35">
        <f t="shared" si="0"/>
        <v>5.8</v>
      </c>
      <c r="N25" s="35">
        <f t="shared" si="0"/>
        <v>0</v>
      </c>
      <c r="O25" s="35">
        <f t="shared" si="0"/>
        <v>0</v>
      </c>
      <c r="P25" s="35">
        <f t="shared" si="0"/>
        <v>19.8</v>
      </c>
      <c r="Q25" s="35">
        <f t="shared" si="0"/>
        <v>41</v>
      </c>
      <c r="R25" s="35">
        <f t="shared" si="0"/>
        <v>30.599999999999998</v>
      </c>
      <c r="S25" s="35">
        <f t="shared" si="0"/>
        <v>51.900000000000006</v>
      </c>
      <c r="T25" s="35">
        <f t="shared" si="0"/>
        <v>53.7</v>
      </c>
      <c r="U25" s="35">
        <f t="shared" si="0"/>
        <v>23.4</v>
      </c>
      <c r="V25" s="35">
        <f t="shared" si="0"/>
        <v>26.1</v>
      </c>
      <c r="W25" s="35">
        <f t="shared" si="0"/>
        <v>17.899999999999999</v>
      </c>
      <c r="X25" s="35">
        <f t="shared" si="0"/>
        <v>39</v>
      </c>
      <c r="Y25" s="35">
        <f t="shared" si="0"/>
        <v>32.125</v>
      </c>
      <c r="Z25" s="35">
        <f t="shared" si="0"/>
        <v>8.1</v>
      </c>
      <c r="AA25" s="35">
        <f t="shared" si="0"/>
        <v>26.1</v>
      </c>
      <c r="AB25" s="35">
        <f t="shared" si="0"/>
        <v>27</v>
      </c>
      <c r="AC25" s="35">
        <f t="shared" si="0"/>
        <v>27.9</v>
      </c>
      <c r="AD25" s="35">
        <f t="shared" si="0"/>
        <v>26.6</v>
      </c>
      <c r="AE25" s="35">
        <f t="shared" si="0"/>
        <v>24.3</v>
      </c>
      <c r="AF25" s="35">
        <f t="shared" si="0"/>
        <v>21.6</v>
      </c>
      <c r="AG25"/>
      <c r="AH25"/>
    </row>
    <row r="26" spans="2:34" ht="15" x14ac:dyDescent="0.25">
      <c r="B26" s="11" t="s">
        <v>31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ht="15" x14ac:dyDescent="0.25">
      <c r="B27" s="12" t="s">
        <v>20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2:34" ht="15" x14ac:dyDescent="0.25">
      <c r="B28" s="13" t="s">
        <v>22</v>
      </c>
      <c r="C28" s="17">
        <v>1</v>
      </c>
      <c r="D28" s="17">
        <v>2</v>
      </c>
      <c r="E28" s="17">
        <v>3</v>
      </c>
      <c r="F28" s="17">
        <v>4</v>
      </c>
      <c r="G28" s="17">
        <v>5</v>
      </c>
      <c r="H28" s="17">
        <v>6</v>
      </c>
      <c r="I28" s="17">
        <v>7</v>
      </c>
      <c r="J28" s="17">
        <v>8</v>
      </c>
      <c r="K28" s="17">
        <v>9</v>
      </c>
      <c r="L28" s="17">
        <v>10</v>
      </c>
      <c r="M28" s="17">
        <v>11</v>
      </c>
      <c r="N28" s="17">
        <v>12</v>
      </c>
      <c r="O28" s="17">
        <v>13</v>
      </c>
      <c r="P28" s="17">
        <v>14</v>
      </c>
      <c r="Q28" s="17">
        <v>15</v>
      </c>
      <c r="R28" s="17">
        <v>16</v>
      </c>
      <c r="S28" s="17">
        <v>17</v>
      </c>
      <c r="T28" s="17">
        <v>18</v>
      </c>
      <c r="U28" s="17">
        <v>19</v>
      </c>
      <c r="V28" s="17">
        <v>20</v>
      </c>
      <c r="W28" s="17">
        <v>21</v>
      </c>
      <c r="X28" s="17">
        <v>22</v>
      </c>
      <c r="Y28" s="17">
        <v>23</v>
      </c>
      <c r="Z28" s="17">
        <v>24</v>
      </c>
      <c r="AA28" s="17">
        <v>25</v>
      </c>
      <c r="AB28" s="17">
        <v>26</v>
      </c>
      <c r="AC28" s="17">
        <v>27</v>
      </c>
      <c r="AD28" s="17">
        <v>28</v>
      </c>
      <c r="AE28" s="17">
        <v>29</v>
      </c>
      <c r="AF28" s="17">
        <v>30</v>
      </c>
      <c r="AG28" s="17">
        <v>31</v>
      </c>
      <c r="AH28"/>
    </row>
    <row r="29" spans="2:34" x14ac:dyDescent="0.2">
      <c r="B29" s="18" t="s">
        <v>23</v>
      </c>
      <c r="C29" s="19">
        <v>0</v>
      </c>
      <c r="D29" s="19">
        <v>0</v>
      </c>
      <c r="E29" s="20">
        <v>4.5</v>
      </c>
      <c r="F29" s="20">
        <v>4.5</v>
      </c>
      <c r="G29" s="19">
        <v>0</v>
      </c>
      <c r="H29" s="20">
        <v>9</v>
      </c>
      <c r="I29" s="20">
        <v>20.7</v>
      </c>
      <c r="J29" s="20">
        <v>18.899999999999999</v>
      </c>
      <c r="K29" s="20">
        <v>17.100000000000001</v>
      </c>
      <c r="L29" s="20">
        <v>15.3</v>
      </c>
      <c r="M29" s="20">
        <v>14.5</v>
      </c>
      <c r="N29" s="20">
        <v>17.100000000000001</v>
      </c>
      <c r="O29" s="22">
        <v>22.1</v>
      </c>
      <c r="P29" s="22">
        <v>4.4249999999999998</v>
      </c>
      <c r="Q29" s="21">
        <v>0</v>
      </c>
      <c r="R29" s="21">
        <v>0</v>
      </c>
      <c r="S29" s="20">
        <v>6.3</v>
      </c>
      <c r="T29" s="20">
        <v>1.8</v>
      </c>
      <c r="U29" s="19">
        <v>0</v>
      </c>
      <c r="V29" s="23">
        <v>1.8</v>
      </c>
      <c r="W29" s="24">
        <v>15.3</v>
      </c>
      <c r="X29" s="24">
        <v>18</v>
      </c>
      <c r="Y29" s="25">
        <v>18.899999999999999</v>
      </c>
      <c r="Z29" s="23">
        <v>19.8</v>
      </c>
      <c r="AA29" s="26">
        <v>15.3</v>
      </c>
      <c r="AB29" s="26">
        <v>20.9</v>
      </c>
      <c r="AC29" s="26">
        <v>18.45</v>
      </c>
      <c r="AD29" s="26">
        <v>1.8</v>
      </c>
      <c r="AE29" s="38">
        <v>0</v>
      </c>
      <c r="AF29" s="38">
        <v>0</v>
      </c>
      <c r="AG29" s="38">
        <v>0</v>
      </c>
      <c r="AH29" s="65">
        <v>286.7</v>
      </c>
    </row>
    <row r="30" spans="2:34" ht="15" x14ac:dyDescent="0.25">
      <c r="B30" s="39" t="s">
        <v>24</v>
      </c>
      <c r="C30" s="28"/>
      <c r="D30" s="28"/>
      <c r="E30" s="28" t="s">
        <v>25</v>
      </c>
      <c r="F30" s="28" t="s">
        <v>25</v>
      </c>
      <c r="G30" s="28"/>
      <c r="H30" s="28" t="s">
        <v>25</v>
      </c>
      <c r="I30" s="28" t="s">
        <v>25</v>
      </c>
      <c r="J30" s="28" t="s">
        <v>25</v>
      </c>
      <c r="K30" s="28" t="s">
        <v>25</v>
      </c>
      <c r="L30" s="28" t="s">
        <v>25</v>
      </c>
      <c r="M30" s="29" t="s">
        <v>25</v>
      </c>
      <c r="N30" s="29" t="s">
        <v>25</v>
      </c>
      <c r="O30" s="29" t="s">
        <v>25</v>
      </c>
      <c r="P30" s="29" t="s">
        <v>25</v>
      </c>
      <c r="Q30" s="33"/>
      <c r="R30" s="33"/>
      <c r="S30" s="29" t="s">
        <v>25</v>
      </c>
      <c r="T30" s="29" t="s">
        <v>25</v>
      </c>
      <c r="U30" s="28"/>
      <c r="V30" s="29" t="s">
        <v>25</v>
      </c>
      <c r="W30" s="29" t="s">
        <v>25</v>
      </c>
      <c r="X30" s="29" t="s">
        <v>25</v>
      </c>
      <c r="Y30" s="29" t="s">
        <v>25</v>
      </c>
      <c r="Z30" s="29" t="s">
        <v>25</v>
      </c>
      <c r="AA30" s="29" t="s">
        <v>25</v>
      </c>
      <c r="AB30" s="29" t="s">
        <v>25</v>
      </c>
      <c r="AC30" s="29" t="s">
        <v>25</v>
      </c>
      <c r="AD30" s="29" t="s">
        <v>25</v>
      </c>
      <c r="AE30" s="40"/>
      <c r="AF30" s="40"/>
      <c r="AG30" s="40"/>
      <c r="AH30"/>
    </row>
    <row r="31" spans="2:34" ht="15" x14ac:dyDescent="0.25">
      <c r="B31" s="12" t="s">
        <v>26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2:34" x14ac:dyDescent="0.2">
      <c r="B32" s="18" t="s">
        <v>23</v>
      </c>
      <c r="C32" s="19">
        <v>0</v>
      </c>
      <c r="D32" s="20">
        <v>15</v>
      </c>
      <c r="E32" s="20">
        <v>41.4</v>
      </c>
      <c r="F32" s="20" t="s">
        <v>32</v>
      </c>
      <c r="G32" s="20" t="s">
        <v>33</v>
      </c>
      <c r="H32" s="20" t="s">
        <v>34</v>
      </c>
      <c r="I32" s="20">
        <v>5.4</v>
      </c>
      <c r="J32" s="20">
        <v>33.85</v>
      </c>
      <c r="K32" s="20">
        <v>32.1</v>
      </c>
      <c r="L32" s="20">
        <v>31.5</v>
      </c>
      <c r="M32" s="20">
        <v>31.5</v>
      </c>
      <c r="N32" s="20">
        <v>23.7</v>
      </c>
      <c r="O32" s="20">
        <v>3</v>
      </c>
      <c r="P32" s="20">
        <v>34.200000000000003</v>
      </c>
      <c r="Q32" s="20">
        <v>34.799999999999997</v>
      </c>
      <c r="R32" s="20">
        <v>21</v>
      </c>
      <c r="S32" s="19">
        <v>0</v>
      </c>
      <c r="T32" s="19">
        <v>0</v>
      </c>
      <c r="U32" s="19">
        <v>0</v>
      </c>
      <c r="V32" s="20">
        <v>5.4</v>
      </c>
      <c r="W32" s="20">
        <v>31.8</v>
      </c>
      <c r="X32" s="20">
        <v>34.200000000000003</v>
      </c>
      <c r="Y32" s="20">
        <v>6.3</v>
      </c>
      <c r="Z32" s="20">
        <v>19</v>
      </c>
      <c r="AA32" s="20">
        <v>34</v>
      </c>
      <c r="AB32" s="20">
        <v>25</v>
      </c>
      <c r="AC32" s="20">
        <v>0</v>
      </c>
      <c r="AD32" s="20">
        <v>41.774999999999999</v>
      </c>
      <c r="AE32" s="19">
        <v>0</v>
      </c>
      <c r="AF32" s="19">
        <v>0</v>
      </c>
      <c r="AG32" s="19">
        <v>0</v>
      </c>
      <c r="AH32" s="63">
        <v>615</v>
      </c>
    </row>
    <row r="33" spans="2:34" ht="36.75" x14ac:dyDescent="0.25">
      <c r="B33" s="27" t="s">
        <v>24</v>
      </c>
      <c r="C33" s="30"/>
      <c r="D33" s="31" t="s">
        <v>25</v>
      </c>
      <c r="E33" s="29" t="s">
        <v>25</v>
      </c>
      <c r="F33" s="32" t="s">
        <v>35</v>
      </c>
      <c r="G33" s="32" t="s">
        <v>35</v>
      </c>
      <c r="H33" s="32" t="s">
        <v>35</v>
      </c>
      <c r="I33" s="32" t="s">
        <v>25</v>
      </c>
      <c r="J33" s="29" t="s">
        <v>25</v>
      </c>
      <c r="K33" s="29" t="s">
        <v>25</v>
      </c>
      <c r="L33" s="29" t="s">
        <v>25</v>
      </c>
      <c r="M33" s="29" t="s">
        <v>25</v>
      </c>
      <c r="N33" s="29" t="s">
        <v>25</v>
      </c>
      <c r="O33" s="41" t="s">
        <v>36</v>
      </c>
      <c r="P33" s="41" t="s">
        <v>36</v>
      </c>
      <c r="Q33" s="41" t="s">
        <v>36</v>
      </c>
      <c r="R33" s="41" t="s">
        <v>36</v>
      </c>
      <c r="S33" s="33"/>
      <c r="T33" s="33"/>
      <c r="U33" s="33"/>
      <c r="V33" s="29" t="s">
        <v>25</v>
      </c>
      <c r="W33" s="29" t="s">
        <v>25</v>
      </c>
      <c r="X33" s="29" t="s">
        <v>25</v>
      </c>
      <c r="Y33" s="29" t="s">
        <v>25</v>
      </c>
      <c r="Z33" s="42" t="s">
        <v>37</v>
      </c>
      <c r="AA33" s="42" t="s">
        <v>37</v>
      </c>
      <c r="AB33" s="42" t="s">
        <v>37</v>
      </c>
      <c r="AC33" s="34" t="s">
        <v>25</v>
      </c>
      <c r="AD33" s="34" t="s">
        <v>25</v>
      </c>
      <c r="AE33" s="34"/>
      <c r="AF33" s="34"/>
      <c r="AG33" s="33"/>
      <c r="AH33"/>
    </row>
    <row r="34" spans="2:34" ht="15" x14ac:dyDescent="0.25">
      <c r="B34" s="27" t="s">
        <v>29</v>
      </c>
      <c r="C34" s="35">
        <v>92</v>
      </c>
      <c r="D34" s="35">
        <v>482</v>
      </c>
      <c r="E34" s="35">
        <v>1050</v>
      </c>
      <c r="F34" s="35">
        <v>923</v>
      </c>
      <c r="G34" s="35">
        <v>869</v>
      </c>
      <c r="H34" s="35">
        <v>866</v>
      </c>
      <c r="I34" s="35">
        <v>860</v>
      </c>
      <c r="J34" s="35">
        <v>1155</v>
      </c>
      <c r="K34" s="35">
        <v>904</v>
      </c>
      <c r="L34" s="35">
        <v>982</v>
      </c>
      <c r="M34" s="35">
        <v>969</v>
      </c>
      <c r="N34" s="35">
        <v>932</v>
      </c>
      <c r="O34" s="35">
        <v>780</v>
      </c>
      <c r="P34" s="35">
        <v>890</v>
      </c>
      <c r="Q34" s="35">
        <v>968</v>
      </c>
      <c r="R34" s="35">
        <v>539</v>
      </c>
      <c r="S34" s="35">
        <v>453</v>
      </c>
      <c r="T34" s="35">
        <v>235</v>
      </c>
      <c r="U34" s="35">
        <v>719</v>
      </c>
      <c r="V34" s="35">
        <v>358</v>
      </c>
      <c r="W34" s="35">
        <v>534</v>
      </c>
      <c r="X34" s="35">
        <v>979</v>
      </c>
      <c r="Y34" s="35">
        <v>739</v>
      </c>
      <c r="Z34" s="35">
        <v>849</v>
      </c>
      <c r="AA34" s="35">
        <v>780</v>
      </c>
      <c r="AB34" s="35">
        <v>729</v>
      </c>
      <c r="AC34" s="35">
        <v>822</v>
      </c>
      <c r="AD34" s="35">
        <v>336</v>
      </c>
      <c r="AE34" s="35">
        <v>17</v>
      </c>
      <c r="AF34" s="35">
        <v>20</v>
      </c>
      <c r="AG34" s="35">
        <v>20</v>
      </c>
      <c r="AH34"/>
    </row>
    <row r="35" spans="2:34" ht="15" x14ac:dyDescent="0.25">
      <c r="B35" s="36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2:34" ht="15" x14ac:dyDescent="0.25">
      <c r="B36" s="35" t="s">
        <v>30</v>
      </c>
      <c r="C36" s="35">
        <f>C29+C32</f>
        <v>0</v>
      </c>
      <c r="D36" s="35">
        <f t="shared" ref="D36:AG36" si="1">D29+D32</f>
        <v>15</v>
      </c>
      <c r="E36" s="35">
        <f t="shared" si="1"/>
        <v>45.9</v>
      </c>
      <c r="F36" s="35">
        <f>33.3+10.7+4.5</f>
        <v>48.5</v>
      </c>
      <c r="G36" s="35">
        <f>19.8+22.22</f>
        <v>42.019999999999996</v>
      </c>
      <c r="H36" s="35">
        <f>9+13.75+21.475</f>
        <v>44.225000000000001</v>
      </c>
      <c r="I36" s="35">
        <f t="shared" si="1"/>
        <v>26.1</v>
      </c>
      <c r="J36" s="37">
        <f t="shared" si="1"/>
        <v>52.75</v>
      </c>
      <c r="K36" s="35">
        <f t="shared" si="1"/>
        <v>49.2</v>
      </c>
      <c r="L36" s="35">
        <f t="shared" si="1"/>
        <v>46.8</v>
      </c>
      <c r="M36" s="35">
        <f t="shared" si="1"/>
        <v>46</v>
      </c>
      <c r="N36" s="35">
        <f t="shared" si="1"/>
        <v>40.799999999999997</v>
      </c>
      <c r="O36" s="35">
        <f t="shared" si="1"/>
        <v>25.1</v>
      </c>
      <c r="P36" s="35">
        <f t="shared" si="1"/>
        <v>38.625</v>
      </c>
      <c r="Q36" s="35">
        <f t="shared" si="1"/>
        <v>34.799999999999997</v>
      </c>
      <c r="R36" s="35">
        <f t="shared" si="1"/>
        <v>21</v>
      </c>
      <c r="S36" s="35">
        <f t="shared" si="1"/>
        <v>6.3</v>
      </c>
      <c r="T36" s="35">
        <f t="shared" si="1"/>
        <v>1.8</v>
      </c>
      <c r="U36" s="35">
        <f t="shared" si="1"/>
        <v>0</v>
      </c>
      <c r="V36" s="35">
        <f t="shared" si="1"/>
        <v>7.2</v>
      </c>
      <c r="W36" s="35">
        <f t="shared" si="1"/>
        <v>47.1</v>
      </c>
      <c r="X36" s="35">
        <f t="shared" si="1"/>
        <v>52.2</v>
      </c>
      <c r="Y36" s="35">
        <f t="shared" si="1"/>
        <v>25.2</v>
      </c>
      <c r="Z36" s="35">
        <f t="shared" si="1"/>
        <v>38.799999999999997</v>
      </c>
      <c r="AA36" s="35">
        <f t="shared" si="1"/>
        <v>49.3</v>
      </c>
      <c r="AB36" s="35">
        <f t="shared" si="1"/>
        <v>45.9</v>
      </c>
      <c r="AC36" s="35">
        <f t="shared" si="1"/>
        <v>18.45</v>
      </c>
      <c r="AD36" s="35">
        <f t="shared" si="1"/>
        <v>43.574999999999996</v>
      </c>
      <c r="AE36" s="35">
        <f t="shared" si="1"/>
        <v>0</v>
      </c>
      <c r="AF36" s="35">
        <f t="shared" si="1"/>
        <v>0</v>
      </c>
      <c r="AG36" s="35">
        <f t="shared" si="1"/>
        <v>0</v>
      </c>
      <c r="AH36"/>
    </row>
    <row r="37" spans="2:34" ht="15" x14ac:dyDescent="0.25">
      <c r="B37" s="36"/>
      <c r="C37"/>
      <c r="D37"/>
      <c r="E37"/>
      <c r="F37"/>
      <c r="G37"/>
      <c r="H37"/>
      <c r="I37"/>
      <c r="J37"/>
      <c r="K37"/>
      <c r="L37" s="43" t="s">
        <v>38</v>
      </c>
      <c r="M37"/>
      <c r="N37"/>
      <c r="O37"/>
      <c r="P37"/>
      <c r="Q37"/>
      <c r="R37" s="44" t="s">
        <v>39</v>
      </c>
      <c r="S37"/>
      <c r="T37"/>
      <c r="U37"/>
      <c r="V37"/>
      <c r="W37" t="s">
        <v>40</v>
      </c>
      <c r="X37"/>
      <c r="Y37" t="s">
        <v>41</v>
      </c>
      <c r="Z37"/>
      <c r="AA37" t="s">
        <v>42</v>
      </c>
      <c r="AB37"/>
      <c r="AC37" t="s">
        <v>43</v>
      </c>
      <c r="AD37"/>
      <c r="AE37" t="s">
        <v>44</v>
      </c>
      <c r="AF37"/>
      <c r="AG37"/>
      <c r="AH37"/>
    </row>
    <row r="38" spans="2:34" ht="15" x14ac:dyDescent="0.25">
      <c r="B38" s="36" t="s">
        <v>45</v>
      </c>
      <c r="C38" t="s">
        <v>46</v>
      </c>
      <c r="D38" t="s">
        <v>47</v>
      </c>
      <c r="E38"/>
      <c r="F38"/>
      <c r="G38" t="s">
        <v>48</v>
      </c>
      <c r="H38"/>
      <c r="I38"/>
      <c r="J38"/>
      <c r="K38"/>
      <c r="L38" t="s">
        <v>49</v>
      </c>
      <c r="M38">
        <v>1</v>
      </c>
      <c r="N38">
        <v>220</v>
      </c>
      <c r="O38" t="s">
        <v>50</v>
      </c>
      <c r="P38"/>
      <c r="Q38"/>
      <c r="R38" t="s">
        <v>49</v>
      </c>
      <c r="S38">
        <v>1</v>
      </c>
      <c r="T38">
        <v>514</v>
      </c>
      <c r="U38"/>
      <c r="V38"/>
      <c r="W38">
        <f>T38-N38</f>
        <v>294</v>
      </c>
      <c r="X38"/>
      <c r="Y38">
        <v>5</v>
      </c>
      <c r="Z38"/>
      <c r="AA38">
        <f>W38*Y38</f>
        <v>1470</v>
      </c>
      <c r="AB38"/>
      <c r="AC38">
        <f>AA38*5.79</f>
        <v>8511.2999999999993</v>
      </c>
      <c r="AD38"/>
      <c r="AE38"/>
      <c r="AF38"/>
      <c r="AG38"/>
      <c r="AH38"/>
    </row>
    <row r="39" spans="2:34" ht="15" x14ac:dyDescent="0.25">
      <c r="B39" s="36" t="s">
        <v>51</v>
      </c>
      <c r="C39"/>
      <c r="D39"/>
      <c r="E39"/>
      <c r="F39"/>
      <c r="G39"/>
      <c r="H39"/>
      <c r="I39"/>
      <c r="J39"/>
      <c r="K39"/>
      <c r="L39" t="s">
        <v>49</v>
      </c>
      <c r="M39">
        <v>2</v>
      </c>
      <c r="N39">
        <v>243</v>
      </c>
      <c r="O39" t="s">
        <v>52</v>
      </c>
      <c r="P39"/>
      <c r="Q39"/>
      <c r="R39" t="s">
        <v>49</v>
      </c>
      <c r="S39">
        <v>2</v>
      </c>
      <c r="T39">
        <v>860</v>
      </c>
      <c r="U39"/>
      <c r="V39"/>
      <c r="W39">
        <f t="shared" ref="W39:W40" si="2">T39-N39</f>
        <v>617</v>
      </c>
      <c r="X39"/>
      <c r="Y39">
        <v>5</v>
      </c>
      <c r="Z39"/>
      <c r="AA39">
        <f t="shared" ref="AA39:AA40" si="3">W39*Y39</f>
        <v>3085</v>
      </c>
      <c r="AB39"/>
      <c r="AC39">
        <f t="shared" ref="AC39:AC40" si="4">AA39*5.79</f>
        <v>17862.150000000001</v>
      </c>
      <c r="AD39"/>
      <c r="AE39"/>
      <c r="AF39"/>
      <c r="AG39"/>
      <c r="AH39"/>
    </row>
    <row r="40" spans="2:34" ht="15" x14ac:dyDescent="0.25">
      <c r="B40" s="36"/>
      <c r="C40"/>
      <c r="D40"/>
      <c r="E40"/>
      <c r="F40"/>
      <c r="G40"/>
      <c r="H40"/>
      <c r="I40"/>
      <c r="J40"/>
      <c r="K40"/>
      <c r="L40" t="s">
        <v>53</v>
      </c>
      <c r="M40" s="45" t="s">
        <v>54</v>
      </c>
      <c r="N40">
        <v>278</v>
      </c>
      <c r="O40" t="s">
        <v>55</v>
      </c>
      <c r="P40"/>
      <c r="Q40"/>
      <c r="R40" t="s">
        <v>53</v>
      </c>
      <c r="S40" s="45" t="s">
        <v>54</v>
      </c>
      <c r="T40">
        <v>940</v>
      </c>
      <c r="U40"/>
      <c r="V40"/>
      <c r="W40">
        <f t="shared" si="2"/>
        <v>662</v>
      </c>
      <c r="X40"/>
      <c r="Y40">
        <v>7</v>
      </c>
      <c r="Z40"/>
      <c r="AA40">
        <f t="shared" si="3"/>
        <v>4634</v>
      </c>
      <c r="AB40"/>
      <c r="AC40">
        <f t="shared" si="4"/>
        <v>26830.86</v>
      </c>
      <c r="AD40"/>
      <c r="AE40"/>
      <c r="AF40"/>
      <c r="AG40"/>
      <c r="AH40"/>
    </row>
    <row r="41" spans="2:34" ht="15" x14ac:dyDescent="0.25">
      <c r="B41" s="36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>
        <f>SUM(AC38:AC40)</f>
        <v>53204.31</v>
      </c>
      <c r="AD41"/>
      <c r="AE41"/>
      <c r="AF41"/>
      <c r="AG41"/>
      <c r="AH41"/>
    </row>
    <row r="42" spans="2:34" ht="15" x14ac:dyDescent="0.25">
      <c r="B42" s="36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2:34" ht="15" x14ac:dyDescent="0.25">
      <c r="B43" s="11" t="s">
        <v>56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2:34" ht="15" x14ac:dyDescent="0.25">
      <c r="B44" s="12" t="s">
        <v>20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2:34" ht="15" x14ac:dyDescent="0.25">
      <c r="B45" s="13" t="s">
        <v>21</v>
      </c>
      <c r="C45" s="14">
        <v>42690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/>
    </row>
    <row r="46" spans="2:34" ht="15" x14ac:dyDescent="0.25">
      <c r="B46" s="13" t="s">
        <v>22</v>
      </c>
      <c r="C46" s="17">
        <v>1</v>
      </c>
      <c r="D46" s="17">
        <v>2</v>
      </c>
      <c r="E46" s="17">
        <v>3</v>
      </c>
      <c r="F46" s="17">
        <v>4</v>
      </c>
      <c r="G46" s="17">
        <v>5</v>
      </c>
      <c r="H46" s="17">
        <v>6</v>
      </c>
      <c r="I46" s="17">
        <v>7</v>
      </c>
      <c r="J46" s="17">
        <v>8</v>
      </c>
      <c r="K46" s="17">
        <v>9</v>
      </c>
      <c r="L46" s="17">
        <v>10</v>
      </c>
      <c r="M46" s="17">
        <v>11</v>
      </c>
      <c r="N46" s="17">
        <v>12</v>
      </c>
      <c r="O46" s="17">
        <v>13</v>
      </c>
      <c r="P46" s="17">
        <v>14</v>
      </c>
      <c r="Q46" s="17">
        <v>15</v>
      </c>
      <c r="R46" s="17">
        <v>16</v>
      </c>
      <c r="S46" s="17">
        <v>17</v>
      </c>
      <c r="T46" s="17">
        <v>18</v>
      </c>
      <c r="U46" s="17">
        <v>19</v>
      </c>
      <c r="V46" s="17">
        <v>20</v>
      </c>
      <c r="W46" s="17">
        <v>21</v>
      </c>
      <c r="X46" s="17">
        <v>22</v>
      </c>
      <c r="Y46" s="17">
        <v>23</v>
      </c>
      <c r="Z46" s="17">
        <v>24</v>
      </c>
      <c r="AA46" s="17">
        <v>25</v>
      </c>
      <c r="AB46" s="17">
        <v>26</v>
      </c>
      <c r="AC46" s="17">
        <v>27</v>
      </c>
      <c r="AD46" s="17">
        <v>28</v>
      </c>
      <c r="AE46" s="17">
        <v>29</v>
      </c>
      <c r="AF46" s="17">
        <v>30</v>
      </c>
      <c r="AG46" s="17">
        <v>31</v>
      </c>
      <c r="AH46"/>
    </row>
    <row r="47" spans="2:34" x14ac:dyDescent="0.2">
      <c r="B47" s="18" t="s">
        <v>23</v>
      </c>
      <c r="C47" s="19">
        <v>23.9</v>
      </c>
      <c r="D47" s="19">
        <v>14.4</v>
      </c>
      <c r="E47" s="19">
        <v>18</v>
      </c>
      <c r="F47" s="19">
        <v>24.3</v>
      </c>
      <c r="G47" s="19">
        <v>9</v>
      </c>
      <c r="H47" s="19">
        <v>2.7</v>
      </c>
      <c r="I47" s="19">
        <v>28.6</v>
      </c>
      <c r="J47" s="19">
        <v>27</v>
      </c>
      <c r="K47" s="19">
        <v>29.7</v>
      </c>
      <c r="L47" s="19">
        <v>27.9</v>
      </c>
      <c r="M47" s="19">
        <v>17.25</v>
      </c>
      <c r="N47" s="19">
        <v>0</v>
      </c>
      <c r="O47" s="21">
        <v>0</v>
      </c>
      <c r="P47" s="21">
        <v>22.5</v>
      </c>
      <c r="Q47" s="21">
        <v>27</v>
      </c>
      <c r="R47" s="21">
        <v>26.1</v>
      </c>
      <c r="S47" s="19">
        <v>25.2</v>
      </c>
      <c r="T47" s="19">
        <v>25.2</v>
      </c>
      <c r="U47" s="19">
        <v>27</v>
      </c>
      <c r="V47" s="46">
        <v>27</v>
      </c>
      <c r="W47" s="47">
        <v>16.2</v>
      </c>
      <c r="X47" s="47">
        <v>0</v>
      </c>
      <c r="Y47" s="48">
        <v>0</v>
      </c>
      <c r="Z47" s="46">
        <v>0</v>
      </c>
      <c r="AA47" s="38">
        <v>0</v>
      </c>
      <c r="AB47" s="38">
        <v>0</v>
      </c>
      <c r="AC47" s="38">
        <v>0</v>
      </c>
      <c r="AD47" s="38">
        <v>8.1</v>
      </c>
      <c r="AE47" s="38">
        <v>22.5</v>
      </c>
      <c r="AF47" s="38">
        <v>22.5</v>
      </c>
      <c r="AG47" s="38">
        <v>13.32</v>
      </c>
      <c r="AH47" s="65">
        <v>485.37</v>
      </c>
    </row>
    <row r="48" spans="2:34" ht="15" x14ac:dyDescent="0.25">
      <c r="B48" s="27" t="s">
        <v>24</v>
      </c>
      <c r="C48" s="28" t="s">
        <v>25</v>
      </c>
      <c r="D48" s="28" t="s">
        <v>25</v>
      </c>
      <c r="E48" s="28" t="s">
        <v>25</v>
      </c>
      <c r="F48" s="28" t="s">
        <v>25</v>
      </c>
      <c r="G48" s="28" t="s">
        <v>25</v>
      </c>
      <c r="H48" s="28" t="s">
        <v>25</v>
      </c>
      <c r="I48" s="28" t="s">
        <v>25</v>
      </c>
      <c r="J48" s="28" t="s">
        <v>25</v>
      </c>
      <c r="K48" s="28" t="s">
        <v>25</v>
      </c>
      <c r="L48" s="28" t="s">
        <v>25</v>
      </c>
      <c r="M48" s="28" t="s">
        <v>25</v>
      </c>
      <c r="N48" s="29"/>
      <c r="O48" s="29"/>
      <c r="P48" s="28" t="s">
        <v>25</v>
      </c>
      <c r="Q48" s="28" t="s">
        <v>25</v>
      </c>
      <c r="R48" s="28" t="s">
        <v>25</v>
      </c>
      <c r="S48" s="28" t="s">
        <v>25</v>
      </c>
      <c r="T48" s="28" t="s">
        <v>25</v>
      </c>
      <c r="U48" s="28" t="s">
        <v>25</v>
      </c>
      <c r="V48" s="28" t="s">
        <v>25</v>
      </c>
      <c r="W48" s="28" t="s">
        <v>25</v>
      </c>
      <c r="X48" s="29"/>
      <c r="Y48" s="29"/>
      <c r="Z48" s="28"/>
      <c r="AA48" s="28"/>
      <c r="AB48" s="28"/>
      <c r="AC48" s="28"/>
      <c r="AD48" s="28" t="s">
        <v>25</v>
      </c>
      <c r="AE48" s="28" t="s">
        <v>25</v>
      </c>
      <c r="AF48" s="28" t="s">
        <v>25</v>
      </c>
      <c r="AG48" s="28" t="s">
        <v>25</v>
      </c>
      <c r="AH48"/>
    </row>
    <row r="49" spans="2:34" ht="15" x14ac:dyDescent="0.25">
      <c r="B49" s="12" t="s">
        <v>26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9"/>
      <c r="P49" s="28"/>
      <c r="Q49" s="28"/>
      <c r="R49" s="28"/>
      <c r="S49" s="28"/>
      <c r="T49" s="28"/>
      <c r="U49" s="28"/>
      <c r="V49" s="28"/>
      <c r="W49" s="28"/>
      <c r="X49" s="29"/>
      <c r="Y49" s="29"/>
      <c r="Z49" s="28"/>
      <c r="AA49" s="28"/>
      <c r="AB49" s="28"/>
      <c r="AC49" s="28"/>
      <c r="AD49" s="28"/>
      <c r="AE49" s="28"/>
      <c r="AF49" s="28"/>
      <c r="AG49"/>
      <c r="AH49"/>
    </row>
    <row r="50" spans="2:34" x14ac:dyDescent="0.2">
      <c r="B50" s="18" t="s">
        <v>23</v>
      </c>
      <c r="C50" s="19">
        <v>0</v>
      </c>
      <c r="D50" s="19">
        <v>0</v>
      </c>
      <c r="E50" s="19">
        <v>0</v>
      </c>
      <c r="F50" s="19">
        <v>0</v>
      </c>
      <c r="G50" s="19">
        <v>15</v>
      </c>
      <c r="H50" s="19">
        <v>30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11.4</v>
      </c>
      <c r="AC50" s="19">
        <v>6.25</v>
      </c>
      <c r="AD50" s="19">
        <v>12.95</v>
      </c>
      <c r="AE50" s="19">
        <v>19.2</v>
      </c>
      <c r="AF50" s="19">
        <v>16.8</v>
      </c>
      <c r="AG50" s="19">
        <v>9.1999999999999993</v>
      </c>
      <c r="AH50" s="63">
        <v>120.8</v>
      </c>
    </row>
    <row r="51" spans="2:34" ht="15" x14ac:dyDescent="0.25">
      <c r="B51" s="27" t="s">
        <v>24</v>
      </c>
      <c r="C51" s="30"/>
      <c r="D51" s="31"/>
      <c r="E51" s="29"/>
      <c r="F51" s="29"/>
      <c r="G51" s="29" t="s">
        <v>28</v>
      </c>
      <c r="H51" s="29" t="s">
        <v>28</v>
      </c>
      <c r="I51" s="29"/>
      <c r="J51" s="29"/>
      <c r="K51" s="29"/>
      <c r="L51" s="29"/>
      <c r="M51" s="29"/>
      <c r="N51" s="29"/>
      <c r="O51" s="28"/>
      <c r="P51" s="28"/>
      <c r="Q51" s="28"/>
      <c r="R51" s="29"/>
      <c r="S51" s="29"/>
      <c r="T51" s="29"/>
      <c r="U51" s="33"/>
      <c r="V51" s="29"/>
      <c r="W51" s="29"/>
      <c r="X51" s="29"/>
      <c r="Y51" s="29"/>
      <c r="Z51" s="34"/>
      <c r="AA51" s="34"/>
      <c r="AB51" s="29" t="s">
        <v>28</v>
      </c>
      <c r="AC51" s="29" t="s">
        <v>28</v>
      </c>
      <c r="AD51" s="29" t="s">
        <v>28</v>
      </c>
      <c r="AE51" s="29" t="s">
        <v>28</v>
      </c>
      <c r="AF51" s="29" t="s">
        <v>28</v>
      </c>
      <c r="AG51" s="29" t="s">
        <v>28</v>
      </c>
      <c r="AH51"/>
    </row>
    <row r="52" spans="2:34" ht="15" x14ac:dyDescent="0.25">
      <c r="B52" s="27" t="s">
        <v>29</v>
      </c>
      <c r="C52" s="35">
        <v>492</v>
      </c>
      <c r="D52" s="35">
        <v>345</v>
      </c>
      <c r="E52" s="35">
        <v>415</v>
      </c>
      <c r="F52" s="35">
        <v>489</v>
      </c>
      <c r="G52" s="35">
        <v>663</v>
      </c>
      <c r="H52" s="35">
        <v>297</v>
      </c>
      <c r="I52" s="35">
        <v>211</v>
      </c>
      <c r="J52" s="35">
        <v>230</v>
      </c>
      <c r="K52" s="35">
        <v>213</v>
      </c>
      <c r="L52" s="35">
        <v>202</v>
      </c>
      <c r="M52" s="35">
        <v>162</v>
      </c>
      <c r="N52" s="35">
        <v>37</v>
      </c>
      <c r="O52" s="35">
        <v>50</v>
      </c>
      <c r="P52" s="35">
        <v>199</v>
      </c>
      <c r="Q52" s="35">
        <v>198</v>
      </c>
      <c r="R52" s="35">
        <v>412</v>
      </c>
      <c r="S52" s="35">
        <v>481</v>
      </c>
      <c r="T52" s="35">
        <v>494</v>
      </c>
      <c r="U52" s="35">
        <v>543</v>
      </c>
      <c r="V52" s="35">
        <v>295</v>
      </c>
      <c r="W52" s="35">
        <v>157</v>
      </c>
      <c r="X52" s="35">
        <v>50</v>
      </c>
      <c r="Y52" s="35">
        <v>58</v>
      </c>
      <c r="Z52" s="35">
        <v>68</v>
      </c>
      <c r="AA52" s="35">
        <v>58</v>
      </c>
      <c r="AB52" s="35">
        <v>145</v>
      </c>
      <c r="AC52" s="35">
        <v>116</v>
      </c>
      <c r="AD52" s="35">
        <v>222</v>
      </c>
      <c r="AE52" s="35">
        <v>280</v>
      </c>
      <c r="AF52" s="35">
        <v>307</v>
      </c>
      <c r="AG52" s="35">
        <v>307</v>
      </c>
      <c r="AH52"/>
    </row>
    <row r="53" spans="2:34" ht="15" x14ac:dyDescent="0.25">
      <c r="B53" s="36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2:34" ht="15" x14ac:dyDescent="0.25">
      <c r="B54" s="35" t="s">
        <v>30</v>
      </c>
      <c r="C54" s="35">
        <f>C47+C50</f>
        <v>23.9</v>
      </c>
      <c r="D54" s="35">
        <f t="shared" ref="D54:AG54" si="5">D47+D50</f>
        <v>14.4</v>
      </c>
      <c r="E54" s="35">
        <f t="shared" si="5"/>
        <v>18</v>
      </c>
      <c r="F54" s="35">
        <f t="shared" si="5"/>
        <v>24.3</v>
      </c>
      <c r="G54" s="35">
        <f t="shared" si="5"/>
        <v>24</v>
      </c>
      <c r="H54" s="35">
        <f t="shared" si="5"/>
        <v>32.700000000000003</v>
      </c>
      <c r="I54" s="35">
        <f t="shared" si="5"/>
        <v>28.6</v>
      </c>
      <c r="J54" s="37">
        <f t="shared" si="5"/>
        <v>27</v>
      </c>
      <c r="K54" s="35">
        <f t="shared" si="5"/>
        <v>29.7</v>
      </c>
      <c r="L54" s="35">
        <f t="shared" si="5"/>
        <v>27.9</v>
      </c>
      <c r="M54" s="35">
        <f t="shared" si="5"/>
        <v>17.25</v>
      </c>
      <c r="N54" s="35">
        <f t="shared" si="5"/>
        <v>0</v>
      </c>
      <c r="O54" s="35">
        <f t="shared" si="5"/>
        <v>0</v>
      </c>
      <c r="P54" s="35">
        <f t="shared" si="5"/>
        <v>22.5</v>
      </c>
      <c r="Q54" s="35">
        <f t="shared" si="5"/>
        <v>27</v>
      </c>
      <c r="R54" s="35">
        <f t="shared" si="5"/>
        <v>26.1</v>
      </c>
      <c r="S54" s="35">
        <f t="shared" si="5"/>
        <v>25.2</v>
      </c>
      <c r="T54" s="35">
        <f t="shared" si="5"/>
        <v>25.2</v>
      </c>
      <c r="U54" s="35">
        <f t="shared" si="5"/>
        <v>27</v>
      </c>
      <c r="V54" s="35">
        <f t="shared" si="5"/>
        <v>27</v>
      </c>
      <c r="W54" s="35">
        <f t="shared" si="5"/>
        <v>16.2</v>
      </c>
      <c r="X54" s="35">
        <f t="shared" si="5"/>
        <v>0</v>
      </c>
      <c r="Y54" s="35">
        <f t="shared" si="5"/>
        <v>0</v>
      </c>
      <c r="Z54" s="35">
        <f t="shared" si="5"/>
        <v>0</v>
      </c>
      <c r="AA54" s="35">
        <f t="shared" si="5"/>
        <v>0</v>
      </c>
      <c r="AB54" s="35">
        <f t="shared" si="5"/>
        <v>11.4</v>
      </c>
      <c r="AC54" s="35">
        <f t="shared" si="5"/>
        <v>6.25</v>
      </c>
      <c r="AD54" s="35">
        <f t="shared" si="5"/>
        <v>21.049999999999997</v>
      </c>
      <c r="AE54" s="35">
        <f t="shared" si="5"/>
        <v>41.7</v>
      </c>
      <c r="AF54" s="35">
        <f t="shared" si="5"/>
        <v>39.299999999999997</v>
      </c>
      <c r="AG54" s="35">
        <f t="shared" si="5"/>
        <v>22.52</v>
      </c>
      <c r="AH54"/>
    </row>
    <row r="55" spans="2:34" ht="15" x14ac:dyDescent="0.25">
      <c r="B55" s="36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2:34" ht="15" x14ac:dyDescent="0.25">
      <c r="B56" s="36"/>
      <c r="C56"/>
      <c r="D56"/>
      <c r="E56"/>
      <c r="F56"/>
      <c r="G56"/>
      <c r="H56"/>
      <c r="I56"/>
      <c r="J56"/>
      <c r="K56"/>
      <c r="L56" s="43" t="s">
        <v>38</v>
      </c>
      <c r="M56"/>
      <c r="N56"/>
      <c r="O56"/>
      <c r="P56"/>
      <c r="Q56"/>
      <c r="R56" s="44" t="s">
        <v>39</v>
      </c>
      <c r="S56"/>
      <c r="T56"/>
      <c r="U56"/>
      <c r="V56"/>
      <c r="W56" t="s">
        <v>40</v>
      </c>
      <c r="X56"/>
      <c r="Y56" t="s">
        <v>41</v>
      </c>
      <c r="Z56"/>
      <c r="AA56" t="s">
        <v>42</v>
      </c>
      <c r="AB56"/>
      <c r="AC56" t="s">
        <v>43</v>
      </c>
      <c r="AD56"/>
      <c r="AE56" t="s">
        <v>44</v>
      </c>
      <c r="AF56"/>
      <c r="AG56"/>
      <c r="AH56"/>
    </row>
    <row r="57" spans="2:34" ht="15" x14ac:dyDescent="0.25">
      <c r="B57" s="36"/>
      <c r="C57"/>
      <c r="D57"/>
      <c r="E57"/>
      <c r="F57"/>
      <c r="G57"/>
      <c r="H57"/>
      <c r="I57"/>
      <c r="J57"/>
      <c r="K57"/>
      <c r="L57" t="s">
        <v>49</v>
      </c>
      <c r="M57">
        <v>1</v>
      </c>
      <c r="N57">
        <v>325</v>
      </c>
      <c r="O57"/>
      <c r="P57"/>
      <c r="Q57"/>
      <c r="R57" t="s">
        <v>49</v>
      </c>
      <c r="S57">
        <v>1</v>
      </c>
      <c r="T57">
        <v>514</v>
      </c>
      <c r="U57"/>
      <c r="V57"/>
      <c r="W57">
        <f>T57-N57</f>
        <v>189</v>
      </c>
      <c r="X57"/>
      <c r="Y57">
        <v>21</v>
      </c>
      <c r="Z57"/>
      <c r="AA57">
        <f>W57*Y57</f>
        <v>3969</v>
      </c>
      <c r="AB57"/>
      <c r="AC57">
        <f>AA57*6.86</f>
        <v>27227.34</v>
      </c>
      <c r="AD57"/>
      <c r="AE57"/>
      <c r="AF57"/>
      <c r="AG57"/>
      <c r="AH57"/>
    </row>
    <row r="58" spans="2:34" ht="15" x14ac:dyDescent="0.25">
      <c r="B58" s="36"/>
      <c r="C58"/>
      <c r="D58"/>
      <c r="E58"/>
      <c r="F58"/>
      <c r="G58"/>
      <c r="H58"/>
      <c r="I58"/>
      <c r="J58"/>
      <c r="K58"/>
      <c r="L58" t="s">
        <v>49</v>
      </c>
      <c r="M58">
        <v>2</v>
      </c>
      <c r="N58">
        <v>130.25</v>
      </c>
      <c r="O58"/>
      <c r="P58"/>
      <c r="Q58"/>
      <c r="R58" t="s">
        <v>49</v>
      </c>
      <c r="S58">
        <v>2</v>
      </c>
      <c r="T58">
        <v>860</v>
      </c>
      <c r="U58"/>
      <c r="V58"/>
      <c r="W58">
        <f t="shared" ref="W58:W59" si="6">T58-N58</f>
        <v>729.75</v>
      </c>
      <c r="X58"/>
      <c r="Y58">
        <v>4</v>
      </c>
      <c r="Z58"/>
      <c r="AA58">
        <f t="shared" ref="AA58:AA59" si="7">W58*Y58</f>
        <v>2919</v>
      </c>
      <c r="AB58"/>
      <c r="AC58">
        <f>AA58*6.86</f>
        <v>20024.34</v>
      </c>
      <c r="AD58"/>
      <c r="AE58"/>
      <c r="AF58"/>
      <c r="AG58"/>
      <c r="AH58"/>
    </row>
    <row r="59" spans="2:34" ht="15" x14ac:dyDescent="0.25">
      <c r="B59" s="36"/>
      <c r="C59"/>
      <c r="D59"/>
      <c r="E59"/>
      <c r="F59"/>
      <c r="G59"/>
      <c r="H59"/>
      <c r="I59"/>
      <c r="J59"/>
      <c r="K59"/>
      <c r="L59" t="s">
        <v>53</v>
      </c>
      <c r="M59" s="45" t="s">
        <v>54</v>
      </c>
      <c r="N59">
        <v>346</v>
      </c>
      <c r="O59"/>
      <c r="P59"/>
      <c r="Q59"/>
      <c r="R59" t="s">
        <v>53</v>
      </c>
      <c r="S59" s="45" t="s">
        <v>54</v>
      </c>
      <c r="T59">
        <v>940</v>
      </c>
      <c r="U59"/>
      <c r="V59"/>
      <c r="W59">
        <f t="shared" si="6"/>
        <v>594</v>
      </c>
      <c r="X59"/>
      <c r="Y59">
        <v>4</v>
      </c>
      <c r="Z59"/>
      <c r="AA59">
        <f t="shared" si="7"/>
        <v>2376</v>
      </c>
      <c r="AB59"/>
      <c r="AC59">
        <f>AA59*6.86</f>
        <v>16299.36</v>
      </c>
      <c r="AD59"/>
      <c r="AE59"/>
      <c r="AF59"/>
      <c r="AG59"/>
      <c r="AH59"/>
    </row>
    <row r="60" spans="2:34" ht="15" x14ac:dyDescent="0.25">
      <c r="B60" s="36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>
        <f>SUM(AC57:AC59)</f>
        <v>63551.040000000001</v>
      </c>
      <c r="AD60"/>
      <c r="AE60"/>
      <c r="AF60"/>
      <c r="AG60"/>
      <c r="AH60"/>
    </row>
    <row r="61" spans="2:34" ht="15" x14ac:dyDescent="0.25">
      <c r="B61" s="36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2:34" ht="15" x14ac:dyDescent="0.25">
      <c r="B62" s="36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2:34" ht="15" x14ac:dyDescent="0.25">
      <c r="B63" s="49" t="s">
        <v>57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2:34" ht="15" x14ac:dyDescent="0.25">
      <c r="B64" s="12" t="s">
        <v>20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2:34" ht="15" x14ac:dyDescent="0.25">
      <c r="B65" s="13" t="s">
        <v>21</v>
      </c>
      <c r="C65" s="14">
        <v>42690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/>
    </row>
    <row r="66" spans="2:34" ht="15" x14ac:dyDescent="0.25">
      <c r="B66" s="13" t="s">
        <v>22</v>
      </c>
      <c r="C66" s="17">
        <v>1</v>
      </c>
      <c r="D66" s="17">
        <v>2</v>
      </c>
      <c r="E66" s="17">
        <v>3</v>
      </c>
      <c r="F66" s="17">
        <v>4</v>
      </c>
      <c r="G66" s="17">
        <v>5</v>
      </c>
      <c r="H66" s="17">
        <v>6</v>
      </c>
      <c r="I66" s="17">
        <v>7</v>
      </c>
      <c r="J66" s="17">
        <v>8</v>
      </c>
      <c r="K66" s="17">
        <v>9</v>
      </c>
      <c r="L66" s="17">
        <v>10</v>
      </c>
      <c r="M66" s="17">
        <v>11</v>
      </c>
      <c r="N66" s="17">
        <v>12</v>
      </c>
      <c r="O66" s="17">
        <v>13</v>
      </c>
      <c r="P66" s="17">
        <v>14</v>
      </c>
      <c r="Q66" s="17">
        <v>15</v>
      </c>
      <c r="R66" s="17">
        <v>16</v>
      </c>
      <c r="S66" s="17">
        <v>17</v>
      </c>
      <c r="T66" s="17">
        <v>18</v>
      </c>
      <c r="U66" s="17">
        <v>19</v>
      </c>
      <c r="V66" s="17">
        <v>20</v>
      </c>
      <c r="W66" s="17">
        <v>21</v>
      </c>
      <c r="X66" s="17">
        <v>22</v>
      </c>
      <c r="Y66" s="17">
        <v>23</v>
      </c>
      <c r="Z66" s="17">
        <v>24</v>
      </c>
      <c r="AA66" s="17">
        <v>25</v>
      </c>
      <c r="AB66" s="17">
        <v>26</v>
      </c>
      <c r="AC66" s="17">
        <v>27</v>
      </c>
      <c r="AD66" s="17">
        <v>28</v>
      </c>
      <c r="AE66" s="17">
        <v>29</v>
      </c>
      <c r="AF66" s="17">
        <v>30</v>
      </c>
      <c r="AG66" s="17">
        <v>31</v>
      </c>
      <c r="AH66"/>
    </row>
    <row r="67" spans="2:34" ht="15" x14ac:dyDescent="0.25">
      <c r="B67" s="18" t="s">
        <v>23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5">
        <v>11.7</v>
      </c>
      <c r="I67" s="35">
        <v>29.9</v>
      </c>
      <c r="J67" s="35">
        <v>28.8</v>
      </c>
      <c r="K67" s="35">
        <v>21.65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66">
        <v>92</v>
      </c>
    </row>
    <row r="68" spans="2:34" ht="15" x14ac:dyDescent="0.25">
      <c r="B68" s="27" t="s">
        <v>24</v>
      </c>
      <c r="C68" s="28"/>
      <c r="D68" s="28"/>
      <c r="E68" s="28"/>
      <c r="F68" s="28"/>
      <c r="G68" s="28"/>
      <c r="H68" s="28" t="s">
        <v>25</v>
      </c>
      <c r="I68" s="28" t="s">
        <v>25</v>
      </c>
      <c r="J68" s="28" t="s">
        <v>25</v>
      </c>
      <c r="K68" s="28" t="s">
        <v>25</v>
      </c>
      <c r="L68" s="28"/>
      <c r="M68" s="28"/>
      <c r="N68" s="29"/>
      <c r="O68" s="29"/>
      <c r="P68" s="28"/>
      <c r="Q68" s="28"/>
      <c r="R68" s="28"/>
      <c r="S68" s="28"/>
      <c r="T68" s="28"/>
      <c r="U68" s="28"/>
      <c r="V68" s="28"/>
      <c r="W68" s="28"/>
      <c r="X68" s="29"/>
      <c r="Y68" s="29"/>
      <c r="Z68" s="28"/>
      <c r="AA68" s="28"/>
      <c r="AB68" s="28"/>
      <c r="AC68" s="28"/>
      <c r="AD68" s="28"/>
      <c r="AE68" s="28"/>
      <c r="AF68" s="28"/>
      <c r="AG68" s="28"/>
      <c r="AH68"/>
    </row>
    <row r="69" spans="2:34" ht="15" x14ac:dyDescent="0.25">
      <c r="B69" s="12" t="s">
        <v>26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1"/>
      <c r="O69" s="51"/>
      <c r="P69" s="50"/>
      <c r="Q69" s="50"/>
      <c r="R69" s="50"/>
      <c r="S69" s="50"/>
      <c r="T69" s="50"/>
      <c r="U69" s="50"/>
      <c r="V69" s="50"/>
      <c r="W69" s="50"/>
      <c r="X69" s="51"/>
      <c r="Y69" s="51"/>
      <c r="Z69" s="50"/>
      <c r="AA69" s="50"/>
      <c r="AB69" s="50"/>
      <c r="AC69" s="50"/>
      <c r="AD69" s="50"/>
      <c r="AE69" s="50"/>
      <c r="AF69" s="50"/>
      <c r="AG69"/>
      <c r="AH69"/>
    </row>
    <row r="70" spans="2:34" ht="15" x14ac:dyDescent="0.25">
      <c r="B70" s="18" t="s">
        <v>23</v>
      </c>
      <c r="C70" s="35">
        <v>0</v>
      </c>
      <c r="D70" s="35">
        <v>7.2</v>
      </c>
      <c r="E70" s="35">
        <v>22.2</v>
      </c>
      <c r="F70" s="35">
        <v>19.2</v>
      </c>
      <c r="G70" s="35">
        <v>6.3250000000000002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4.2</v>
      </c>
      <c r="Q70" s="35">
        <v>34.200000000000003</v>
      </c>
      <c r="R70" s="35">
        <v>33.6</v>
      </c>
      <c r="S70" s="35" t="s">
        <v>58</v>
      </c>
      <c r="T70" s="35">
        <v>50.4</v>
      </c>
      <c r="U70" s="35">
        <v>42.3</v>
      </c>
      <c r="V70" s="35">
        <v>46.18</v>
      </c>
      <c r="W70" s="35">
        <v>27.9</v>
      </c>
      <c r="X70" s="35">
        <v>43.2</v>
      </c>
      <c r="Y70" s="35">
        <v>9</v>
      </c>
      <c r="Z70" s="35">
        <v>0</v>
      </c>
      <c r="AA70" s="35">
        <v>19.2</v>
      </c>
      <c r="AB70" s="35">
        <v>39</v>
      </c>
      <c r="AC70" s="35">
        <v>38.200000000000003</v>
      </c>
      <c r="AD70" s="35">
        <v>39</v>
      </c>
      <c r="AE70" s="35">
        <v>33.299999999999997</v>
      </c>
      <c r="AF70" s="35">
        <v>0</v>
      </c>
      <c r="AG70" s="35">
        <v>0</v>
      </c>
      <c r="AH70" s="66">
        <v>515</v>
      </c>
    </row>
    <row r="71" spans="2:34" ht="15" x14ac:dyDescent="0.25">
      <c r="B71" s="27" t="s">
        <v>24</v>
      </c>
      <c r="C71"/>
      <c r="D71" t="s">
        <v>28</v>
      </c>
      <c r="E71" t="s">
        <v>28</v>
      </c>
      <c r="F71" t="s">
        <v>28</v>
      </c>
      <c r="G71" t="s">
        <v>28</v>
      </c>
      <c r="H71"/>
      <c r="I71"/>
      <c r="J71"/>
      <c r="K71"/>
      <c r="L71"/>
      <c r="M71"/>
      <c r="N71"/>
      <c r="O71"/>
      <c r="P71" t="s">
        <v>36</v>
      </c>
      <c r="Q71" t="s">
        <v>36</v>
      </c>
      <c r="R71" t="s">
        <v>36</v>
      </c>
      <c r="S71" t="s">
        <v>59</v>
      </c>
      <c r="T71" t="s">
        <v>25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/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/>
      <c r="AG71"/>
      <c r="AH71"/>
    </row>
    <row r="72" spans="2:34" ht="15" x14ac:dyDescent="0.25">
      <c r="B72" s="27" t="s">
        <v>29</v>
      </c>
      <c r="C72" s="35">
        <v>231</v>
      </c>
      <c r="D72" s="35">
        <v>111</v>
      </c>
      <c r="E72" s="35">
        <v>216</v>
      </c>
      <c r="F72" s="35">
        <v>262</v>
      </c>
      <c r="G72" s="35">
        <v>72</v>
      </c>
      <c r="H72" s="35">
        <v>179</v>
      </c>
      <c r="I72" s="35">
        <v>207</v>
      </c>
      <c r="J72" s="35">
        <v>209</v>
      </c>
      <c r="K72" s="35">
        <v>169</v>
      </c>
      <c r="L72" s="35">
        <v>80</v>
      </c>
      <c r="M72" s="35">
        <v>104</v>
      </c>
      <c r="N72" s="35">
        <v>48</v>
      </c>
      <c r="O72" s="35">
        <v>75</v>
      </c>
      <c r="P72" s="35">
        <v>135</v>
      </c>
      <c r="Q72" s="35">
        <v>218</v>
      </c>
      <c r="R72" s="35">
        <v>260</v>
      </c>
      <c r="S72" s="35">
        <v>207</v>
      </c>
      <c r="T72" s="35">
        <v>251</v>
      </c>
      <c r="U72" s="35">
        <v>239</v>
      </c>
      <c r="V72" s="35">
        <v>257</v>
      </c>
      <c r="W72" s="35">
        <v>184</v>
      </c>
      <c r="X72" s="35">
        <v>232</v>
      </c>
      <c r="Y72" s="35">
        <v>88</v>
      </c>
      <c r="Z72" s="35">
        <v>86</v>
      </c>
      <c r="AA72" s="35">
        <v>150</v>
      </c>
      <c r="AB72" s="35">
        <v>241</v>
      </c>
      <c r="AC72" s="35">
        <v>266</v>
      </c>
      <c r="AD72" s="35">
        <v>248</v>
      </c>
      <c r="AE72" s="35">
        <v>201</v>
      </c>
      <c r="AF72" s="35">
        <v>63</v>
      </c>
      <c r="AG72" s="35">
        <v>0</v>
      </c>
      <c r="AH72"/>
    </row>
    <row r="73" spans="2:34" ht="15" x14ac:dyDescent="0.25">
      <c r="B73" s="36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2:34" ht="15" x14ac:dyDescent="0.25">
      <c r="B74" s="35" t="s">
        <v>30</v>
      </c>
      <c r="C74" s="35">
        <f t="shared" ref="C74:AG74" si="8">C67+C70</f>
        <v>0</v>
      </c>
      <c r="D74" s="35">
        <f t="shared" si="8"/>
        <v>7.2</v>
      </c>
      <c r="E74" s="35">
        <f t="shared" si="8"/>
        <v>22.2</v>
      </c>
      <c r="F74" s="35">
        <f t="shared" si="8"/>
        <v>19.2</v>
      </c>
      <c r="G74" s="35">
        <f t="shared" si="8"/>
        <v>6.3250000000000002</v>
      </c>
      <c r="H74" s="35">
        <f t="shared" si="8"/>
        <v>11.7</v>
      </c>
      <c r="I74" s="35">
        <f t="shared" si="8"/>
        <v>29.9</v>
      </c>
      <c r="J74" s="35">
        <f t="shared" si="8"/>
        <v>28.8</v>
      </c>
      <c r="K74" s="35">
        <f t="shared" si="8"/>
        <v>21.65</v>
      </c>
      <c r="L74" s="35">
        <f t="shared" si="8"/>
        <v>0</v>
      </c>
      <c r="M74" s="35">
        <f t="shared" si="8"/>
        <v>0</v>
      </c>
      <c r="N74" s="35">
        <f t="shared" si="8"/>
        <v>0</v>
      </c>
      <c r="O74" s="35">
        <f t="shared" si="8"/>
        <v>0</v>
      </c>
      <c r="P74" s="35">
        <f t="shared" si="8"/>
        <v>4.2</v>
      </c>
      <c r="Q74" s="35">
        <f t="shared" si="8"/>
        <v>34.200000000000003</v>
      </c>
      <c r="R74" s="35">
        <f t="shared" si="8"/>
        <v>33.6</v>
      </c>
      <c r="S74" s="35">
        <f>17.375+15.3</f>
        <v>32.674999999999997</v>
      </c>
      <c r="T74" s="35">
        <f t="shared" si="8"/>
        <v>50.4</v>
      </c>
      <c r="U74" s="35">
        <f t="shared" si="8"/>
        <v>42.3</v>
      </c>
      <c r="V74" s="35">
        <f t="shared" si="8"/>
        <v>46.18</v>
      </c>
      <c r="W74" s="35">
        <f t="shared" si="8"/>
        <v>27.9</v>
      </c>
      <c r="X74" s="35">
        <f t="shared" si="8"/>
        <v>43.2</v>
      </c>
      <c r="Y74" s="35">
        <f t="shared" si="8"/>
        <v>9</v>
      </c>
      <c r="Z74" s="35">
        <f t="shared" si="8"/>
        <v>0</v>
      </c>
      <c r="AA74" s="35">
        <f t="shared" si="8"/>
        <v>19.2</v>
      </c>
      <c r="AB74" s="35">
        <f t="shared" si="8"/>
        <v>39</v>
      </c>
      <c r="AC74" s="35">
        <f t="shared" si="8"/>
        <v>38.200000000000003</v>
      </c>
      <c r="AD74" s="35">
        <f t="shared" si="8"/>
        <v>39</v>
      </c>
      <c r="AE74" s="35">
        <f t="shared" si="8"/>
        <v>33.299999999999997</v>
      </c>
      <c r="AF74" s="35">
        <f t="shared" si="8"/>
        <v>0</v>
      </c>
      <c r="AG74" s="35">
        <f t="shared" si="8"/>
        <v>0</v>
      </c>
      <c r="AH74"/>
    </row>
    <row r="75" spans="2:34" ht="15" x14ac:dyDescent="0.25">
      <c r="B75" s="36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2:34" ht="15" x14ac:dyDescent="0.25">
      <c r="B76" s="36"/>
      <c r="C76"/>
      <c r="D76"/>
      <c r="E76"/>
      <c r="F76"/>
      <c r="G76"/>
      <c r="H76"/>
      <c r="I76"/>
      <c r="J76"/>
      <c r="K76"/>
      <c r="L76" s="43" t="s">
        <v>38</v>
      </c>
      <c r="M76"/>
      <c r="N76"/>
      <c r="O76"/>
      <c r="P76"/>
      <c r="Q76"/>
      <c r="R76" s="44" t="s">
        <v>39</v>
      </c>
      <c r="S76"/>
      <c r="T76"/>
      <c r="U76"/>
      <c r="V76"/>
      <c r="W76" t="s">
        <v>40</v>
      </c>
      <c r="X76"/>
      <c r="Y76" t="s">
        <v>41</v>
      </c>
      <c r="Z76"/>
      <c r="AA76" t="s">
        <v>42</v>
      </c>
      <c r="AB76"/>
      <c r="AC76" t="s">
        <v>43</v>
      </c>
      <c r="AD76"/>
      <c r="AE76" t="s">
        <v>44</v>
      </c>
      <c r="AF76"/>
      <c r="AG76"/>
      <c r="AH76"/>
    </row>
    <row r="77" spans="2:34" ht="15" x14ac:dyDescent="0.25">
      <c r="B77" s="36"/>
      <c r="C77"/>
      <c r="D77"/>
      <c r="E77"/>
      <c r="F77"/>
      <c r="G77"/>
      <c r="H77"/>
      <c r="I77"/>
      <c r="J77"/>
      <c r="K77"/>
      <c r="L77" t="s">
        <v>49</v>
      </c>
      <c r="M77">
        <v>1</v>
      </c>
      <c r="N77">
        <v>191</v>
      </c>
      <c r="O77"/>
      <c r="P77"/>
      <c r="Q77"/>
      <c r="R77" t="s">
        <v>49</v>
      </c>
      <c r="S77">
        <v>1</v>
      </c>
      <c r="T77">
        <v>514</v>
      </c>
      <c r="U77"/>
      <c r="V77"/>
      <c r="W77">
        <f>T77-N77</f>
        <v>323</v>
      </c>
      <c r="X77"/>
      <c r="Y77">
        <v>4</v>
      </c>
      <c r="Z77"/>
      <c r="AA77">
        <f>W77*Y77</f>
        <v>1292</v>
      </c>
      <c r="AB77"/>
      <c r="AC77">
        <f>AA77*6.86</f>
        <v>8863.1200000000008</v>
      </c>
      <c r="AD77"/>
      <c r="AE77"/>
      <c r="AF77"/>
      <c r="AG77"/>
      <c r="AH77"/>
    </row>
    <row r="78" spans="2:34" ht="15" x14ac:dyDescent="0.25">
      <c r="B78" s="36"/>
      <c r="C78"/>
      <c r="D78"/>
      <c r="E78"/>
      <c r="F78"/>
      <c r="G78"/>
      <c r="H78"/>
      <c r="I78"/>
      <c r="J78"/>
      <c r="K78"/>
      <c r="L78" t="s">
        <v>49</v>
      </c>
      <c r="M78">
        <v>2</v>
      </c>
      <c r="N78">
        <v>204</v>
      </c>
      <c r="O78"/>
      <c r="P78"/>
      <c r="Q78"/>
      <c r="R78" t="s">
        <v>49</v>
      </c>
      <c r="S78">
        <v>2</v>
      </c>
      <c r="T78">
        <v>860</v>
      </c>
      <c r="U78"/>
      <c r="V78"/>
      <c r="W78">
        <f t="shared" ref="W78:W79" si="9">T78-N78</f>
        <v>656</v>
      </c>
      <c r="X78"/>
      <c r="Y78">
        <v>19</v>
      </c>
      <c r="Z78"/>
      <c r="AA78">
        <f t="shared" ref="AA78:AA79" si="10">W78*Y78</f>
        <v>12464</v>
      </c>
      <c r="AB78"/>
      <c r="AC78">
        <f>AA78*6.86</f>
        <v>85503.040000000008</v>
      </c>
      <c r="AD78"/>
      <c r="AE78"/>
      <c r="AF78"/>
      <c r="AG78"/>
      <c r="AH78"/>
    </row>
    <row r="79" spans="2:34" ht="15" x14ac:dyDescent="0.25">
      <c r="B79" s="36"/>
      <c r="C79"/>
      <c r="D79"/>
      <c r="E79"/>
      <c r="F79"/>
      <c r="G79"/>
      <c r="H79"/>
      <c r="I79"/>
      <c r="J79"/>
      <c r="K79"/>
      <c r="L79" t="s">
        <v>53</v>
      </c>
      <c r="M79" s="45" t="s">
        <v>54</v>
      </c>
      <c r="N79">
        <v>0</v>
      </c>
      <c r="O79"/>
      <c r="P79"/>
      <c r="Q79"/>
      <c r="R79" t="s">
        <v>53</v>
      </c>
      <c r="S79" s="45" t="s">
        <v>54</v>
      </c>
      <c r="T79">
        <v>940</v>
      </c>
      <c r="U79"/>
      <c r="V79"/>
      <c r="W79">
        <f t="shared" si="9"/>
        <v>940</v>
      </c>
      <c r="X79"/>
      <c r="Y79">
        <v>0</v>
      </c>
      <c r="Z79"/>
      <c r="AA79">
        <f t="shared" si="10"/>
        <v>0</v>
      </c>
      <c r="AB79"/>
      <c r="AC79">
        <f>AA79*6.86</f>
        <v>0</v>
      </c>
      <c r="AD79"/>
      <c r="AE79"/>
      <c r="AF79"/>
      <c r="AG79"/>
      <c r="AH79"/>
    </row>
    <row r="80" spans="2:34" ht="15" x14ac:dyDescent="0.25">
      <c r="B80" s="36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>
        <f>SUM(AC77:AC79)</f>
        <v>94366.16</v>
      </c>
      <c r="AD80"/>
      <c r="AE80"/>
      <c r="AF80"/>
      <c r="AG80"/>
      <c r="AH80"/>
    </row>
    <row r="81" spans="2:34" ht="15" x14ac:dyDescent="0.25">
      <c r="B81" s="36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2:34" ht="15" x14ac:dyDescent="0.25">
      <c r="B82" s="36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2:34" ht="15" x14ac:dyDescent="0.25">
      <c r="B83" s="49" t="s">
        <v>60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2:34" ht="15" x14ac:dyDescent="0.25">
      <c r="B84" s="12" t="s">
        <v>20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2:34" ht="15" x14ac:dyDescent="0.25">
      <c r="B85" s="13" t="s">
        <v>21</v>
      </c>
      <c r="C85" s="14" t="s">
        <v>61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/>
    </row>
    <row r="86" spans="2:34" ht="15" x14ac:dyDescent="0.25">
      <c r="B86" s="13" t="s">
        <v>22</v>
      </c>
      <c r="C86" s="17">
        <v>1</v>
      </c>
      <c r="D86" s="17">
        <v>2</v>
      </c>
      <c r="E86" s="17">
        <v>3</v>
      </c>
      <c r="F86" s="17">
        <v>4</v>
      </c>
      <c r="G86" s="17">
        <v>5</v>
      </c>
      <c r="H86" s="17">
        <v>6</v>
      </c>
      <c r="I86" s="17">
        <v>7</v>
      </c>
      <c r="J86" s="17">
        <v>8</v>
      </c>
      <c r="K86" s="17">
        <v>9</v>
      </c>
      <c r="L86" s="17">
        <v>10</v>
      </c>
      <c r="M86" s="17">
        <v>11</v>
      </c>
      <c r="N86" s="17">
        <v>12</v>
      </c>
      <c r="O86" s="17">
        <v>13</v>
      </c>
      <c r="P86" s="17">
        <v>14</v>
      </c>
      <c r="Q86" s="17">
        <v>15</v>
      </c>
      <c r="R86" s="17">
        <v>16</v>
      </c>
      <c r="S86" s="17">
        <v>17</v>
      </c>
      <c r="T86" s="17">
        <v>18</v>
      </c>
      <c r="U86" s="17">
        <v>19</v>
      </c>
      <c r="V86" s="17">
        <v>20</v>
      </c>
      <c r="W86" s="17">
        <v>21</v>
      </c>
      <c r="X86" s="17">
        <v>22</v>
      </c>
      <c r="Y86" s="17">
        <v>23</v>
      </c>
      <c r="Z86" s="17">
        <v>24</v>
      </c>
      <c r="AA86" s="17">
        <v>25</v>
      </c>
      <c r="AB86" s="17">
        <v>26</v>
      </c>
      <c r="AC86" s="17">
        <v>27</v>
      </c>
      <c r="AD86" s="17">
        <v>28</v>
      </c>
      <c r="AE86" s="17"/>
      <c r="AF86" s="17"/>
      <c r="AG86" s="17"/>
      <c r="AH86"/>
    </row>
    <row r="87" spans="2:34" ht="15" x14ac:dyDescent="0.25">
      <c r="B87" s="18" t="s">
        <v>23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52"/>
      <c r="R87" s="35"/>
      <c r="S87" s="35"/>
      <c r="T87" s="35"/>
      <c r="U87" s="35"/>
      <c r="V87" s="35"/>
      <c r="W87" s="35"/>
      <c r="X87" s="53"/>
      <c r="Y87" s="35"/>
      <c r="Z87" s="35"/>
      <c r="AA87" s="35"/>
      <c r="AB87" s="35"/>
      <c r="AC87" s="35"/>
      <c r="AD87" s="35"/>
      <c r="AE87" s="35"/>
      <c r="AF87" s="35"/>
      <c r="AG87" s="35"/>
      <c r="AH87"/>
    </row>
    <row r="88" spans="2:34" ht="15" x14ac:dyDescent="0.25">
      <c r="B88" s="27" t="s">
        <v>24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9"/>
      <c r="O88" s="29"/>
      <c r="P88" s="28"/>
      <c r="Q88" s="54"/>
      <c r="R88" s="28"/>
      <c r="S88" s="28"/>
      <c r="T88" s="28"/>
      <c r="U88" s="28"/>
      <c r="V88" s="28"/>
      <c r="W88" s="28"/>
      <c r="X88" s="55"/>
      <c r="Y88" s="29"/>
      <c r="Z88" s="28"/>
      <c r="AA88" s="28"/>
      <c r="AB88" s="28"/>
      <c r="AC88" s="28"/>
      <c r="AD88" s="28"/>
      <c r="AE88" s="28"/>
      <c r="AF88" s="28"/>
      <c r="AG88" s="28"/>
      <c r="AH88"/>
    </row>
    <row r="89" spans="2:34" ht="15" x14ac:dyDescent="0.25">
      <c r="B89" s="12" t="s">
        <v>26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1"/>
      <c r="O89" s="51"/>
      <c r="P89" s="50"/>
      <c r="Q89" s="56"/>
      <c r="R89" s="28"/>
      <c r="S89" s="28"/>
      <c r="T89" s="28"/>
      <c r="U89" s="28"/>
      <c r="V89" s="28"/>
      <c r="W89" s="28"/>
      <c r="X89" s="57"/>
      <c r="Y89" s="51"/>
      <c r="Z89" s="50"/>
      <c r="AA89" s="50"/>
      <c r="AB89" s="50"/>
      <c r="AC89" s="50"/>
      <c r="AD89" s="50"/>
      <c r="AE89" s="50"/>
      <c r="AF89" s="50"/>
      <c r="AG89"/>
      <c r="AH89"/>
    </row>
    <row r="90" spans="2:34" ht="15" x14ac:dyDescent="0.25">
      <c r="B90" s="18" t="s">
        <v>23</v>
      </c>
      <c r="C90" s="28">
        <v>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9">
        <v>0</v>
      </c>
      <c r="O90" s="29">
        <v>0</v>
      </c>
      <c r="P90" s="28">
        <v>0</v>
      </c>
      <c r="Q90" s="58">
        <v>11.7</v>
      </c>
      <c r="R90" s="59">
        <v>45.9</v>
      </c>
      <c r="S90" s="60">
        <v>24.3</v>
      </c>
      <c r="T90" s="60">
        <v>45.9</v>
      </c>
      <c r="U90" s="28">
        <v>0</v>
      </c>
      <c r="V90" s="28">
        <v>0</v>
      </c>
      <c r="W90" s="28">
        <v>0</v>
      </c>
      <c r="X90" s="55">
        <v>0</v>
      </c>
      <c r="Y90" s="29">
        <v>0</v>
      </c>
      <c r="Z90" s="28">
        <v>0</v>
      </c>
      <c r="AA90" s="28">
        <v>0</v>
      </c>
      <c r="AB90" s="28">
        <v>0</v>
      </c>
      <c r="AC90" s="28">
        <v>15.3</v>
      </c>
      <c r="AD90" s="28">
        <v>35.924999999999997</v>
      </c>
      <c r="AE90" s="35"/>
      <c r="AF90" s="35"/>
      <c r="AG90" s="35"/>
      <c r="AH90">
        <v>179</v>
      </c>
    </row>
    <row r="91" spans="2:34" ht="15" x14ac:dyDescent="0.25">
      <c r="B91" s="27" t="s">
        <v>24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 s="61"/>
      <c r="S91" s="61"/>
      <c r="T91" s="61"/>
      <c r="U91" s="61"/>
      <c r="V91" s="61"/>
      <c r="W91" s="61"/>
      <c r="X91"/>
      <c r="Y91"/>
      <c r="Z91"/>
      <c r="AA91"/>
      <c r="AB91"/>
      <c r="AC91"/>
      <c r="AD91"/>
      <c r="AE91"/>
      <c r="AF91"/>
      <c r="AG91"/>
      <c r="AH91"/>
    </row>
    <row r="92" spans="2:34" ht="15" x14ac:dyDescent="0.25">
      <c r="B92" s="27" t="s">
        <v>29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52">
        <v>65</v>
      </c>
      <c r="R92" s="35">
        <v>326</v>
      </c>
      <c r="S92" s="35">
        <v>108</v>
      </c>
      <c r="T92" s="35">
        <v>348</v>
      </c>
      <c r="U92" s="35"/>
      <c r="V92" s="35"/>
      <c r="W92" s="35"/>
      <c r="X92" s="53"/>
      <c r="Y92" s="35"/>
      <c r="Z92" s="35"/>
      <c r="AA92" s="35"/>
      <c r="AB92" s="35"/>
      <c r="AC92" s="35">
        <v>195</v>
      </c>
      <c r="AD92" s="35">
        <v>297</v>
      </c>
      <c r="AE92" s="35"/>
      <c r="AF92" s="35"/>
      <c r="AG92" s="35"/>
      <c r="AH92"/>
    </row>
    <row r="93" spans="2:34" ht="15" x14ac:dyDescent="0.25">
      <c r="B93" s="36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 s="61"/>
      <c r="S93" s="61"/>
      <c r="T93" s="61"/>
      <c r="U93" s="61"/>
      <c r="V93" s="61"/>
      <c r="W93" s="61"/>
      <c r="X93"/>
      <c r="Y93"/>
      <c r="Z93"/>
      <c r="AA93"/>
      <c r="AB93"/>
      <c r="AC93"/>
      <c r="AD93"/>
      <c r="AE93"/>
      <c r="AF93"/>
      <c r="AG93"/>
      <c r="AH93"/>
    </row>
    <row r="94" spans="2:34" ht="15" x14ac:dyDescent="0.25">
      <c r="B94" s="35" t="s">
        <v>30</v>
      </c>
      <c r="C94" s="35">
        <f t="shared" ref="C94:AG94" si="11">C87+C90</f>
        <v>0</v>
      </c>
      <c r="D94" s="35">
        <f t="shared" si="11"/>
        <v>0</v>
      </c>
      <c r="E94" s="35">
        <f t="shared" si="11"/>
        <v>0</v>
      </c>
      <c r="F94" s="35">
        <f t="shared" si="11"/>
        <v>0</v>
      </c>
      <c r="G94" s="35">
        <f t="shared" si="11"/>
        <v>0</v>
      </c>
      <c r="H94" s="35">
        <f t="shared" si="11"/>
        <v>0</v>
      </c>
      <c r="I94" s="35">
        <f t="shared" si="11"/>
        <v>0</v>
      </c>
      <c r="J94" s="35">
        <f t="shared" si="11"/>
        <v>0</v>
      </c>
      <c r="K94" s="35">
        <f t="shared" si="11"/>
        <v>0</v>
      </c>
      <c r="L94" s="35">
        <f t="shared" si="11"/>
        <v>0</v>
      </c>
      <c r="M94" s="35">
        <f t="shared" si="11"/>
        <v>0</v>
      </c>
      <c r="N94" s="35">
        <f t="shared" si="11"/>
        <v>0</v>
      </c>
      <c r="O94" s="35">
        <f t="shared" si="11"/>
        <v>0</v>
      </c>
      <c r="P94" s="35">
        <f t="shared" si="11"/>
        <v>0</v>
      </c>
      <c r="Q94" s="52">
        <f t="shared" si="11"/>
        <v>11.7</v>
      </c>
      <c r="R94" s="35">
        <f t="shared" si="11"/>
        <v>45.9</v>
      </c>
      <c r="S94" s="35">
        <f t="shared" si="11"/>
        <v>24.3</v>
      </c>
      <c r="T94" s="35">
        <f t="shared" si="11"/>
        <v>45.9</v>
      </c>
      <c r="U94" s="35">
        <f t="shared" si="11"/>
        <v>0</v>
      </c>
      <c r="V94" s="35">
        <f t="shared" si="11"/>
        <v>0</v>
      </c>
      <c r="W94" s="35">
        <f t="shared" si="11"/>
        <v>0</v>
      </c>
      <c r="X94" s="53">
        <f t="shared" si="11"/>
        <v>0</v>
      </c>
      <c r="Y94" s="35">
        <f t="shared" si="11"/>
        <v>0</v>
      </c>
      <c r="Z94" s="35">
        <f t="shared" si="11"/>
        <v>0</v>
      </c>
      <c r="AA94" s="35">
        <f t="shared" si="11"/>
        <v>0</v>
      </c>
      <c r="AB94" s="35">
        <f t="shared" si="11"/>
        <v>0</v>
      </c>
      <c r="AC94" s="35">
        <f t="shared" si="11"/>
        <v>15.3</v>
      </c>
      <c r="AD94" s="35">
        <f t="shared" si="11"/>
        <v>35.924999999999997</v>
      </c>
      <c r="AE94" s="35">
        <f t="shared" si="11"/>
        <v>0</v>
      </c>
      <c r="AF94" s="35">
        <f t="shared" si="11"/>
        <v>0</v>
      </c>
      <c r="AG94" s="35">
        <f t="shared" si="11"/>
        <v>0</v>
      </c>
      <c r="AH94"/>
    </row>
    <row r="95" spans="2:34" ht="15" x14ac:dyDescent="0.25">
      <c r="B95" s="36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2:34" ht="15" x14ac:dyDescent="0.25">
      <c r="B96" s="36"/>
      <c r="C96"/>
      <c r="D96"/>
      <c r="E96"/>
      <c r="F96"/>
      <c r="G96"/>
      <c r="H96"/>
      <c r="I96"/>
      <c r="J96"/>
      <c r="K96"/>
      <c r="L96" s="43" t="s">
        <v>38</v>
      </c>
      <c r="M96"/>
      <c r="N96"/>
      <c r="O96"/>
      <c r="P96"/>
      <c r="Q96"/>
      <c r="R96" s="44" t="s">
        <v>39</v>
      </c>
      <c r="S96"/>
      <c r="T96"/>
      <c r="U96"/>
      <c r="V96"/>
      <c r="W96" t="s">
        <v>40</v>
      </c>
      <c r="X96"/>
      <c r="Y96" t="s">
        <v>41</v>
      </c>
      <c r="Z96"/>
      <c r="AA96" t="s">
        <v>42</v>
      </c>
      <c r="AB96"/>
      <c r="AC96" t="s">
        <v>43</v>
      </c>
      <c r="AD96"/>
      <c r="AE96" t="s">
        <v>44</v>
      </c>
      <c r="AF96"/>
      <c r="AG96"/>
      <c r="AH96"/>
    </row>
    <row r="97" spans="2:34" ht="15" x14ac:dyDescent="0.25">
      <c r="B97" s="36"/>
      <c r="C97"/>
      <c r="D97"/>
      <c r="E97"/>
      <c r="F97"/>
      <c r="G97"/>
      <c r="H97"/>
      <c r="I97"/>
      <c r="J97"/>
      <c r="K97"/>
      <c r="L97" t="s">
        <v>49</v>
      </c>
      <c r="M97">
        <v>1</v>
      </c>
      <c r="N97"/>
      <c r="O97"/>
      <c r="P97"/>
      <c r="Q97"/>
      <c r="R97" t="s">
        <v>49</v>
      </c>
      <c r="S97">
        <v>1</v>
      </c>
      <c r="T97">
        <v>514</v>
      </c>
      <c r="U97"/>
      <c r="V97"/>
      <c r="W97">
        <f>T97-N97</f>
        <v>514</v>
      </c>
      <c r="X97"/>
      <c r="Y97"/>
      <c r="Z97"/>
      <c r="AA97">
        <f>W97*Y97</f>
        <v>0</v>
      </c>
      <c r="AB97"/>
      <c r="AC97">
        <f>AA97*6.86</f>
        <v>0</v>
      </c>
      <c r="AD97"/>
      <c r="AE97"/>
      <c r="AF97"/>
      <c r="AG97"/>
      <c r="AH97"/>
    </row>
    <row r="98" spans="2:34" ht="15" x14ac:dyDescent="0.25">
      <c r="B98" s="36"/>
      <c r="C98"/>
      <c r="D98"/>
      <c r="E98"/>
      <c r="F98"/>
      <c r="G98"/>
      <c r="H98"/>
      <c r="I98"/>
      <c r="J98"/>
      <c r="K98"/>
      <c r="L98" t="s">
        <v>49</v>
      </c>
      <c r="M98">
        <v>2</v>
      </c>
      <c r="N98">
        <v>223</v>
      </c>
      <c r="O98"/>
      <c r="P98"/>
      <c r="Q98"/>
      <c r="R98" t="s">
        <v>49</v>
      </c>
      <c r="S98">
        <v>2</v>
      </c>
      <c r="T98">
        <v>860</v>
      </c>
      <c r="U98"/>
      <c r="V98"/>
      <c r="W98">
        <f t="shared" ref="W98:W99" si="12">T98-N98</f>
        <v>637</v>
      </c>
      <c r="X98"/>
      <c r="Y98">
        <v>6</v>
      </c>
      <c r="Z98"/>
      <c r="AA98">
        <f t="shared" ref="AA98:AA99" si="13">W98*Y98</f>
        <v>3822</v>
      </c>
      <c r="AB98"/>
      <c r="AC98">
        <f>AA98*6.86</f>
        <v>26218.920000000002</v>
      </c>
      <c r="AD98"/>
      <c r="AE98"/>
      <c r="AF98"/>
      <c r="AG98"/>
      <c r="AH98"/>
    </row>
    <row r="99" spans="2:34" ht="15" x14ac:dyDescent="0.25">
      <c r="B99" s="36"/>
      <c r="C99"/>
      <c r="D99"/>
      <c r="E99"/>
      <c r="F99"/>
      <c r="G99"/>
      <c r="H99"/>
      <c r="I99"/>
      <c r="J99"/>
      <c r="K99"/>
      <c r="L99" t="s">
        <v>53</v>
      </c>
      <c r="M99" s="45" t="s">
        <v>54</v>
      </c>
      <c r="N99"/>
      <c r="O99"/>
      <c r="P99"/>
      <c r="Q99"/>
      <c r="R99" t="s">
        <v>53</v>
      </c>
      <c r="S99" s="45" t="s">
        <v>54</v>
      </c>
      <c r="T99">
        <v>940</v>
      </c>
      <c r="U99"/>
      <c r="V99"/>
      <c r="W99">
        <f t="shared" si="12"/>
        <v>940</v>
      </c>
      <c r="X99"/>
      <c r="Y99"/>
      <c r="Z99"/>
      <c r="AA99">
        <f t="shared" si="13"/>
        <v>0</v>
      </c>
      <c r="AB99"/>
      <c r="AC99">
        <f>AA99*6.86</f>
        <v>0</v>
      </c>
      <c r="AD99"/>
      <c r="AE99"/>
      <c r="AF99"/>
      <c r="AG99"/>
      <c r="AH99"/>
    </row>
    <row r="100" spans="2:34" ht="15" x14ac:dyDescent="0.25">
      <c r="B100" s="36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>
        <f>SUM(AC97:AC99)</f>
        <v>26218.920000000002</v>
      </c>
      <c r="AD100"/>
      <c r="AE100"/>
      <c r="AF100"/>
      <c r="AG100"/>
      <c r="AH100"/>
    </row>
    <row r="101" spans="2:34" ht="15" x14ac:dyDescent="0.25">
      <c r="B101" s="36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2:34" ht="15" x14ac:dyDescent="0.25">
      <c r="B102" s="36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2:34" ht="15" x14ac:dyDescent="0.25">
      <c r="B103" s="49" t="s">
        <v>62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2:34" ht="15" x14ac:dyDescent="0.25">
      <c r="B104" s="12" t="s">
        <v>20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2:34" ht="15" x14ac:dyDescent="0.25">
      <c r="B105" s="13" t="s">
        <v>21</v>
      </c>
      <c r="C105" s="14" t="s">
        <v>61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/>
    </row>
    <row r="106" spans="2:34" ht="15" x14ac:dyDescent="0.25">
      <c r="B106" s="13" t="s">
        <v>22</v>
      </c>
      <c r="C106" s="17">
        <v>1</v>
      </c>
      <c r="D106" s="17">
        <v>2</v>
      </c>
      <c r="E106" s="17">
        <v>3</v>
      </c>
      <c r="F106" s="17">
        <v>4</v>
      </c>
      <c r="G106" s="17">
        <v>5</v>
      </c>
      <c r="H106" s="17">
        <v>6</v>
      </c>
      <c r="I106" s="17">
        <v>7</v>
      </c>
      <c r="J106" s="17">
        <v>8</v>
      </c>
      <c r="K106" s="17">
        <v>9</v>
      </c>
      <c r="L106" s="17">
        <v>10</v>
      </c>
      <c r="M106" s="17">
        <v>11</v>
      </c>
      <c r="N106" s="17">
        <v>12</v>
      </c>
      <c r="O106" s="17">
        <v>13</v>
      </c>
      <c r="P106" s="17">
        <v>14</v>
      </c>
      <c r="Q106" s="17">
        <v>15</v>
      </c>
      <c r="R106" s="17">
        <v>16</v>
      </c>
      <c r="S106" s="17">
        <v>17</v>
      </c>
      <c r="T106" s="17">
        <v>18</v>
      </c>
      <c r="U106" s="17">
        <v>19</v>
      </c>
      <c r="V106" s="17">
        <v>20</v>
      </c>
      <c r="W106" s="17">
        <v>21</v>
      </c>
      <c r="X106" s="17">
        <v>22</v>
      </c>
      <c r="Y106" s="17">
        <v>23</v>
      </c>
      <c r="Z106" s="17">
        <v>24</v>
      </c>
      <c r="AA106" s="17">
        <v>25</v>
      </c>
      <c r="AB106" s="17">
        <v>26</v>
      </c>
      <c r="AC106" s="17">
        <v>27</v>
      </c>
      <c r="AD106" s="17">
        <v>28</v>
      </c>
      <c r="AE106" s="17">
        <v>29</v>
      </c>
      <c r="AF106" s="17">
        <v>30</v>
      </c>
      <c r="AG106" s="17">
        <v>31</v>
      </c>
      <c r="AH106"/>
    </row>
    <row r="107" spans="2:34" x14ac:dyDescent="0.2">
      <c r="B107" s="18" t="s">
        <v>23</v>
      </c>
      <c r="C107" s="19">
        <v>19.8</v>
      </c>
      <c r="D107" s="19">
        <v>21.6</v>
      </c>
      <c r="E107" s="19">
        <v>7.2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26.1</v>
      </c>
      <c r="L107" s="19">
        <f>13.5+19.8</f>
        <v>33.299999999999997</v>
      </c>
      <c r="M107" s="19">
        <v>31.8</v>
      </c>
      <c r="N107" s="55">
        <f>5.4+18</f>
        <v>23.4</v>
      </c>
      <c r="O107" s="55">
        <v>0</v>
      </c>
      <c r="P107" s="19">
        <v>0</v>
      </c>
      <c r="Q107" s="19">
        <v>0</v>
      </c>
      <c r="R107" s="19">
        <v>0</v>
      </c>
      <c r="S107" s="62">
        <v>0</v>
      </c>
      <c r="T107" s="62">
        <v>0</v>
      </c>
      <c r="U107" s="19">
        <v>0</v>
      </c>
      <c r="V107" s="19">
        <v>3.6</v>
      </c>
      <c r="W107" s="62">
        <v>20.5</v>
      </c>
      <c r="X107" s="55">
        <v>27</v>
      </c>
      <c r="Y107" s="55">
        <f>11.7+9.9</f>
        <v>21.6</v>
      </c>
      <c r="Z107" s="19">
        <f>20.7+5.4</f>
        <v>26.1</v>
      </c>
      <c r="AA107" s="19">
        <v>26.274999999999999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63">
        <v>288.7</v>
      </c>
    </row>
    <row r="108" spans="2:34" ht="15" x14ac:dyDescent="0.25">
      <c r="B108" s="27" t="s">
        <v>24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9"/>
      <c r="O108" s="29"/>
      <c r="P108" s="28"/>
      <c r="Q108" s="54"/>
      <c r="R108" s="28"/>
      <c r="S108" s="28"/>
      <c r="T108" s="28"/>
      <c r="U108" s="28"/>
      <c r="V108" s="28"/>
      <c r="W108" s="28"/>
      <c r="X108" s="55"/>
      <c r="Y108" s="29"/>
      <c r="Z108" s="28"/>
      <c r="AA108" s="28"/>
      <c r="AB108" s="28"/>
      <c r="AC108" s="28"/>
      <c r="AD108" s="28"/>
      <c r="AE108" s="28"/>
      <c r="AF108" s="28"/>
      <c r="AG108" s="28"/>
      <c r="AH108"/>
    </row>
    <row r="109" spans="2:34" ht="15" x14ac:dyDescent="0.25">
      <c r="B109" s="12" t="s">
        <v>26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1"/>
      <c r="O109" s="51"/>
      <c r="P109" s="50"/>
      <c r="Q109" s="56"/>
      <c r="R109" s="28"/>
      <c r="S109" s="28"/>
      <c r="T109" s="28"/>
      <c r="U109" s="28"/>
      <c r="V109" s="28"/>
      <c r="W109" s="28"/>
      <c r="X109" s="57"/>
      <c r="Y109" s="51"/>
      <c r="Z109" s="50"/>
      <c r="AA109" s="50"/>
      <c r="AB109" s="50"/>
      <c r="AC109" s="50"/>
      <c r="AD109" s="50"/>
      <c r="AE109" s="50"/>
      <c r="AF109" s="50"/>
      <c r="AG109"/>
      <c r="AH109"/>
    </row>
    <row r="110" spans="2:34" ht="15" x14ac:dyDescent="0.25">
      <c r="B110" s="18" t="s">
        <v>23</v>
      </c>
      <c r="C110" s="19">
        <f>23.175+14.4</f>
        <v>37.575000000000003</v>
      </c>
      <c r="D110" s="19">
        <f>27+16.2</f>
        <v>43.2</v>
      </c>
      <c r="E110" s="19">
        <v>31.5</v>
      </c>
      <c r="F110" s="19">
        <v>0</v>
      </c>
      <c r="G110" s="19">
        <v>0</v>
      </c>
      <c r="H110" s="19">
        <v>15</v>
      </c>
      <c r="I110" s="19">
        <v>22.75</v>
      </c>
      <c r="J110" s="19">
        <v>15.65</v>
      </c>
      <c r="K110" s="19">
        <v>22.125</v>
      </c>
      <c r="L110" s="19">
        <v>21.87</v>
      </c>
      <c r="M110" s="19">
        <f>7.75+10.25</f>
        <v>18</v>
      </c>
      <c r="N110" s="19">
        <v>20.95</v>
      </c>
      <c r="O110" s="19">
        <v>0</v>
      </c>
      <c r="P110" s="19">
        <v>9.2750000000000004</v>
      </c>
      <c r="Q110" s="19">
        <v>21.475000000000001</v>
      </c>
      <c r="R110" s="19">
        <v>7.05</v>
      </c>
      <c r="S110" s="19">
        <v>20.475000000000001</v>
      </c>
      <c r="T110" s="19">
        <v>21.9</v>
      </c>
      <c r="U110" s="19">
        <f>22.5+ 19</f>
        <v>41.5</v>
      </c>
      <c r="V110" s="19">
        <f>12.155+ 32.4</f>
        <v>44.555</v>
      </c>
      <c r="W110" s="19">
        <f>23+6.275</f>
        <v>29.274999999999999</v>
      </c>
      <c r="X110" s="19">
        <f>5+ 7.8</f>
        <v>12.8</v>
      </c>
      <c r="Y110" s="19">
        <v>20.574999999999999</v>
      </c>
      <c r="Z110" s="19">
        <v>21.65</v>
      </c>
      <c r="AA110" s="19">
        <f>7.1+8.525</f>
        <v>15.625</v>
      </c>
      <c r="AB110" s="19">
        <v>0</v>
      </c>
      <c r="AC110" s="19">
        <v>0</v>
      </c>
      <c r="AD110" s="19">
        <v>1.8</v>
      </c>
      <c r="AE110" s="19">
        <f>27+12.6</f>
        <v>39.6</v>
      </c>
      <c r="AF110" s="19">
        <v>40.5</v>
      </c>
      <c r="AG110" s="19">
        <v>15.92</v>
      </c>
      <c r="AH110">
        <v>612.59</v>
      </c>
    </row>
    <row r="111" spans="2:34" ht="15" x14ac:dyDescent="0.25">
      <c r="B111" s="27" t="s">
        <v>24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 s="61"/>
      <c r="S111" s="61"/>
      <c r="T111" s="61"/>
      <c r="U111" s="61"/>
      <c r="V111" s="61"/>
      <c r="W111" s="61"/>
      <c r="X111"/>
      <c r="Y111"/>
      <c r="Z111"/>
      <c r="AA111"/>
      <c r="AB111"/>
      <c r="AC111"/>
      <c r="AD111"/>
      <c r="AE111"/>
      <c r="AF111"/>
      <c r="AG111"/>
      <c r="AH111"/>
    </row>
    <row r="112" spans="2:34" ht="15" x14ac:dyDescent="0.25">
      <c r="B112" s="27" t="s">
        <v>29</v>
      </c>
      <c r="C112" s="35">
        <v>508</v>
      </c>
      <c r="D112" s="35">
        <v>319</v>
      </c>
      <c r="E112" s="35">
        <v>223</v>
      </c>
      <c r="F112" s="35">
        <v>83</v>
      </c>
      <c r="G112" s="35">
        <v>44</v>
      </c>
      <c r="H112" s="35">
        <v>89</v>
      </c>
      <c r="I112" s="35">
        <v>101</v>
      </c>
      <c r="J112" s="35">
        <v>39</v>
      </c>
      <c r="K112" s="35">
        <v>265</v>
      </c>
      <c r="L112" s="35">
        <v>278</v>
      </c>
      <c r="M112" s="35">
        <v>267</v>
      </c>
      <c r="N112" s="35">
        <v>187</v>
      </c>
      <c r="O112" s="35">
        <v>75</v>
      </c>
      <c r="P112" s="35">
        <v>58</v>
      </c>
      <c r="Q112" s="52">
        <v>100</v>
      </c>
      <c r="R112" s="35">
        <v>127</v>
      </c>
      <c r="S112" s="35">
        <v>102</v>
      </c>
      <c r="T112" s="35">
        <v>73</v>
      </c>
      <c r="U112" s="35">
        <v>195</v>
      </c>
      <c r="V112" s="35">
        <v>341</v>
      </c>
      <c r="W112" s="35">
        <v>343</v>
      </c>
      <c r="X112" s="53">
        <v>304</v>
      </c>
      <c r="Y112" s="35">
        <v>258</v>
      </c>
      <c r="Z112" s="35">
        <v>298</v>
      </c>
      <c r="AA112" s="35">
        <v>263</v>
      </c>
      <c r="AB112" s="35">
        <v>81</v>
      </c>
      <c r="AC112" s="35">
        <v>47</v>
      </c>
      <c r="AD112" s="35">
        <v>43</v>
      </c>
      <c r="AE112" s="35">
        <v>100</v>
      </c>
      <c r="AF112" s="35">
        <v>377</v>
      </c>
      <c r="AG112" s="35">
        <v>185</v>
      </c>
      <c r="AH112"/>
    </row>
    <row r="113" spans="2:34" ht="15" x14ac:dyDescent="0.25">
      <c r="B113" s="36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 s="61"/>
      <c r="S113" s="61"/>
      <c r="T113" s="61"/>
      <c r="U113" s="61"/>
      <c r="V113" s="61"/>
      <c r="W113" s="61"/>
      <c r="X113"/>
      <c r="Y113"/>
      <c r="Z113"/>
      <c r="AA113"/>
      <c r="AB113"/>
      <c r="AC113"/>
      <c r="AD113"/>
      <c r="AE113"/>
      <c r="AF113"/>
      <c r="AG113"/>
      <c r="AH113"/>
    </row>
    <row r="114" spans="2:34" ht="15" x14ac:dyDescent="0.25">
      <c r="B114" s="35" t="s">
        <v>30</v>
      </c>
      <c r="C114" s="35">
        <f t="shared" ref="C114:AG114" si="14">C107+C110</f>
        <v>57.375</v>
      </c>
      <c r="D114" s="35">
        <f t="shared" si="14"/>
        <v>64.800000000000011</v>
      </c>
      <c r="E114" s="35">
        <f t="shared" si="14"/>
        <v>38.700000000000003</v>
      </c>
      <c r="F114" s="35">
        <f t="shared" si="14"/>
        <v>0</v>
      </c>
      <c r="G114" s="35">
        <f t="shared" si="14"/>
        <v>0</v>
      </c>
      <c r="H114" s="35">
        <f t="shared" si="14"/>
        <v>15</v>
      </c>
      <c r="I114" s="35">
        <f t="shared" si="14"/>
        <v>22.75</v>
      </c>
      <c r="J114" s="35">
        <f t="shared" si="14"/>
        <v>15.65</v>
      </c>
      <c r="K114" s="35">
        <f t="shared" si="14"/>
        <v>48.225000000000001</v>
      </c>
      <c r="L114" s="35">
        <f t="shared" si="14"/>
        <v>55.17</v>
      </c>
      <c r="M114" s="35">
        <f t="shared" si="14"/>
        <v>49.8</v>
      </c>
      <c r="N114" s="35">
        <f t="shared" si="14"/>
        <v>44.349999999999994</v>
      </c>
      <c r="O114" s="35">
        <f t="shared" si="14"/>
        <v>0</v>
      </c>
      <c r="P114" s="35">
        <f t="shared" si="14"/>
        <v>9.2750000000000004</v>
      </c>
      <c r="Q114" s="35">
        <f t="shared" si="14"/>
        <v>21.475000000000001</v>
      </c>
      <c r="R114" s="35">
        <f t="shared" si="14"/>
        <v>7.05</v>
      </c>
      <c r="S114" s="35">
        <f t="shared" si="14"/>
        <v>20.475000000000001</v>
      </c>
      <c r="T114" s="35">
        <f t="shared" si="14"/>
        <v>21.9</v>
      </c>
      <c r="U114" s="35">
        <f t="shared" si="14"/>
        <v>41.5</v>
      </c>
      <c r="V114" s="35">
        <f t="shared" si="14"/>
        <v>48.155000000000001</v>
      </c>
      <c r="W114" s="35">
        <f t="shared" si="14"/>
        <v>49.774999999999999</v>
      </c>
      <c r="X114" s="35">
        <f t="shared" si="14"/>
        <v>39.799999999999997</v>
      </c>
      <c r="Y114" s="35">
        <f t="shared" si="14"/>
        <v>42.174999999999997</v>
      </c>
      <c r="Z114" s="35">
        <f t="shared" si="14"/>
        <v>47.75</v>
      </c>
      <c r="AA114" s="35">
        <f t="shared" si="14"/>
        <v>41.9</v>
      </c>
      <c r="AB114" s="35">
        <f t="shared" si="14"/>
        <v>0</v>
      </c>
      <c r="AC114" s="35">
        <f t="shared" si="14"/>
        <v>0</v>
      </c>
      <c r="AD114" s="35">
        <f t="shared" si="14"/>
        <v>1.8</v>
      </c>
      <c r="AE114" s="35">
        <f t="shared" si="14"/>
        <v>39.6</v>
      </c>
      <c r="AF114" s="35">
        <f t="shared" si="14"/>
        <v>40.5</v>
      </c>
      <c r="AG114" s="35">
        <f t="shared" si="14"/>
        <v>15.92</v>
      </c>
      <c r="AH114"/>
    </row>
    <row r="115" spans="2:34" ht="15" x14ac:dyDescent="0.25">
      <c r="B115" s="36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2:34" ht="15" x14ac:dyDescent="0.25">
      <c r="B116" s="36"/>
      <c r="C116"/>
      <c r="D116"/>
      <c r="E116"/>
      <c r="F116"/>
      <c r="G116"/>
      <c r="H116"/>
      <c r="I116"/>
      <c r="J116"/>
      <c r="K116"/>
      <c r="L116" s="43" t="s">
        <v>38</v>
      </c>
      <c r="M116"/>
      <c r="N116"/>
      <c r="O116"/>
      <c r="P116"/>
      <c r="Q116"/>
      <c r="R116" s="44" t="s">
        <v>39</v>
      </c>
      <c r="S116"/>
      <c r="T116"/>
      <c r="U116"/>
      <c r="V116"/>
      <c r="W116" t="s">
        <v>40</v>
      </c>
      <c r="X116"/>
      <c r="Y116" t="s">
        <v>41</v>
      </c>
      <c r="Z116"/>
      <c r="AA116" t="s">
        <v>42</v>
      </c>
      <c r="AB116"/>
      <c r="AC116" t="s">
        <v>43</v>
      </c>
      <c r="AD116"/>
      <c r="AE116" t="s">
        <v>44</v>
      </c>
      <c r="AF116"/>
      <c r="AG116"/>
      <c r="AH116"/>
    </row>
    <row r="117" spans="2:34" ht="15" x14ac:dyDescent="0.25">
      <c r="B117" s="36"/>
      <c r="C117"/>
      <c r="D117"/>
      <c r="E117"/>
      <c r="F117"/>
      <c r="G117"/>
      <c r="H117"/>
      <c r="I117"/>
      <c r="J117"/>
      <c r="K117"/>
      <c r="L117" t="s">
        <v>49</v>
      </c>
      <c r="M117">
        <v>1</v>
      </c>
      <c r="N117">
        <v>0</v>
      </c>
      <c r="O117"/>
      <c r="P117"/>
      <c r="Q117"/>
      <c r="R117" t="s">
        <v>49</v>
      </c>
      <c r="S117">
        <v>1</v>
      </c>
      <c r="T117">
        <v>514</v>
      </c>
      <c r="U117"/>
      <c r="V117"/>
      <c r="W117">
        <f>T117-N117</f>
        <v>514</v>
      </c>
      <c r="X117"/>
      <c r="Y117">
        <v>8</v>
      </c>
      <c r="Z117"/>
      <c r="AA117">
        <f>W117*Y117</f>
        <v>4112</v>
      </c>
      <c r="AB117"/>
      <c r="AC117">
        <f>AA117*AD117</f>
        <v>26111.199999999997</v>
      </c>
      <c r="AD117">
        <v>6.35</v>
      </c>
      <c r="AE117"/>
      <c r="AF117"/>
      <c r="AG117"/>
      <c r="AH117"/>
    </row>
    <row r="118" spans="2:34" ht="15" x14ac:dyDescent="0.25">
      <c r="B118" s="36"/>
      <c r="C118"/>
      <c r="D118"/>
      <c r="E118"/>
      <c r="F118"/>
      <c r="G118"/>
      <c r="H118"/>
      <c r="I118"/>
      <c r="J118"/>
      <c r="K118"/>
      <c r="L118" t="s">
        <v>49</v>
      </c>
      <c r="M118">
        <v>2</v>
      </c>
      <c r="N118">
        <v>135</v>
      </c>
      <c r="O118"/>
      <c r="P118"/>
      <c r="Q118"/>
      <c r="R118" t="s">
        <v>49</v>
      </c>
      <c r="S118">
        <v>2</v>
      </c>
      <c r="T118">
        <v>860</v>
      </c>
      <c r="U118"/>
      <c r="V118"/>
      <c r="W118">
        <f t="shared" ref="W118:W119" si="15">T118-N118</f>
        <v>725</v>
      </c>
      <c r="X118"/>
      <c r="Y118">
        <v>6</v>
      </c>
      <c r="Z118"/>
      <c r="AA118">
        <f t="shared" ref="AA118:AA119" si="16">W118*Y118</f>
        <v>4350</v>
      </c>
      <c r="AB118"/>
      <c r="AC118">
        <f t="shared" ref="AC118:AC119" si="17">AA118*AD118</f>
        <v>27622.5</v>
      </c>
      <c r="AD118">
        <v>6.35</v>
      </c>
      <c r="AE118"/>
      <c r="AF118"/>
      <c r="AG118"/>
      <c r="AH118"/>
    </row>
    <row r="119" spans="2:34" ht="15" x14ac:dyDescent="0.25">
      <c r="B119" s="36"/>
      <c r="C119"/>
      <c r="D119"/>
      <c r="E119"/>
      <c r="F119"/>
      <c r="G119"/>
      <c r="H119"/>
      <c r="I119"/>
      <c r="J119"/>
      <c r="K119"/>
      <c r="L119" t="s">
        <v>53</v>
      </c>
      <c r="M119" s="45" t="s">
        <v>54</v>
      </c>
      <c r="N119">
        <v>628</v>
      </c>
      <c r="O119"/>
      <c r="P119"/>
      <c r="Q119"/>
      <c r="R119" t="s">
        <v>53</v>
      </c>
      <c r="S119" s="45" t="s">
        <v>54</v>
      </c>
      <c r="T119">
        <v>940</v>
      </c>
      <c r="U119"/>
      <c r="V119"/>
      <c r="W119">
        <f t="shared" si="15"/>
        <v>312</v>
      </c>
      <c r="X119"/>
      <c r="Y119">
        <v>13</v>
      </c>
      <c r="Z119"/>
      <c r="AA119">
        <f t="shared" si="16"/>
        <v>4056</v>
      </c>
      <c r="AB119"/>
      <c r="AC119">
        <f t="shared" si="17"/>
        <v>25755.599999999999</v>
      </c>
      <c r="AD119">
        <v>6.35</v>
      </c>
      <c r="AE119"/>
      <c r="AF119"/>
      <c r="AG119"/>
      <c r="AH119"/>
    </row>
    <row r="120" spans="2:34" ht="15" x14ac:dyDescent="0.25">
      <c r="B120" s="36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>
        <f>SUM(AC117:AC119)</f>
        <v>79489.299999999988</v>
      </c>
      <c r="AD120"/>
      <c r="AE120"/>
      <c r="AF120"/>
      <c r="AG120"/>
      <c r="AH120"/>
    </row>
    <row r="121" spans="2:34" ht="15" x14ac:dyDescent="0.25">
      <c r="B121" s="36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2017-04-18T04:59:41Z</dcterms:modified>
</cp:coreProperties>
</file>