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Ad Spends" sheetId="1" r:id="rId1"/>
    <sheet name="Ad Claims" sheetId="2" r:id="rId2"/>
    <sheet name="Price cascade" sheetId="3" r:id="rId3"/>
  </sheets>
  <calcPr calcId="145621"/>
</workbook>
</file>

<file path=xl/calcChain.xml><?xml version="1.0" encoding="utf-8"?>
<calcChain xmlns="http://schemas.openxmlformats.org/spreadsheetml/2006/main">
  <c r="G65" i="3" l="1"/>
  <c r="C65" i="3"/>
  <c r="J63" i="3"/>
  <c r="J65" i="3" s="1"/>
  <c r="I63" i="3"/>
  <c r="I65" i="3" s="1"/>
  <c r="H63" i="3"/>
  <c r="H65" i="3" s="1"/>
  <c r="G63" i="3"/>
  <c r="G64" i="3" s="1"/>
  <c r="F63" i="3"/>
  <c r="F65" i="3" s="1"/>
  <c r="E63" i="3"/>
  <c r="E65" i="3" s="1"/>
  <c r="D63" i="3"/>
  <c r="D65" i="3" s="1"/>
  <c r="C63" i="3"/>
  <c r="C64" i="3" s="1"/>
  <c r="J44" i="3"/>
  <c r="I44" i="3"/>
  <c r="H44" i="3"/>
  <c r="G44" i="3"/>
  <c r="F42" i="3"/>
  <c r="F44" i="3" s="1"/>
  <c r="E42" i="3"/>
  <c r="E44" i="3" s="1"/>
  <c r="C38" i="3"/>
  <c r="J31" i="3"/>
  <c r="I31" i="3"/>
  <c r="H31" i="3"/>
  <c r="G31" i="3"/>
  <c r="F31" i="3"/>
  <c r="E31" i="3"/>
  <c r="D31" i="3"/>
  <c r="C31" i="3"/>
  <c r="J27" i="3"/>
  <c r="I27" i="3"/>
  <c r="H27" i="3"/>
  <c r="G27" i="3"/>
  <c r="F27" i="3"/>
  <c r="E27" i="3"/>
  <c r="D27" i="3"/>
  <c r="C27" i="3"/>
  <c r="H14" i="3"/>
  <c r="H15" i="3" s="1"/>
  <c r="H16" i="3" s="1"/>
  <c r="G14" i="3"/>
  <c r="G15" i="3" s="1"/>
  <c r="G16" i="3" s="1"/>
  <c r="J13" i="3"/>
  <c r="I13" i="3"/>
  <c r="H13" i="3"/>
  <c r="G13" i="3"/>
  <c r="F13" i="3"/>
  <c r="E13" i="3"/>
  <c r="D13" i="3"/>
  <c r="C13" i="3"/>
  <c r="J9" i="3"/>
  <c r="I9" i="3"/>
  <c r="H9" i="3"/>
  <c r="G9" i="3"/>
  <c r="F9" i="3"/>
  <c r="E9" i="3"/>
  <c r="D9" i="3"/>
  <c r="C9" i="3"/>
  <c r="G17" i="3" l="1"/>
  <c r="G18" i="3"/>
  <c r="H17" i="3"/>
  <c r="H18" i="3"/>
  <c r="C66" i="3"/>
  <c r="C67" i="3" s="1"/>
  <c r="G66" i="3"/>
  <c r="G67" i="3" s="1"/>
  <c r="C41" i="3"/>
  <c r="C40" i="3"/>
  <c r="C34" i="3"/>
  <c r="C44" i="3"/>
  <c r="J15" i="3"/>
  <c r="J16" i="3" s="1"/>
  <c r="C14" i="3"/>
  <c r="C15" i="3" s="1"/>
  <c r="C16" i="3" s="1"/>
  <c r="D14" i="3"/>
  <c r="D15" i="3" s="1"/>
  <c r="D16" i="3" s="1"/>
  <c r="D42" i="3"/>
  <c r="D44" i="3" s="1"/>
  <c r="D34" i="3"/>
  <c r="H34" i="3"/>
  <c r="G34" i="3"/>
  <c r="D66" i="3"/>
  <c r="D67" i="3" s="1"/>
  <c r="D64" i="3"/>
  <c r="E14" i="3"/>
  <c r="E15" i="3" s="1"/>
  <c r="E16" i="3" s="1"/>
  <c r="I14" i="3"/>
  <c r="I15" i="3" s="1"/>
  <c r="I16" i="3" s="1"/>
  <c r="E34" i="3"/>
  <c r="I34" i="3"/>
  <c r="E64" i="3"/>
  <c r="E66" i="3" s="1"/>
  <c r="E67" i="3" s="1"/>
  <c r="I64" i="3"/>
  <c r="I66" i="3" s="1"/>
  <c r="I67" i="3" s="1"/>
  <c r="H64" i="3"/>
  <c r="H66" i="3" s="1"/>
  <c r="H67" i="3" s="1"/>
  <c r="F14" i="3"/>
  <c r="F15" i="3" s="1"/>
  <c r="F16" i="3" s="1"/>
  <c r="J14" i="3"/>
  <c r="F34" i="3"/>
  <c r="J34" i="3"/>
  <c r="F64" i="3"/>
  <c r="F66" i="3" s="1"/>
  <c r="F67" i="3" s="1"/>
  <c r="J64" i="3"/>
  <c r="J66" i="3" s="1"/>
  <c r="J67" i="3" s="1"/>
  <c r="J57" i="3" l="1"/>
  <c r="E17" i="3"/>
  <c r="E18" i="3" s="1"/>
  <c r="F17" i="3"/>
  <c r="F18" i="3" s="1"/>
  <c r="H57" i="3"/>
  <c r="E57" i="3"/>
  <c r="C17" i="3"/>
  <c r="C18" i="3" s="1"/>
  <c r="F57" i="3"/>
  <c r="I57" i="3"/>
  <c r="I17" i="3"/>
  <c r="I18" i="3" s="1"/>
  <c r="D17" i="3"/>
  <c r="D18" i="3" s="1"/>
  <c r="D57" i="3"/>
  <c r="J17" i="3"/>
  <c r="J18" i="3" s="1"/>
  <c r="C57" i="3"/>
  <c r="H19" i="3"/>
  <c r="H20" i="3"/>
  <c r="G20" i="3"/>
  <c r="G57" i="3"/>
  <c r="J20" i="3" l="1"/>
  <c r="J19" i="3"/>
  <c r="F20" i="3"/>
  <c r="F19" i="3"/>
  <c r="D20" i="3"/>
  <c r="D19" i="3"/>
  <c r="C20" i="3"/>
  <c r="C19" i="3"/>
  <c r="E20" i="3"/>
  <c r="E19" i="3"/>
  <c r="I20" i="3"/>
  <c r="I19" i="3"/>
  <c r="G21" i="3"/>
  <c r="G32" i="3"/>
  <c r="G22" i="3"/>
  <c r="G37" i="3"/>
  <c r="G19" i="3"/>
  <c r="H32" i="3"/>
  <c r="H21" i="3"/>
  <c r="H22" i="3"/>
  <c r="H37" i="3"/>
  <c r="G48" i="3" l="1"/>
  <c r="G46" i="3"/>
  <c r="C32" i="3"/>
  <c r="C22" i="3"/>
  <c r="C21" i="3"/>
  <c r="C37" i="3"/>
  <c r="G35" i="3"/>
  <c r="G56" i="3"/>
  <c r="H24" i="3"/>
  <c r="H33" i="3"/>
  <c r="G24" i="3"/>
  <c r="G33" i="3"/>
  <c r="I32" i="3"/>
  <c r="I21" i="3"/>
  <c r="I22" i="3" s="1"/>
  <c r="I37" i="3"/>
  <c r="F32" i="3"/>
  <c r="F21" i="3"/>
  <c r="F22" i="3" s="1"/>
  <c r="F37" i="3"/>
  <c r="H35" i="3"/>
  <c r="H56" i="3"/>
  <c r="H48" i="3"/>
  <c r="H46" i="3"/>
  <c r="E32" i="3"/>
  <c r="E21" i="3"/>
  <c r="E22" i="3" s="1"/>
  <c r="E37" i="3"/>
  <c r="D32" i="3"/>
  <c r="D21" i="3"/>
  <c r="D22" i="3" s="1"/>
  <c r="D37" i="3"/>
  <c r="J32" i="3"/>
  <c r="J21" i="3"/>
  <c r="J22" i="3" s="1"/>
  <c r="J37" i="3"/>
  <c r="J33" i="3" l="1"/>
  <c r="J24" i="3"/>
  <c r="E33" i="3"/>
  <c r="E24" i="3"/>
  <c r="D33" i="3"/>
  <c r="D24" i="3"/>
  <c r="I33" i="3"/>
  <c r="I24" i="3"/>
  <c r="F33" i="3"/>
  <c r="F24" i="3"/>
  <c r="D48" i="3"/>
  <c r="D46" i="3"/>
  <c r="F48" i="3"/>
  <c r="F46" i="3"/>
  <c r="C33" i="3"/>
  <c r="C24" i="3"/>
  <c r="H58" i="3"/>
  <c r="H68" i="3"/>
  <c r="C48" i="3"/>
  <c r="C46" i="3"/>
  <c r="G50" i="3"/>
  <c r="G47" i="3"/>
  <c r="J48" i="3"/>
  <c r="J46" i="3"/>
  <c r="E48" i="3"/>
  <c r="E46" i="3"/>
  <c r="H50" i="3"/>
  <c r="H47" i="3"/>
  <c r="I46" i="3"/>
  <c r="I48" i="3"/>
  <c r="G58" i="3"/>
  <c r="G68" i="3"/>
  <c r="G28" i="3"/>
  <c r="G29" i="3" s="1"/>
  <c r="G30" i="3" s="1"/>
  <c r="C35" i="3"/>
  <c r="C56" i="3"/>
  <c r="J35" i="3"/>
  <c r="J56" i="3"/>
  <c r="D35" i="3"/>
  <c r="D56" i="3"/>
  <c r="E35" i="3"/>
  <c r="E56" i="3"/>
  <c r="F35" i="3"/>
  <c r="F56" i="3"/>
  <c r="I35" i="3"/>
  <c r="I56" i="3"/>
  <c r="H28" i="3"/>
  <c r="H29" i="3"/>
  <c r="H30" i="3" s="1"/>
  <c r="D58" i="3" l="1"/>
  <c r="D68" i="3"/>
  <c r="C58" i="3"/>
  <c r="C68" i="3"/>
  <c r="J50" i="3"/>
  <c r="J47" i="3"/>
  <c r="C50" i="3"/>
  <c r="C47" i="3"/>
  <c r="D50" i="3"/>
  <c r="D47" i="3"/>
  <c r="E29" i="3"/>
  <c r="E30" i="3" s="1"/>
  <c r="E28" i="3"/>
  <c r="H52" i="3"/>
  <c r="H51" i="3"/>
  <c r="I58" i="3"/>
  <c r="I68" i="3"/>
  <c r="E58" i="3"/>
  <c r="E68" i="3"/>
  <c r="J58" i="3"/>
  <c r="J68" i="3"/>
  <c r="E50" i="3"/>
  <c r="E47" i="3"/>
  <c r="F50" i="3"/>
  <c r="F47" i="3"/>
  <c r="F28" i="3"/>
  <c r="F29" i="3" s="1"/>
  <c r="F30" i="3" s="1"/>
  <c r="D29" i="3"/>
  <c r="D30" i="3" s="1"/>
  <c r="D28" i="3"/>
  <c r="J28" i="3"/>
  <c r="J29" i="3" s="1"/>
  <c r="J30" i="3" s="1"/>
  <c r="F58" i="3"/>
  <c r="F68" i="3"/>
  <c r="C28" i="3"/>
  <c r="C29" i="3" s="1"/>
  <c r="C30" i="3" s="1"/>
  <c r="I29" i="3"/>
  <c r="I30" i="3" s="1"/>
  <c r="I28" i="3"/>
  <c r="I50" i="3"/>
  <c r="I47" i="3"/>
  <c r="G52" i="3"/>
  <c r="G51" i="3"/>
  <c r="K58" i="3" l="1"/>
  <c r="F51" i="3"/>
  <c r="F52" i="3"/>
  <c r="C52" i="3"/>
  <c r="K52" i="3" s="1"/>
  <c r="C51" i="3"/>
  <c r="I52" i="3"/>
  <c r="I51" i="3"/>
  <c r="E52" i="3"/>
  <c r="E51" i="3"/>
  <c r="D52" i="3"/>
  <c r="D51" i="3"/>
  <c r="J52" i="3"/>
  <c r="J51" i="3"/>
  <c r="D8" i="1" l="1"/>
  <c r="D10" i="1" l="1"/>
  <c r="D9" i="1"/>
  <c r="D7" i="1"/>
  <c r="D6" i="1"/>
  <c r="D5" i="1"/>
</calcChain>
</file>

<file path=xl/sharedStrings.xml><?xml version="1.0" encoding="utf-8"?>
<sst xmlns="http://schemas.openxmlformats.org/spreadsheetml/2006/main" count="259" uniqueCount="199">
  <si>
    <t>Face Wash</t>
  </si>
  <si>
    <t>Perfumes / Deodorants</t>
  </si>
  <si>
    <t>Shaving System / Razor</t>
  </si>
  <si>
    <t>Hair Gels</t>
  </si>
  <si>
    <t>Media Spends</t>
  </si>
  <si>
    <t>Category Turnover</t>
  </si>
  <si>
    <t>Advt to Sales Ratio</t>
  </si>
  <si>
    <t>Period: Jan to Dec 2015</t>
  </si>
  <si>
    <t>Category</t>
  </si>
  <si>
    <t>Soaps / Shower Gels</t>
  </si>
  <si>
    <t>Spends in Cr</t>
  </si>
  <si>
    <t xml:space="preserve">Shaving Cream / Foams </t>
  </si>
  <si>
    <t>280 cr. Taken from Tejal's presentation</t>
  </si>
  <si>
    <t>Tejal's presentation says it's 3200 cr</t>
  </si>
  <si>
    <t>Taken from Bath and Shower - Euromonitor Report</t>
  </si>
  <si>
    <t>Remark</t>
  </si>
  <si>
    <t>Not needed</t>
  </si>
  <si>
    <t>Taken from Pre Shave - Euromonitor Report</t>
  </si>
  <si>
    <t>No od Advtser</t>
  </si>
  <si>
    <t>Feel Alive, Feel Awesome</t>
  </si>
  <si>
    <t>99.9% Germ Protection
Insta Deo Fragrance</t>
  </si>
  <si>
    <t>Clean Body</t>
  </si>
  <si>
    <t>Confidence +</t>
  </si>
  <si>
    <t>Cinthol</t>
  </si>
  <si>
    <t>It Happens</t>
  </si>
  <si>
    <t>Able to attract women</t>
  </si>
  <si>
    <t>Soap</t>
  </si>
  <si>
    <t>Wildstone</t>
  </si>
  <si>
    <t>Soaps</t>
  </si>
  <si>
    <t>Pay off</t>
  </si>
  <si>
    <t>RTB</t>
  </si>
  <si>
    <t>Solution</t>
  </si>
  <si>
    <t>Problem</t>
  </si>
  <si>
    <t>Variant</t>
  </si>
  <si>
    <t>Product</t>
  </si>
  <si>
    <t>Always have sexy hair</t>
  </si>
  <si>
    <t>All Variants</t>
  </si>
  <si>
    <t>Set Wet</t>
  </si>
  <si>
    <t>Hair Gel</t>
  </si>
  <si>
    <t>Makhan Shave - Smooth Shave</t>
  </si>
  <si>
    <t>Smooth Cheeks</t>
  </si>
  <si>
    <t>VI-John</t>
  </si>
  <si>
    <t>Shaving Foam</t>
  </si>
  <si>
    <t>Youthful Skin</t>
  </si>
  <si>
    <t>Micro Gel Conditioners</t>
  </si>
  <si>
    <t>Exfoliates, Hydrates and Brightens</t>
  </si>
  <si>
    <t>Men have Tougher, Oilier and Sweatier Skin</t>
  </si>
  <si>
    <t>Fiama di Wills Men</t>
  </si>
  <si>
    <t>Pollution Gone - Fairness On</t>
  </si>
  <si>
    <t>First Double Textured Facewash with Black Charcoal and Icy Clay Complex</t>
  </si>
  <si>
    <t>Removes Pollution and Gives one tone fairer skin</t>
  </si>
  <si>
    <t>Pollution gets in, Fairness out</t>
  </si>
  <si>
    <t>Double Action Face Wash</t>
  </si>
  <si>
    <t>Garnier Men</t>
  </si>
  <si>
    <t>Get confidence to be a winner</t>
  </si>
  <si>
    <t>6 in 1 Facewash</t>
  </si>
  <si>
    <t>Removes 6 signs of pimples from first wash</t>
  </si>
  <si>
    <t>Pimples, Pores, Blackheads, Oily Skin, Marks, Redness</t>
  </si>
  <si>
    <t>Acno Fight</t>
  </si>
  <si>
    <t>Skin looks Oil Free, all day long</t>
  </si>
  <si>
    <t>Mineral Clay</t>
  </si>
  <si>
    <t>Removes Oil and Dirt</t>
  </si>
  <si>
    <t>Oil and Dirt</t>
  </si>
  <si>
    <t>Oil Clear</t>
  </si>
  <si>
    <t>Brightens and Energizes the Dull Face</t>
  </si>
  <si>
    <t>Coffee Bean Extract</t>
  </si>
  <si>
    <t>Face looks recharged</t>
  </si>
  <si>
    <t>By EOD, Face looks Dull and Tired</t>
  </si>
  <si>
    <t>Energy Charge</t>
  </si>
  <si>
    <t>Ponds Men</t>
  </si>
  <si>
    <t>Reduces effects of Pollution, Dark Spots, Acne and Excess Oil</t>
  </si>
  <si>
    <t>Not Complicated or Time Consuming</t>
  </si>
  <si>
    <t>All in 1 Face wash</t>
  </si>
  <si>
    <t>Pollution</t>
  </si>
  <si>
    <t>Pollution Control</t>
  </si>
  <si>
    <t>Nivea Men</t>
  </si>
  <si>
    <t>Fast and Strong Protection against Pimples</t>
  </si>
  <si>
    <t>Neem and Natural Salicylic Extracts</t>
  </si>
  <si>
    <t>Men Hate Pimples too</t>
  </si>
  <si>
    <t>Pimple Clear</t>
  </si>
  <si>
    <t>Himalaya</t>
  </si>
  <si>
    <t>Facewash</t>
  </si>
  <si>
    <t>Always in the limelight (you don't fade away)</t>
  </si>
  <si>
    <t>3 Times more Perfume</t>
  </si>
  <si>
    <t>Deodorant</t>
  </si>
  <si>
    <t>Axe Signature</t>
  </si>
  <si>
    <t>Rock Tradition</t>
  </si>
  <si>
    <t>Traditional Black Musk
Ultra Premium Perfume</t>
  </si>
  <si>
    <t>Black Collection</t>
  </si>
  <si>
    <t>Get the Girl, Be Ready</t>
  </si>
  <si>
    <t>Axe Bullet</t>
  </si>
  <si>
    <t>Axe</t>
  </si>
  <si>
    <t>Smell Like Wow</t>
  </si>
  <si>
    <t>Mixed</t>
  </si>
  <si>
    <t>Park Avenue</t>
  </si>
  <si>
    <t>Designed in France</t>
  </si>
  <si>
    <t>India's Number 1 Body Spray</t>
  </si>
  <si>
    <t>Perfume Body Spray</t>
  </si>
  <si>
    <t>Fogg</t>
  </si>
  <si>
    <t>Outlast the Party</t>
  </si>
  <si>
    <t>Be Desirable</t>
  </si>
  <si>
    <t>Long Lasting - All Day Long</t>
  </si>
  <si>
    <t>Lasts 24 Hours</t>
  </si>
  <si>
    <t>N/A</t>
  </si>
  <si>
    <t>Engage</t>
  </si>
  <si>
    <t>Deos</t>
  </si>
  <si>
    <t>VVF Billing price from Baddi Factory to All Synergy Depot</t>
  </si>
  <si>
    <t>Shaving Cream</t>
  </si>
  <si>
    <t>Foam</t>
  </si>
  <si>
    <t>Shower Gel</t>
  </si>
  <si>
    <t>Source</t>
  </si>
  <si>
    <t>Zirakpur &amp; Punjab</t>
  </si>
  <si>
    <t xml:space="preserve">Brand </t>
  </si>
  <si>
    <t>Brand</t>
  </si>
  <si>
    <t>Fill Weight</t>
  </si>
  <si>
    <t>net weight</t>
  </si>
  <si>
    <t>Pack / Bundle of</t>
  </si>
  <si>
    <t>MRP</t>
  </si>
  <si>
    <t>A</t>
  </si>
  <si>
    <t>MARK UP on Cost</t>
  </si>
  <si>
    <t>Retailer's Margin @ 10% on MRP</t>
  </si>
  <si>
    <t>B</t>
  </si>
  <si>
    <t xml:space="preserve">Scheme at 16% (A minus B)  </t>
  </si>
  <si>
    <t>C</t>
  </si>
  <si>
    <t>Total Margin to Retailer: B + C</t>
  </si>
  <si>
    <t>D</t>
  </si>
  <si>
    <t>Landing to Retailer: A - D</t>
  </si>
  <si>
    <t>E</t>
  </si>
  <si>
    <t>Stockist Margin @ 7% Including VAT</t>
  </si>
  <si>
    <t>F</t>
  </si>
  <si>
    <t>Landing for Stockist: E - F</t>
  </si>
  <si>
    <t>G</t>
  </si>
  <si>
    <t>Tax Amount</t>
  </si>
  <si>
    <t>Post Sales Tax</t>
  </si>
  <si>
    <t>H</t>
  </si>
  <si>
    <t>Synergy Margin @ 10%: I * 10%</t>
  </si>
  <si>
    <t>I</t>
  </si>
  <si>
    <t>Cost to Synergy</t>
  </si>
  <si>
    <t>J</t>
  </si>
  <si>
    <t>Discount on Entry Tax</t>
  </si>
  <si>
    <t>K</t>
  </si>
  <si>
    <t>Revised Cost to Synergy</t>
  </si>
  <si>
    <t>L</t>
  </si>
  <si>
    <t xml:space="preserve">VAT </t>
  </si>
  <si>
    <t>M</t>
  </si>
  <si>
    <t>Excise (N.A)</t>
  </si>
  <si>
    <t>N</t>
  </si>
  <si>
    <t>Cess ( N.A)</t>
  </si>
  <si>
    <t>O</t>
  </si>
  <si>
    <t xml:space="preserve">CST @ 1.5% Baddi </t>
  </si>
  <si>
    <t>P</t>
  </si>
  <si>
    <t xml:space="preserve">VVF Basic Billing Price: J - (K to M) </t>
  </si>
  <si>
    <t>R</t>
  </si>
  <si>
    <t>Rate Master</t>
  </si>
  <si>
    <t>S</t>
  </si>
  <si>
    <t>No. of Pieces in 1 MT</t>
  </si>
  <si>
    <t>T</t>
  </si>
  <si>
    <t>VVF Basic Billing Price Per MT</t>
  </si>
  <si>
    <t>U</t>
  </si>
  <si>
    <t>Synergy Rate Master Per MT</t>
  </si>
  <si>
    <t xml:space="preserve">V </t>
  </si>
  <si>
    <t>MRP Per MT</t>
  </si>
  <si>
    <t>W</t>
  </si>
  <si>
    <t>VVF Realisation on MRP</t>
  </si>
  <si>
    <t>X</t>
  </si>
  <si>
    <t>Synergy Gross</t>
  </si>
  <si>
    <t>Raw Material</t>
  </si>
  <si>
    <t>Additives</t>
  </si>
  <si>
    <t>Packaging Material</t>
  </si>
  <si>
    <t>Conversion Charges</t>
  </si>
  <si>
    <t>Ball park Cost</t>
  </si>
  <si>
    <t>Frieght</t>
  </si>
  <si>
    <t>Total Cost</t>
  </si>
  <si>
    <t>Gross Margin</t>
  </si>
  <si>
    <t>Secondary Scheme</t>
  </si>
  <si>
    <t>Net Contribution</t>
  </si>
  <si>
    <t>SC 70gm</t>
  </si>
  <si>
    <t>SF 100+ 50gm</t>
  </si>
  <si>
    <t>SF 50gm</t>
  </si>
  <si>
    <t>200 ml</t>
  </si>
  <si>
    <t>FW 100ml</t>
  </si>
  <si>
    <t>FW 50ml</t>
  </si>
  <si>
    <t>250 ml</t>
  </si>
  <si>
    <t>125g x3</t>
  </si>
  <si>
    <t>%</t>
  </si>
  <si>
    <t>Distribution Cost @ 9.7%</t>
  </si>
  <si>
    <t>NET Realization Value in lakhs</t>
  </si>
  <si>
    <t>Realization</t>
  </si>
  <si>
    <t xml:space="preserve">YTD Vol </t>
  </si>
  <si>
    <t>Total Value Contri (in Cr)</t>
  </si>
  <si>
    <t>TOTAL</t>
  </si>
  <si>
    <t>Placement Norm</t>
  </si>
  <si>
    <t>Unit offtake per outlet</t>
  </si>
  <si>
    <t>Offtake % post activity</t>
  </si>
  <si>
    <t>Gujarat 30000 outlets</t>
  </si>
  <si>
    <t>Maharashtra 15000 outlets</t>
  </si>
  <si>
    <t>Total Units / month</t>
  </si>
  <si>
    <t>Vol in ton GT/ month</t>
  </si>
  <si>
    <t>Margin generated / month 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</si>
</sst>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sz val="10"/>
      <color rgb="FFFF0000"/>
      <name val="Tahoma"/>
      <family val="2"/>
    </font>
    <font>
      <sz val="10"/>
      <name val="Verdana"/>
      <family val="2"/>
    </font>
    <font>
      <b/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8F83C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/>
    <xf numFmtId="2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Fill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right" vertical="center" wrapText="1"/>
    </xf>
    <xf numFmtId="0" fontId="7" fillId="0" borderId="12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7" fillId="0" borderId="15" xfId="0" applyFont="1" applyFill="1" applyBorder="1"/>
    <xf numFmtId="2" fontId="6" fillId="0" borderId="11" xfId="0" applyNumberFormat="1" applyFont="1" applyFill="1" applyBorder="1" applyAlignment="1">
      <alignment horizontal="center" vertical="center" wrapText="1"/>
    </xf>
    <xf numFmtId="2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5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2" fontId="10" fillId="0" borderId="13" xfId="0" applyNumberFormat="1" applyFont="1" applyFill="1" applyBorder="1" applyAlignment="1">
      <alignment horizontal="center"/>
    </xf>
    <xf numFmtId="2" fontId="10" fillId="0" borderId="14" xfId="0" applyNumberFormat="1" applyFont="1" applyFill="1" applyBorder="1" applyAlignment="1">
      <alignment horizontal="center"/>
    </xf>
    <xf numFmtId="2" fontId="10" fillId="0" borderId="15" xfId="0" applyNumberFormat="1" applyFont="1" applyFill="1" applyBorder="1" applyAlignment="1">
      <alignment horizontal="center"/>
    </xf>
    <xf numFmtId="2" fontId="7" fillId="3" borderId="12" xfId="0" applyNumberFormat="1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15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0" fontId="6" fillId="0" borderId="11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center"/>
    </xf>
    <xf numFmtId="10" fontId="6" fillId="0" borderId="12" xfId="0" applyNumberFormat="1" applyFont="1" applyFill="1" applyBorder="1" applyAlignment="1">
      <alignment horizontal="center"/>
    </xf>
    <xf numFmtId="10" fontId="6" fillId="0" borderId="13" xfId="0" applyNumberFormat="1" applyFont="1" applyFill="1" applyBorder="1" applyAlignment="1">
      <alignment horizontal="center"/>
    </xf>
    <xf numFmtId="10" fontId="6" fillId="0" borderId="14" xfId="0" applyNumberFormat="1" applyFont="1" applyFill="1" applyBorder="1" applyAlignment="1">
      <alignment horizontal="center"/>
    </xf>
    <xf numFmtId="10" fontId="6" fillId="0" borderId="15" xfId="0" applyNumberFormat="1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6" fillId="0" borderId="1" xfId="0" applyFont="1" applyFill="1" applyBorder="1"/>
    <xf numFmtId="0" fontId="6" fillId="0" borderId="11" xfId="0" applyFont="1" applyFill="1" applyBorder="1"/>
    <xf numFmtId="1" fontId="6" fillId="0" borderId="12" xfId="0" applyNumberFormat="1" applyFont="1" applyFill="1" applyBorder="1" applyAlignment="1">
      <alignment horizontal="center"/>
    </xf>
    <xf numFmtId="1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9" fontId="6" fillId="0" borderId="12" xfId="1" applyFont="1" applyFill="1" applyBorder="1" applyAlignment="1">
      <alignment horizontal="center"/>
    </xf>
    <xf numFmtId="9" fontId="6" fillId="0" borderId="13" xfId="1" applyFont="1" applyFill="1" applyBorder="1" applyAlignment="1">
      <alignment horizontal="center"/>
    </xf>
    <xf numFmtId="9" fontId="6" fillId="0" borderId="14" xfId="1" applyFont="1" applyFill="1" applyBorder="1" applyAlignment="1">
      <alignment horizontal="center"/>
    </xf>
    <xf numFmtId="9" fontId="6" fillId="0" borderId="15" xfId="1" applyFont="1" applyFill="1" applyBorder="1" applyAlignment="1">
      <alignment horizontal="center"/>
    </xf>
    <xf numFmtId="1" fontId="11" fillId="4" borderId="14" xfId="0" applyNumberFormat="1" applyFont="1" applyFill="1" applyBorder="1" applyAlignment="1">
      <alignment horizontal="center"/>
    </xf>
    <xf numFmtId="9" fontId="11" fillId="4" borderId="14" xfId="1" applyFont="1" applyFill="1" applyBorder="1" applyAlignment="1">
      <alignment horizontal="center"/>
    </xf>
    <xf numFmtId="164" fontId="7" fillId="5" borderId="0" xfId="2" applyNumberFormat="1" applyFont="1" applyFill="1"/>
    <xf numFmtId="0" fontId="0" fillId="0" borderId="1" xfId="0" applyBorder="1"/>
    <xf numFmtId="1" fontId="7" fillId="0" borderId="12" xfId="0" applyNumberFormat="1" applyFont="1" applyFill="1" applyBorder="1"/>
    <xf numFmtId="1" fontId="7" fillId="0" borderId="13" xfId="0" applyNumberFormat="1" applyFont="1" applyFill="1" applyBorder="1"/>
    <xf numFmtId="1" fontId="7" fillId="0" borderId="14" xfId="0" applyNumberFormat="1" applyFont="1" applyFill="1" applyBorder="1"/>
    <xf numFmtId="1" fontId="7" fillId="0" borderId="15" xfId="0" applyNumberFormat="1" applyFont="1" applyFill="1" applyBorder="1"/>
    <xf numFmtId="0" fontId="0" fillId="3" borderId="1" xfId="0" applyFill="1" applyBorder="1"/>
    <xf numFmtId="1" fontId="7" fillId="3" borderId="12" xfId="0" applyNumberFormat="1" applyFont="1" applyFill="1" applyBorder="1"/>
    <xf numFmtId="1" fontId="7" fillId="3" borderId="13" xfId="0" applyNumberFormat="1" applyFont="1" applyFill="1" applyBorder="1"/>
    <xf numFmtId="1" fontId="7" fillId="3" borderId="14" xfId="0" applyNumberFormat="1" applyFont="1" applyFill="1" applyBorder="1"/>
    <xf numFmtId="1" fontId="7" fillId="3" borderId="15" xfId="0" applyNumberFormat="1" applyFont="1" applyFill="1" applyBorder="1"/>
    <xf numFmtId="2" fontId="7" fillId="3" borderId="12" xfId="0" applyNumberFormat="1" applyFont="1" applyFill="1" applyBorder="1"/>
    <xf numFmtId="2" fontId="7" fillId="3" borderId="13" xfId="0" applyNumberFormat="1" applyFont="1" applyFill="1" applyBorder="1"/>
    <xf numFmtId="2" fontId="7" fillId="3" borderId="14" xfId="0" applyNumberFormat="1" applyFont="1" applyFill="1" applyBorder="1"/>
    <xf numFmtId="2" fontId="7" fillId="3" borderId="15" xfId="0" applyNumberFormat="1" applyFont="1" applyFill="1" applyBorder="1"/>
    <xf numFmtId="2" fontId="6" fillId="0" borderId="0" xfId="0" applyNumberFormat="1" applyFont="1" applyFill="1"/>
    <xf numFmtId="0" fontId="3" fillId="0" borderId="0" xfId="0" applyFont="1"/>
    <xf numFmtId="0" fontId="3" fillId="6" borderId="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  <xf numFmtId="0" fontId="7" fillId="6" borderId="14" xfId="0" applyFont="1" applyFill="1" applyBorder="1"/>
    <xf numFmtId="0" fontId="7" fillId="6" borderId="15" xfId="0" applyFont="1" applyFill="1" applyBorder="1"/>
    <xf numFmtId="9" fontId="7" fillId="0" borderId="12" xfId="1" applyFont="1" applyFill="1" applyBorder="1"/>
    <xf numFmtId="9" fontId="7" fillId="0" borderId="13" xfId="1" applyFont="1" applyFill="1" applyBorder="1"/>
    <xf numFmtId="9" fontId="7" fillId="0" borderId="14" xfId="1" applyFont="1" applyFill="1" applyBorder="1"/>
    <xf numFmtId="9" fontId="7" fillId="0" borderId="15" xfId="1" applyFont="1" applyFill="1" applyBorder="1"/>
    <xf numFmtId="0" fontId="0" fillId="0" borderId="12" xfId="0" applyBorder="1"/>
    <xf numFmtId="165" fontId="0" fillId="0" borderId="13" xfId="2" applyNumberFormat="1" applyFon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165" fontId="0" fillId="0" borderId="15" xfId="2" applyNumberFormat="1" applyFon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F11" sqref="F11"/>
    </sheetView>
  </sheetViews>
  <sheetFormatPr defaultRowHeight="15" x14ac:dyDescent="0.25"/>
  <cols>
    <col min="1" max="1" width="30.28515625" style="1" bestFit="1" customWidth="1"/>
    <col min="2" max="2" width="19.140625" style="1" bestFit="1" customWidth="1"/>
    <col min="3" max="3" width="23.140625" bestFit="1" customWidth="1"/>
    <col min="4" max="4" width="17.7109375" bestFit="1" customWidth="1"/>
    <col min="5" max="5" width="17.7109375" customWidth="1"/>
  </cols>
  <sheetData>
    <row r="1" spans="1:9" x14ac:dyDescent="0.25">
      <c r="A1" s="3" t="s">
        <v>7</v>
      </c>
    </row>
    <row r="2" spans="1:9" x14ac:dyDescent="0.25">
      <c r="A2" s="3" t="s">
        <v>10</v>
      </c>
    </row>
    <row r="4" spans="1:9" x14ac:dyDescent="0.25">
      <c r="A4" s="2" t="s">
        <v>8</v>
      </c>
      <c r="B4" s="2" t="s">
        <v>4</v>
      </c>
      <c r="C4" s="2" t="s">
        <v>5</v>
      </c>
      <c r="D4" s="2" t="s">
        <v>6</v>
      </c>
      <c r="E4" s="8" t="s">
        <v>18</v>
      </c>
      <c r="F4" s="8" t="s">
        <v>15</v>
      </c>
    </row>
    <row r="5" spans="1:9" x14ac:dyDescent="0.25">
      <c r="A5" s="5" t="s">
        <v>0</v>
      </c>
      <c r="B5" s="6">
        <v>150.32464720000002</v>
      </c>
      <c r="C5" s="6">
        <v>280</v>
      </c>
      <c r="D5" s="7">
        <f>B5/C5</f>
        <v>0.5368737400000001</v>
      </c>
      <c r="E5" s="13">
        <v>8</v>
      </c>
      <c r="F5" t="s">
        <v>12</v>
      </c>
    </row>
    <row r="6" spans="1:9" x14ac:dyDescent="0.25">
      <c r="A6" s="5" t="s">
        <v>1</v>
      </c>
      <c r="B6" s="6">
        <v>348.03204330000096</v>
      </c>
      <c r="C6" s="6">
        <v>1775.6</v>
      </c>
      <c r="D6" s="7">
        <f t="shared" ref="D6:D10" si="0">B6/C6</f>
        <v>0.19600813432079353</v>
      </c>
      <c r="E6" s="13">
        <v>25</v>
      </c>
      <c r="F6" t="s">
        <v>13</v>
      </c>
    </row>
    <row r="7" spans="1:9" x14ac:dyDescent="0.25">
      <c r="A7" s="5" t="s">
        <v>11</v>
      </c>
      <c r="B7" s="6">
        <v>16.372898699999986</v>
      </c>
      <c r="C7" s="6">
        <v>656.58</v>
      </c>
      <c r="D7" s="7">
        <f t="shared" si="0"/>
        <v>2.49366394041853E-2</v>
      </c>
      <c r="E7" s="13">
        <v>5</v>
      </c>
      <c r="F7" t="s">
        <v>17</v>
      </c>
    </row>
    <row r="8" spans="1:9" x14ac:dyDescent="0.25">
      <c r="A8" s="5" t="s">
        <v>9</v>
      </c>
      <c r="B8" s="6">
        <v>41.3</v>
      </c>
      <c r="C8" s="9">
        <v>56.13</v>
      </c>
      <c r="D8" s="7">
        <f>B8/C8</f>
        <v>0.73579191163370739</v>
      </c>
      <c r="E8" s="13">
        <v>2</v>
      </c>
      <c r="F8" t="s">
        <v>14</v>
      </c>
    </row>
    <row r="9" spans="1:9" x14ac:dyDescent="0.25">
      <c r="A9" s="10" t="s">
        <v>2</v>
      </c>
      <c r="B9" s="11">
        <v>108.08263512000019</v>
      </c>
      <c r="C9" s="11">
        <v>2327.1999999999998</v>
      </c>
      <c r="D9" s="12">
        <f t="shared" si="0"/>
        <v>4.6443208628394725E-2</v>
      </c>
      <c r="E9" s="14">
        <v>1</v>
      </c>
      <c r="F9" t="s">
        <v>16</v>
      </c>
    </row>
    <row r="10" spans="1:9" x14ac:dyDescent="0.25">
      <c r="A10" s="10" t="s">
        <v>3</v>
      </c>
      <c r="B10" s="11">
        <v>22.71524850000424</v>
      </c>
      <c r="C10" s="11"/>
      <c r="D10" s="12" t="e">
        <f t="shared" si="0"/>
        <v>#DIV/0!</v>
      </c>
      <c r="E10" s="14">
        <v>2</v>
      </c>
    </row>
    <row r="12" spans="1:9" x14ac:dyDescent="0.25">
      <c r="A12" s="4"/>
    </row>
    <row r="13" spans="1:9" x14ac:dyDescent="0.25">
      <c r="A13" s="4"/>
    </row>
    <row r="14" spans="1:9" x14ac:dyDescent="0.25">
      <c r="A14" s="4"/>
    </row>
    <row r="16" spans="1:9" x14ac:dyDescent="0.25">
      <c r="A16" s="15"/>
      <c r="B16" s="15"/>
      <c r="C16" s="15"/>
      <c r="D16" s="15"/>
      <c r="E16" s="15"/>
      <c r="F16" s="15"/>
      <c r="G16" s="15"/>
      <c r="H16" s="15"/>
      <c r="I16" s="16"/>
    </row>
    <row r="17" spans="1:9" x14ac:dyDescent="0.25">
      <c r="A17" s="17"/>
      <c r="B17" s="18"/>
      <c r="C17" s="18"/>
      <c r="D17" s="18"/>
      <c r="E17" s="18"/>
      <c r="F17" s="18"/>
      <c r="G17" s="17"/>
      <c r="H17" s="17"/>
      <c r="I17" s="16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6"/>
    </row>
    <row r="19" spans="1:9" x14ac:dyDescent="0.25">
      <c r="A19" s="15"/>
      <c r="B19" s="19"/>
      <c r="C19" s="19"/>
      <c r="D19" s="19"/>
      <c r="E19" s="19"/>
      <c r="F19" s="15"/>
      <c r="G19" s="19"/>
      <c r="H19" s="19"/>
      <c r="I19" s="16"/>
    </row>
    <row r="20" spans="1:9" x14ac:dyDescent="0.25">
      <c r="A20" s="15"/>
      <c r="B20" s="20"/>
      <c r="C20" s="20"/>
      <c r="D20" s="20"/>
      <c r="E20" s="20"/>
      <c r="F20" s="20"/>
      <c r="G20" s="15"/>
      <c r="H20" s="20"/>
      <c r="I20" s="16"/>
    </row>
    <row r="21" spans="1:9" x14ac:dyDescent="0.25">
      <c r="A21" s="15"/>
      <c r="B21" s="15"/>
      <c r="C21" s="15"/>
      <c r="D21" s="15"/>
      <c r="E21" s="15"/>
      <c r="F21" s="15"/>
      <c r="G21" s="15"/>
      <c r="H21" s="15"/>
      <c r="I21" s="16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6"/>
    </row>
    <row r="23" spans="1:9" x14ac:dyDescent="0.25">
      <c r="A23" s="17"/>
      <c r="B23" s="15"/>
      <c r="C23" s="15"/>
      <c r="D23" s="15"/>
      <c r="E23" s="15"/>
      <c r="F23" s="15"/>
      <c r="G23" s="15"/>
      <c r="H23" s="15"/>
      <c r="I23" s="16"/>
    </row>
    <row r="24" spans="1:9" x14ac:dyDescent="0.25">
      <c r="A24" s="21"/>
      <c r="B24" s="15"/>
      <c r="C24" s="15"/>
      <c r="D24" s="15"/>
      <c r="E24" s="15"/>
      <c r="F24" s="15"/>
      <c r="G24" s="15"/>
      <c r="H24" s="15"/>
      <c r="I24" s="16"/>
    </row>
    <row r="25" spans="1:9" x14ac:dyDescent="0.25">
      <c r="A25" s="21"/>
      <c r="B25" s="15"/>
      <c r="C25" s="15"/>
      <c r="D25" s="15"/>
      <c r="E25" s="15"/>
      <c r="F25" s="15"/>
      <c r="G25" s="15"/>
      <c r="H25" s="15"/>
      <c r="I25" s="16"/>
    </row>
    <row r="26" spans="1:9" x14ac:dyDescent="0.25">
      <c r="A26" s="17"/>
      <c r="B26" s="15"/>
      <c r="C26" s="15"/>
      <c r="D26" s="15"/>
      <c r="E26" s="15"/>
      <c r="F26" s="15"/>
      <c r="G26" s="15"/>
      <c r="H26" s="15"/>
      <c r="I26" s="16"/>
    </row>
    <row r="27" spans="1:9" x14ac:dyDescent="0.25">
      <c r="A27" s="15"/>
      <c r="B27" s="15"/>
      <c r="C27" s="16"/>
      <c r="D27" s="16"/>
      <c r="E27" s="16"/>
      <c r="F27" s="16"/>
      <c r="G27" s="16"/>
      <c r="H27" s="16"/>
      <c r="I27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18" bestFit="1" customWidth="1"/>
    <col min="3" max="3" width="23.7109375" bestFit="1" customWidth="1"/>
    <col min="4" max="4" width="31.42578125" customWidth="1"/>
    <col min="5" max="5" width="27.85546875" customWidth="1"/>
    <col min="6" max="6" width="29.5703125" customWidth="1"/>
    <col min="7" max="7" width="30.5703125" customWidth="1"/>
    <col min="8" max="8" width="34.7109375" customWidth="1"/>
  </cols>
  <sheetData>
    <row r="1" spans="1:7" x14ac:dyDescent="0.25">
      <c r="A1" s="5" t="s">
        <v>8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</row>
    <row r="2" spans="1:7" x14ac:dyDescent="0.25">
      <c r="A2" s="45" t="s">
        <v>105</v>
      </c>
      <c r="B2" s="28" t="s">
        <v>104</v>
      </c>
      <c r="C2" s="28" t="s">
        <v>93</v>
      </c>
      <c r="D2" s="44" t="s">
        <v>103</v>
      </c>
      <c r="E2" s="44" t="s">
        <v>103</v>
      </c>
      <c r="F2" s="28" t="s">
        <v>102</v>
      </c>
      <c r="G2" s="28" t="s">
        <v>101</v>
      </c>
    </row>
    <row r="3" spans="1:7" x14ac:dyDescent="0.25">
      <c r="A3" s="45"/>
      <c r="B3" s="28" t="s">
        <v>98</v>
      </c>
      <c r="C3" s="28" t="s">
        <v>93</v>
      </c>
      <c r="D3" s="44"/>
      <c r="E3" s="44"/>
      <c r="F3" s="28"/>
      <c r="G3" s="28" t="s">
        <v>100</v>
      </c>
    </row>
    <row r="4" spans="1:7" x14ac:dyDescent="0.25">
      <c r="A4" s="45"/>
      <c r="B4" s="28" t="s">
        <v>98</v>
      </c>
      <c r="C4" s="28" t="s">
        <v>88</v>
      </c>
      <c r="D4" s="44"/>
      <c r="E4" s="44"/>
      <c r="F4" s="28"/>
      <c r="G4" s="28" t="s">
        <v>99</v>
      </c>
    </row>
    <row r="5" spans="1:7" x14ac:dyDescent="0.25">
      <c r="A5" s="45"/>
      <c r="B5" s="28" t="s">
        <v>98</v>
      </c>
      <c r="C5" s="28" t="s">
        <v>97</v>
      </c>
      <c r="D5" s="44"/>
      <c r="E5" s="44"/>
      <c r="F5" s="28"/>
      <c r="G5" s="28" t="s">
        <v>96</v>
      </c>
    </row>
    <row r="6" spans="1:7" x14ac:dyDescent="0.25">
      <c r="A6" s="45"/>
      <c r="B6" s="28" t="s">
        <v>27</v>
      </c>
      <c r="C6" s="28" t="s">
        <v>93</v>
      </c>
      <c r="D6" s="44"/>
      <c r="E6" s="44"/>
      <c r="F6" s="28" t="s">
        <v>95</v>
      </c>
      <c r="G6" s="28" t="s">
        <v>24</v>
      </c>
    </row>
    <row r="7" spans="1:7" x14ac:dyDescent="0.25">
      <c r="A7" s="45"/>
      <c r="B7" s="28" t="s">
        <v>94</v>
      </c>
      <c r="C7" s="28" t="s">
        <v>93</v>
      </c>
      <c r="D7" s="44"/>
      <c r="E7" s="44"/>
      <c r="F7" s="28"/>
      <c r="G7" s="28" t="s">
        <v>92</v>
      </c>
    </row>
    <row r="8" spans="1:7" x14ac:dyDescent="0.25">
      <c r="A8" s="45"/>
      <c r="B8" s="25" t="s">
        <v>91</v>
      </c>
      <c r="C8" s="25" t="s">
        <v>90</v>
      </c>
      <c r="D8" s="44"/>
      <c r="E8" s="44"/>
      <c r="F8" s="28"/>
      <c r="G8" s="25" t="s">
        <v>89</v>
      </c>
    </row>
    <row r="9" spans="1:7" ht="30" x14ac:dyDescent="0.25">
      <c r="A9" s="45"/>
      <c r="B9" s="25" t="s">
        <v>85</v>
      </c>
      <c r="C9" s="28" t="s">
        <v>88</v>
      </c>
      <c r="D9" s="44"/>
      <c r="E9" s="44"/>
      <c r="F9" s="27" t="s">
        <v>87</v>
      </c>
      <c r="G9" s="25" t="s">
        <v>86</v>
      </c>
    </row>
    <row r="10" spans="1:7" x14ac:dyDescent="0.25">
      <c r="A10" s="45"/>
      <c r="B10" s="25" t="s">
        <v>85</v>
      </c>
      <c r="C10" s="26" t="s">
        <v>84</v>
      </c>
      <c r="D10" s="44"/>
      <c r="E10" s="44"/>
      <c r="F10" s="26" t="s">
        <v>83</v>
      </c>
      <c r="G10" s="25" t="s">
        <v>82</v>
      </c>
    </row>
    <row r="12" spans="1:7" x14ac:dyDescent="0.25">
      <c r="A12" s="5" t="s">
        <v>8</v>
      </c>
      <c r="B12" s="5" t="s">
        <v>34</v>
      </c>
      <c r="C12" s="5" t="s">
        <v>33</v>
      </c>
      <c r="D12" s="5" t="s">
        <v>32</v>
      </c>
      <c r="E12" s="5" t="s">
        <v>31</v>
      </c>
      <c r="F12" s="5" t="s">
        <v>30</v>
      </c>
      <c r="G12" s="5" t="s">
        <v>29</v>
      </c>
    </row>
    <row r="13" spans="1:7" ht="30" x14ac:dyDescent="0.25">
      <c r="A13" s="41" t="s">
        <v>81</v>
      </c>
      <c r="B13" s="22" t="s">
        <v>80</v>
      </c>
      <c r="C13" s="22" t="s">
        <v>79</v>
      </c>
      <c r="D13" s="23" t="s">
        <v>78</v>
      </c>
      <c r="E13" s="23"/>
      <c r="F13" s="23" t="s">
        <v>77</v>
      </c>
      <c r="G13" s="23" t="s">
        <v>76</v>
      </c>
    </row>
    <row r="14" spans="1:7" ht="30" x14ac:dyDescent="0.25">
      <c r="A14" s="42"/>
      <c r="B14" s="22" t="s">
        <v>75</v>
      </c>
      <c r="C14" s="22" t="s">
        <v>74</v>
      </c>
      <c r="D14" s="23" t="s">
        <v>73</v>
      </c>
      <c r="E14" s="23" t="s">
        <v>72</v>
      </c>
      <c r="F14" s="23" t="s">
        <v>71</v>
      </c>
      <c r="G14" s="23" t="s">
        <v>70</v>
      </c>
    </row>
    <row r="15" spans="1:7" ht="30" x14ac:dyDescent="0.25">
      <c r="A15" s="42"/>
      <c r="B15" s="22" t="s">
        <v>69</v>
      </c>
      <c r="C15" s="22" t="s">
        <v>68</v>
      </c>
      <c r="D15" s="23" t="s">
        <v>67</v>
      </c>
      <c r="E15" s="23" t="s">
        <v>66</v>
      </c>
      <c r="F15" s="23" t="s">
        <v>65</v>
      </c>
      <c r="G15" s="23" t="s">
        <v>64</v>
      </c>
    </row>
    <row r="16" spans="1:7" x14ac:dyDescent="0.25">
      <c r="A16" s="42"/>
      <c r="B16" s="22" t="s">
        <v>53</v>
      </c>
      <c r="C16" s="22" t="s">
        <v>63</v>
      </c>
      <c r="D16" s="23" t="s">
        <v>62</v>
      </c>
      <c r="E16" s="23" t="s">
        <v>61</v>
      </c>
      <c r="F16" s="23" t="s">
        <v>60</v>
      </c>
      <c r="G16" s="23" t="s">
        <v>59</v>
      </c>
    </row>
    <row r="17" spans="1:7" ht="30" x14ac:dyDescent="0.25">
      <c r="A17" s="42"/>
      <c r="B17" s="22" t="s">
        <v>53</v>
      </c>
      <c r="C17" s="22" t="s">
        <v>58</v>
      </c>
      <c r="D17" s="23" t="s">
        <v>57</v>
      </c>
      <c r="E17" s="23" t="s">
        <v>56</v>
      </c>
      <c r="F17" s="23" t="s">
        <v>55</v>
      </c>
      <c r="G17" s="23" t="s">
        <v>54</v>
      </c>
    </row>
    <row r="18" spans="1:7" ht="45" x14ac:dyDescent="0.25">
      <c r="A18" s="42"/>
      <c r="B18" s="22" t="s">
        <v>53</v>
      </c>
      <c r="C18" s="22" t="s">
        <v>52</v>
      </c>
      <c r="D18" s="23" t="s">
        <v>51</v>
      </c>
      <c r="E18" s="23" t="s">
        <v>50</v>
      </c>
      <c r="F18" s="23" t="s">
        <v>49</v>
      </c>
      <c r="G18" s="23" t="s">
        <v>48</v>
      </c>
    </row>
    <row r="19" spans="1:7" ht="30" x14ac:dyDescent="0.25">
      <c r="A19" s="43"/>
      <c r="B19" s="22" t="s">
        <v>47</v>
      </c>
      <c r="C19" s="22"/>
      <c r="D19" s="23" t="s">
        <v>46</v>
      </c>
      <c r="E19" s="23" t="s">
        <v>45</v>
      </c>
      <c r="F19" s="23" t="s">
        <v>44</v>
      </c>
      <c r="G19" s="23" t="s">
        <v>43</v>
      </c>
    </row>
    <row r="21" spans="1:7" x14ac:dyDescent="0.25">
      <c r="A21" s="5" t="s">
        <v>8</v>
      </c>
      <c r="B21" s="5" t="s">
        <v>34</v>
      </c>
      <c r="C21" s="5" t="s">
        <v>33</v>
      </c>
      <c r="D21" s="5" t="s">
        <v>32</v>
      </c>
      <c r="E21" s="5" t="s">
        <v>31</v>
      </c>
      <c r="F21" s="5" t="s">
        <v>30</v>
      </c>
      <c r="G21" s="5" t="s">
        <v>29</v>
      </c>
    </row>
    <row r="22" spans="1:7" x14ac:dyDescent="0.25">
      <c r="A22" s="24" t="s">
        <v>42</v>
      </c>
      <c r="B22" s="22" t="s">
        <v>41</v>
      </c>
      <c r="C22" s="22" t="s">
        <v>36</v>
      </c>
      <c r="D22" s="22"/>
      <c r="E22" s="22" t="s">
        <v>40</v>
      </c>
      <c r="F22" s="22"/>
      <c r="G22" s="22" t="s">
        <v>39</v>
      </c>
    </row>
    <row r="24" spans="1:7" x14ac:dyDescent="0.25">
      <c r="A24" s="5" t="s">
        <v>8</v>
      </c>
      <c r="B24" s="5" t="s">
        <v>34</v>
      </c>
      <c r="C24" s="5" t="s">
        <v>33</v>
      </c>
      <c r="D24" s="5" t="s">
        <v>32</v>
      </c>
      <c r="E24" s="5" t="s">
        <v>31</v>
      </c>
      <c r="F24" s="5" t="s">
        <v>30</v>
      </c>
      <c r="G24" s="5" t="s">
        <v>29</v>
      </c>
    </row>
    <row r="25" spans="1:7" x14ac:dyDescent="0.25">
      <c r="A25" s="24" t="s">
        <v>38</v>
      </c>
      <c r="B25" s="22" t="s">
        <v>37</v>
      </c>
      <c r="C25" s="22" t="s">
        <v>36</v>
      </c>
      <c r="D25" s="22"/>
      <c r="E25" s="22"/>
      <c r="F25" s="22"/>
      <c r="G25" s="22" t="s">
        <v>35</v>
      </c>
    </row>
    <row r="27" spans="1:7" x14ac:dyDescent="0.25">
      <c r="A27" s="24" t="s">
        <v>8</v>
      </c>
      <c r="B27" s="24" t="s">
        <v>34</v>
      </c>
      <c r="C27" s="24" t="s">
        <v>33</v>
      </c>
      <c r="D27" s="24" t="s">
        <v>32</v>
      </c>
      <c r="E27" s="24" t="s">
        <v>31</v>
      </c>
      <c r="F27" s="24" t="s">
        <v>30</v>
      </c>
      <c r="G27" s="24" t="s">
        <v>29</v>
      </c>
    </row>
    <row r="28" spans="1:7" x14ac:dyDescent="0.25">
      <c r="A28" s="41" t="s">
        <v>28</v>
      </c>
      <c r="B28" s="22" t="s">
        <v>27</v>
      </c>
      <c r="C28" s="22" t="s">
        <v>26</v>
      </c>
      <c r="D28" s="22"/>
      <c r="E28" s="22" t="s">
        <v>25</v>
      </c>
      <c r="F28" s="22"/>
      <c r="G28" s="22" t="s">
        <v>24</v>
      </c>
    </row>
    <row r="29" spans="1:7" ht="30" x14ac:dyDescent="0.25">
      <c r="A29" s="43"/>
      <c r="B29" s="22" t="s">
        <v>23</v>
      </c>
      <c r="C29" s="22" t="s">
        <v>22</v>
      </c>
      <c r="D29" s="22"/>
      <c r="E29" s="22" t="s">
        <v>21</v>
      </c>
      <c r="F29" s="23" t="s">
        <v>20</v>
      </c>
      <c r="G29" s="22" t="s">
        <v>19</v>
      </c>
    </row>
  </sheetData>
  <mergeCells count="5">
    <mergeCell ref="A13:A19"/>
    <mergeCell ref="A28:A29"/>
    <mergeCell ref="D2:D10"/>
    <mergeCell ref="E2:E10"/>
    <mergeCell ref="A2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abSelected="1" workbookViewId="0">
      <selection sqref="A1:XFD1048576"/>
    </sheetView>
  </sheetViews>
  <sheetFormatPr defaultRowHeight="12.75" x14ac:dyDescent="0.2"/>
  <cols>
    <col min="1" max="1" width="43.140625" style="30" customWidth="1"/>
    <col min="2" max="2" width="3" style="30" bestFit="1" customWidth="1"/>
    <col min="3" max="10" width="15.140625" style="30" customWidth="1"/>
    <col min="11" max="11" width="14.5703125" style="30" bestFit="1" customWidth="1"/>
    <col min="12" max="233" width="9.140625" style="30"/>
    <col min="234" max="234" width="43.140625" style="30" customWidth="1"/>
    <col min="235" max="235" width="3" style="30" bestFit="1" customWidth="1"/>
    <col min="236" max="239" width="15.140625" style="30" customWidth="1"/>
    <col min="240" max="240" width="19.7109375" style="30" customWidth="1"/>
    <col min="241" max="241" width="15.7109375" style="30" customWidth="1"/>
    <col min="242" max="246" width="15.140625" style="30" customWidth="1"/>
    <col min="247" max="247" width="12.5703125" style="30" bestFit="1" customWidth="1"/>
    <col min="248" max="248" width="11.28515625" style="30" bestFit="1" customWidth="1"/>
    <col min="249" max="249" width="12.5703125" style="30" bestFit="1" customWidth="1"/>
    <col min="250" max="250" width="10.140625" style="30" bestFit="1" customWidth="1"/>
    <col min="251" max="251" width="12.5703125" style="30" bestFit="1" customWidth="1"/>
    <col min="252" max="252" width="10.140625" style="30" bestFit="1" customWidth="1"/>
    <col min="253" max="253" width="12.5703125" style="30" bestFit="1" customWidth="1"/>
    <col min="254" max="254" width="10.140625" style="30" bestFit="1" customWidth="1"/>
    <col min="255" max="255" width="12.5703125" style="30" bestFit="1" customWidth="1"/>
    <col min="256" max="256" width="9.7109375" style="30" bestFit="1" customWidth="1"/>
    <col min="257" max="489" width="9.140625" style="30"/>
    <col min="490" max="490" width="43.140625" style="30" customWidth="1"/>
    <col min="491" max="491" width="3" style="30" bestFit="1" customWidth="1"/>
    <col min="492" max="495" width="15.140625" style="30" customWidth="1"/>
    <col min="496" max="496" width="19.7109375" style="30" customWidth="1"/>
    <col min="497" max="497" width="15.7109375" style="30" customWidth="1"/>
    <col min="498" max="502" width="15.140625" style="30" customWidth="1"/>
    <col min="503" max="503" width="12.5703125" style="30" bestFit="1" customWidth="1"/>
    <col min="504" max="504" width="11.28515625" style="30" bestFit="1" customWidth="1"/>
    <col min="505" max="505" width="12.5703125" style="30" bestFit="1" customWidth="1"/>
    <col min="506" max="506" width="10.140625" style="30" bestFit="1" customWidth="1"/>
    <col min="507" max="507" width="12.5703125" style="30" bestFit="1" customWidth="1"/>
    <col min="508" max="508" width="10.140625" style="30" bestFit="1" customWidth="1"/>
    <col min="509" max="509" width="12.5703125" style="30" bestFit="1" customWidth="1"/>
    <col min="510" max="510" width="10.140625" style="30" bestFit="1" customWidth="1"/>
    <col min="511" max="511" width="12.5703125" style="30" bestFit="1" customWidth="1"/>
    <col min="512" max="512" width="9.7109375" style="30" bestFit="1" customWidth="1"/>
    <col min="513" max="745" width="9.140625" style="30"/>
    <col min="746" max="746" width="43.140625" style="30" customWidth="1"/>
    <col min="747" max="747" width="3" style="30" bestFit="1" customWidth="1"/>
    <col min="748" max="751" width="15.140625" style="30" customWidth="1"/>
    <col min="752" max="752" width="19.7109375" style="30" customWidth="1"/>
    <col min="753" max="753" width="15.7109375" style="30" customWidth="1"/>
    <col min="754" max="758" width="15.140625" style="30" customWidth="1"/>
    <col min="759" max="759" width="12.5703125" style="30" bestFit="1" customWidth="1"/>
    <col min="760" max="760" width="11.28515625" style="30" bestFit="1" customWidth="1"/>
    <col min="761" max="761" width="12.5703125" style="30" bestFit="1" customWidth="1"/>
    <col min="762" max="762" width="10.140625" style="30" bestFit="1" customWidth="1"/>
    <col min="763" max="763" width="12.5703125" style="30" bestFit="1" customWidth="1"/>
    <col min="764" max="764" width="10.140625" style="30" bestFit="1" customWidth="1"/>
    <col min="765" max="765" width="12.5703125" style="30" bestFit="1" customWidth="1"/>
    <col min="766" max="766" width="10.140625" style="30" bestFit="1" customWidth="1"/>
    <col min="767" max="767" width="12.5703125" style="30" bestFit="1" customWidth="1"/>
    <col min="768" max="768" width="9.7109375" style="30" bestFit="1" customWidth="1"/>
    <col min="769" max="1001" width="9.140625" style="30"/>
    <col min="1002" max="1002" width="43.140625" style="30" customWidth="1"/>
    <col min="1003" max="1003" width="3" style="30" bestFit="1" customWidth="1"/>
    <col min="1004" max="1007" width="15.140625" style="30" customWidth="1"/>
    <col min="1008" max="1008" width="19.7109375" style="30" customWidth="1"/>
    <col min="1009" max="1009" width="15.7109375" style="30" customWidth="1"/>
    <col min="1010" max="1014" width="15.140625" style="30" customWidth="1"/>
    <col min="1015" max="1015" width="12.5703125" style="30" bestFit="1" customWidth="1"/>
    <col min="1016" max="1016" width="11.28515625" style="30" bestFit="1" customWidth="1"/>
    <col min="1017" max="1017" width="12.5703125" style="30" bestFit="1" customWidth="1"/>
    <col min="1018" max="1018" width="10.140625" style="30" bestFit="1" customWidth="1"/>
    <col min="1019" max="1019" width="12.5703125" style="30" bestFit="1" customWidth="1"/>
    <col min="1020" max="1020" width="10.140625" style="30" bestFit="1" customWidth="1"/>
    <col min="1021" max="1021" width="12.5703125" style="30" bestFit="1" customWidth="1"/>
    <col min="1022" max="1022" width="10.140625" style="30" bestFit="1" customWidth="1"/>
    <col min="1023" max="1023" width="12.5703125" style="30" bestFit="1" customWidth="1"/>
    <col min="1024" max="1024" width="9.7109375" style="30" bestFit="1" customWidth="1"/>
    <col min="1025" max="1257" width="9.140625" style="30"/>
    <col min="1258" max="1258" width="43.140625" style="30" customWidth="1"/>
    <col min="1259" max="1259" width="3" style="30" bestFit="1" customWidth="1"/>
    <col min="1260" max="1263" width="15.140625" style="30" customWidth="1"/>
    <col min="1264" max="1264" width="19.7109375" style="30" customWidth="1"/>
    <col min="1265" max="1265" width="15.7109375" style="30" customWidth="1"/>
    <col min="1266" max="1270" width="15.140625" style="30" customWidth="1"/>
    <col min="1271" max="1271" width="12.5703125" style="30" bestFit="1" customWidth="1"/>
    <col min="1272" max="1272" width="11.28515625" style="30" bestFit="1" customWidth="1"/>
    <col min="1273" max="1273" width="12.5703125" style="30" bestFit="1" customWidth="1"/>
    <col min="1274" max="1274" width="10.140625" style="30" bestFit="1" customWidth="1"/>
    <col min="1275" max="1275" width="12.5703125" style="30" bestFit="1" customWidth="1"/>
    <col min="1276" max="1276" width="10.140625" style="30" bestFit="1" customWidth="1"/>
    <col min="1277" max="1277" width="12.5703125" style="30" bestFit="1" customWidth="1"/>
    <col min="1278" max="1278" width="10.140625" style="30" bestFit="1" customWidth="1"/>
    <col min="1279" max="1279" width="12.5703125" style="30" bestFit="1" customWidth="1"/>
    <col min="1280" max="1280" width="9.7109375" style="30" bestFit="1" customWidth="1"/>
    <col min="1281" max="1513" width="9.140625" style="30"/>
    <col min="1514" max="1514" width="43.140625" style="30" customWidth="1"/>
    <col min="1515" max="1515" width="3" style="30" bestFit="1" customWidth="1"/>
    <col min="1516" max="1519" width="15.140625" style="30" customWidth="1"/>
    <col min="1520" max="1520" width="19.7109375" style="30" customWidth="1"/>
    <col min="1521" max="1521" width="15.7109375" style="30" customWidth="1"/>
    <col min="1522" max="1526" width="15.140625" style="30" customWidth="1"/>
    <col min="1527" max="1527" width="12.5703125" style="30" bestFit="1" customWidth="1"/>
    <col min="1528" max="1528" width="11.28515625" style="30" bestFit="1" customWidth="1"/>
    <col min="1529" max="1529" width="12.5703125" style="30" bestFit="1" customWidth="1"/>
    <col min="1530" max="1530" width="10.140625" style="30" bestFit="1" customWidth="1"/>
    <col min="1531" max="1531" width="12.5703125" style="30" bestFit="1" customWidth="1"/>
    <col min="1532" max="1532" width="10.140625" style="30" bestFit="1" customWidth="1"/>
    <col min="1533" max="1533" width="12.5703125" style="30" bestFit="1" customWidth="1"/>
    <col min="1534" max="1534" width="10.140625" style="30" bestFit="1" customWidth="1"/>
    <col min="1535" max="1535" width="12.5703125" style="30" bestFit="1" customWidth="1"/>
    <col min="1536" max="1536" width="9.7109375" style="30" bestFit="1" customWidth="1"/>
    <col min="1537" max="1769" width="9.140625" style="30"/>
    <col min="1770" max="1770" width="43.140625" style="30" customWidth="1"/>
    <col min="1771" max="1771" width="3" style="30" bestFit="1" customWidth="1"/>
    <col min="1772" max="1775" width="15.140625" style="30" customWidth="1"/>
    <col min="1776" max="1776" width="19.7109375" style="30" customWidth="1"/>
    <col min="1777" max="1777" width="15.7109375" style="30" customWidth="1"/>
    <col min="1778" max="1782" width="15.140625" style="30" customWidth="1"/>
    <col min="1783" max="1783" width="12.5703125" style="30" bestFit="1" customWidth="1"/>
    <col min="1784" max="1784" width="11.28515625" style="30" bestFit="1" customWidth="1"/>
    <col min="1785" max="1785" width="12.5703125" style="30" bestFit="1" customWidth="1"/>
    <col min="1786" max="1786" width="10.140625" style="30" bestFit="1" customWidth="1"/>
    <col min="1787" max="1787" width="12.5703125" style="30" bestFit="1" customWidth="1"/>
    <col min="1788" max="1788" width="10.140625" style="30" bestFit="1" customWidth="1"/>
    <col min="1789" max="1789" width="12.5703125" style="30" bestFit="1" customWidth="1"/>
    <col min="1790" max="1790" width="10.140625" style="30" bestFit="1" customWidth="1"/>
    <col min="1791" max="1791" width="12.5703125" style="30" bestFit="1" customWidth="1"/>
    <col min="1792" max="1792" width="9.7109375" style="30" bestFit="1" customWidth="1"/>
    <col min="1793" max="2025" width="9.140625" style="30"/>
    <col min="2026" max="2026" width="43.140625" style="30" customWidth="1"/>
    <col min="2027" max="2027" width="3" style="30" bestFit="1" customWidth="1"/>
    <col min="2028" max="2031" width="15.140625" style="30" customWidth="1"/>
    <col min="2032" max="2032" width="19.7109375" style="30" customWidth="1"/>
    <col min="2033" max="2033" width="15.7109375" style="30" customWidth="1"/>
    <col min="2034" max="2038" width="15.140625" style="30" customWidth="1"/>
    <col min="2039" max="2039" width="12.5703125" style="30" bestFit="1" customWidth="1"/>
    <col min="2040" max="2040" width="11.28515625" style="30" bestFit="1" customWidth="1"/>
    <col min="2041" max="2041" width="12.5703125" style="30" bestFit="1" customWidth="1"/>
    <col min="2042" max="2042" width="10.140625" style="30" bestFit="1" customWidth="1"/>
    <col min="2043" max="2043" width="12.5703125" style="30" bestFit="1" customWidth="1"/>
    <col min="2044" max="2044" width="10.140625" style="30" bestFit="1" customWidth="1"/>
    <col min="2045" max="2045" width="12.5703125" style="30" bestFit="1" customWidth="1"/>
    <col min="2046" max="2046" width="10.140625" style="30" bestFit="1" customWidth="1"/>
    <col min="2047" max="2047" width="12.5703125" style="30" bestFit="1" customWidth="1"/>
    <col min="2048" max="2048" width="9.7109375" style="30" bestFit="1" customWidth="1"/>
    <col min="2049" max="2281" width="9.140625" style="30"/>
    <col min="2282" max="2282" width="43.140625" style="30" customWidth="1"/>
    <col min="2283" max="2283" width="3" style="30" bestFit="1" customWidth="1"/>
    <col min="2284" max="2287" width="15.140625" style="30" customWidth="1"/>
    <col min="2288" max="2288" width="19.7109375" style="30" customWidth="1"/>
    <col min="2289" max="2289" width="15.7109375" style="30" customWidth="1"/>
    <col min="2290" max="2294" width="15.140625" style="30" customWidth="1"/>
    <col min="2295" max="2295" width="12.5703125" style="30" bestFit="1" customWidth="1"/>
    <col min="2296" max="2296" width="11.28515625" style="30" bestFit="1" customWidth="1"/>
    <col min="2297" max="2297" width="12.5703125" style="30" bestFit="1" customWidth="1"/>
    <col min="2298" max="2298" width="10.140625" style="30" bestFit="1" customWidth="1"/>
    <col min="2299" max="2299" width="12.5703125" style="30" bestFit="1" customWidth="1"/>
    <col min="2300" max="2300" width="10.140625" style="30" bestFit="1" customWidth="1"/>
    <col min="2301" max="2301" width="12.5703125" style="30" bestFit="1" customWidth="1"/>
    <col min="2302" max="2302" width="10.140625" style="30" bestFit="1" customWidth="1"/>
    <col min="2303" max="2303" width="12.5703125" style="30" bestFit="1" customWidth="1"/>
    <col min="2304" max="2304" width="9.7109375" style="30" bestFit="1" customWidth="1"/>
    <col min="2305" max="2537" width="9.140625" style="30"/>
    <col min="2538" max="2538" width="43.140625" style="30" customWidth="1"/>
    <col min="2539" max="2539" width="3" style="30" bestFit="1" customWidth="1"/>
    <col min="2540" max="2543" width="15.140625" style="30" customWidth="1"/>
    <col min="2544" max="2544" width="19.7109375" style="30" customWidth="1"/>
    <col min="2545" max="2545" width="15.7109375" style="30" customWidth="1"/>
    <col min="2546" max="2550" width="15.140625" style="30" customWidth="1"/>
    <col min="2551" max="2551" width="12.5703125" style="30" bestFit="1" customWidth="1"/>
    <col min="2552" max="2552" width="11.28515625" style="30" bestFit="1" customWidth="1"/>
    <col min="2553" max="2553" width="12.5703125" style="30" bestFit="1" customWidth="1"/>
    <col min="2554" max="2554" width="10.140625" style="30" bestFit="1" customWidth="1"/>
    <col min="2555" max="2555" width="12.5703125" style="30" bestFit="1" customWidth="1"/>
    <col min="2556" max="2556" width="10.140625" style="30" bestFit="1" customWidth="1"/>
    <col min="2557" max="2557" width="12.5703125" style="30" bestFit="1" customWidth="1"/>
    <col min="2558" max="2558" width="10.140625" style="30" bestFit="1" customWidth="1"/>
    <col min="2559" max="2559" width="12.5703125" style="30" bestFit="1" customWidth="1"/>
    <col min="2560" max="2560" width="9.7109375" style="30" bestFit="1" customWidth="1"/>
    <col min="2561" max="2793" width="9.140625" style="30"/>
    <col min="2794" max="2794" width="43.140625" style="30" customWidth="1"/>
    <col min="2795" max="2795" width="3" style="30" bestFit="1" customWidth="1"/>
    <col min="2796" max="2799" width="15.140625" style="30" customWidth="1"/>
    <col min="2800" max="2800" width="19.7109375" style="30" customWidth="1"/>
    <col min="2801" max="2801" width="15.7109375" style="30" customWidth="1"/>
    <col min="2802" max="2806" width="15.140625" style="30" customWidth="1"/>
    <col min="2807" max="2807" width="12.5703125" style="30" bestFit="1" customWidth="1"/>
    <col min="2808" max="2808" width="11.28515625" style="30" bestFit="1" customWidth="1"/>
    <col min="2809" max="2809" width="12.5703125" style="30" bestFit="1" customWidth="1"/>
    <col min="2810" max="2810" width="10.140625" style="30" bestFit="1" customWidth="1"/>
    <col min="2811" max="2811" width="12.5703125" style="30" bestFit="1" customWidth="1"/>
    <col min="2812" max="2812" width="10.140625" style="30" bestFit="1" customWidth="1"/>
    <col min="2813" max="2813" width="12.5703125" style="30" bestFit="1" customWidth="1"/>
    <col min="2814" max="2814" width="10.140625" style="30" bestFit="1" customWidth="1"/>
    <col min="2815" max="2815" width="12.5703125" style="30" bestFit="1" customWidth="1"/>
    <col min="2816" max="2816" width="9.7109375" style="30" bestFit="1" customWidth="1"/>
    <col min="2817" max="3049" width="9.140625" style="30"/>
    <col min="3050" max="3050" width="43.140625" style="30" customWidth="1"/>
    <col min="3051" max="3051" width="3" style="30" bestFit="1" customWidth="1"/>
    <col min="3052" max="3055" width="15.140625" style="30" customWidth="1"/>
    <col min="3056" max="3056" width="19.7109375" style="30" customWidth="1"/>
    <col min="3057" max="3057" width="15.7109375" style="30" customWidth="1"/>
    <col min="3058" max="3062" width="15.140625" style="30" customWidth="1"/>
    <col min="3063" max="3063" width="12.5703125" style="30" bestFit="1" customWidth="1"/>
    <col min="3064" max="3064" width="11.28515625" style="30" bestFit="1" customWidth="1"/>
    <col min="3065" max="3065" width="12.5703125" style="30" bestFit="1" customWidth="1"/>
    <col min="3066" max="3066" width="10.140625" style="30" bestFit="1" customWidth="1"/>
    <col min="3067" max="3067" width="12.5703125" style="30" bestFit="1" customWidth="1"/>
    <col min="3068" max="3068" width="10.140625" style="30" bestFit="1" customWidth="1"/>
    <col min="3069" max="3069" width="12.5703125" style="30" bestFit="1" customWidth="1"/>
    <col min="3070" max="3070" width="10.140625" style="30" bestFit="1" customWidth="1"/>
    <col min="3071" max="3071" width="12.5703125" style="30" bestFit="1" customWidth="1"/>
    <col min="3072" max="3072" width="9.7109375" style="30" bestFit="1" customWidth="1"/>
    <col min="3073" max="3305" width="9.140625" style="30"/>
    <col min="3306" max="3306" width="43.140625" style="30" customWidth="1"/>
    <col min="3307" max="3307" width="3" style="30" bestFit="1" customWidth="1"/>
    <col min="3308" max="3311" width="15.140625" style="30" customWidth="1"/>
    <col min="3312" max="3312" width="19.7109375" style="30" customWidth="1"/>
    <col min="3313" max="3313" width="15.7109375" style="30" customWidth="1"/>
    <col min="3314" max="3318" width="15.140625" style="30" customWidth="1"/>
    <col min="3319" max="3319" width="12.5703125" style="30" bestFit="1" customWidth="1"/>
    <col min="3320" max="3320" width="11.28515625" style="30" bestFit="1" customWidth="1"/>
    <col min="3321" max="3321" width="12.5703125" style="30" bestFit="1" customWidth="1"/>
    <col min="3322" max="3322" width="10.140625" style="30" bestFit="1" customWidth="1"/>
    <col min="3323" max="3323" width="12.5703125" style="30" bestFit="1" customWidth="1"/>
    <col min="3324" max="3324" width="10.140625" style="30" bestFit="1" customWidth="1"/>
    <col min="3325" max="3325" width="12.5703125" style="30" bestFit="1" customWidth="1"/>
    <col min="3326" max="3326" width="10.140625" style="30" bestFit="1" customWidth="1"/>
    <col min="3327" max="3327" width="12.5703125" style="30" bestFit="1" customWidth="1"/>
    <col min="3328" max="3328" width="9.7109375" style="30" bestFit="1" customWidth="1"/>
    <col min="3329" max="3561" width="9.140625" style="30"/>
    <col min="3562" max="3562" width="43.140625" style="30" customWidth="1"/>
    <col min="3563" max="3563" width="3" style="30" bestFit="1" customWidth="1"/>
    <col min="3564" max="3567" width="15.140625" style="30" customWidth="1"/>
    <col min="3568" max="3568" width="19.7109375" style="30" customWidth="1"/>
    <col min="3569" max="3569" width="15.7109375" style="30" customWidth="1"/>
    <col min="3570" max="3574" width="15.140625" style="30" customWidth="1"/>
    <col min="3575" max="3575" width="12.5703125" style="30" bestFit="1" customWidth="1"/>
    <col min="3576" max="3576" width="11.28515625" style="30" bestFit="1" customWidth="1"/>
    <col min="3577" max="3577" width="12.5703125" style="30" bestFit="1" customWidth="1"/>
    <col min="3578" max="3578" width="10.140625" style="30" bestFit="1" customWidth="1"/>
    <col min="3579" max="3579" width="12.5703125" style="30" bestFit="1" customWidth="1"/>
    <col min="3580" max="3580" width="10.140625" style="30" bestFit="1" customWidth="1"/>
    <col min="3581" max="3581" width="12.5703125" style="30" bestFit="1" customWidth="1"/>
    <col min="3582" max="3582" width="10.140625" style="30" bestFit="1" customWidth="1"/>
    <col min="3583" max="3583" width="12.5703125" style="30" bestFit="1" customWidth="1"/>
    <col min="3584" max="3584" width="9.7109375" style="30" bestFit="1" customWidth="1"/>
    <col min="3585" max="3817" width="9.140625" style="30"/>
    <col min="3818" max="3818" width="43.140625" style="30" customWidth="1"/>
    <col min="3819" max="3819" width="3" style="30" bestFit="1" customWidth="1"/>
    <col min="3820" max="3823" width="15.140625" style="30" customWidth="1"/>
    <col min="3824" max="3824" width="19.7109375" style="30" customWidth="1"/>
    <col min="3825" max="3825" width="15.7109375" style="30" customWidth="1"/>
    <col min="3826" max="3830" width="15.140625" style="30" customWidth="1"/>
    <col min="3831" max="3831" width="12.5703125" style="30" bestFit="1" customWidth="1"/>
    <col min="3832" max="3832" width="11.28515625" style="30" bestFit="1" customWidth="1"/>
    <col min="3833" max="3833" width="12.5703125" style="30" bestFit="1" customWidth="1"/>
    <col min="3834" max="3834" width="10.140625" style="30" bestFit="1" customWidth="1"/>
    <col min="3835" max="3835" width="12.5703125" style="30" bestFit="1" customWidth="1"/>
    <col min="3836" max="3836" width="10.140625" style="30" bestFit="1" customWidth="1"/>
    <col min="3837" max="3837" width="12.5703125" style="30" bestFit="1" customWidth="1"/>
    <col min="3838" max="3838" width="10.140625" style="30" bestFit="1" customWidth="1"/>
    <col min="3839" max="3839" width="12.5703125" style="30" bestFit="1" customWidth="1"/>
    <col min="3840" max="3840" width="9.7109375" style="30" bestFit="1" customWidth="1"/>
    <col min="3841" max="4073" width="9.140625" style="30"/>
    <col min="4074" max="4074" width="43.140625" style="30" customWidth="1"/>
    <col min="4075" max="4075" width="3" style="30" bestFit="1" customWidth="1"/>
    <col min="4076" max="4079" width="15.140625" style="30" customWidth="1"/>
    <col min="4080" max="4080" width="19.7109375" style="30" customWidth="1"/>
    <col min="4081" max="4081" width="15.7109375" style="30" customWidth="1"/>
    <col min="4082" max="4086" width="15.140625" style="30" customWidth="1"/>
    <col min="4087" max="4087" width="12.5703125" style="30" bestFit="1" customWidth="1"/>
    <col min="4088" max="4088" width="11.28515625" style="30" bestFit="1" customWidth="1"/>
    <col min="4089" max="4089" width="12.5703125" style="30" bestFit="1" customWidth="1"/>
    <col min="4090" max="4090" width="10.140625" style="30" bestFit="1" customWidth="1"/>
    <col min="4091" max="4091" width="12.5703125" style="30" bestFit="1" customWidth="1"/>
    <col min="4092" max="4092" width="10.140625" style="30" bestFit="1" customWidth="1"/>
    <col min="4093" max="4093" width="12.5703125" style="30" bestFit="1" customWidth="1"/>
    <col min="4094" max="4094" width="10.140625" style="30" bestFit="1" customWidth="1"/>
    <col min="4095" max="4095" width="12.5703125" style="30" bestFit="1" customWidth="1"/>
    <col min="4096" max="4096" width="9.7109375" style="30" bestFit="1" customWidth="1"/>
    <col min="4097" max="4329" width="9.140625" style="30"/>
    <col min="4330" max="4330" width="43.140625" style="30" customWidth="1"/>
    <col min="4331" max="4331" width="3" style="30" bestFit="1" customWidth="1"/>
    <col min="4332" max="4335" width="15.140625" style="30" customWidth="1"/>
    <col min="4336" max="4336" width="19.7109375" style="30" customWidth="1"/>
    <col min="4337" max="4337" width="15.7109375" style="30" customWidth="1"/>
    <col min="4338" max="4342" width="15.140625" style="30" customWidth="1"/>
    <col min="4343" max="4343" width="12.5703125" style="30" bestFit="1" customWidth="1"/>
    <col min="4344" max="4344" width="11.28515625" style="30" bestFit="1" customWidth="1"/>
    <col min="4345" max="4345" width="12.5703125" style="30" bestFit="1" customWidth="1"/>
    <col min="4346" max="4346" width="10.140625" style="30" bestFit="1" customWidth="1"/>
    <col min="4347" max="4347" width="12.5703125" style="30" bestFit="1" customWidth="1"/>
    <col min="4348" max="4348" width="10.140625" style="30" bestFit="1" customWidth="1"/>
    <col min="4349" max="4349" width="12.5703125" style="30" bestFit="1" customWidth="1"/>
    <col min="4350" max="4350" width="10.140625" style="30" bestFit="1" customWidth="1"/>
    <col min="4351" max="4351" width="12.5703125" style="30" bestFit="1" customWidth="1"/>
    <col min="4352" max="4352" width="9.7109375" style="30" bestFit="1" customWidth="1"/>
    <col min="4353" max="4585" width="9.140625" style="30"/>
    <col min="4586" max="4586" width="43.140625" style="30" customWidth="1"/>
    <col min="4587" max="4587" width="3" style="30" bestFit="1" customWidth="1"/>
    <col min="4588" max="4591" width="15.140625" style="30" customWidth="1"/>
    <col min="4592" max="4592" width="19.7109375" style="30" customWidth="1"/>
    <col min="4593" max="4593" width="15.7109375" style="30" customWidth="1"/>
    <col min="4594" max="4598" width="15.140625" style="30" customWidth="1"/>
    <col min="4599" max="4599" width="12.5703125" style="30" bestFit="1" customWidth="1"/>
    <col min="4600" max="4600" width="11.28515625" style="30" bestFit="1" customWidth="1"/>
    <col min="4601" max="4601" width="12.5703125" style="30" bestFit="1" customWidth="1"/>
    <col min="4602" max="4602" width="10.140625" style="30" bestFit="1" customWidth="1"/>
    <col min="4603" max="4603" width="12.5703125" style="30" bestFit="1" customWidth="1"/>
    <col min="4604" max="4604" width="10.140625" style="30" bestFit="1" customWidth="1"/>
    <col min="4605" max="4605" width="12.5703125" style="30" bestFit="1" customWidth="1"/>
    <col min="4606" max="4606" width="10.140625" style="30" bestFit="1" customWidth="1"/>
    <col min="4607" max="4607" width="12.5703125" style="30" bestFit="1" customWidth="1"/>
    <col min="4608" max="4608" width="9.7109375" style="30" bestFit="1" customWidth="1"/>
    <col min="4609" max="4841" width="9.140625" style="30"/>
    <col min="4842" max="4842" width="43.140625" style="30" customWidth="1"/>
    <col min="4843" max="4843" width="3" style="30" bestFit="1" customWidth="1"/>
    <col min="4844" max="4847" width="15.140625" style="30" customWidth="1"/>
    <col min="4848" max="4848" width="19.7109375" style="30" customWidth="1"/>
    <col min="4849" max="4849" width="15.7109375" style="30" customWidth="1"/>
    <col min="4850" max="4854" width="15.140625" style="30" customWidth="1"/>
    <col min="4855" max="4855" width="12.5703125" style="30" bestFit="1" customWidth="1"/>
    <col min="4856" max="4856" width="11.28515625" style="30" bestFit="1" customWidth="1"/>
    <col min="4857" max="4857" width="12.5703125" style="30" bestFit="1" customWidth="1"/>
    <col min="4858" max="4858" width="10.140625" style="30" bestFit="1" customWidth="1"/>
    <col min="4859" max="4859" width="12.5703125" style="30" bestFit="1" customWidth="1"/>
    <col min="4860" max="4860" width="10.140625" style="30" bestFit="1" customWidth="1"/>
    <col min="4861" max="4861" width="12.5703125" style="30" bestFit="1" customWidth="1"/>
    <col min="4862" max="4862" width="10.140625" style="30" bestFit="1" customWidth="1"/>
    <col min="4863" max="4863" width="12.5703125" style="30" bestFit="1" customWidth="1"/>
    <col min="4864" max="4864" width="9.7109375" style="30" bestFit="1" customWidth="1"/>
    <col min="4865" max="5097" width="9.140625" style="30"/>
    <col min="5098" max="5098" width="43.140625" style="30" customWidth="1"/>
    <col min="5099" max="5099" width="3" style="30" bestFit="1" customWidth="1"/>
    <col min="5100" max="5103" width="15.140625" style="30" customWidth="1"/>
    <col min="5104" max="5104" width="19.7109375" style="30" customWidth="1"/>
    <col min="5105" max="5105" width="15.7109375" style="30" customWidth="1"/>
    <col min="5106" max="5110" width="15.140625" style="30" customWidth="1"/>
    <col min="5111" max="5111" width="12.5703125" style="30" bestFit="1" customWidth="1"/>
    <col min="5112" max="5112" width="11.28515625" style="30" bestFit="1" customWidth="1"/>
    <col min="5113" max="5113" width="12.5703125" style="30" bestFit="1" customWidth="1"/>
    <col min="5114" max="5114" width="10.140625" style="30" bestFit="1" customWidth="1"/>
    <col min="5115" max="5115" width="12.5703125" style="30" bestFit="1" customWidth="1"/>
    <col min="5116" max="5116" width="10.140625" style="30" bestFit="1" customWidth="1"/>
    <col min="5117" max="5117" width="12.5703125" style="30" bestFit="1" customWidth="1"/>
    <col min="5118" max="5118" width="10.140625" style="30" bestFit="1" customWidth="1"/>
    <col min="5119" max="5119" width="12.5703125" style="30" bestFit="1" customWidth="1"/>
    <col min="5120" max="5120" width="9.7109375" style="30" bestFit="1" customWidth="1"/>
    <col min="5121" max="5353" width="9.140625" style="30"/>
    <col min="5354" max="5354" width="43.140625" style="30" customWidth="1"/>
    <col min="5355" max="5355" width="3" style="30" bestFit="1" customWidth="1"/>
    <col min="5356" max="5359" width="15.140625" style="30" customWidth="1"/>
    <col min="5360" max="5360" width="19.7109375" style="30" customWidth="1"/>
    <col min="5361" max="5361" width="15.7109375" style="30" customWidth="1"/>
    <col min="5362" max="5366" width="15.140625" style="30" customWidth="1"/>
    <col min="5367" max="5367" width="12.5703125" style="30" bestFit="1" customWidth="1"/>
    <col min="5368" max="5368" width="11.28515625" style="30" bestFit="1" customWidth="1"/>
    <col min="5369" max="5369" width="12.5703125" style="30" bestFit="1" customWidth="1"/>
    <col min="5370" max="5370" width="10.140625" style="30" bestFit="1" customWidth="1"/>
    <col min="5371" max="5371" width="12.5703125" style="30" bestFit="1" customWidth="1"/>
    <col min="5372" max="5372" width="10.140625" style="30" bestFit="1" customWidth="1"/>
    <col min="5373" max="5373" width="12.5703125" style="30" bestFit="1" customWidth="1"/>
    <col min="5374" max="5374" width="10.140625" style="30" bestFit="1" customWidth="1"/>
    <col min="5375" max="5375" width="12.5703125" style="30" bestFit="1" customWidth="1"/>
    <col min="5376" max="5376" width="9.7109375" style="30" bestFit="1" customWidth="1"/>
    <col min="5377" max="5609" width="9.140625" style="30"/>
    <col min="5610" max="5610" width="43.140625" style="30" customWidth="1"/>
    <col min="5611" max="5611" width="3" style="30" bestFit="1" customWidth="1"/>
    <col min="5612" max="5615" width="15.140625" style="30" customWidth="1"/>
    <col min="5616" max="5616" width="19.7109375" style="30" customWidth="1"/>
    <col min="5617" max="5617" width="15.7109375" style="30" customWidth="1"/>
    <col min="5618" max="5622" width="15.140625" style="30" customWidth="1"/>
    <col min="5623" max="5623" width="12.5703125" style="30" bestFit="1" customWidth="1"/>
    <col min="5624" max="5624" width="11.28515625" style="30" bestFit="1" customWidth="1"/>
    <col min="5625" max="5625" width="12.5703125" style="30" bestFit="1" customWidth="1"/>
    <col min="5626" max="5626" width="10.140625" style="30" bestFit="1" customWidth="1"/>
    <col min="5627" max="5627" width="12.5703125" style="30" bestFit="1" customWidth="1"/>
    <col min="5628" max="5628" width="10.140625" style="30" bestFit="1" customWidth="1"/>
    <col min="5629" max="5629" width="12.5703125" style="30" bestFit="1" customWidth="1"/>
    <col min="5630" max="5630" width="10.140625" style="30" bestFit="1" customWidth="1"/>
    <col min="5631" max="5631" width="12.5703125" style="30" bestFit="1" customWidth="1"/>
    <col min="5632" max="5632" width="9.7109375" style="30" bestFit="1" customWidth="1"/>
    <col min="5633" max="5865" width="9.140625" style="30"/>
    <col min="5866" max="5866" width="43.140625" style="30" customWidth="1"/>
    <col min="5867" max="5867" width="3" style="30" bestFit="1" customWidth="1"/>
    <col min="5868" max="5871" width="15.140625" style="30" customWidth="1"/>
    <col min="5872" max="5872" width="19.7109375" style="30" customWidth="1"/>
    <col min="5873" max="5873" width="15.7109375" style="30" customWidth="1"/>
    <col min="5874" max="5878" width="15.140625" style="30" customWidth="1"/>
    <col min="5879" max="5879" width="12.5703125" style="30" bestFit="1" customWidth="1"/>
    <col min="5880" max="5880" width="11.28515625" style="30" bestFit="1" customWidth="1"/>
    <col min="5881" max="5881" width="12.5703125" style="30" bestFit="1" customWidth="1"/>
    <col min="5882" max="5882" width="10.140625" style="30" bestFit="1" customWidth="1"/>
    <col min="5883" max="5883" width="12.5703125" style="30" bestFit="1" customWidth="1"/>
    <col min="5884" max="5884" width="10.140625" style="30" bestFit="1" customWidth="1"/>
    <col min="5885" max="5885" width="12.5703125" style="30" bestFit="1" customWidth="1"/>
    <col min="5886" max="5886" width="10.140625" style="30" bestFit="1" customWidth="1"/>
    <col min="5887" max="5887" width="12.5703125" style="30" bestFit="1" customWidth="1"/>
    <col min="5888" max="5888" width="9.7109375" style="30" bestFit="1" customWidth="1"/>
    <col min="5889" max="6121" width="9.140625" style="30"/>
    <col min="6122" max="6122" width="43.140625" style="30" customWidth="1"/>
    <col min="6123" max="6123" width="3" style="30" bestFit="1" customWidth="1"/>
    <col min="6124" max="6127" width="15.140625" style="30" customWidth="1"/>
    <col min="6128" max="6128" width="19.7109375" style="30" customWidth="1"/>
    <col min="6129" max="6129" width="15.7109375" style="30" customWidth="1"/>
    <col min="6130" max="6134" width="15.140625" style="30" customWidth="1"/>
    <col min="6135" max="6135" width="12.5703125" style="30" bestFit="1" customWidth="1"/>
    <col min="6136" max="6136" width="11.28515625" style="30" bestFit="1" customWidth="1"/>
    <col min="6137" max="6137" width="12.5703125" style="30" bestFit="1" customWidth="1"/>
    <col min="6138" max="6138" width="10.140625" style="30" bestFit="1" customWidth="1"/>
    <col min="6139" max="6139" width="12.5703125" style="30" bestFit="1" customWidth="1"/>
    <col min="6140" max="6140" width="10.140625" style="30" bestFit="1" customWidth="1"/>
    <col min="6141" max="6141" width="12.5703125" style="30" bestFit="1" customWidth="1"/>
    <col min="6142" max="6142" width="10.140625" style="30" bestFit="1" customWidth="1"/>
    <col min="6143" max="6143" width="12.5703125" style="30" bestFit="1" customWidth="1"/>
    <col min="6144" max="6144" width="9.7109375" style="30" bestFit="1" customWidth="1"/>
    <col min="6145" max="6377" width="9.140625" style="30"/>
    <col min="6378" max="6378" width="43.140625" style="30" customWidth="1"/>
    <col min="6379" max="6379" width="3" style="30" bestFit="1" customWidth="1"/>
    <col min="6380" max="6383" width="15.140625" style="30" customWidth="1"/>
    <col min="6384" max="6384" width="19.7109375" style="30" customWidth="1"/>
    <col min="6385" max="6385" width="15.7109375" style="30" customWidth="1"/>
    <col min="6386" max="6390" width="15.140625" style="30" customWidth="1"/>
    <col min="6391" max="6391" width="12.5703125" style="30" bestFit="1" customWidth="1"/>
    <col min="6392" max="6392" width="11.28515625" style="30" bestFit="1" customWidth="1"/>
    <col min="6393" max="6393" width="12.5703125" style="30" bestFit="1" customWidth="1"/>
    <col min="6394" max="6394" width="10.140625" style="30" bestFit="1" customWidth="1"/>
    <col min="6395" max="6395" width="12.5703125" style="30" bestFit="1" customWidth="1"/>
    <col min="6396" max="6396" width="10.140625" style="30" bestFit="1" customWidth="1"/>
    <col min="6397" max="6397" width="12.5703125" style="30" bestFit="1" customWidth="1"/>
    <col min="6398" max="6398" width="10.140625" style="30" bestFit="1" customWidth="1"/>
    <col min="6399" max="6399" width="12.5703125" style="30" bestFit="1" customWidth="1"/>
    <col min="6400" max="6400" width="9.7109375" style="30" bestFit="1" customWidth="1"/>
    <col min="6401" max="6633" width="9.140625" style="30"/>
    <col min="6634" max="6634" width="43.140625" style="30" customWidth="1"/>
    <col min="6635" max="6635" width="3" style="30" bestFit="1" customWidth="1"/>
    <col min="6636" max="6639" width="15.140625" style="30" customWidth="1"/>
    <col min="6640" max="6640" width="19.7109375" style="30" customWidth="1"/>
    <col min="6641" max="6641" width="15.7109375" style="30" customWidth="1"/>
    <col min="6642" max="6646" width="15.140625" style="30" customWidth="1"/>
    <col min="6647" max="6647" width="12.5703125" style="30" bestFit="1" customWidth="1"/>
    <col min="6648" max="6648" width="11.28515625" style="30" bestFit="1" customWidth="1"/>
    <col min="6649" max="6649" width="12.5703125" style="30" bestFit="1" customWidth="1"/>
    <col min="6650" max="6650" width="10.140625" style="30" bestFit="1" customWidth="1"/>
    <col min="6651" max="6651" width="12.5703125" style="30" bestFit="1" customWidth="1"/>
    <col min="6652" max="6652" width="10.140625" style="30" bestFit="1" customWidth="1"/>
    <col min="6653" max="6653" width="12.5703125" style="30" bestFit="1" customWidth="1"/>
    <col min="6654" max="6654" width="10.140625" style="30" bestFit="1" customWidth="1"/>
    <col min="6655" max="6655" width="12.5703125" style="30" bestFit="1" customWidth="1"/>
    <col min="6656" max="6656" width="9.7109375" style="30" bestFit="1" customWidth="1"/>
    <col min="6657" max="6889" width="9.140625" style="30"/>
    <col min="6890" max="6890" width="43.140625" style="30" customWidth="1"/>
    <col min="6891" max="6891" width="3" style="30" bestFit="1" customWidth="1"/>
    <col min="6892" max="6895" width="15.140625" style="30" customWidth="1"/>
    <col min="6896" max="6896" width="19.7109375" style="30" customWidth="1"/>
    <col min="6897" max="6897" width="15.7109375" style="30" customWidth="1"/>
    <col min="6898" max="6902" width="15.140625" style="30" customWidth="1"/>
    <col min="6903" max="6903" width="12.5703125" style="30" bestFit="1" customWidth="1"/>
    <col min="6904" max="6904" width="11.28515625" style="30" bestFit="1" customWidth="1"/>
    <col min="6905" max="6905" width="12.5703125" style="30" bestFit="1" customWidth="1"/>
    <col min="6906" max="6906" width="10.140625" style="30" bestFit="1" customWidth="1"/>
    <col min="6907" max="6907" width="12.5703125" style="30" bestFit="1" customWidth="1"/>
    <col min="6908" max="6908" width="10.140625" style="30" bestFit="1" customWidth="1"/>
    <col min="6909" max="6909" width="12.5703125" style="30" bestFit="1" customWidth="1"/>
    <col min="6910" max="6910" width="10.140625" style="30" bestFit="1" customWidth="1"/>
    <col min="6911" max="6911" width="12.5703125" style="30" bestFit="1" customWidth="1"/>
    <col min="6912" max="6912" width="9.7109375" style="30" bestFit="1" customWidth="1"/>
    <col min="6913" max="7145" width="9.140625" style="30"/>
    <col min="7146" max="7146" width="43.140625" style="30" customWidth="1"/>
    <col min="7147" max="7147" width="3" style="30" bestFit="1" customWidth="1"/>
    <col min="7148" max="7151" width="15.140625" style="30" customWidth="1"/>
    <col min="7152" max="7152" width="19.7109375" style="30" customWidth="1"/>
    <col min="7153" max="7153" width="15.7109375" style="30" customWidth="1"/>
    <col min="7154" max="7158" width="15.140625" style="30" customWidth="1"/>
    <col min="7159" max="7159" width="12.5703125" style="30" bestFit="1" customWidth="1"/>
    <col min="7160" max="7160" width="11.28515625" style="30" bestFit="1" customWidth="1"/>
    <col min="7161" max="7161" width="12.5703125" style="30" bestFit="1" customWidth="1"/>
    <col min="7162" max="7162" width="10.140625" style="30" bestFit="1" customWidth="1"/>
    <col min="7163" max="7163" width="12.5703125" style="30" bestFit="1" customWidth="1"/>
    <col min="7164" max="7164" width="10.140625" style="30" bestFit="1" customWidth="1"/>
    <col min="7165" max="7165" width="12.5703125" style="30" bestFit="1" customWidth="1"/>
    <col min="7166" max="7166" width="10.140625" style="30" bestFit="1" customWidth="1"/>
    <col min="7167" max="7167" width="12.5703125" style="30" bestFit="1" customWidth="1"/>
    <col min="7168" max="7168" width="9.7109375" style="30" bestFit="1" customWidth="1"/>
    <col min="7169" max="7401" width="9.140625" style="30"/>
    <col min="7402" max="7402" width="43.140625" style="30" customWidth="1"/>
    <col min="7403" max="7403" width="3" style="30" bestFit="1" customWidth="1"/>
    <col min="7404" max="7407" width="15.140625" style="30" customWidth="1"/>
    <col min="7408" max="7408" width="19.7109375" style="30" customWidth="1"/>
    <col min="7409" max="7409" width="15.7109375" style="30" customWidth="1"/>
    <col min="7410" max="7414" width="15.140625" style="30" customWidth="1"/>
    <col min="7415" max="7415" width="12.5703125" style="30" bestFit="1" customWidth="1"/>
    <col min="7416" max="7416" width="11.28515625" style="30" bestFit="1" customWidth="1"/>
    <col min="7417" max="7417" width="12.5703125" style="30" bestFit="1" customWidth="1"/>
    <col min="7418" max="7418" width="10.140625" style="30" bestFit="1" customWidth="1"/>
    <col min="7419" max="7419" width="12.5703125" style="30" bestFit="1" customWidth="1"/>
    <col min="7420" max="7420" width="10.140625" style="30" bestFit="1" customWidth="1"/>
    <col min="7421" max="7421" width="12.5703125" style="30" bestFit="1" customWidth="1"/>
    <col min="7422" max="7422" width="10.140625" style="30" bestFit="1" customWidth="1"/>
    <col min="7423" max="7423" width="12.5703125" style="30" bestFit="1" customWidth="1"/>
    <col min="7424" max="7424" width="9.7109375" style="30" bestFit="1" customWidth="1"/>
    <col min="7425" max="7657" width="9.140625" style="30"/>
    <col min="7658" max="7658" width="43.140625" style="30" customWidth="1"/>
    <col min="7659" max="7659" width="3" style="30" bestFit="1" customWidth="1"/>
    <col min="7660" max="7663" width="15.140625" style="30" customWidth="1"/>
    <col min="7664" max="7664" width="19.7109375" style="30" customWidth="1"/>
    <col min="7665" max="7665" width="15.7109375" style="30" customWidth="1"/>
    <col min="7666" max="7670" width="15.140625" style="30" customWidth="1"/>
    <col min="7671" max="7671" width="12.5703125" style="30" bestFit="1" customWidth="1"/>
    <col min="7672" max="7672" width="11.28515625" style="30" bestFit="1" customWidth="1"/>
    <col min="7673" max="7673" width="12.5703125" style="30" bestFit="1" customWidth="1"/>
    <col min="7674" max="7674" width="10.140625" style="30" bestFit="1" customWidth="1"/>
    <col min="7675" max="7675" width="12.5703125" style="30" bestFit="1" customWidth="1"/>
    <col min="7676" max="7676" width="10.140625" style="30" bestFit="1" customWidth="1"/>
    <col min="7677" max="7677" width="12.5703125" style="30" bestFit="1" customWidth="1"/>
    <col min="7678" max="7678" width="10.140625" style="30" bestFit="1" customWidth="1"/>
    <col min="7679" max="7679" width="12.5703125" style="30" bestFit="1" customWidth="1"/>
    <col min="7680" max="7680" width="9.7109375" style="30" bestFit="1" customWidth="1"/>
    <col min="7681" max="7913" width="9.140625" style="30"/>
    <col min="7914" max="7914" width="43.140625" style="30" customWidth="1"/>
    <col min="7915" max="7915" width="3" style="30" bestFit="1" customWidth="1"/>
    <col min="7916" max="7919" width="15.140625" style="30" customWidth="1"/>
    <col min="7920" max="7920" width="19.7109375" style="30" customWidth="1"/>
    <col min="7921" max="7921" width="15.7109375" style="30" customWidth="1"/>
    <col min="7922" max="7926" width="15.140625" style="30" customWidth="1"/>
    <col min="7927" max="7927" width="12.5703125" style="30" bestFit="1" customWidth="1"/>
    <col min="7928" max="7928" width="11.28515625" style="30" bestFit="1" customWidth="1"/>
    <col min="7929" max="7929" width="12.5703125" style="30" bestFit="1" customWidth="1"/>
    <col min="7930" max="7930" width="10.140625" style="30" bestFit="1" customWidth="1"/>
    <col min="7931" max="7931" width="12.5703125" style="30" bestFit="1" customWidth="1"/>
    <col min="7932" max="7932" width="10.140625" style="30" bestFit="1" customWidth="1"/>
    <col min="7933" max="7933" width="12.5703125" style="30" bestFit="1" customWidth="1"/>
    <col min="7934" max="7934" width="10.140625" style="30" bestFit="1" customWidth="1"/>
    <col min="7935" max="7935" width="12.5703125" style="30" bestFit="1" customWidth="1"/>
    <col min="7936" max="7936" width="9.7109375" style="30" bestFit="1" customWidth="1"/>
    <col min="7937" max="8169" width="9.140625" style="30"/>
    <col min="8170" max="8170" width="43.140625" style="30" customWidth="1"/>
    <col min="8171" max="8171" width="3" style="30" bestFit="1" customWidth="1"/>
    <col min="8172" max="8175" width="15.140625" style="30" customWidth="1"/>
    <col min="8176" max="8176" width="19.7109375" style="30" customWidth="1"/>
    <col min="8177" max="8177" width="15.7109375" style="30" customWidth="1"/>
    <col min="8178" max="8182" width="15.140625" style="30" customWidth="1"/>
    <col min="8183" max="8183" width="12.5703125" style="30" bestFit="1" customWidth="1"/>
    <col min="8184" max="8184" width="11.28515625" style="30" bestFit="1" customWidth="1"/>
    <col min="8185" max="8185" width="12.5703125" style="30" bestFit="1" customWidth="1"/>
    <col min="8186" max="8186" width="10.140625" style="30" bestFit="1" customWidth="1"/>
    <col min="8187" max="8187" width="12.5703125" style="30" bestFit="1" customWidth="1"/>
    <col min="8188" max="8188" width="10.140625" style="30" bestFit="1" customWidth="1"/>
    <col min="8189" max="8189" width="12.5703125" style="30" bestFit="1" customWidth="1"/>
    <col min="8190" max="8190" width="10.140625" style="30" bestFit="1" customWidth="1"/>
    <col min="8191" max="8191" width="12.5703125" style="30" bestFit="1" customWidth="1"/>
    <col min="8192" max="8192" width="9.7109375" style="30" bestFit="1" customWidth="1"/>
    <col min="8193" max="8425" width="9.140625" style="30"/>
    <col min="8426" max="8426" width="43.140625" style="30" customWidth="1"/>
    <col min="8427" max="8427" width="3" style="30" bestFit="1" customWidth="1"/>
    <col min="8428" max="8431" width="15.140625" style="30" customWidth="1"/>
    <col min="8432" max="8432" width="19.7109375" style="30" customWidth="1"/>
    <col min="8433" max="8433" width="15.7109375" style="30" customWidth="1"/>
    <col min="8434" max="8438" width="15.140625" style="30" customWidth="1"/>
    <col min="8439" max="8439" width="12.5703125" style="30" bestFit="1" customWidth="1"/>
    <col min="8440" max="8440" width="11.28515625" style="30" bestFit="1" customWidth="1"/>
    <col min="8441" max="8441" width="12.5703125" style="30" bestFit="1" customWidth="1"/>
    <col min="8442" max="8442" width="10.140625" style="30" bestFit="1" customWidth="1"/>
    <col min="8443" max="8443" width="12.5703125" style="30" bestFit="1" customWidth="1"/>
    <col min="8444" max="8444" width="10.140625" style="30" bestFit="1" customWidth="1"/>
    <col min="8445" max="8445" width="12.5703125" style="30" bestFit="1" customWidth="1"/>
    <col min="8446" max="8446" width="10.140625" style="30" bestFit="1" customWidth="1"/>
    <col min="8447" max="8447" width="12.5703125" style="30" bestFit="1" customWidth="1"/>
    <col min="8448" max="8448" width="9.7109375" style="30" bestFit="1" customWidth="1"/>
    <col min="8449" max="8681" width="9.140625" style="30"/>
    <col min="8682" max="8682" width="43.140625" style="30" customWidth="1"/>
    <col min="8683" max="8683" width="3" style="30" bestFit="1" customWidth="1"/>
    <col min="8684" max="8687" width="15.140625" style="30" customWidth="1"/>
    <col min="8688" max="8688" width="19.7109375" style="30" customWidth="1"/>
    <col min="8689" max="8689" width="15.7109375" style="30" customWidth="1"/>
    <col min="8690" max="8694" width="15.140625" style="30" customWidth="1"/>
    <col min="8695" max="8695" width="12.5703125" style="30" bestFit="1" customWidth="1"/>
    <col min="8696" max="8696" width="11.28515625" style="30" bestFit="1" customWidth="1"/>
    <col min="8697" max="8697" width="12.5703125" style="30" bestFit="1" customWidth="1"/>
    <col min="8698" max="8698" width="10.140625" style="30" bestFit="1" customWidth="1"/>
    <col min="8699" max="8699" width="12.5703125" style="30" bestFit="1" customWidth="1"/>
    <col min="8700" max="8700" width="10.140625" style="30" bestFit="1" customWidth="1"/>
    <col min="8701" max="8701" width="12.5703125" style="30" bestFit="1" customWidth="1"/>
    <col min="8702" max="8702" width="10.140625" style="30" bestFit="1" customWidth="1"/>
    <col min="8703" max="8703" width="12.5703125" style="30" bestFit="1" customWidth="1"/>
    <col min="8704" max="8704" width="9.7109375" style="30" bestFit="1" customWidth="1"/>
    <col min="8705" max="8937" width="9.140625" style="30"/>
    <col min="8938" max="8938" width="43.140625" style="30" customWidth="1"/>
    <col min="8939" max="8939" width="3" style="30" bestFit="1" customWidth="1"/>
    <col min="8940" max="8943" width="15.140625" style="30" customWidth="1"/>
    <col min="8944" max="8944" width="19.7109375" style="30" customWidth="1"/>
    <col min="8945" max="8945" width="15.7109375" style="30" customWidth="1"/>
    <col min="8946" max="8950" width="15.140625" style="30" customWidth="1"/>
    <col min="8951" max="8951" width="12.5703125" style="30" bestFit="1" customWidth="1"/>
    <col min="8952" max="8952" width="11.28515625" style="30" bestFit="1" customWidth="1"/>
    <col min="8953" max="8953" width="12.5703125" style="30" bestFit="1" customWidth="1"/>
    <col min="8954" max="8954" width="10.140625" style="30" bestFit="1" customWidth="1"/>
    <col min="8955" max="8955" width="12.5703125" style="30" bestFit="1" customWidth="1"/>
    <col min="8956" max="8956" width="10.140625" style="30" bestFit="1" customWidth="1"/>
    <col min="8957" max="8957" width="12.5703125" style="30" bestFit="1" customWidth="1"/>
    <col min="8958" max="8958" width="10.140625" style="30" bestFit="1" customWidth="1"/>
    <col min="8959" max="8959" width="12.5703125" style="30" bestFit="1" customWidth="1"/>
    <col min="8960" max="8960" width="9.7109375" style="30" bestFit="1" customWidth="1"/>
    <col min="8961" max="9193" width="9.140625" style="30"/>
    <col min="9194" max="9194" width="43.140625" style="30" customWidth="1"/>
    <col min="9195" max="9195" width="3" style="30" bestFit="1" customWidth="1"/>
    <col min="9196" max="9199" width="15.140625" style="30" customWidth="1"/>
    <col min="9200" max="9200" width="19.7109375" style="30" customWidth="1"/>
    <col min="9201" max="9201" width="15.7109375" style="30" customWidth="1"/>
    <col min="9202" max="9206" width="15.140625" style="30" customWidth="1"/>
    <col min="9207" max="9207" width="12.5703125" style="30" bestFit="1" customWidth="1"/>
    <col min="9208" max="9208" width="11.28515625" style="30" bestFit="1" customWidth="1"/>
    <col min="9209" max="9209" width="12.5703125" style="30" bestFit="1" customWidth="1"/>
    <col min="9210" max="9210" width="10.140625" style="30" bestFit="1" customWidth="1"/>
    <col min="9211" max="9211" width="12.5703125" style="30" bestFit="1" customWidth="1"/>
    <col min="9212" max="9212" width="10.140625" style="30" bestFit="1" customWidth="1"/>
    <col min="9213" max="9213" width="12.5703125" style="30" bestFit="1" customWidth="1"/>
    <col min="9214" max="9214" width="10.140625" style="30" bestFit="1" customWidth="1"/>
    <col min="9215" max="9215" width="12.5703125" style="30" bestFit="1" customWidth="1"/>
    <col min="9216" max="9216" width="9.7109375" style="30" bestFit="1" customWidth="1"/>
    <col min="9217" max="9449" width="9.140625" style="30"/>
    <col min="9450" max="9450" width="43.140625" style="30" customWidth="1"/>
    <col min="9451" max="9451" width="3" style="30" bestFit="1" customWidth="1"/>
    <col min="9452" max="9455" width="15.140625" style="30" customWidth="1"/>
    <col min="9456" max="9456" width="19.7109375" style="30" customWidth="1"/>
    <col min="9457" max="9457" width="15.7109375" style="30" customWidth="1"/>
    <col min="9458" max="9462" width="15.140625" style="30" customWidth="1"/>
    <col min="9463" max="9463" width="12.5703125" style="30" bestFit="1" customWidth="1"/>
    <col min="9464" max="9464" width="11.28515625" style="30" bestFit="1" customWidth="1"/>
    <col min="9465" max="9465" width="12.5703125" style="30" bestFit="1" customWidth="1"/>
    <col min="9466" max="9466" width="10.140625" style="30" bestFit="1" customWidth="1"/>
    <col min="9467" max="9467" width="12.5703125" style="30" bestFit="1" customWidth="1"/>
    <col min="9468" max="9468" width="10.140625" style="30" bestFit="1" customWidth="1"/>
    <col min="9469" max="9469" width="12.5703125" style="30" bestFit="1" customWidth="1"/>
    <col min="9470" max="9470" width="10.140625" style="30" bestFit="1" customWidth="1"/>
    <col min="9471" max="9471" width="12.5703125" style="30" bestFit="1" customWidth="1"/>
    <col min="9472" max="9472" width="9.7109375" style="30" bestFit="1" customWidth="1"/>
    <col min="9473" max="9705" width="9.140625" style="30"/>
    <col min="9706" max="9706" width="43.140625" style="30" customWidth="1"/>
    <col min="9707" max="9707" width="3" style="30" bestFit="1" customWidth="1"/>
    <col min="9708" max="9711" width="15.140625" style="30" customWidth="1"/>
    <col min="9712" max="9712" width="19.7109375" style="30" customWidth="1"/>
    <col min="9713" max="9713" width="15.7109375" style="30" customWidth="1"/>
    <col min="9714" max="9718" width="15.140625" style="30" customWidth="1"/>
    <col min="9719" max="9719" width="12.5703125" style="30" bestFit="1" customWidth="1"/>
    <col min="9720" max="9720" width="11.28515625" style="30" bestFit="1" customWidth="1"/>
    <col min="9721" max="9721" width="12.5703125" style="30" bestFit="1" customWidth="1"/>
    <col min="9722" max="9722" width="10.140625" style="30" bestFit="1" customWidth="1"/>
    <col min="9723" max="9723" width="12.5703125" style="30" bestFit="1" customWidth="1"/>
    <col min="9724" max="9724" width="10.140625" style="30" bestFit="1" customWidth="1"/>
    <col min="9725" max="9725" width="12.5703125" style="30" bestFit="1" customWidth="1"/>
    <col min="9726" max="9726" width="10.140625" style="30" bestFit="1" customWidth="1"/>
    <col min="9727" max="9727" width="12.5703125" style="30" bestFit="1" customWidth="1"/>
    <col min="9728" max="9728" width="9.7109375" style="30" bestFit="1" customWidth="1"/>
    <col min="9729" max="9961" width="9.140625" style="30"/>
    <col min="9962" max="9962" width="43.140625" style="30" customWidth="1"/>
    <col min="9963" max="9963" width="3" style="30" bestFit="1" customWidth="1"/>
    <col min="9964" max="9967" width="15.140625" style="30" customWidth="1"/>
    <col min="9968" max="9968" width="19.7109375" style="30" customWidth="1"/>
    <col min="9969" max="9969" width="15.7109375" style="30" customWidth="1"/>
    <col min="9970" max="9974" width="15.140625" style="30" customWidth="1"/>
    <col min="9975" max="9975" width="12.5703125" style="30" bestFit="1" customWidth="1"/>
    <col min="9976" max="9976" width="11.28515625" style="30" bestFit="1" customWidth="1"/>
    <col min="9977" max="9977" width="12.5703125" style="30" bestFit="1" customWidth="1"/>
    <col min="9978" max="9978" width="10.140625" style="30" bestFit="1" customWidth="1"/>
    <col min="9979" max="9979" width="12.5703125" style="30" bestFit="1" customWidth="1"/>
    <col min="9980" max="9980" width="10.140625" style="30" bestFit="1" customWidth="1"/>
    <col min="9981" max="9981" width="12.5703125" style="30" bestFit="1" customWidth="1"/>
    <col min="9982" max="9982" width="10.140625" style="30" bestFit="1" customWidth="1"/>
    <col min="9983" max="9983" width="12.5703125" style="30" bestFit="1" customWidth="1"/>
    <col min="9984" max="9984" width="9.7109375" style="30" bestFit="1" customWidth="1"/>
    <col min="9985" max="10217" width="9.140625" style="30"/>
    <col min="10218" max="10218" width="43.140625" style="30" customWidth="1"/>
    <col min="10219" max="10219" width="3" style="30" bestFit="1" customWidth="1"/>
    <col min="10220" max="10223" width="15.140625" style="30" customWidth="1"/>
    <col min="10224" max="10224" width="19.7109375" style="30" customWidth="1"/>
    <col min="10225" max="10225" width="15.7109375" style="30" customWidth="1"/>
    <col min="10226" max="10230" width="15.140625" style="30" customWidth="1"/>
    <col min="10231" max="10231" width="12.5703125" style="30" bestFit="1" customWidth="1"/>
    <col min="10232" max="10232" width="11.28515625" style="30" bestFit="1" customWidth="1"/>
    <col min="10233" max="10233" width="12.5703125" style="30" bestFit="1" customWidth="1"/>
    <col min="10234" max="10234" width="10.140625" style="30" bestFit="1" customWidth="1"/>
    <col min="10235" max="10235" width="12.5703125" style="30" bestFit="1" customWidth="1"/>
    <col min="10236" max="10236" width="10.140625" style="30" bestFit="1" customWidth="1"/>
    <col min="10237" max="10237" width="12.5703125" style="30" bestFit="1" customWidth="1"/>
    <col min="10238" max="10238" width="10.140625" style="30" bestFit="1" customWidth="1"/>
    <col min="10239" max="10239" width="12.5703125" style="30" bestFit="1" customWidth="1"/>
    <col min="10240" max="10240" width="9.7109375" style="30" bestFit="1" customWidth="1"/>
    <col min="10241" max="10473" width="9.140625" style="30"/>
    <col min="10474" max="10474" width="43.140625" style="30" customWidth="1"/>
    <col min="10475" max="10475" width="3" style="30" bestFit="1" customWidth="1"/>
    <col min="10476" max="10479" width="15.140625" style="30" customWidth="1"/>
    <col min="10480" max="10480" width="19.7109375" style="30" customWidth="1"/>
    <col min="10481" max="10481" width="15.7109375" style="30" customWidth="1"/>
    <col min="10482" max="10486" width="15.140625" style="30" customWidth="1"/>
    <col min="10487" max="10487" width="12.5703125" style="30" bestFit="1" customWidth="1"/>
    <col min="10488" max="10488" width="11.28515625" style="30" bestFit="1" customWidth="1"/>
    <col min="10489" max="10489" width="12.5703125" style="30" bestFit="1" customWidth="1"/>
    <col min="10490" max="10490" width="10.140625" style="30" bestFit="1" customWidth="1"/>
    <col min="10491" max="10491" width="12.5703125" style="30" bestFit="1" customWidth="1"/>
    <col min="10492" max="10492" width="10.140625" style="30" bestFit="1" customWidth="1"/>
    <col min="10493" max="10493" width="12.5703125" style="30" bestFit="1" customWidth="1"/>
    <col min="10494" max="10494" width="10.140625" style="30" bestFit="1" customWidth="1"/>
    <col min="10495" max="10495" width="12.5703125" style="30" bestFit="1" customWidth="1"/>
    <col min="10496" max="10496" width="9.7109375" style="30" bestFit="1" customWidth="1"/>
    <col min="10497" max="10729" width="9.140625" style="30"/>
    <col min="10730" max="10730" width="43.140625" style="30" customWidth="1"/>
    <col min="10731" max="10731" width="3" style="30" bestFit="1" customWidth="1"/>
    <col min="10732" max="10735" width="15.140625" style="30" customWidth="1"/>
    <col min="10736" max="10736" width="19.7109375" style="30" customWidth="1"/>
    <col min="10737" max="10737" width="15.7109375" style="30" customWidth="1"/>
    <col min="10738" max="10742" width="15.140625" style="30" customWidth="1"/>
    <col min="10743" max="10743" width="12.5703125" style="30" bestFit="1" customWidth="1"/>
    <col min="10744" max="10744" width="11.28515625" style="30" bestFit="1" customWidth="1"/>
    <col min="10745" max="10745" width="12.5703125" style="30" bestFit="1" customWidth="1"/>
    <col min="10746" max="10746" width="10.140625" style="30" bestFit="1" customWidth="1"/>
    <col min="10747" max="10747" width="12.5703125" style="30" bestFit="1" customWidth="1"/>
    <col min="10748" max="10748" width="10.140625" style="30" bestFit="1" customWidth="1"/>
    <col min="10749" max="10749" width="12.5703125" style="30" bestFit="1" customWidth="1"/>
    <col min="10750" max="10750" width="10.140625" style="30" bestFit="1" customWidth="1"/>
    <col min="10751" max="10751" width="12.5703125" style="30" bestFit="1" customWidth="1"/>
    <col min="10752" max="10752" width="9.7109375" style="30" bestFit="1" customWidth="1"/>
    <col min="10753" max="10985" width="9.140625" style="30"/>
    <col min="10986" max="10986" width="43.140625" style="30" customWidth="1"/>
    <col min="10987" max="10987" width="3" style="30" bestFit="1" customWidth="1"/>
    <col min="10988" max="10991" width="15.140625" style="30" customWidth="1"/>
    <col min="10992" max="10992" width="19.7109375" style="30" customWidth="1"/>
    <col min="10993" max="10993" width="15.7109375" style="30" customWidth="1"/>
    <col min="10994" max="10998" width="15.140625" style="30" customWidth="1"/>
    <col min="10999" max="10999" width="12.5703125" style="30" bestFit="1" customWidth="1"/>
    <col min="11000" max="11000" width="11.28515625" style="30" bestFit="1" customWidth="1"/>
    <col min="11001" max="11001" width="12.5703125" style="30" bestFit="1" customWidth="1"/>
    <col min="11002" max="11002" width="10.140625" style="30" bestFit="1" customWidth="1"/>
    <col min="11003" max="11003" width="12.5703125" style="30" bestFit="1" customWidth="1"/>
    <col min="11004" max="11004" width="10.140625" style="30" bestFit="1" customWidth="1"/>
    <col min="11005" max="11005" width="12.5703125" style="30" bestFit="1" customWidth="1"/>
    <col min="11006" max="11006" width="10.140625" style="30" bestFit="1" customWidth="1"/>
    <col min="11007" max="11007" width="12.5703125" style="30" bestFit="1" customWidth="1"/>
    <col min="11008" max="11008" width="9.7109375" style="30" bestFit="1" customWidth="1"/>
    <col min="11009" max="11241" width="9.140625" style="30"/>
    <col min="11242" max="11242" width="43.140625" style="30" customWidth="1"/>
    <col min="11243" max="11243" width="3" style="30" bestFit="1" customWidth="1"/>
    <col min="11244" max="11247" width="15.140625" style="30" customWidth="1"/>
    <col min="11248" max="11248" width="19.7109375" style="30" customWidth="1"/>
    <col min="11249" max="11249" width="15.7109375" style="30" customWidth="1"/>
    <col min="11250" max="11254" width="15.140625" style="30" customWidth="1"/>
    <col min="11255" max="11255" width="12.5703125" style="30" bestFit="1" customWidth="1"/>
    <col min="11256" max="11256" width="11.28515625" style="30" bestFit="1" customWidth="1"/>
    <col min="11257" max="11257" width="12.5703125" style="30" bestFit="1" customWidth="1"/>
    <col min="11258" max="11258" width="10.140625" style="30" bestFit="1" customWidth="1"/>
    <col min="11259" max="11259" width="12.5703125" style="30" bestFit="1" customWidth="1"/>
    <col min="11260" max="11260" width="10.140625" style="30" bestFit="1" customWidth="1"/>
    <col min="11261" max="11261" width="12.5703125" style="30" bestFit="1" customWidth="1"/>
    <col min="11262" max="11262" width="10.140625" style="30" bestFit="1" customWidth="1"/>
    <col min="11263" max="11263" width="12.5703125" style="30" bestFit="1" customWidth="1"/>
    <col min="11264" max="11264" width="9.7109375" style="30" bestFit="1" customWidth="1"/>
    <col min="11265" max="11497" width="9.140625" style="30"/>
    <col min="11498" max="11498" width="43.140625" style="30" customWidth="1"/>
    <col min="11499" max="11499" width="3" style="30" bestFit="1" customWidth="1"/>
    <col min="11500" max="11503" width="15.140625" style="30" customWidth="1"/>
    <col min="11504" max="11504" width="19.7109375" style="30" customWidth="1"/>
    <col min="11505" max="11505" width="15.7109375" style="30" customWidth="1"/>
    <col min="11506" max="11510" width="15.140625" style="30" customWidth="1"/>
    <col min="11511" max="11511" width="12.5703125" style="30" bestFit="1" customWidth="1"/>
    <col min="11512" max="11512" width="11.28515625" style="30" bestFit="1" customWidth="1"/>
    <col min="11513" max="11513" width="12.5703125" style="30" bestFit="1" customWidth="1"/>
    <col min="11514" max="11514" width="10.140625" style="30" bestFit="1" customWidth="1"/>
    <col min="11515" max="11515" width="12.5703125" style="30" bestFit="1" customWidth="1"/>
    <col min="11516" max="11516" width="10.140625" style="30" bestFit="1" customWidth="1"/>
    <col min="11517" max="11517" width="12.5703125" style="30" bestFit="1" customWidth="1"/>
    <col min="11518" max="11518" width="10.140625" style="30" bestFit="1" customWidth="1"/>
    <col min="11519" max="11519" width="12.5703125" style="30" bestFit="1" customWidth="1"/>
    <col min="11520" max="11520" width="9.7109375" style="30" bestFit="1" customWidth="1"/>
    <col min="11521" max="11753" width="9.140625" style="30"/>
    <col min="11754" max="11754" width="43.140625" style="30" customWidth="1"/>
    <col min="11755" max="11755" width="3" style="30" bestFit="1" customWidth="1"/>
    <col min="11756" max="11759" width="15.140625" style="30" customWidth="1"/>
    <col min="11760" max="11760" width="19.7109375" style="30" customWidth="1"/>
    <col min="11761" max="11761" width="15.7109375" style="30" customWidth="1"/>
    <col min="11762" max="11766" width="15.140625" style="30" customWidth="1"/>
    <col min="11767" max="11767" width="12.5703125" style="30" bestFit="1" customWidth="1"/>
    <col min="11768" max="11768" width="11.28515625" style="30" bestFit="1" customWidth="1"/>
    <col min="11769" max="11769" width="12.5703125" style="30" bestFit="1" customWidth="1"/>
    <col min="11770" max="11770" width="10.140625" style="30" bestFit="1" customWidth="1"/>
    <col min="11771" max="11771" width="12.5703125" style="30" bestFit="1" customWidth="1"/>
    <col min="11772" max="11772" width="10.140625" style="30" bestFit="1" customWidth="1"/>
    <col min="11773" max="11773" width="12.5703125" style="30" bestFit="1" customWidth="1"/>
    <col min="11774" max="11774" width="10.140625" style="30" bestFit="1" customWidth="1"/>
    <col min="11775" max="11775" width="12.5703125" style="30" bestFit="1" customWidth="1"/>
    <col min="11776" max="11776" width="9.7109375" style="30" bestFit="1" customWidth="1"/>
    <col min="11777" max="12009" width="9.140625" style="30"/>
    <col min="12010" max="12010" width="43.140625" style="30" customWidth="1"/>
    <col min="12011" max="12011" width="3" style="30" bestFit="1" customWidth="1"/>
    <col min="12012" max="12015" width="15.140625" style="30" customWidth="1"/>
    <col min="12016" max="12016" width="19.7109375" style="30" customWidth="1"/>
    <col min="12017" max="12017" width="15.7109375" style="30" customWidth="1"/>
    <col min="12018" max="12022" width="15.140625" style="30" customWidth="1"/>
    <col min="12023" max="12023" width="12.5703125" style="30" bestFit="1" customWidth="1"/>
    <col min="12024" max="12024" width="11.28515625" style="30" bestFit="1" customWidth="1"/>
    <col min="12025" max="12025" width="12.5703125" style="30" bestFit="1" customWidth="1"/>
    <col min="12026" max="12026" width="10.140625" style="30" bestFit="1" customWidth="1"/>
    <col min="12027" max="12027" width="12.5703125" style="30" bestFit="1" customWidth="1"/>
    <col min="12028" max="12028" width="10.140625" style="30" bestFit="1" customWidth="1"/>
    <col min="12029" max="12029" width="12.5703125" style="30" bestFit="1" customWidth="1"/>
    <col min="12030" max="12030" width="10.140625" style="30" bestFit="1" customWidth="1"/>
    <col min="12031" max="12031" width="12.5703125" style="30" bestFit="1" customWidth="1"/>
    <col min="12032" max="12032" width="9.7109375" style="30" bestFit="1" customWidth="1"/>
    <col min="12033" max="12265" width="9.140625" style="30"/>
    <col min="12266" max="12266" width="43.140625" style="30" customWidth="1"/>
    <col min="12267" max="12267" width="3" style="30" bestFit="1" customWidth="1"/>
    <col min="12268" max="12271" width="15.140625" style="30" customWidth="1"/>
    <col min="12272" max="12272" width="19.7109375" style="30" customWidth="1"/>
    <col min="12273" max="12273" width="15.7109375" style="30" customWidth="1"/>
    <col min="12274" max="12278" width="15.140625" style="30" customWidth="1"/>
    <col min="12279" max="12279" width="12.5703125" style="30" bestFit="1" customWidth="1"/>
    <col min="12280" max="12280" width="11.28515625" style="30" bestFit="1" customWidth="1"/>
    <col min="12281" max="12281" width="12.5703125" style="30" bestFit="1" customWidth="1"/>
    <col min="12282" max="12282" width="10.140625" style="30" bestFit="1" customWidth="1"/>
    <col min="12283" max="12283" width="12.5703125" style="30" bestFit="1" customWidth="1"/>
    <col min="12284" max="12284" width="10.140625" style="30" bestFit="1" customWidth="1"/>
    <col min="12285" max="12285" width="12.5703125" style="30" bestFit="1" customWidth="1"/>
    <col min="12286" max="12286" width="10.140625" style="30" bestFit="1" customWidth="1"/>
    <col min="12287" max="12287" width="12.5703125" style="30" bestFit="1" customWidth="1"/>
    <col min="12288" max="12288" width="9.7109375" style="30" bestFit="1" customWidth="1"/>
    <col min="12289" max="12521" width="9.140625" style="30"/>
    <col min="12522" max="12522" width="43.140625" style="30" customWidth="1"/>
    <col min="12523" max="12523" width="3" style="30" bestFit="1" customWidth="1"/>
    <col min="12524" max="12527" width="15.140625" style="30" customWidth="1"/>
    <col min="12528" max="12528" width="19.7109375" style="30" customWidth="1"/>
    <col min="12529" max="12529" width="15.7109375" style="30" customWidth="1"/>
    <col min="12530" max="12534" width="15.140625" style="30" customWidth="1"/>
    <col min="12535" max="12535" width="12.5703125" style="30" bestFit="1" customWidth="1"/>
    <col min="12536" max="12536" width="11.28515625" style="30" bestFit="1" customWidth="1"/>
    <col min="12537" max="12537" width="12.5703125" style="30" bestFit="1" customWidth="1"/>
    <col min="12538" max="12538" width="10.140625" style="30" bestFit="1" customWidth="1"/>
    <col min="12539" max="12539" width="12.5703125" style="30" bestFit="1" customWidth="1"/>
    <col min="12540" max="12540" width="10.140625" style="30" bestFit="1" customWidth="1"/>
    <col min="12541" max="12541" width="12.5703125" style="30" bestFit="1" customWidth="1"/>
    <col min="12542" max="12542" width="10.140625" style="30" bestFit="1" customWidth="1"/>
    <col min="12543" max="12543" width="12.5703125" style="30" bestFit="1" customWidth="1"/>
    <col min="12544" max="12544" width="9.7109375" style="30" bestFit="1" customWidth="1"/>
    <col min="12545" max="12777" width="9.140625" style="30"/>
    <col min="12778" max="12778" width="43.140625" style="30" customWidth="1"/>
    <col min="12779" max="12779" width="3" style="30" bestFit="1" customWidth="1"/>
    <col min="12780" max="12783" width="15.140625" style="30" customWidth="1"/>
    <col min="12784" max="12784" width="19.7109375" style="30" customWidth="1"/>
    <col min="12785" max="12785" width="15.7109375" style="30" customWidth="1"/>
    <col min="12786" max="12790" width="15.140625" style="30" customWidth="1"/>
    <col min="12791" max="12791" width="12.5703125" style="30" bestFit="1" customWidth="1"/>
    <col min="12792" max="12792" width="11.28515625" style="30" bestFit="1" customWidth="1"/>
    <col min="12793" max="12793" width="12.5703125" style="30" bestFit="1" customWidth="1"/>
    <col min="12794" max="12794" width="10.140625" style="30" bestFit="1" customWidth="1"/>
    <col min="12795" max="12795" width="12.5703125" style="30" bestFit="1" customWidth="1"/>
    <col min="12796" max="12796" width="10.140625" style="30" bestFit="1" customWidth="1"/>
    <col min="12797" max="12797" width="12.5703125" style="30" bestFit="1" customWidth="1"/>
    <col min="12798" max="12798" width="10.140625" style="30" bestFit="1" customWidth="1"/>
    <col min="12799" max="12799" width="12.5703125" style="30" bestFit="1" customWidth="1"/>
    <col min="12800" max="12800" width="9.7109375" style="30" bestFit="1" customWidth="1"/>
    <col min="12801" max="13033" width="9.140625" style="30"/>
    <col min="13034" max="13034" width="43.140625" style="30" customWidth="1"/>
    <col min="13035" max="13035" width="3" style="30" bestFit="1" customWidth="1"/>
    <col min="13036" max="13039" width="15.140625" style="30" customWidth="1"/>
    <col min="13040" max="13040" width="19.7109375" style="30" customWidth="1"/>
    <col min="13041" max="13041" width="15.7109375" style="30" customWidth="1"/>
    <col min="13042" max="13046" width="15.140625" style="30" customWidth="1"/>
    <col min="13047" max="13047" width="12.5703125" style="30" bestFit="1" customWidth="1"/>
    <col min="13048" max="13048" width="11.28515625" style="30" bestFit="1" customWidth="1"/>
    <col min="13049" max="13049" width="12.5703125" style="30" bestFit="1" customWidth="1"/>
    <col min="13050" max="13050" width="10.140625" style="30" bestFit="1" customWidth="1"/>
    <col min="13051" max="13051" width="12.5703125" style="30" bestFit="1" customWidth="1"/>
    <col min="13052" max="13052" width="10.140625" style="30" bestFit="1" customWidth="1"/>
    <col min="13053" max="13053" width="12.5703125" style="30" bestFit="1" customWidth="1"/>
    <col min="13054" max="13054" width="10.140625" style="30" bestFit="1" customWidth="1"/>
    <col min="13055" max="13055" width="12.5703125" style="30" bestFit="1" customWidth="1"/>
    <col min="13056" max="13056" width="9.7109375" style="30" bestFit="1" customWidth="1"/>
    <col min="13057" max="13289" width="9.140625" style="30"/>
    <col min="13290" max="13290" width="43.140625" style="30" customWidth="1"/>
    <col min="13291" max="13291" width="3" style="30" bestFit="1" customWidth="1"/>
    <col min="13292" max="13295" width="15.140625" style="30" customWidth="1"/>
    <col min="13296" max="13296" width="19.7109375" style="30" customWidth="1"/>
    <col min="13297" max="13297" width="15.7109375" style="30" customWidth="1"/>
    <col min="13298" max="13302" width="15.140625" style="30" customWidth="1"/>
    <col min="13303" max="13303" width="12.5703125" style="30" bestFit="1" customWidth="1"/>
    <col min="13304" max="13304" width="11.28515625" style="30" bestFit="1" customWidth="1"/>
    <col min="13305" max="13305" width="12.5703125" style="30" bestFit="1" customWidth="1"/>
    <col min="13306" max="13306" width="10.140625" style="30" bestFit="1" customWidth="1"/>
    <col min="13307" max="13307" width="12.5703125" style="30" bestFit="1" customWidth="1"/>
    <col min="13308" max="13308" width="10.140625" style="30" bestFit="1" customWidth="1"/>
    <col min="13309" max="13309" width="12.5703125" style="30" bestFit="1" customWidth="1"/>
    <col min="13310" max="13310" width="10.140625" style="30" bestFit="1" customWidth="1"/>
    <col min="13311" max="13311" width="12.5703125" style="30" bestFit="1" customWidth="1"/>
    <col min="13312" max="13312" width="9.7109375" style="30" bestFit="1" customWidth="1"/>
    <col min="13313" max="13545" width="9.140625" style="30"/>
    <col min="13546" max="13546" width="43.140625" style="30" customWidth="1"/>
    <col min="13547" max="13547" width="3" style="30" bestFit="1" customWidth="1"/>
    <col min="13548" max="13551" width="15.140625" style="30" customWidth="1"/>
    <col min="13552" max="13552" width="19.7109375" style="30" customWidth="1"/>
    <col min="13553" max="13553" width="15.7109375" style="30" customWidth="1"/>
    <col min="13554" max="13558" width="15.140625" style="30" customWidth="1"/>
    <col min="13559" max="13559" width="12.5703125" style="30" bestFit="1" customWidth="1"/>
    <col min="13560" max="13560" width="11.28515625" style="30" bestFit="1" customWidth="1"/>
    <col min="13561" max="13561" width="12.5703125" style="30" bestFit="1" customWidth="1"/>
    <col min="13562" max="13562" width="10.140625" style="30" bestFit="1" customWidth="1"/>
    <col min="13563" max="13563" width="12.5703125" style="30" bestFit="1" customWidth="1"/>
    <col min="13564" max="13564" width="10.140625" style="30" bestFit="1" customWidth="1"/>
    <col min="13565" max="13565" width="12.5703125" style="30" bestFit="1" customWidth="1"/>
    <col min="13566" max="13566" width="10.140625" style="30" bestFit="1" customWidth="1"/>
    <col min="13567" max="13567" width="12.5703125" style="30" bestFit="1" customWidth="1"/>
    <col min="13568" max="13568" width="9.7109375" style="30" bestFit="1" customWidth="1"/>
    <col min="13569" max="13801" width="9.140625" style="30"/>
    <col min="13802" max="13802" width="43.140625" style="30" customWidth="1"/>
    <col min="13803" max="13803" width="3" style="30" bestFit="1" customWidth="1"/>
    <col min="13804" max="13807" width="15.140625" style="30" customWidth="1"/>
    <col min="13808" max="13808" width="19.7109375" style="30" customWidth="1"/>
    <col min="13809" max="13809" width="15.7109375" style="30" customWidth="1"/>
    <col min="13810" max="13814" width="15.140625" style="30" customWidth="1"/>
    <col min="13815" max="13815" width="12.5703125" style="30" bestFit="1" customWidth="1"/>
    <col min="13816" max="13816" width="11.28515625" style="30" bestFit="1" customWidth="1"/>
    <col min="13817" max="13817" width="12.5703125" style="30" bestFit="1" customWidth="1"/>
    <col min="13818" max="13818" width="10.140625" style="30" bestFit="1" customWidth="1"/>
    <col min="13819" max="13819" width="12.5703125" style="30" bestFit="1" customWidth="1"/>
    <col min="13820" max="13820" width="10.140625" style="30" bestFit="1" customWidth="1"/>
    <col min="13821" max="13821" width="12.5703125" style="30" bestFit="1" customWidth="1"/>
    <col min="13822" max="13822" width="10.140625" style="30" bestFit="1" customWidth="1"/>
    <col min="13823" max="13823" width="12.5703125" style="30" bestFit="1" customWidth="1"/>
    <col min="13824" max="13824" width="9.7109375" style="30" bestFit="1" customWidth="1"/>
    <col min="13825" max="14057" width="9.140625" style="30"/>
    <col min="14058" max="14058" width="43.140625" style="30" customWidth="1"/>
    <col min="14059" max="14059" width="3" style="30" bestFit="1" customWidth="1"/>
    <col min="14060" max="14063" width="15.140625" style="30" customWidth="1"/>
    <col min="14064" max="14064" width="19.7109375" style="30" customWidth="1"/>
    <col min="14065" max="14065" width="15.7109375" style="30" customWidth="1"/>
    <col min="14066" max="14070" width="15.140625" style="30" customWidth="1"/>
    <col min="14071" max="14071" width="12.5703125" style="30" bestFit="1" customWidth="1"/>
    <col min="14072" max="14072" width="11.28515625" style="30" bestFit="1" customWidth="1"/>
    <col min="14073" max="14073" width="12.5703125" style="30" bestFit="1" customWidth="1"/>
    <col min="14074" max="14074" width="10.140625" style="30" bestFit="1" customWidth="1"/>
    <col min="14075" max="14075" width="12.5703125" style="30" bestFit="1" customWidth="1"/>
    <col min="14076" max="14076" width="10.140625" style="30" bestFit="1" customWidth="1"/>
    <col min="14077" max="14077" width="12.5703125" style="30" bestFit="1" customWidth="1"/>
    <col min="14078" max="14078" width="10.140625" style="30" bestFit="1" customWidth="1"/>
    <col min="14079" max="14079" width="12.5703125" style="30" bestFit="1" customWidth="1"/>
    <col min="14080" max="14080" width="9.7109375" style="30" bestFit="1" customWidth="1"/>
    <col min="14081" max="14313" width="9.140625" style="30"/>
    <col min="14314" max="14314" width="43.140625" style="30" customWidth="1"/>
    <col min="14315" max="14315" width="3" style="30" bestFit="1" customWidth="1"/>
    <col min="14316" max="14319" width="15.140625" style="30" customWidth="1"/>
    <col min="14320" max="14320" width="19.7109375" style="30" customWidth="1"/>
    <col min="14321" max="14321" width="15.7109375" style="30" customWidth="1"/>
    <col min="14322" max="14326" width="15.140625" style="30" customWidth="1"/>
    <col min="14327" max="14327" width="12.5703125" style="30" bestFit="1" customWidth="1"/>
    <col min="14328" max="14328" width="11.28515625" style="30" bestFit="1" customWidth="1"/>
    <col min="14329" max="14329" width="12.5703125" style="30" bestFit="1" customWidth="1"/>
    <col min="14330" max="14330" width="10.140625" style="30" bestFit="1" customWidth="1"/>
    <col min="14331" max="14331" width="12.5703125" style="30" bestFit="1" customWidth="1"/>
    <col min="14332" max="14332" width="10.140625" style="30" bestFit="1" customWidth="1"/>
    <col min="14333" max="14333" width="12.5703125" style="30" bestFit="1" customWidth="1"/>
    <col min="14334" max="14334" width="10.140625" style="30" bestFit="1" customWidth="1"/>
    <col min="14335" max="14335" width="12.5703125" style="30" bestFit="1" customWidth="1"/>
    <col min="14336" max="14336" width="9.7109375" style="30" bestFit="1" customWidth="1"/>
    <col min="14337" max="14569" width="9.140625" style="30"/>
    <col min="14570" max="14570" width="43.140625" style="30" customWidth="1"/>
    <col min="14571" max="14571" width="3" style="30" bestFit="1" customWidth="1"/>
    <col min="14572" max="14575" width="15.140625" style="30" customWidth="1"/>
    <col min="14576" max="14576" width="19.7109375" style="30" customWidth="1"/>
    <col min="14577" max="14577" width="15.7109375" style="30" customWidth="1"/>
    <col min="14578" max="14582" width="15.140625" style="30" customWidth="1"/>
    <col min="14583" max="14583" width="12.5703125" style="30" bestFit="1" customWidth="1"/>
    <col min="14584" max="14584" width="11.28515625" style="30" bestFit="1" customWidth="1"/>
    <col min="14585" max="14585" width="12.5703125" style="30" bestFit="1" customWidth="1"/>
    <col min="14586" max="14586" width="10.140625" style="30" bestFit="1" customWidth="1"/>
    <col min="14587" max="14587" width="12.5703125" style="30" bestFit="1" customWidth="1"/>
    <col min="14588" max="14588" width="10.140625" style="30" bestFit="1" customWidth="1"/>
    <col min="14589" max="14589" width="12.5703125" style="30" bestFit="1" customWidth="1"/>
    <col min="14590" max="14590" width="10.140625" style="30" bestFit="1" customWidth="1"/>
    <col min="14591" max="14591" width="12.5703125" style="30" bestFit="1" customWidth="1"/>
    <col min="14592" max="14592" width="9.7109375" style="30" bestFit="1" customWidth="1"/>
    <col min="14593" max="14825" width="9.140625" style="30"/>
    <col min="14826" max="14826" width="43.140625" style="30" customWidth="1"/>
    <col min="14827" max="14827" width="3" style="30" bestFit="1" customWidth="1"/>
    <col min="14828" max="14831" width="15.140625" style="30" customWidth="1"/>
    <col min="14832" max="14832" width="19.7109375" style="30" customWidth="1"/>
    <col min="14833" max="14833" width="15.7109375" style="30" customWidth="1"/>
    <col min="14834" max="14838" width="15.140625" style="30" customWidth="1"/>
    <col min="14839" max="14839" width="12.5703125" style="30" bestFit="1" customWidth="1"/>
    <col min="14840" max="14840" width="11.28515625" style="30" bestFit="1" customWidth="1"/>
    <col min="14841" max="14841" width="12.5703125" style="30" bestFit="1" customWidth="1"/>
    <col min="14842" max="14842" width="10.140625" style="30" bestFit="1" customWidth="1"/>
    <col min="14843" max="14843" width="12.5703125" style="30" bestFit="1" customWidth="1"/>
    <col min="14844" max="14844" width="10.140625" style="30" bestFit="1" customWidth="1"/>
    <col min="14845" max="14845" width="12.5703125" style="30" bestFit="1" customWidth="1"/>
    <col min="14846" max="14846" width="10.140625" style="30" bestFit="1" customWidth="1"/>
    <col min="14847" max="14847" width="12.5703125" style="30" bestFit="1" customWidth="1"/>
    <col min="14848" max="14848" width="9.7109375" style="30" bestFit="1" customWidth="1"/>
    <col min="14849" max="15081" width="9.140625" style="30"/>
    <col min="15082" max="15082" width="43.140625" style="30" customWidth="1"/>
    <col min="15083" max="15083" width="3" style="30" bestFit="1" customWidth="1"/>
    <col min="15084" max="15087" width="15.140625" style="30" customWidth="1"/>
    <col min="15088" max="15088" width="19.7109375" style="30" customWidth="1"/>
    <col min="15089" max="15089" width="15.7109375" style="30" customWidth="1"/>
    <col min="15090" max="15094" width="15.140625" style="30" customWidth="1"/>
    <col min="15095" max="15095" width="12.5703125" style="30" bestFit="1" customWidth="1"/>
    <col min="15096" max="15096" width="11.28515625" style="30" bestFit="1" customWidth="1"/>
    <col min="15097" max="15097" width="12.5703125" style="30" bestFit="1" customWidth="1"/>
    <col min="15098" max="15098" width="10.140625" style="30" bestFit="1" customWidth="1"/>
    <col min="15099" max="15099" width="12.5703125" style="30" bestFit="1" customWidth="1"/>
    <col min="15100" max="15100" width="10.140625" style="30" bestFit="1" customWidth="1"/>
    <col min="15101" max="15101" width="12.5703125" style="30" bestFit="1" customWidth="1"/>
    <col min="15102" max="15102" width="10.140625" style="30" bestFit="1" customWidth="1"/>
    <col min="15103" max="15103" width="12.5703125" style="30" bestFit="1" customWidth="1"/>
    <col min="15104" max="15104" width="9.7109375" style="30" bestFit="1" customWidth="1"/>
    <col min="15105" max="15337" width="9.140625" style="30"/>
    <col min="15338" max="15338" width="43.140625" style="30" customWidth="1"/>
    <col min="15339" max="15339" width="3" style="30" bestFit="1" customWidth="1"/>
    <col min="15340" max="15343" width="15.140625" style="30" customWidth="1"/>
    <col min="15344" max="15344" width="19.7109375" style="30" customWidth="1"/>
    <col min="15345" max="15345" width="15.7109375" style="30" customWidth="1"/>
    <col min="15346" max="15350" width="15.140625" style="30" customWidth="1"/>
    <col min="15351" max="15351" width="12.5703125" style="30" bestFit="1" customWidth="1"/>
    <col min="15352" max="15352" width="11.28515625" style="30" bestFit="1" customWidth="1"/>
    <col min="15353" max="15353" width="12.5703125" style="30" bestFit="1" customWidth="1"/>
    <col min="15354" max="15354" width="10.140625" style="30" bestFit="1" customWidth="1"/>
    <col min="15355" max="15355" width="12.5703125" style="30" bestFit="1" customWidth="1"/>
    <col min="15356" max="15356" width="10.140625" style="30" bestFit="1" customWidth="1"/>
    <col min="15357" max="15357" width="12.5703125" style="30" bestFit="1" customWidth="1"/>
    <col min="15358" max="15358" width="10.140625" style="30" bestFit="1" customWidth="1"/>
    <col min="15359" max="15359" width="12.5703125" style="30" bestFit="1" customWidth="1"/>
    <col min="15360" max="15360" width="9.7109375" style="30" bestFit="1" customWidth="1"/>
    <col min="15361" max="15593" width="9.140625" style="30"/>
    <col min="15594" max="15594" width="43.140625" style="30" customWidth="1"/>
    <col min="15595" max="15595" width="3" style="30" bestFit="1" customWidth="1"/>
    <col min="15596" max="15599" width="15.140625" style="30" customWidth="1"/>
    <col min="15600" max="15600" width="19.7109375" style="30" customWidth="1"/>
    <col min="15601" max="15601" width="15.7109375" style="30" customWidth="1"/>
    <col min="15602" max="15606" width="15.140625" style="30" customWidth="1"/>
    <col min="15607" max="15607" width="12.5703125" style="30" bestFit="1" customWidth="1"/>
    <col min="15608" max="15608" width="11.28515625" style="30" bestFit="1" customWidth="1"/>
    <col min="15609" max="15609" width="12.5703125" style="30" bestFit="1" customWidth="1"/>
    <col min="15610" max="15610" width="10.140625" style="30" bestFit="1" customWidth="1"/>
    <col min="15611" max="15611" width="12.5703125" style="30" bestFit="1" customWidth="1"/>
    <col min="15612" max="15612" width="10.140625" style="30" bestFit="1" customWidth="1"/>
    <col min="15613" max="15613" width="12.5703125" style="30" bestFit="1" customWidth="1"/>
    <col min="15614" max="15614" width="10.140625" style="30" bestFit="1" customWidth="1"/>
    <col min="15615" max="15615" width="12.5703125" style="30" bestFit="1" customWidth="1"/>
    <col min="15616" max="15616" width="9.7109375" style="30" bestFit="1" customWidth="1"/>
    <col min="15617" max="15849" width="9.140625" style="30"/>
    <col min="15850" max="15850" width="43.140625" style="30" customWidth="1"/>
    <col min="15851" max="15851" width="3" style="30" bestFit="1" customWidth="1"/>
    <col min="15852" max="15855" width="15.140625" style="30" customWidth="1"/>
    <col min="15856" max="15856" width="19.7109375" style="30" customWidth="1"/>
    <col min="15857" max="15857" width="15.7109375" style="30" customWidth="1"/>
    <col min="15858" max="15862" width="15.140625" style="30" customWidth="1"/>
    <col min="15863" max="15863" width="12.5703125" style="30" bestFit="1" customWidth="1"/>
    <col min="15864" max="15864" width="11.28515625" style="30" bestFit="1" customWidth="1"/>
    <col min="15865" max="15865" width="12.5703125" style="30" bestFit="1" customWidth="1"/>
    <col min="15866" max="15866" width="10.140625" style="30" bestFit="1" customWidth="1"/>
    <col min="15867" max="15867" width="12.5703125" style="30" bestFit="1" customWidth="1"/>
    <col min="15868" max="15868" width="10.140625" style="30" bestFit="1" customWidth="1"/>
    <col min="15869" max="15869" width="12.5703125" style="30" bestFit="1" customWidth="1"/>
    <col min="15870" max="15870" width="10.140625" style="30" bestFit="1" customWidth="1"/>
    <col min="15871" max="15871" width="12.5703125" style="30" bestFit="1" customWidth="1"/>
    <col min="15872" max="15872" width="9.7109375" style="30" bestFit="1" customWidth="1"/>
    <col min="15873" max="16105" width="9.140625" style="30"/>
    <col min="16106" max="16106" width="43.140625" style="30" customWidth="1"/>
    <col min="16107" max="16107" width="3" style="30" bestFit="1" customWidth="1"/>
    <col min="16108" max="16111" width="15.140625" style="30" customWidth="1"/>
    <col min="16112" max="16112" width="19.7109375" style="30" customWidth="1"/>
    <col min="16113" max="16113" width="15.7109375" style="30" customWidth="1"/>
    <col min="16114" max="16118" width="15.140625" style="30" customWidth="1"/>
    <col min="16119" max="16119" width="12.5703125" style="30" bestFit="1" customWidth="1"/>
    <col min="16120" max="16120" width="11.28515625" style="30" bestFit="1" customWidth="1"/>
    <col min="16121" max="16121" width="12.5703125" style="30" bestFit="1" customWidth="1"/>
    <col min="16122" max="16122" width="10.140625" style="30" bestFit="1" customWidth="1"/>
    <col min="16123" max="16123" width="12.5703125" style="30" bestFit="1" customWidth="1"/>
    <col min="16124" max="16124" width="10.140625" style="30" bestFit="1" customWidth="1"/>
    <col min="16125" max="16125" width="12.5703125" style="30" bestFit="1" customWidth="1"/>
    <col min="16126" max="16126" width="10.140625" style="30" bestFit="1" customWidth="1"/>
    <col min="16127" max="16127" width="12.5703125" style="30" bestFit="1" customWidth="1"/>
    <col min="16128" max="16128" width="9.7109375" style="30" bestFit="1" customWidth="1"/>
    <col min="16129" max="16384" width="9.140625" style="30"/>
  </cols>
  <sheetData>
    <row r="2" spans="1:10" x14ac:dyDescent="0.2">
      <c r="A2" s="29" t="s">
        <v>106</v>
      </c>
    </row>
    <row r="3" spans="1:10" ht="13.5" thickBot="1" x14ac:dyDescent="0.25">
      <c r="A3" s="29"/>
      <c r="C3" s="46"/>
    </row>
    <row r="4" spans="1:10" s="29" customFormat="1" ht="13.5" thickBot="1" x14ac:dyDescent="0.25">
      <c r="C4" s="47" t="s">
        <v>107</v>
      </c>
      <c r="D4" s="48" t="s">
        <v>108</v>
      </c>
      <c r="E4" s="49"/>
      <c r="F4" s="50" t="s">
        <v>105</v>
      </c>
      <c r="G4" s="48" t="s">
        <v>81</v>
      </c>
      <c r="H4" s="49"/>
      <c r="I4" s="50" t="s">
        <v>109</v>
      </c>
      <c r="J4" s="47" t="s">
        <v>26</v>
      </c>
    </row>
    <row r="5" spans="1:10" s="29" customFormat="1" x14ac:dyDescent="0.2">
      <c r="C5" s="51" t="s">
        <v>176</v>
      </c>
      <c r="D5" s="52" t="s">
        <v>177</v>
      </c>
      <c r="E5" s="53" t="s">
        <v>178</v>
      </c>
      <c r="F5" s="52" t="s">
        <v>179</v>
      </c>
      <c r="G5" s="52" t="s">
        <v>180</v>
      </c>
      <c r="H5" s="53" t="s">
        <v>181</v>
      </c>
      <c r="I5" s="52" t="s">
        <v>182</v>
      </c>
      <c r="J5" s="51" t="s">
        <v>183</v>
      </c>
    </row>
    <row r="6" spans="1:10" s="33" customFormat="1" ht="22.5" x14ac:dyDescent="0.15">
      <c r="A6" s="32" t="s">
        <v>110</v>
      </c>
      <c r="B6" s="54"/>
      <c r="C6" s="55" t="s">
        <v>111</v>
      </c>
      <c r="D6" s="56" t="s">
        <v>111</v>
      </c>
      <c r="E6" s="57" t="s">
        <v>111</v>
      </c>
      <c r="F6" s="58" t="s">
        <v>111</v>
      </c>
      <c r="G6" s="56" t="s">
        <v>111</v>
      </c>
      <c r="H6" s="57" t="s">
        <v>111</v>
      </c>
      <c r="I6" s="58" t="s">
        <v>111</v>
      </c>
      <c r="J6" s="55" t="s">
        <v>111</v>
      </c>
    </row>
    <row r="7" spans="1:10" s="31" customFormat="1" x14ac:dyDescent="0.2">
      <c r="A7" s="34" t="s">
        <v>112</v>
      </c>
      <c r="B7" s="59"/>
      <c r="C7" s="60" t="s">
        <v>113</v>
      </c>
      <c r="D7" s="61" t="s">
        <v>113</v>
      </c>
      <c r="E7" s="62" t="s">
        <v>113</v>
      </c>
      <c r="F7" s="63" t="s">
        <v>113</v>
      </c>
      <c r="G7" s="61" t="s">
        <v>113</v>
      </c>
      <c r="H7" s="62" t="s">
        <v>113</v>
      </c>
      <c r="I7" s="63" t="s">
        <v>113</v>
      </c>
      <c r="J7" s="60" t="s">
        <v>113</v>
      </c>
    </row>
    <row r="8" spans="1:10" x14ac:dyDescent="0.2">
      <c r="A8" s="35" t="s">
        <v>114</v>
      </c>
      <c r="B8" s="64"/>
      <c r="C8" s="60">
        <v>70</v>
      </c>
      <c r="D8" s="61">
        <v>150</v>
      </c>
      <c r="E8" s="62">
        <v>50</v>
      </c>
      <c r="F8" s="63">
        <v>200</v>
      </c>
      <c r="G8" s="61">
        <v>100</v>
      </c>
      <c r="H8" s="62">
        <v>50</v>
      </c>
      <c r="I8" s="63">
        <v>250</v>
      </c>
      <c r="J8" s="60">
        <v>125</v>
      </c>
    </row>
    <row r="9" spans="1:10" x14ac:dyDescent="0.2">
      <c r="A9" s="35" t="s">
        <v>115</v>
      </c>
      <c r="B9" s="64"/>
      <c r="C9" s="60">
        <f>C8</f>
        <v>70</v>
      </c>
      <c r="D9" s="61">
        <f t="shared" ref="D9:J9" si="0">D8</f>
        <v>150</v>
      </c>
      <c r="E9" s="62">
        <f t="shared" si="0"/>
        <v>50</v>
      </c>
      <c r="F9" s="63">
        <f t="shared" si="0"/>
        <v>200</v>
      </c>
      <c r="G9" s="61">
        <f t="shared" si="0"/>
        <v>100</v>
      </c>
      <c r="H9" s="62">
        <f t="shared" si="0"/>
        <v>50</v>
      </c>
      <c r="I9" s="63">
        <f t="shared" si="0"/>
        <v>250</v>
      </c>
      <c r="J9" s="60">
        <f t="shared" si="0"/>
        <v>125</v>
      </c>
    </row>
    <row r="10" spans="1:10" x14ac:dyDescent="0.2">
      <c r="A10" s="35" t="s">
        <v>116</v>
      </c>
      <c r="B10" s="64"/>
      <c r="C10" s="60">
        <v>1</v>
      </c>
      <c r="D10" s="61">
        <v>1</v>
      </c>
      <c r="E10" s="62">
        <v>1</v>
      </c>
      <c r="F10" s="63">
        <v>1</v>
      </c>
      <c r="G10" s="61">
        <v>2</v>
      </c>
      <c r="H10" s="62">
        <v>2</v>
      </c>
      <c r="I10" s="63">
        <v>1</v>
      </c>
      <c r="J10" s="60">
        <v>3</v>
      </c>
    </row>
    <row r="11" spans="1:10" s="46" customFormat="1" x14ac:dyDescent="0.2">
      <c r="A11" s="35" t="s">
        <v>117</v>
      </c>
      <c r="B11" s="64" t="s">
        <v>118</v>
      </c>
      <c r="C11" s="60">
        <v>55</v>
      </c>
      <c r="D11" s="61">
        <v>100</v>
      </c>
      <c r="E11" s="62">
        <v>55</v>
      </c>
      <c r="F11" s="63">
        <v>150</v>
      </c>
      <c r="G11" s="61">
        <v>110</v>
      </c>
      <c r="H11" s="62">
        <v>60</v>
      </c>
      <c r="I11" s="63">
        <v>185</v>
      </c>
      <c r="J11" s="60">
        <v>90</v>
      </c>
    </row>
    <row r="12" spans="1:10" x14ac:dyDescent="0.2">
      <c r="A12" s="36" t="s">
        <v>119</v>
      </c>
      <c r="B12" s="65"/>
      <c r="C12" s="66"/>
      <c r="D12" s="67"/>
      <c r="E12" s="68"/>
      <c r="F12" s="69"/>
      <c r="G12" s="67"/>
      <c r="H12" s="68"/>
      <c r="I12" s="69"/>
      <c r="J12" s="66"/>
    </row>
    <row r="13" spans="1:10" x14ac:dyDescent="0.2">
      <c r="A13" s="38" t="s">
        <v>120</v>
      </c>
      <c r="B13" s="70" t="s">
        <v>121</v>
      </c>
      <c r="C13" s="71">
        <f t="shared" ref="C13:J13" si="1">ROUND((C11)-C11/1.1,2)</f>
        <v>5</v>
      </c>
      <c r="D13" s="72">
        <f t="shared" si="1"/>
        <v>9.09</v>
      </c>
      <c r="E13" s="73">
        <f t="shared" si="1"/>
        <v>5</v>
      </c>
      <c r="F13" s="74">
        <f t="shared" si="1"/>
        <v>13.64</v>
      </c>
      <c r="G13" s="72">
        <f t="shared" si="1"/>
        <v>10</v>
      </c>
      <c r="H13" s="73">
        <f t="shared" si="1"/>
        <v>5.45</v>
      </c>
      <c r="I13" s="74">
        <f t="shared" si="1"/>
        <v>16.82</v>
      </c>
      <c r="J13" s="71">
        <f t="shared" si="1"/>
        <v>8.18</v>
      </c>
    </row>
    <row r="14" spans="1:10" x14ac:dyDescent="0.2">
      <c r="A14" s="38" t="s">
        <v>122</v>
      </c>
      <c r="B14" s="70" t="s">
        <v>123</v>
      </c>
      <c r="C14" s="75">
        <f>+(C11-C13)*40/140</f>
        <v>14.285714285714286</v>
      </c>
      <c r="D14" s="76">
        <f>+(D11-D13)*20/120</f>
        <v>15.151666666666666</v>
      </c>
      <c r="E14" s="77">
        <f>+(E11-E13)*20/120</f>
        <v>8.3333333333333339</v>
      </c>
      <c r="F14" s="78">
        <f>+(F11-F13)*20/120</f>
        <v>22.72666666666667</v>
      </c>
      <c r="G14" s="76">
        <f>+(G11-G13)*16/116</f>
        <v>13.793103448275861</v>
      </c>
      <c r="H14" s="77">
        <f>+(H11-H13)*16/116</f>
        <v>7.524137931034482</v>
      </c>
      <c r="I14" s="78">
        <f>+(I11-I13)*20/120</f>
        <v>28.030000000000005</v>
      </c>
      <c r="J14" s="75">
        <f t="shared" ref="J14" si="2">+(J11-J13)*16/116</f>
        <v>11.28551724137931</v>
      </c>
    </row>
    <row r="15" spans="1:10" x14ac:dyDescent="0.2">
      <c r="A15" s="38" t="s">
        <v>124</v>
      </c>
      <c r="B15" s="70" t="s">
        <v>125</v>
      </c>
      <c r="C15" s="71">
        <f t="shared" ref="C15:J15" si="3">+C13+C14</f>
        <v>19.285714285714285</v>
      </c>
      <c r="D15" s="72">
        <f t="shared" si="3"/>
        <v>24.241666666666667</v>
      </c>
      <c r="E15" s="73">
        <f t="shared" si="3"/>
        <v>13.333333333333334</v>
      </c>
      <c r="F15" s="74">
        <f t="shared" si="3"/>
        <v>36.366666666666674</v>
      </c>
      <c r="G15" s="72">
        <f t="shared" si="3"/>
        <v>23.793103448275861</v>
      </c>
      <c r="H15" s="73">
        <f t="shared" si="3"/>
        <v>12.974137931034482</v>
      </c>
      <c r="I15" s="74">
        <f t="shared" si="3"/>
        <v>44.850000000000009</v>
      </c>
      <c r="J15" s="71">
        <f t="shared" si="3"/>
        <v>19.46551724137931</v>
      </c>
    </row>
    <row r="16" spans="1:10" x14ac:dyDescent="0.2">
      <c r="A16" s="38" t="s">
        <v>126</v>
      </c>
      <c r="B16" s="70" t="s">
        <v>127</v>
      </c>
      <c r="C16" s="71">
        <f t="shared" ref="C16:J16" si="4">+C11-C15</f>
        <v>35.714285714285715</v>
      </c>
      <c r="D16" s="72">
        <f t="shared" si="4"/>
        <v>75.758333333333326</v>
      </c>
      <c r="E16" s="73">
        <f t="shared" si="4"/>
        <v>41.666666666666664</v>
      </c>
      <c r="F16" s="74">
        <f t="shared" si="4"/>
        <v>113.63333333333333</v>
      </c>
      <c r="G16" s="72">
        <f t="shared" si="4"/>
        <v>86.206896551724142</v>
      </c>
      <c r="H16" s="73">
        <f t="shared" si="4"/>
        <v>47.025862068965516</v>
      </c>
      <c r="I16" s="74">
        <f t="shared" si="4"/>
        <v>140.14999999999998</v>
      </c>
      <c r="J16" s="71">
        <f t="shared" si="4"/>
        <v>70.534482758620697</v>
      </c>
    </row>
    <row r="17" spans="1:10" x14ac:dyDescent="0.2">
      <c r="A17" s="38" t="s">
        <v>128</v>
      </c>
      <c r="B17" s="70" t="s">
        <v>129</v>
      </c>
      <c r="C17" s="79">
        <f>ROUND((C16)-C16/1.06,2)</f>
        <v>2.02</v>
      </c>
      <c r="D17" s="80">
        <f t="shared" ref="D17:J17" si="5">ROUND((D16)-D16/1.06,2)</f>
        <v>4.29</v>
      </c>
      <c r="E17" s="81">
        <f t="shared" si="5"/>
        <v>2.36</v>
      </c>
      <c r="F17" s="82">
        <f t="shared" si="5"/>
        <v>6.43</v>
      </c>
      <c r="G17" s="80">
        <f t="shared" si="5"/>
        <v>4.88</v>
      </c>
      <c r="H17" s="81">
        <f t="shared" si="5"/>
        <v>2.66</v>
      </c>
      <c r="I17" s="82">
        <f t="shared" si="5"/>
        <v>7.93</v>
      </c>
      <c r="J17" s="79">
        <f t="shared" si="5"/>
        <v>3.99</v>
      </c>
    </row>
    <row r="18" spans="1:10" x14ac:dyDescent="0.2">
      <c r="A18" s="38" t="s">
        <v>130</v>
      </c>
      <c r="B18" s="70" t="s">
        <v>131</v>
      </c>
      <c r="C18" s="71">
        <f t="shared" ref="C18:J18" si="6">+C16-C17</f>
        <v>33.694285714285712</v>
      </c>
      <c r="D18" s="72">
        <f t="shared" si="6"/>
        <v>71.46833333333332</v>
      </c>
      <c r="E18" s="73">
        <f t="shared" si="6"/>
        <v>39.306666666666665</v>
      </c>
      <c r="F18" s="74">
        <f t="shared" si="6"/>
        <v>107.20333333333332</v>
      </c>
      <c r="G18" s="72">
        <f t="shared" si="6"/>
        <v>81.326896551724147</v>
      </c>
      <c r="H18" s="73">
        <f t="shared" si="6"/>
        <v>44.365862068965512</v>
      </c>
      <c r="I18" s="74">
        <f t="shared" si="6"/>
        <v>132.21999999999997</v>
      </c>
      <c r="J18" s="71">
        <f t="shared" si="6"/>
        <v>66.544482758620703</v>
      </c>
    </row>
    <row r="19" spans="1:10" x14ac:dyDescent="0.2">
      <c r="A19" s="38" t="s">
        <v>132</v>
      </c>
      <c r="B19" s="70"/>
      <c r="C19" s="71">
        <f t="shared" ref="C19:J19" si="7">C18-C20</f>
        <v>4.6342857142857135</v>
      </c>
      <c r="D19" s="72">
        <f t="shared" si="7"/>
        <v>9.8283333333333189</v>
      </c>
      <c r="E19" s="73">
        <f t="shared" si="7"/>
        <v>5.4066666666666663</v>
      </c>
      <c r="F19" s="74">
        <f t="shared" si="7"/>
        <v>14.743333333333325</v>
      </c>
      <c r="G19" s="72">
        <f t="shared" si="7"/>
        <v>11.186896551724146</v>
      </c>
      <c r="H19" s="73">
        <f t="shared" si="7"/>
        <v>6.1058620689655143</v>
      </c>
      <c r="I19" s="74">
        <f t="shared" si="7"/>
        <v>18.189999999999969</v>
      </c>
      <c r="J19" s="71">
        <f t="shared" si="7"/>
        <v>9.154482758620702</v>
      </c>
    </row>
    <row r="20" spans="1:10" x14ac:dyDescent="0.2">
      <c r="A20" s="38" t="s">
        <v>133</v>
      </c>
      <c r="B20" s="70" t="s">
        <v>134</v>
      </c>
      <c r="C20" s="71">
        <f>+ROUND(C18/1.1595,2)</f>
        <v>29.06</v>
      </c>
      <c r="D20" s="72">
        <f t="shared" ref="D20:J20" si="8">+ROUND(D18/1.1595,2)</f>
        <v>61.64</v>
      </c>
      <c r="E20" s="73">
        <f t="shared" si="8"/>
        <v>33.9</v>
      </c>
      <c r="F20" s="74">
        <f t="shared" si="8"/>
        <v>92.46</v>
      </c>
      <c r="G20" s="72">
        <f t="shared" si="8"/>
        <v>70.14</v>
      </c>
      <c r="H20" s="73">
        <f t="shared" si="8"/>
        <v>38.26</v>
      </c>
      <c r="I20" s="74">
        <f t="shared" si="8"/>
        <v>114.03</v>
      </c>
      <c r="J20" s="71">
        <f t="shared" si="8"/>
        <v>57.39</v>
      </c>
    </row>
    <row r="21" spans="1:10" x14ac:dyDescent="0.2">
      <c r="A21" s="38" t="s">
        <v>135</v>
      </c>
      <c r="B21" s="70" t="s">
        <v>136</v>
      </c>
      <c r="C21" s="71">
        <f t="shared" ref="C21:J21" si="9">ROUND((C20)-C20/1.1,2)</f>
        <v>2.64</v>
      </c>
      <c r="D21" s="72">
        <f t="shared" si="9"/>
        <v>5.6</v>
      </c>
      <c r="E21" s="73">
        <f t="shared" si="9"/>
        <v>3.08</v>
      </c>
      <c r="F21" s="74">
        <f t="shared" si="9"/>
        <v>8.41</v>
      </c>
      <c r="G21" s="72">
        <f t="shared" si="9"/>
        <v>6.38</v>
      </c>
      <c r="H21" s="73">
        <f t="shared" si="9"/>
        <v>3.48</v>
      </c>
      <c r="I21" s="74">
        <f t="shared" si="9"/>
        <v>10.37</v>
      </c>
      <c r="J21" s="71">
        <f t="shared" si="9"/>
        <v>5.22</v>
      </c>
    </row>
    <row r="22" spans="1:10" x14ac:dyDescent="0.2">
      <c r="A22" s="38" t="s">
        <v>137</v>
      </c>
      <c r="B22" s="70" t="s">
        <v>138</v>
      </c>
      <c r="C22" s="71">
        <f t="shared" ref="C22:J22" si="10">+ROUND(C20-C21,2)</f>
        <v>26.42</v>
      </c>
      <c r="D22" s="72">
        <f t="shared" si="10"/>
        <v>56.04</v>
      </c>
      <c r="E22" s="73">
        <f t="shared" si="10"/>
        <v>30.82</v>
      </c>
      <c r="F22" s="74">
        <f t="shared" si="10"/>
        <v>84.05</v>
      </c>
      <c r="G22" s="72">
        <f t="shared" si="10"/>
        <v>63.76</v>
      </c>
      <c r="H22" s="73">
        <f t="shared" si="10"/>
        <v>34.78</v>
      </c>
      <c r="I22" s="74">
        <f t="shared" si="10"/>
        <v>103.66</v>
      </c>
      <c r="J22" s="71">
        <f t="shared" si="10"/>
        <v>52.17</v>
      </c>
    </row>
    <row r="23" spans="1:10" x14ac:dyDescent="0.2">
      <c r="A23" s="38" t="s">
        <v>139</v>
      </c>
      <c r="B23" s="70" t="s">
        <v>140</v>
      </c>
      <c r="C23" s="71">
        <v>0</v>
      </c>
      <c r="D23" s="72">
        <v>0</v>
      </c>
      <c r="E23" s="73">
        <v>0</v>
      </c>
      <c r="F23" s="74">
        <v>0</v>
      </c>
      <c r="G23" s="72">
        <v>0</v>
      </c>
      <c r="H23" s="73">
        <v>0</v>
      </c>
      <c r="I23" s="74">
        <v>0</v>
      </c>
      <c r="J23" s="71">
        <v>0</v>
      </c>
    </row>
    <row r="24" spans="1:10" x14ac:dyDescent="0.2">
      <c r="A24" s="38" t="s">
        <v>141</v>
      </c>
      <c r="B24" s="70" t="s">
        <v>142</v>
      </c>
      <c r="C24" s="71">
        <f t="shared" ref="C24:J24" si="11">+ROUND(C22-C23,2)</f>
        <v>26.42</v>
      </c>
      <c r="D24" s="72">
        <f t="shared" si="11"/>
        <v>56.04</v>
      </c>
      <c r="E24" s="73">
        <f t="shared" si="11"/>
        <v>30.82</v>
      </c>
      <c r="F24" s="74">
        <f t="shared" si="11"/>
        <v>84.05</v>
      </c>
      <c r="G24" s="72">
        <f t="shared" si="11"/>
        <v>63.76</v>
      </c>
      <c r="H24" s="73">
        <f t="shared" si="11"/>
        <v>34.78</v>
      </c>
      <c r="I24" s="74">
        <f t="shared" si="11"/>
        <v>103.66</v>
      </c>
      <c r="J24" s="71">
        <f t="shared" si="11"/>
        <v>52.17</v>
      </c>
    </row>
    <row r="25" spans="1:10" x14ac:dyDescent="0.2">
      <c r="A25" s="38" t="s">
        <v>143</v>
      </c>
      <c r="B25" s="70" t="s">
        <v>144</v>
      </c>
      <c r="C25" s="71">
        <v>0</v>
      </c>
      <c r="D25" s="72">
        <v>0</v>
      </c>
      <c r="E25" s="73">
        <v>0</v>
      </c>
      <c r="F25" s="74">
        <v>0</v>
      </c>
      <c r="G25" s="72">
        <v>0</v>
      </c>
      <c r="H25" s="73">
        <v>0</v>
      </c>
      <c r="I25" s="74">
        <v>0</v>
      </c>
      <c r="J25" s="71">
        <v>0</v>
      </c>
    </row>
    <row r="26" spans="1:10" x14ac:dyDescent="0.2">
      <c r="A26" s="38" t="s">
        <v>145</v>
      </c>
      <c r="B26" s="70" t="s">
        <v>146</v>
      </c>
      <c r="C26" s="71">
        <v>0</v>
      </c>
      <c r="D26" s="72">
        <v>0</v>
      </c>
      <c r="E26" s="73">
        <v>0</v>
      </c>
      <c r="F26" s="74">
        <v>0</v>
      </c>
      <c r="G26" s="72">
        <v>0</v>
      </c>
      <c r="H26" s="73">
        <v>0</v>
      </c>
      <c r="I26" s="74">
        <v>0</v>
      </c>
      <c r="J26" s="71">
        <v>0</v>
      </c>
    </row>
    <row r="27" spans="1:10" x14ac:dyDescent="0.2">
      <c r="A27" s="38" t="s">
        <v>147</v>
      </c>
      <c r="B27" s="70" t="s">
        <v>148</v>
      </c>
      <c r="C27" s="71">
        <f t="shared" ref="C27:J27" si="12">+C26*0.03</f>
        <v>0</v>
      </c>
      <c r="D27" s="72">
        <f t="shared" si="12"/>
        <v>0</v>
      </c>
      <c r="E27" s="73">
        <f t="shared" si="12"/>
        <v>0</v>
      </c>
      <c r="F27" s="74">
        <f t="shared" si="12"/>
        <v>0</v>
      </c>
      <c r="G27" s="72">
        <f t="shared" si="12"/>
        <v>0</v>
      </c>
      <c r="H27" s="73">
        <f t="shared" si="12"/>
        <v>0</v>
      </c>
      <c r="I27" s="74">
        <f t="shared" si="12"/>
        <v>0</v>
      </c>
      <c r="J27" s="71">
        <f t="shared" si="12"/>
        <v>0</v>
      </c>
    </row>
    <row r="28" spans="1:10" x14ac:dyDescent="0.2">
      <c r="A28" s="38" t="s">
        <v>149</v>
      </c>
      <c r="B28" s="83" t="s">
        <v>150</v>
      </c>
      <c r="C28" s="71">
        <f t="shared" ref="C28:J28" si="13">+ROUND(C24/101.5*1.5,2)</f>
        <v>0.39</v>
      </c>
      <c r="D28" s="72">
        <f t="shared" si="13"/>
        <v>0.83</v>
      </c>
      <c r="E28" s="73">
        <f t="shared" si="13"/>
        <v>0.46</v>
      </c>
      <c r="F28" s="74">
        <f t="shared" si="13"/>
        <v>1.24</v>
      </c>
      <c r="G28" s="72">
        <f t="shared" si="13"/>
        <v>0.94</v>
      </c>
      <c r="H28" s="73">
        <f t="shared" si="13"/>
        <v>0.51</v>
      </c>
      <c r="I28" s="74">
        <f t="shared" si="13"/>
        <v>1.53</v>
      </c>
      <c r="J28" s="71">
        <f t="shared" si="13"/>
        <v>0.77</v>
      </c>
    </row>
    <row r="29" spans="1:10" x14ac:dyDescent="0.2">
      <c r="A29" s="38" t="s">
        <v>151</v>
      </c>
      <c r="B29" s="70" t="s">
        <v>152</v>
      </c>
      <c r="C29" s="71">
        <f t="shared" ref="C29:J29" si="14">+ROUND(C24-C26-C27-C28,2)</f>
        <v>26.03</v>
      </c>
      <c r="D29" s="72">
        <f t="shared" si="14"/>
        <v>55.21</v>
      </c>
      <c r="E29" s="73">
        <f t="shared" si="14"/>
        <v>30.36</v>
      </c>
      <c r="F29" s="74">
        <f t="shared" si="14"/>
        <v>82.81</v>
      </c>
      <c r="G29" s="72">
        <f t="shared" si="14"/>
        <v>62.82</v>
      </c>
      <c r="H29" s="73">
        <f t="shared" si="14"/>
        <v>34.270000000000003</v>
      </c>
      <c r="I29" s="74">
        <f t="shared" si="14"/>
        <v>102.13</v>
      </c>
      <c r="J29" s="71">
        <f t="shared" si="14"/>
        <v>51.4</v>
      </c>
    </row>
    <row r="30" spans="1:10" x14ac:dyDescent="0.2">
      <c r="A30" s="38" t="s">
        <v>153</v>
      </c>
      <c r="B30" s="70" t="s">
        <v>154</v>
      </c>
      <c r="C30" s="71">
        <f t="shared" ref="C30:J30" si="15">+ROUND(C29,2)</f>
        <v>26.03</v>
      </c>
      <c r="D30" s="72">
        <f t="shared" si="15"/>
        <v>55.21</v>
      </c>
      <c r="E30" s="73">
        <f t="shared" si="15"/>
        <v>30.36</v>
      </c>
      <c r="F30" s="74">
        <f t="shared" si="15"/>
        <v>82.81</v>
      </c>
      <c r="G30" s="72">
        <f t="shared" si="15"/>
        <v>62.82</v>
      </c>
      <c r="H30" s="73">
        <f t="shared" si="15"/>
        <v>34.270000000000003</v>
      </c>
      <c r="I30" s="74">
        <f t="shared" si="15"/>
        <v>102.13</v>
      </c>
      <c r="J30" s="71">
        <f t="shared" si="15"/>
        <v>51.4</v>
      </c>
    </row>
    <row r="31" spans="1:10" x14ac:dyDescent="0.2">
      <c r="A31" s="39" t="s">
        <v>155</v>
      </c>
      <c r="B31" s="70" t="s">
        <v>156</v>
      </c>
      <c r="C31" s="84">
        <f t="shared" ref="C31:J31" si="16">1000*1000/(C8*C10)</f>
        <v>14285.714285714286</v>
      </c>
      <c r="D31" s="85">
        <f t="shared" si="16"/>
        <v>6666.666666666667</v>
      </c>
      <c r="E31" s="86">
        <f t="shared" si="16"/>
        <v>20000</v>
      </c>
      <c r="F31" s="87">
        <f t="shared" si="16"/>
        <v>5000</v>
      </c>
      <c r="G31" s="85">
        <f t="shared" si="16"/>
        <v>5000</v>
      </c>
      <c r="H31" s="86">
        <f t="shared" si="16"/>
        <v>10000</v>
      </c>
      <c r="I31" s="87">
        <f t="shared" si="16"/>
        <v>4000</v>
      </c>
      <c r="J31" s="84">
        <f t="shared" si="16"/>
        <v>2666.6666666666665</v>
      </c>
    </row>
    <row r="32" spans="1:10" s="29" customFormat="1" x14ac:dyDescent="0.2">
      <c r="A32" s="38" t="s">
        <v>157</v>
      </c>
      <c r="B32" s="88" t="s">
        <v>158</v>
      </c>
      <c r="C32" s="89">
        <f t="shared" ref="C32:J32" si="17">+C20*C31</f>
        <v>415142.85714285716</v>
      </c>
      <c r="D32" s="90">
        <f t="shared" si="17"/>
        <v>410933.33333333337</v>
      </c>
      <c r="E32" s="91">
        <f t="shared" si="17"/>
        <v>678000</v>
      </c>
      <c r="F32" s="92">
        <f t="shared" si="17"/>
        <v>462299.99999999994</v>
      </c>
      <c r="G32" s="90">
        <f t="shared" si="17"/>
        <v>350700</v>
      </c>
      <c r="H32" s="91">
        <f t="shared" si="17"/>
        <v>382600</v>
      </c>
      <c r="I32" s="92">
        <f t="shared" si="17"/>
        <v>456120</v>
      </c>
      <c r="J32" s="89">
        <f t="shared" si="17"/>
        <v>153040</v>
      </c>
    </row>
    <row r="33" spans="1:10" x14ac:dyDescent="0.2">
      <c r="A33" s="38" t="s">
        <v>159</v>
      </c>
      <c r="B33" s="70" t="s">
        <v>160</v>
      </c>
      <c r="C33" s="71">
        <f t="shared" ref="C33:J33" si="18">+C22*C31</f>
        <v>377428.57142857148</v>
      </c>
      <c r="D33" s="72">
        <f t="shared" si="18"/>
        <v>373600</v>
      </c>
      <c r="E33" s="73">
        <f t="shared" si="18"/>
        <v>616400</v>
      </c>
      <c r="F33" s="74">
        <f t="shared" si="18"/>
        <v>420250</v>
      </c>
      <c r="G33" s="72">
        <f t="shared" si="18"/>
        <v>318800</v>
      </c>
      <c r="H33" s="73">
        <f t="shared" si="18"/>
        <v>347800</v>
      </c>
      <c r="I33" s="74">
        <f t="shared" si="18"/>
        <v>414640</v>
      </c>
      <c r="J33" s="71">
        <f t="shared" si="18"/>
        <v>139120</v>
      </c>
    </row>
    <row r="34" spans="1:10" x14ac:dyDescent="0.2">
      <c r="A34" s="38" t="s">
        <v>161</v>
      </c>
      <c r="B34" s="70" t="s">
        <v>162</v>
      </c>
      <c r="C34" s="71">
        <f t="shared" ref="C34:J34" si="19">+C31*C11</f>
        <v>785714.2857142858</v>
      </c>
      <c r="D34" s="72">
        <f t="shared" si="19"/>
        <v>666666.66666666674</v>
      </c>
      <c r="E34" s="73">
        <f t="shared" si="19"/>
        <v>1100000</v>
      </c>
      <c r="F34" s="74">
        <f t="shared" si="19"/>
        <v>750000</v>
      </c>
      <c r="G34" s="72">
        <f t="shared" si="19"/>
        <v>550000</v>
      </c>
      <c r="H34" s="73">
        <f t="shared" si="19"/>
        <v>600000</v>
      </c>
      <c r="I34" s="74">
        <f t="shared" si="19"/>
        <v>740000</v>
      </c>
      <c r="J34" s="71">
        <f t="shared" si="19"/>
        <v>240000</v>
      </c>
    </row>
    <row r="35" spans="1:10" s="29" customFormat="1" x14ac:dyDescent="0.2">
      <c r="A35" s="40" t="s">
        <v>163</v>
      </c>
      <c r="B35" s="88" t="s">
        <v>164</v>
      </c>
      <c r="C35" s="93">
        <f>+C32/C34</f>
        <v>0.52836363636363637</v>
      </c>
      <c r="D35" s="94">
        <f t="shared" ref="D35:J35" si="20">+D32/D34</f>
        <v>0.61639999999999995</v>
      </c>
      <c r="E35" s="95">
        <f t="shared" si="20"/>
        <v>0.61636363636363634</v>
      </c>
      <c r="F35" s="96">
        <f t="shared" si="20"/>
        <v>0.61639999999999995</v>
      </c>
      <c r="G35" s="94">
        <f t="shared" si="20"/>
        <v>0.63763636363636367</v>
      </c>
      <c r="H35" s="95">
        <f t="shared" si="20"/>
        <v>0.63766666666666671</v>
      </c>
      <c r="I35" s="96">
        <f t="shared" si="20"/>
        <v>0.61637837837837839</v>
      </c>
      <c r="J35" s="93">
        <f t="shared" si="20"/>
        <v>0.63766666666666671</v>
      </c>
    </row>
    <row r="36" spans="1:10" x14ac:dyDescent="0.2">
      <c r="C36" s="97"/>
      <c r="D36" s="98"/>
      <c r="E36" s="99"/>
      <c r="F36" s="98"/>
      <c r="G36" s="98"/>
      <c r="H36" s="99"/>
      <c r="I36" s="98"/>
      <c r="J36" s="97"/>
    </row>
    <row r="37" spans="1:10" s="29" customFormat="1" x14ac:dyDescent="0.2">
      <c r="A37" s="100" t="s">
        <v>165</v>
      </c>
      <c r="B37" s="101"/>
      <c r="C37" s="102">
        <f>C31*C20</f>
        <v>415142.85714285716</v>
      </c>
      <c r="D37" s="103">
        <f t="shared" ref="D37:J37" si="21">D31*D20</f>
        <v>410933.33333333337</v>
      </c>
      <c r="E37" s="104">
        <f t="shared" si="21"/>
        <v>678000</v>
      </c>
      <c r="F37" s="105">
        <f t="shared" si="21"/>
        <v>462299.99999999994</v>
      </c>
      <c r="G37" s="103">
        <f t="shared" si="21"/>
        <v>350700</v>
      </c>
      <c r="H37" s="104">
        <f t="shared" si="21"/>
        <v>382600</v>
      </c>
      <c r="I37" s="105">
        <f t="shared" si="21"/>
        <v>456120</v>
      </c>
      <c r="J37" s="102">
        <f t="shared" si="21"/>
        <v>153040</v>
      </c>
    </row>
    <row r="38" spans="1:10" x14ac:dyDescent="0.2">
      <c r="A38" s="37" t="s">
        <v>166</v>
      </c>
      <c r="B38" s="106"/>
      <c r="C38" s="84">
        <f>6.16*C31</f>
        <v>88000</v>
      </c>
      <c r="D38" s="107"/>
      <c r="E38" s="108"/>
      <c r="F38" s="109"/>
      <c r="G38" s="107"/>
      <c r="H38" s="108"/>
      <c r="I38" s="109"/>
      <c r="J38" s="110">
        <v>64000</v>
      </c>
    </row>
    <row r="39" spans="1:10" x14ac:dyDescent="0.2">
      <c r="A39" s="37" t="s">
        <v>167</v>
      </c>
      <c r="B39" s="106"/>
      <c r="C39" s="84"/>
      <c r="D39" s="107"/>
      <c r="E39" s="108"/>
      <c r="F39" s="109"/>
      <c r="G39" s="107"/>
      <c r="H39" s="108"/>
      <c r="I39" s="109"/>
      <c r="J39" s="110">
        <v>13000</v>
      </c>
    </row>
    <row r="40" spans="1:10" x14ac:dyDescent="0.2">
      <c r="A40" s="37" t="s">
        <v>168</v>
      </c>
      <c r="B40" s="106"/>
      <c r="C40" s="84">
        <f>5.62*C31</f>
        <v>80285.71428571429</v>
      </c>
      <c r="D40" s="107"/>
      <c r="E40" s="108"/>
      <c r="F40" s="109"/>
      <c r="G40" s="107"/>
      <c r="H40" s="108"/>
      <c r="I40" s="109"/>
      <c r="J40" s="110">
        <v>32000</v>
      </c>
    </row>
    <row r="41" spans="1:10" x14ac:dyDescent="0.2">
      <c r="A41" s="37" t="s">
        <v>169</v>
      </c>
      <c r="B41" s="106"/>
      <c r="C41" s="84">
        <f>3.56*C31</f>
        <v>50857.142857142862</v>
      </c>
      <c r="D41" s="107"/>
      <c r="E41" s="108"/>
      <c r="F41" s="109"/>
      <c r="G41" s="107"/>
      <c r="H41" s="108"/>
      <c r="I41" s="109"/>
      <c r="J41" s="110"/>
    </row>
    <row r="42" spans="1:10" x14ac:dyDescent="0.2">
      <c r="A42" s="37" t="s">
        <v>170</v>
      </c>
      <c r="B42" s="106"/>
      <c r="C42" s="110"/>
      <c r="D42" s="85">
        <f>52*D31</f>
        <v>346666.66666666669</v>
      </c>
      <c r="E42" s="108">
        <f>52*E31</f>
        <v>1040000</v>
      </c>
      <c r="F42" s="87">
        <f>46*F31</f>
        <v>230000</v>
      </c>
      <c r="G42" s="107"/>
      <c r="H42" s="108"/>
      <c r="I42" s="109"/>
      <c r="J42" s="110"/>
    </row>
    <row r="43" spans="1:10" x14ac:dyDescent="0.2">
      <c r="A43" s="37" t="s">
        <v>171</v>
      </c>
      <c r="B43" s="106"/>
      <c r="C43" s="110">
        <v>7000</v>
      </c>
      <c r="D43" s="107">
        <v>7000</v>
      </c>
      <c r="E43" s="108">
        <v>7000</v>
      </c>
      <c r="F43" s="109">
        <v>7000</v>
      </c>
      <c r="G43" s="107">
        <v>7000</v>
      </c>
      <c r="H43" s="108">
        <v>7000</v>
      </c>
      <c r="I43" s="109">
        <v>7000</v>
      </c>
      <c r="J43" s="110">
        <v>7000</v>
      </c>
    </row>
    <row r="44" spans="1:10" x14ac:dyDescent="0.2">
      <c r="A44" s="37" t="s">
        <v>172</v>
      </c>
      <c r="B44" s="106"/>
      <c r="C44" s="84">
        <f>SUM(C38:C43)</f>
        <v>226142.85714285716</v>
      </c>
      <c r="D44" s="85">
        <f t="shared" ref="D44:J44" si="22">SUM(D38:D43)</f>
        <v>353666.66666666669</v>
      </c>
      <c r="E44" s="108">
        <f t="shared" si="22"/>
        <v>1047000</v>
      </c>
      <c r="F44" s="87">
        <f t="shared" si="22"/>
        <v>237000</v>
      </c>
      <c r="G44" s="107">
        <f t="shared" si="22"/>
        <v>7000</v>
      </c>
      <c r="H44" s="108">
        <f t="shared" si="22"/>
        <v>7000</v>
      </c>
      <c r="I44" s="109">
        <f t="shared" si="22"/>
        <v>7000</v>
      </c>
      <c r="J44" s="110">
        <f t="shared" si="22"/>
        <v>116000</v>
      </c>
    </row>
    <row r="45" spans="1:10" x14ac:dyDescent="0.2">
      <c r="C45" s="111"/>
      <c r="D45" s="112"/>
      <c r="E45" s="113"/>
      <c r="F45" s="112"/>
      <c r="G45" s="112"/>
      <c r="H45" s="113"/>
      <c r="I45" s="112"/>
      <c r="J45" s="111"/>
    </row>
    <row r="46" spans="1:10" x14ac:dyDescent="0.2">
      <c r="A46" s="100" t="s">
        <v>173</v>
      </c>
      <c r="B46" s="106"/>
      <c r="C46" s="84">
        <f>C37-C44</f>
        <v>189000</v>
      </c>
      <c r="D46" s="85">
        <f t="shared" ref="D46:J46" si="23">D37-D44</f>
        <v>57266.666666666686</v>
      </c>
      <c r="E46" s="86">
        <f>E37-E44</f>
        <v>-369000</v>
      </c>
      <c r="F46" s="87">
        <f t="shared" si="23"/>
        <v>225299.99999999994</v>
      </c>
      <c r="G46" s="85">
        <f t="shared" si="23"/>
        <v>343700</v>
      </c>
      <c r="H46" s="86">
        <f t="shared" si="23"/>
        <v>375600</v>
      </c>
      <c r="I46" s="87">
        <f t="shared" si="23"/>
        <v>449120</v>
      </c>
      <c r="J46" s="84">
        <f t="shared" si="23"/>
        <v>37040</v>
      </c>
    </row>
    <row r="47" spans="1:10" x14ac:dyDescent="0.2">
      <c r="A47" s="100" t="s">
        <v>184</v>
      </c>
      <c r="B47" s="106"/>
      <c r="C47" s="114">
        <f>C46/C37</f>
        <v>0.4552649690295939</v>
      </c>
      <c r="D47" s="115">
        <f t="shared" ref="D47:J47" si="24">D46/D37</f>
        <v>0.1393575600259572</v>
      </c>
      <c r="E47" s="116">
        <f t="shared" si="24"/>
        <v>-0.54424778761061943</v>
      </c>
      <c r="F47" s="117">
        <f t="shared" si="24"/>
        <v>0.48734587929915635</v>
      </c>
      <c r="G47" s="115">
        <f t="shared" si="24"/>
        <v>0.98003992015968067</v>
      </c>
      <c r="H47" s="116">
        <f t="shared" si="24"/>
        <v>0.98170412963930997</v>
      </c>
      <c r="I47" s="117">
        <f t="shared" si="24"/>
        <v>0.9846531614487416</v>
      </c>
      <c r="J47" s="114">
        <f t="shared" si="24"/>
        <v>0.24202822791427078</v>
      </c>
    </row>
    <row r="48" spans="1:10" x14ac:dyDescent="0.2">
      <c r="A48" s="37" t="s">
        <v>185</v>
      </c>
      <c r="B48" s="106"/>
      <c r="C48" s="84">
        <f>C37*9.7%</f>
        <v>40268.857142857138</v>
      </c>
      <c r="D48" s="85">
        <f t="shared" ref="D48:J48" si="25">D37*9.7%</f>
        <v>39860.533333333333</v>
      </c>
      <c r="E48" s="86">
        <f t="shared" si="25"/>
        <v>65765.999999999985</v>
      </c>
      <c r="F48" s="87">
        <f t="shared" si="25"/>
        <v>44843.099999999991</v>
      </c>
      <c r="G48" s="85">
        <f t="shared" si="25"/>
        <v>34017.899999999994</v>
      </c>
      <c r="H48" s="86">
        <f t="shared" si="25"/>
        <v>37112.199999999997</v>
      </c>
      <c r="I48" s="87">
        <f t="shared" si="25"/>
        <v>44243.639999999992</v>
      </c>
      <c r="J48" s="84">
        <f t="shared" si="25"/>
        <v>14844.88</v>
      </c>
    </row>
    <row r="49" spans="1:11" x14ac:dyDescent="0.2">
      <c r="A49" s="37" t="s">
        <v>174</v>
      </c>
      <c r="B49" s="106"/>
      <c r="C49" s="110"/>
      <c r="D49" s="107"/>
      <c r="E49" s="108"/>
      <c r="F49" s="109"/>
      <c r="G49" s="107"/>
      <c r="H49" s="108"/>
      <c r="I49" s="109"/>
      <c r="J49" s="110"/>
    </row>
    <row r="50" spans="1:11" x14ac:dyDescent="0.2">
      <c r="A50" s="100" t="s">
        <v>175</v>
      </c>
      <c r="B50" s="101"/>
      <c r="C50" s="102">
        <f t="shared" ref="C50:J50" si="26">C46-SUM(C48:C49)</f>
        <v>148731.14285714287</v>
      </c>
      <c r="D50" s="103">
        <f t="shared" si="26"/>
        <v>17406.133333333353</v>
      </c>
      <c r="E50" s="118">
        <f t="shared" si="26"/>
        <v>-434766</v>
      </c>
      <c r="F50" s="105">
        <f t="shared" si="26"/>
        <v>180456.89999999997</v>
      </c>
      <c r="G50" s="103">
        <f t="shared" si="26"/>
        <v>309682.09999999998</v>
      </c>
      <c r="H50" s="104">
        <f t="shared" si="26"/>
        <v>338487.8</v>
      </c>
      <c r="I50" s="105">
        <f t="shared" si="26"/>
        <v>404876.36</v>
      </c>
      <c r="J50" s="102">
        <f t="shared" si="26"/>
        <v>22195.120000000003</v>
      </c>
    </row>
    <row r="51" spans="1:11" x14ac:dyDescent="0.2">
      <c r="A51" s="100" t="s">
        <v>184</v>
      </c>
      <c r="B51" s="101"/>
      <c r="C51" s="114">
        <f t="shared" ref="C51:J51" si="27">C50/C37</f>
        <v>0.35826496902959398</v>
      </c>
      <c r="D51" s="115">
        <f t="shared" si="27"/>
        <v>4.2357560025957218E-2</v>
      </c>
      <c r="E51" s="119">
        <f t="shared" si="27"/>
        <v>-0.64124778761061951</v>
      </c>
      <c r="F51" s="117">
        <f t="shared" si="27"/>
        <v>0.39034587929915637</v>
      </c>
      <c r="G51" s="115">
        <f t="shared" si="27"/>
        <v>0.88303992015968058</v>
      </c>
      <c r="H51" s="116">
        <f t="shared" si="27"/>
        <v>0.88470412963931</v>
      </c>
      <c r="I51" s="117">
        <f t="shared" si="27"/>
        <v>0.88765316144874151</v>
      </c>
      <c r="J51" s="114">
        <f t="shared" si="27"/>
        <v>0.14502822791427081</v>
      </c>
    </row>
    <row r="52" spans="1:11" x14ac:dyDescent="0.2">
      <c r="A52" s="100" t="s">
        <v>186</v>
      </c>
      <c r="B52" s="106"/>
      <c r="C52" s="71">
        <f>(C50*C57)/100000</f>
        <v>11.244074400000002</v>
      </c>
      <c r="D52" s="72">
        <f t="shared" ref="D52:J52" si="28">(D50*D57)/100000</f>
        <v>0.31331040000000043</v>
      </c>
      <c r="E52" s="73">
        <f t="shared" si="28"/>
        <v>-15.651575999999999</v>
      </c>
      <c r="F52" s="74">
        <f t="shared" si="28"/>
        <v>38.978690399999998</v>
      </c>
      <c r="G52" s="72">
        <f t="shared" si="28"/>
        <v>44.594222399999992</v>
      </c>
      <c r="H52" s="73">
        <f t="shared" si="28"/>
        <v>36.5566824</v>
      </c>
      <c r="I52" s="74">
        <f t="shared" si="28"/>
        <v>24.292581600000005</v>
      </c>
      <c r="J52" s="71">
        <f t="shared" si="28"/>
        <v>23.970729600000006</v>
      </c>
      <c r="K52" s="120">
        <f>SUM(C52:J52)</f>
        <v>164.2987152</v>
      </c>
    </row>
    <row r="53" spans="1:11" x14ac:dyDescent="0.2">
      <c r="C53" s="97"/>
      <c r="D53" s="98"/>
      <c r="E53" s="99"/>
      <c r="F53" s="98"/>
      <c r="G53" s="98"/>
      <c r="H53" s="99"/>
      <c r="I53" s="98"/>
      <c r="J53" s="97"/>
    </row>
    <row r="54" spans="1:11" x14ac:dyDescent="0.2">
      <c r="A54" s="29"/>
      <c r="C54" s="97"/>
      <c r="D54" s="98"/>
      <c r="E54" s="99"/>
      <c r="F54" s="98"/>
      <c r="G54" s="98"/>
      <c r="H54" s="99"/>
      <c r="I54" s="98"/>
      <c r="J54" s="97"/>
    </row>
    <row r="55" spans="1:11" x14ac:dyDescent="0.2">
      <c r="C55" s="97"/>
      <c r="D55" s="98"/>
      <c r="E55" s="99"/>
      <c r="F55" s="98"/>
      <c r="G55" s="98"/>
      <c r="H55" s="99"/>
      <c r="I55" s="98"/>
      <c r="J55" s="97"/>
    </row>
    <row r="56" spans="1:11" ht="15" x14ac:dyDescent="0.25">
      <c r="A56" s="121" t="s">
        <v>187</v>
      </c>
      <c r="B56" s="106"/>
      <c r="C56" s="122">
        <f t="shared" ref="C56:J56" si="29">C34-C32</f>
        <v>370571.42857142864</v>
      </c>
      <c r="D56" s="123">
        <f t="shared" si="29"/>
        <v>255733.33333333337</v>
      </c>
      <c r="E56" s="124">
        <f t="shared" si="29"/>
        <v>422000</v>
      </c>
      <c r="F56" s="125">
        <f t="shared" si="29"/>
        <v>287700.00000000006</v>
      </c>
      <c r="G56" s="123">
        <f t="shared" si="29"/>
        <v>199300</v>
      </c>
      <c r="H56" s="124">
        <f t="shared" si="29"/>
        <v>217400</v>
      </c>
      <c r="I56" s="125">
        <f t="shared" si="29"/>
        <v>283880</v>
      </c>
      <c r="J56" s="122">
        <f t="shared" si="29"/>
        <v>86960</v>
      </c>
    </row>
    <row r="57" spans="1:11" ht="15" x14ac:dyDescent="0.25">
      <c r="A57" s="126" t="s">
        <v>188</v>
      </c>
      <c r="B57" s="106"/>
      <c r="C57" s="127">
        <f>C67*12</f>
        <v>7.5600000000000005</v>
      </c>
      <c r="D57" s="128">
        <f t="shared" ref="D57:J57" si="30">D67*12</f>
        <v>1.8000000000000003</v>
      </c>
      <c r="E57" s="129">
        <f t="shared" si="30"/>
        <v>3.5999999999999996</v>
      </c>
      <c r="F57" s="130">
        <f t="shared" si="30"/>
        <v>21.6</v>
      </c>
      <c r="G57" s="128">
        <f t="shared" si="30"/>
        <v>14.399999999999999</v>
      </c>
      <c r="H57" s="129">
        <f t="shared" si="30"/>
        <v>10.8</v>
      </c>
      <c r="I57" s="130">
        <f t="shared" si="30"/>
        <v>6.0000000000000018</v>
      </c>
      <c r="J57" s="127">
        <f t="shared" si="30"/>
        <v>108</v>
      </c>
    </row>
    <row r="58" spans="1:11" ht="15" x14ac:dyDescent="0.25">
      <c r="A58" s="126" t="s">
        <v>189</v>
      </c>
      <c r="B58" s="106"/>
      <c r="C58" s="131">
        <f>(C56*C57)/10000000</f>
        <v>0.28015200000000007</v>
      </c>
      <c r="D58" s="132">
        <f t="shared" ref="D58:J58" si="31">(D56*D57)/10000000</f>
        <v>4.603200000000001E-2</v>
      </c>
      <c r="E58" s="133">
        <f t="shared" si="31"/>
        <v>0.15191999999999997</v>
      </c>
      <c r="F58" s="134">
        <f t="shared" si="31"/>
        <v>0.62143200000000021</v>
      </c>
      <c r="G58" s="132">
        <f t="shared" si="31"/>
        <v>0.28699199999999997</v>
      </c>
      <c r="H58" s="133">
        <f t="shared" si="31"/>
        <v>0.234792</v>
      </c>
      <c r="I58" s="134">
        <f t="shared" si="31"/>
        <v>0.17032800000000003</v>
      </c>
      <c r="J58" s="131">
        <f t="shared" si="31"/>
        <v>0.939168</v>
      </c>
      <c r="K58" s="135">
        <f>SUM(C58:J58)</f>
        <v>2.7308160000000004</v>
      </c>
    </row>
    <row r="59" spans="1:11" x14ac:dyDescent="0.2">
      <c r="C59" s="97"/>
      <c r="D59" s="98"/>
      <c r="E59" s="99"/>
      <c r="F59" s="98"/>
      <c r="G59" s="98"/>
      <c r="H59" s="99"/>
      <c r="I59" s="98"/>
      <c r="J59" s="97"/>
    </row>
    <row r="60" spans="1:11" ht="15" x14ac:dyDescent="0.25">
      <c r="A60" s="136" t="s">
        <v>190</v>
      </c>
      <c r="C60" s="97"/>
      <c r="D60" s="98"/>
      <c r="E60" s="99"/>
      <c r="F60" s="98"/>
      <c r="G60" s="98"/>
      <c r="H60" s="99"/>
      <c r="I60" s="98"/>
      <c r="J60" s="97"/>
    </row>
    <row r="61" spans="1:11" ht="15" x14ac:dyDescent="0.25">
      <c r="A61" s="137" t="s">
        <v>191</v>
      </c>
      <c r="B61" s="106"/>
      <c r="C61" s="138">
        <v>6</v>
      </c>
      <c r="D61" s="139">
        <v>2</v>
      </c>
      <c r="E61" s="140">
        <v>3</v>
      </c>
      <c r="F61" s="141">
        <v>6</v>
      </c>
      <c r="G61" s="139">
        <v>3</v>
      </c>
      <c r="H61" s="140">
        <v>6</v>
      </c>
      <c r="I61" s="141">
        <v>6</v>
      </c>
      <c r="J61" s="138">
        <v>12</v>
      </c>
    </row>
    <row r="62" spans="1:11" ht="15" x14ac:dyDescent="0.25">
      <c r="A62" s="121" t="s">
        <v>192</v>
      </c>
      <c r="B62" s="106"/>
      <c r="C62" s="66">
        <v>3</v>
      </c>
      <c r="D62" s="67">
        <v>1</v>
      </c>
      <c r="E62" s="68">
        <v>2</v>
      </c>
      <c r="F62" s="69">
        <v>3</v>
      </c>
      <c r="G62" s="67">
        <v>2</v>
      </c>
      <c r="H62" s="68">
        <v>3</v>
      </c>
      <c r="I62" s="69">
        <v>2</v>
      </c>
      <c r="J62" s="66">
        <v>6</v>
      </c>
    </row>
    <row r="63" spans="1:11" ht="15" x14ac:dyDescent="0.25">
      <c r="A63" s="121" t="s">
        <v>193</v>
      </c>
      <c r="B63" s="106"/>
      <c r="C63" s="142">
        <f>3/45</f>
        <v>6.6666666666666666E-2</v>
      </c>
      <c r="D63" s="143">
        <f>1/45</f>
        <v>2.2222222222222223E-2</v>
      </c>
      <c r="E63" s="144">
        <f>3/45</f>
        <v>6.6666666666666666E-2</v>
      </c>
      <c r="F63" s="145">
        <f>3/45</f>
        <v>6.6666666666666666E-2</v>
      </c>
      <c r="G63" s="143">
        <f>3/45</f>
        <v>6.6666666666666666E-2</v>
      </c>
      <c r="H63" s="144">
        <f>3/45</f>
        <v>6.6666666666666666E-2</v>
      </c>
      <c r="I63" s="145">
        <f>1/45</f>
        <v>2.2222222222222223E-2</v>
      </c>
      <c r="J63" s="142">
        <f>4/45</f>
        <v>8.8888888888888892E-2</v>
      </c>
    </row>
    <row r="64" spans="1:11" ht="15" x14ac:dyDescent="0.25">
      <c r="A64" s="121" t="s">
        <v>194</v>
      </c>
      <c r="B64" s="106"/>
      <c r="C64" s="146">
        <f>C62*C63*30000</f>
        <v>6000</v>
      </c>
      <c r="D64" s="147">
        <f t="shared" ref="D64:J64" si="32">D62*D63*30000</f>
        <v>666.66666666666674</v>
      </c>
      <c r="E64" s="148">
        <f t="shared" si="32"/>
        <v>4000</v>
      </c>
      <c r="F64" s="149">
        <f t="shared" si="32"/>
        <v>6000</v>
      </c>
      <c r="G64" s="150">
        <f t="shared" si="32"/>
        <v>4000</v>
      </c>
      <c r="H64" s="148">
        <f t="shared" si="32"/>
        <v>6000</v>
      </c>
      <c r="I64" s="151">
        <f t="shared" si="32"/>
        <v>1333.3333333333335</v>
      </c>
      <c r="J64" s="146">
        <f t="shared" si="32"/>
        <v>16000</v>
      </c>
    </row>
    <row r="65" spans="1:10" ht="15" x14ac:dyDescent="0.25">
      <c r="A65" s="121" t="s">
        <v>195</v>
      </c>
      <c r="B65" s="106"/>
      <c r="C65" s="146">
        <f>C62*C63*15000</f>
        <v>3000</v>
      </c>
      <c r="D65" s="152">
        <f t="shared" ref="D65:J65" si="33">D62*D63*15000</f>
        <v>333.33333333333337</v>
      </c>
      <c r="E65" s="153">
        <f t="shared" si="33"/>
        <v>2000</v>
      </c>
      <c r="F65" s="154">
        <f t="shared" si="33"/>
        <v>3000</v>
      </c>
      <c r="G65" s="152">
        <f t="shared" si="33"/>
        <v>2000</v>
      </c>
      <c r="H65" s="153">
        <f t="shared" si="33"/>
        <v>3000</v>
      </c>
      <c r="I65" s="154">
        <f t="shared" si="33"/>
        <v>666.66666666666674</v>
      </c>
      <c r="J65" s="155">
        <f t="shared" si="33"/>
        <v>8000</v>
      </c>
    </row>
    <row r="66" spans="1:10" ht="15" x14ac:dyDescent="0.25">
      <c r="A66" s="121" t="s">
        <v>196</v>
      </c>
      <c r="B66" s="106"/>
      <c r="C66" s="146">
        <f>C65+C64</f>
        <v>9000</v>
      </c>
      <c r="D66" s="150">
        <f t="shared" ref="D66:J66" si="34">D65+D64</f>
        <v>1000.0000000000001</v>
      </c>
      <c r="E66" s="148">
        <f t="shared" si="34"/>
        <v>6000</v>
      </c>
      <c r="F66" s="149">
        <f t="shared" si="34"/>
        <v>9000</v>
      </c>
      <c r="G66" s="150">
        <f t="shared" si="34"/>
        <v>6000</v>
      </c>
      <c r="H66" s="148">
        <f t="shared" si="34"/>
        <v>9000</v>
      </c>
      <c r="I66" s="149">
        <f t="shared" si="34"/>
        <v>2000.0000000000002</v>
      </c>
      <c r="J66" s="146">
        <f t="shared" si="34"/>
        <v>24000</v>
      </c>
    </row>
    <row r="67" spans="1:10" ht="15" x14ac:dyDescent="0.25">
      <c r="A67" s="121" t="s">
        <v>197</v>
      </c>
      <c r="B67" s="106"/>
      <c r="C67" s="156">
        <f t="shared" ref="C67:J67" si="35">C66/C31</f>
        <v>0.63</v>
      </c>
      <c r="D67" s="157">
        <f t="shared" si="35"/>
        <v>0.15000000000000002</v>
      </c>
      <c r="E67" s="158">
        <f t="shared" si="35"/>
        <v>0.3</v>
      </c>
      <c r="F67" s="159">
        <f t="shared" si="35"/>
        <v>1.8</v>
      </c>
      <c r="G67" s="157">
        <f t="shared" si="35"/>
        <v>1.2</v>
      </c>
      <c r="H67" s="158">
        <f t="shared" si="35"/>
        <v>0.9</v>
      </c>
      <c r="I67" s="159">
        <f t="shared" si="35"/>
        <v>0.50000000000000011</v>
      </c>
      <c r="J67" s="156">
        <f t="shared" si="35"/>
        <v>9</v>
      </c>
    </row>
    <row r="68" spans="1:10" ht="15.75" thickBot="1" x14ac:dyDescent="0.3">
      <c r="A68" s="121" t="s">
        <v>198</v>
      </c>
      <c r="B68" s="106"/>
      <c r="C68" s="160">
        <f t="shared" ref="C68:I68" si="36">(C67*C56)/100000</f>
        <v>2.3346000000000005</v>
      </c>
      <c r="D68" s="161">
        <f t="shared" si="36"/>
        <v>0.38360000000000016</v>
      </c>
      <c r="E68" s="162">
        <f t="shared" si="36"/>
        <v>1.266</v>
      </c>
      <c r="F68" s="163">
        <f t="shared" si="36"/>
        <v>5.1786000000000012</v>
      </c>
      <c r="G68" s="161">
        <f t="shared" si="36"/>
        <v>2.3915999999999999</v>
      </c>
      <c r="H68" s="162">
        <f t="shared" si="36"/>
        <v>1.9565999999999999</v>
      </c>
      <c r="I68" s="163">
        <f t="shared" si="36"/>
        <v>1.4194000000000002</v>
      </c>
      <c r="J68" s="160">
        <f>(J67*J56)/100000</f>
        <v>7.8263999999999996</v>
      </c>
    </row>
  </sheetData>
  <mergeCells count="2">
    <mergeCell ref="D4:E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 Spends</vt:lpstr>
      <vt:lpstr>Ad Claims</vt:lpstr>
      <vt:lpstr>Price cascade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Soares</dc:creator>
  <cp:lastModifiedBy>Sunil  Pandey</cp:lastModifiedBy>
  <dcterms:created xsi:type="dcterms:W3CDTF">2016-09-14T04:11:32Z</dcterms:created>
  <dcterms:modified xsi:type="dcterms:W3CDTF">2017-04-05T09:18:23Z</dcterms:modified>
</cp:coreProperties>
</file>