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firstSheet="2" activeTab="11"/>
  </bookViews>
  <sheets>
    <sheet name="Apr 16" sheetId="1" r:id="rId1"/>
    <sheet name="May 16" sheetId="2" r:id="rId2"/>
    <sheet name="June 16" sheetId="3" r:id="rId3"/>
    <sheet name="July 16" sheetId="4" r:id="rId4"/>
    <sheet name="Aug 16" sheetId="5" r:id="rId5"/>
    <sheet name="Sep 16" sheetId="6" r:id="rId6"/>
    <sheet name="Oct 16" sheetId="7" r:id="rId7"/>
    <sheet name="Nov 16" sheetId="13" r:id="rId8"/>
    <sheet name="Dec 16" sheetId="9" r:id="rId9"/>
    <sheet name="Jan 17" sheetId="10" r:id="rId10"/>
    <sheet name="Feb 17" sheetId="14" r:id="rId11"/>
    <sheet name="Mar 17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45621"/>
</workbook>
</file>

<file path=xl/calcChain.xml><?xml version="1.0" encoding="utf-8"?>
<calcChain xmlns="http://schemas.openxmlformats.org/spreadsheetml/2006/main">
  <c r="P24" i="14" l="1"/>
  <c r="K24" i="14"/>
  <c r="L24" i="14" s="1"/>
  <c r="H24" i="14"/>
  <c r="D24" i="14"/>
  <c r="N23" i="14"/>
  <c r="O23" i="14" s="1"/>
  <c r="N22" i="14"/>
  <c r="J22" i="14"/>
  <c r="E22" i="14"/>
  <c r="Q21" i="14"/>
  <c r="M21" i="14"/>
  <c r="L21" i="14"/>
  <c r="E21" i="14"/>
  <c r="D21" i="14"/>
  <c r="P20" i="14"/>
  <c r="H20" i="14"/>
  <c r="D20" i="14"/>
  <c r="N19" i="14"/>
  <c r="O19" i="14" s="1"/>
  <c r="Q17" i="14"/>
  <c r="M17" i="14"/>
  <c r="E17" i="14"/>
  <c r="D17" i="14"/>
  <c r="Q14" i="14"/>
  <c r="E14" i="14"/>
  <c r="H13" i="14"/>
  <c r="Q12" i="14"/>
  <c r="P12" i="14"/>
  <c r="P17" i="14" s="1"/>
  <c r="O12" i="14"/>
  <c r="N12" i="14"/>
  <c r="N17" i="14" s="1"/>
  <c r="O17" i="14" s="1"/>
  <c r="M12" i="14"/>
  <c r="L12" i="14"/>
  <c r="K12" i="14"/>
  <c r="K17" i="14" s="1"/>
  <c r="L17" i="14" s="1"/>
  <c r="J12" i="14"/>
  <c r="J17" i="14" s="1"/>
  <c r="H12" i="14"/>
  <c r="G12" i="14"/>
  <c r="G17" i="14" s="1"/>
  <c r="E12" i="14"/>
  <c r="F12" i="14" s="1"/>
  <c r="D12" i="14"/>
  <c r="R11" i="14"/>
  <c r="Q11" i="14"/>
  <c r="Q24" i="14" s="1"/>
  <c r="R24" i="14" s="1"/>
  <c r="P11" i="14"/>
  <c r="N11" i="14"/>
  <c r="N24" i="14" s="1"/>
  <c r="O24" i="14" s="1"/>
  <c r="M11" i="14"/>
  <c r="M24" i="14" s="1"/>
  <c r="K11" i="14"/>
  <c r="L11" i="14" s="1"/>
  <c r="J11" i="14"/>
  <c r="J24" i="14" s="1"/>
  <c r="H11" i="14"/>
  <c r="G11" i="14"/>
  <c r="G24" i="14" s="1"/>
  <c r="F11" i="14"/>
  <c r="E11" i="14"/>
  <c r="E24" i="14" s="1"/>
  <c r="F24" i="14" s="1"/>
  <c r="D11" i="14"/>
  <c r="R10" i="14"/>
  <c r="Q10" i="14"/>
  <c r="P10" i="14"/>
  <c r="N10" i="14"/>
  <c r="M10" i="14"/>
  <c r="K10" i="14"/>
  <c r="L10" i="14" s="1"/>
  <c r="J10" i="14"/>
  <c r="I10" i="14"/>
  <c r="H10" i="14"/>
  <c r="G10" i="14"/>
  <c r="E10" i="14"/>
  <c r="F10" i="14" s="1"/>
  <c r="D10" i="14"/>
  <c r="Q9" i="14"/>
  <c r="P9" i="14"/>
  <c r="P16" i="14" s="1"/>
  <c r="N9" i="14"/>
  <c r="N16" i="14" s="1"/>
  <c r="O16" i="14" s="1"/>
  <c r="M9" i="14"/>
  <c r="M16" i="14" s="1"/>
  <c r="L9" i="14"/>
  <c r="K9" i="14"/>
  <c r="J9" i="14"/>
  <c r="J16" i="14" s="1"/>
  <c r="I9" i="14"/>
  <c r="H9" i="14"/>
  <c r="H16" i="14" s="1"/>
  <c r="G9" i="14"/>
  <c r="E9" i="14"/>
  <c r="D9" i="14"/>
  <c r="D16" i="14" s="1"/>
  <c r="Q8" i="14"/>
  <c r="R8" i="14" s="1"/>
  <c r="P8" i="14"/>
  <c r="O8" i="14"/>
  <c r="N8" i="14"/>
  <c r="M8" i="14"/>
  <c r="K8" i="14"/>
  <c r="L8" i="14" s="1"/>
  <c r="J8" i="14"/>
  <c r="H8" i="14"/>
  <c r="I8" i="14" s="1"/>
  <c r="G8" i="14"/>
  <c r="E8" i="14"/>
  <c r="D8" i="14"/>
  <c r="R7" i="14"/>
  <c r="Q7" i="14"/>
  <c r="Q23" i="14" s="1"/>
  <c r="P7" i="14"/>
  <c r="P23" i="14" s="1"/>
  <c r="R23" i="14" s="1"/>
  <c r="O7" i="14"/>
  <c r="N7" i="14"/>
  <c r="N15" i="14" s="1"/>
  <c r="M7" i="14"/>
  <c r="M23" i="14" s="1"/>
  <c r="K7" i="14"/>
  <c r="J7" i="14"/>
  <c r="J23" i="14" s="1"/>
  <c r="H7" i="14"/>
  <c r="I7" i="14" s="1"/>
  <c r="G7" i="14"/>
  <c r="F7" i="14"/>
  <c r="E7" i="14"/>
  <c r="E23" i="14" s="1"/>
  <c r="D7" i="14"/>
  <c r="Q6" i="14"/>
  <c r="Q19" i="14" s="1"/>
  <c r="R19" i="14" s="1"/>
  <c r="P6" i="14"/>
  <c r="P19" i="14" s="1"/>
  <c r="N6" i="14"/>
  <c r="O6" i="14" s="1"/>
  <c r="M6" i="14"/>
  <c r="M19" i="14" s="1"/>
  <c r="K6" i="14"/>
  <c r="J6" i="14"/>
  <c r="J19" i="14" s="1"/>
  <c r="I6" i="14"/>
  <c r="H6" i="14"/>
  <c r="H19" i="14" s="1"/>
  <c r="G6" i="14"/>
  <c r="F6" i="14"/>
  <c r="E6" i="14"/>
  <c r="E19" i="14" s="1"/>
  <c r="F19" i="14" s="1"/>
  <c r="D6" i="14"/>
  <c r="D19" i="14" s="1"/>
  <c r="Q5" i="14"/>
  <c r="Q18" i="14" s="1"/>
  <c r="P5" i="14"/>
  <c r="P22" i="14" s="1"/>
  <c r="N5" i="14"/>
  <c r="O5" i="14" s="1"/>
  <c r="M5" i="14"/>
  <c r="M22" i="14" s="1"/>
  <c r="L5" i="14"/>
  <c r="K5" i="14"/>
  <c r="K22" i="14" s="1"/>
  <c r="L22" i="14" s="1"/>
  <c r="J5" i="14"/>
  <c r="H5" i="14"/>
  <c r="H22" i="14" s="1"/>
  <c r="I22" i="14" s="1"/>
  <c r="G5" i="14"/>
  <c r="G22" i="14" s="1"/>
  <c r="E5" i="14"/>
  <c r="F5" i="14" s="1"/>
  <c r="D5" i="14"/>
  <c r="Q4" i="14"/>
  <c r="P4" i="14"/>
  <c r="P21" i="14" s="1"/>
  <c r="O4" i="14"/>
  <c r="N4" i="14"/>
  <c r="N21" i="14" s="1"/>
  <c r="O21" i="14" s="1"/>
  <c r="M4" i="14"/>
  <c r="L4" i="14"/>
  <c r="K4" i="14"/>
  <c r="K21" i="14" s="1"/>
  <c r="J4" i="14"/>
  <c r="J21" i="14" s="1"/>
  <c r="H4" i="14"/>
  <c r="G4" i="14"/>
  <c r="G21" i="14" s="1"/>
  <c r="E4" i="14"/>
  <c r="D4" i="14"/>
  <c r="F4" i="14" s="1"/>
  <c r="R3" i="14"/>
  <c r="Q3" i="14"/>
  <c r="Q20" i="14" s="1"/>
  <c r="R20" i="14" s="1"/>
  <c r="P3" i="14"/>
  <c r="N3" i="14"/>
  <c r="O3" i="14" s="1"/>
  <c r="M3" i="14"/>
  <c r="M20" i="14" s="1"/>
  <c r="K3" i="14"/>
  <c r="K20" i="14" s="1"/>
  <c r="J3" i="14"/>
  <c r="H3" i="14"/>
  <c r="H18" i="14" s="1"/>
  <c r="G3" i="14"/>
  <c r="G20" i="14" s="1"/>
  <c r="F3" i="14"/>
  <c r="E3" i="14"/>
  <c r="D3" i="14"/>
  <c r="F23" i="14" l="1"/>
  <c r="P13" i="14"/>
  <c r="F22" i="14"/>
  <c r="O22" i="14"/>
  <c r="I24" i="14"/>
  <c r="D18" i="14"/>
  <c r="I4" i="14"/>
  <c r="R4" i="14"/>
  <c r="O10" i="14"/>
  <c r="I11" i="14"/>
  <c r="I12" i="14"/>
  <c r="R12" i="14"/>
  <c r="G16" i="14"/>
  <c r="F17" i="14"/>
  <c r="M18" i="14"/>
  <c r="I20" i="14"/>
  <c r="Q22" i="14"/>
  <c r="R22" i="14" s="1"/>
  <c r="E20" i="14"/>
  <c r="F20" i="14" s="1"/>
  <c r="J20" i="14"/>
  <c r="L20" i="14" s="1"/>
  <c r="J13" i="14"/>
  <c r="J18" i="14"/>
  <c r="J14" i="14"/>
  <c r="D22" i="14"/>
  <c r="I5" i="14"/>
  <c r="I19" i="14"/>
  <c r="R6" i="14"/>
  <c r="G23" i="14"/>
  <c r="G19" i="14"/>
  <c r="G15" i="14"/>
  <c r="O11" i="14"/>
  <c r="D13" i="14"/>
  <c r="J15" i="14"/>
  <c r="K16" i="14"/>
  <c r="L16" i="14" s="1"/>
  <c r="H17" i="14"/>
  <c r="I17" i="14" s="1"/>
  <c r="R17" i="14"/>
  <c r="F21" i="14"/>
  <c r="G13" i="14"/>
  <c r="I13" i="14" s="1"/>
  <c r="I3" i="14"/>
  <c r="G18" i="14"/>
  <c r="I18" i="14" s="1"/>
  <c r="G14" i="14"/>
  <c r="N20" i="14"/>
  <c r="O20" i="14" s="1"/>
  <c r="N13" i="14"/>
  <c r="O13" i="14" s="1"/>
  <c r="N18" i="14"/>
  <c r="O18" i="14" s="1"/>
  <c r="N14" i="14"/>
  <c r="R5" i="14"/>
  <c r="Q13" i="14"/>
  <c r="R13" i="14" s="1"/>
  <c r="L6" i="14"/>
  <c r="L7" i="14"/>
  <c r="K23" i="14"/>
  <c r="L23" i="14" s="1"/>
  <c r="K19" i="14"/>
  <c r="L19" i="14" s="1"/>
  <c r="K15" i="14"/>
  <c r="L15" i="14" s="1"/>
  <c r="F8" i="14"/>
  <c r="E16" i="14"/>
  <c r="F16" i="14" s="1"/>
  <c r="F9" i="14"/>
  <c r="K13" i="14"/>
  <c r="L13" i="14" s="1"/>
  <c r="K18" i="14"/>
  <c r="K14" i="14"/>
  <c r="L3" i="14"/>
  <c r="P18" i="14"/>
  <c r="R18" i="14" s="1"/>
  <c r="D23" i="14"/>
  <c r="I16" i="14"/>
  <c r="Q16" i="14"/>
  <c r="R16" i="14" s="1"/>
  <c r="R9" i="14"/>
  <c r="E13" i="14"/>
  <c r="M13" i="14"/>
  <c r="M14" i="14"/>
  <c r="E18" i="14"/>
  <c r="F18" i="14" s="1"/>
  <c r="H21" i="14"/>
  <c r="I21" i="14" s="1"/>
  <c r="R21" i="14"/>
  <c r="D15" i="14"/>
  <c r="H15" i="14"/>
  <c r="I15" i="14" s="1"/>
  <c r="P15" i="14"/>
  <c r="H23" i="14"/>
  <c r="I23" i="14" s="1"/>
  <c r="O9" i="14"/>
  <c r="D14" i="14"/>
  <c r="F14" i="14" s="1"/>
  <c r="H14" i="14"/>
  <c r="I14" i="14" s="1"/>
  <c r="P14" i="14"/>
  <c r="R14" i="14" s="1"/>
  <c r="E15" i="14"/>
  <c r="F15" i="14" s="1"/>
  <c r="M15" i="14"/>
  <c r="O15" i="14" s="1"/>
  <c r="Q15" i="14"/>
  <c r="R15" i="14" s="1"/>
  <c r="F13" i="14" l="1"/>
  <c r="L18" i="14"/>
  <c r="O14" i="14"/>
  <c r="L14" i="14"/>
  <c r="K22" i="13" l="1"/>
  <c r="G22" i="13"/>
  <c r="K21" i="13"/>
  <c r="G21" i="13"/>
  <c r="Q20" i="13"/>
  <c r="M20" i="13"/>
  <c r="E20" i="13"/>
  <c r="P19" i="13"/>
  <c r="H19" i="13"/>
  <c r="D19" i="13"/>
  <c r="G18" i="13"/>
  <c r="N17" i="13"/>
  <c r="J17" i="13"/>
  <c r="D15" i="13"/>
  <c r="K14" i="13"/>
  <c r="G14" i="13"/>
  <c r="D14" i="13"/>
  <c r="G13" i="13"/>
  <c r="J12" i="13"/>
  <c r="Q11" i="13"/>
  <c r="P11" i="13"/>
  <c r="P22" i="13" s="1"/>
  <c r="N11" i="13"/>
  <c r="N22" i="13" s="1"/>
  <c r="M11" i="13"/>
  <c r="L11" i="13"/>
  <c r="K11" i="13"/>
  <c r="J11" i="13"/>
  <c r="J22" i="13" s="1"/>
  <c r="H11" i="13"/>
  <c r="H22" i="13" s="1"/>
  <c r="I22" i="13" s="1"/>
  <c r="G11" i="13"/>
  <c r="E11" i="13"/>
  <c r="D11" i="13"/>
  <c r="D22" i="13" s="1"/>
  <c r="Q10" i="13"/>
  <c r="R10" i="13" s="1"/>
  <c r="P10" i="13"/>
  <c r="P15" i="13" s="1"/>
  <c r="O10" i="13"/>
  <c r="N10" i="13"/>
  <c r="M10" i="13"/>
  <c r="K10" i="13"/>
  <c r="L10" i="13" s="1"/>
  <c r="J10" i="13"/>
  <c r="H10" i="13"/>
  <c r="I10" i="13" s="1"/>
  <c r="G10" i="13"/>
  <c r="E10" i="13"/>
  <c r="F10" i="13" s="1"/>
  <c r="D10" i="13"/>
  <c r="R9" i="13"/>
  <c r="Q9" i="13"/>
  <c r="P9" i="13"/>
  <c r="N9" i="13"/>
  <c r="N15" i="13" s="1"/>
  <c r="M9" i="13"/>
  <c r="K9" i="13"/>
  <c r="J9" i="13"/>
  <c r="J15" i="13" s="1"/>
  <c r="H9" i="13"/>
  <c r="I9" i="13" s="1"/>
  <c r="G9" i="13"/>
  <c r="G15" i="13" s="1"/>
  <c r="F9" i="13"/>
  <c r="E9" i="13"/>
  <c r="D9" i="13"/>
  <c r="Q8" i="13"/>
  <c r="R8" i="13" s="1"/>
  <c r="P8" i="13"/>
  <c r="N8" i="13"/>
  <c r="O8" i="13" s="1"/>
  <c r="M8" i="13"/>
  <c r="K8" i="13"/>
  <c r="L8" i="13" s="1"/>
  <c r="J8" i="13"/>
  <c r="J21" i="13" s="1"/>
  <c r="I8" i="13"/>
  <c r="H8" i="13"/>
  <c r="G8" i="13"/>
  <c r="E8" i="13"/>
  <c r="F8" i="13" s="1"/>
  <c r="D8" i="13"/>
  <c r="Q7" i="13"/>
  <c r="P7" i="13"/>
  <c r="N7" i="13"/>
  <c r="N14" i="13" s="1"/>
  <c r="M7" i="13"/>
  <c r="L7" i="13"/>
  <c r="K7" i="13"/>
  <c r="J7" i="13"/>
  <c r="J14" i="13" s="1"/>
  <c r="H7" i="13"/>
  <c r="G7" i="13"/>
  <c r="E7" i="13"/>
  <c r="D7" i="13"/>
  <c r="D21" i="13" s="1"/>
  <c r="Q6" i="13"/>
  <c r="Q17" i="13" s="1"/>
  <c r="R17" i="13" s="1"/>
  <c r="P6" i="13"/>
  <c r="P17" i="13" s="1"/>
  <c r="O6" i="13"/>
  <c r="N6" i="13"/>
  <c r="M6" i="13"/>
  <c r="M17" i="13" s="1"/>
  <c r="K6" i="13"/>
  <c r="K17" i="13" s="1"/>
  <c r="L17" i="13" s="1"/>
  <c r="J6" i="13"/>
  <c r="H6" i="13"/>
  <c r="G6" i="13"/>
  <c r="G17" i="13" s="1"/>
  <c r="E6" i="13"/>
  <c r="E17" i="13" s="1"/>
  <c r="F17" i="13" s="1"/>
  <c r="D6" i="13"/>
  <c r="D17" i="13" s="1"/>
  <c r="R5" i="13"/>
  <c r="Q5" i="13"/>
  <c r="P5" i="13"/>
  <c r="P20" i="13" s="1"/>
  <c r="N5" i="13"/>
  <c r="N20" i="13" s="1"/>
  <c r="O20" i="13" s="1"/>
  <c r="M5" i="13"/>
  <c r="K5" i="13"/>
  <c r="J5" i="13"/>
  <c r="J20" i="13" s="1"/>
  <c r="H5" i="13"/>
  <c r="H20" i="13" s="1"/>
  <c r="I20" i="13" s="1"/>
  <c r="G5" i="13"/>
  <c r="G20" i="13" s="1"/>
  <c r="F5" i="13"/>
  <c r="E5" i="13"/>
  <c r="D5" i="13"/>
  <c r="D20" i="13" s="1"/>
  <c r="Q4" i="13"/>
  <c r="Q19" i="13" s="1"/>
  <c r="R19" i="13" s="1"/>
  <c r="P4" i="13"/>
  <c r="N4" i="13"/>
  <c r="N13" i="13" s="1"/>
  <c r="M4" i="13"/>
  <c r="M19" i="13" s="1"/>
  <c r="K4" i="13"/>
  <c r="K19" i="13" s="1"/>
  <c r="L19" i="13" s="1"/>
  <c r="J4" i="13"/>
  <c r="J19" i="13" s="1"/>
  <c r="I4" i="13"/>
  <c r="H4" i="13"/>
  <c r="G4" i="13"/>
  <c r="G19" i="13" s="1"/>
  <c r="E4" i="13"/>
  <c r="E19" i="13" s="1"/>
  <c r="F19" i="13" s="1"/>
  <c r="D4" i="13"/>
  <c r="Q3" i="13"/>
  <c r="P3" i="13"/>
  <c r="N3" i="13"/>
  <c r="N18" i="13" s="1"/>
  <c r="M3" i="13"/>
  <c r="L3" i="13"/>
  <c r="K3" i="13"/>
  <c r="J3" i="13"/>
  <c r="J18" i="13" s="1"/>
  <c r="H3" i="13"/>
  <c r="G3" i="13"/>
  <c r="G16" i="13" s="1"/>
  <c r="E3" i="13"/>
  <c r="E12" i="13" s="1"/>
  <c r="D3" i="13"/>
  <c r="H16" i="13" l="1"/>
  <c r="I16" i="13" s="1"/>
  <c r="H12" i="13"/>
  <c r="H18" i="13"/>
  <c r="I18" i="13" s="1"/>
  <c r="H13" i="13"/>
  <c r="I13" i="13" s="1"/>
  <c r="K20" i="13"/>
  <c r="L20" i="13" s="1"/>
  <c r="L5" i="13"/>
  <c r="E21" i="13"/>
  <c r="F21" i="13" s="1"/>
  <c r="E14" i="13"/>
  <c r="F14" i="13" s="1"/>
  <c r="F7" i="13"/>
  <c r="Q15" i="13"/>
  <c r="R15" i="13" s="1"/>
  <c r="Q22" i="13"/>
  <c r="R22" i="13" s="1"/>
  <c r="R11" i="13"/>
  <c r="K13" i="13"/>
  <c r="E16" i="13"/>
  <c r="F16" i="13" s="1"/>
  <c r="I19" i="13"/>
  <c r="D16" i="13"/>
  <c r="D12" i="13"/>
  <c r="F12" i="13" s="1"/>
  <c r="D18" i="13"/>
  <c r="D13" i="13"/>
  <c r="I3" i="13"/>
  <c r="M13" i="13"/>
  <c r="O13" i="13" s="1"/>
  <c r="M18" i="13"/>
  <c r="O18" i="13" s="1"/>
  <c r="R4" i="13"/>
  <c r="L6" i="13"/>
  <c r="P14" i="13"/>
  <c r="P21" i="13"/>
  <c r="O9" i="13"/>
  <c r="I11" i="13"/>
  <c r="M15" i="13"/>
  <c r="O15" i="13" s="1"/>
  <c r="M22" i="13"/>
  <c r="O22" i="13" s="1"/>
  <c r="M12" i="13"/>
  <c r="H15" i="13"/>
  <c r="I15" i="13" s="1"/>
  <c r="K18" i="13"/>
  <c r="L18" i="13" s="1"/>
  <c r="Q13" i="13"/>
  <c r="Q18" i="13"/>
  <c r="R3" i="13"/>
  <c r="E13" i="13"/>
  <c r="F13" i="13" s="1"/>
  <c r="F3" i="13"/>
  <c r="E18" i="13"/>
  <c r="N16" i="13"/>
  <c r="N19" i="13"/>
  <c r="O19" i="13" s="1"/>
  <c r="O4" i="13"/>
  <c r="H17" i="13"/>
  <c r="I17" i="13" s="1"/>
  <c r="I6" i="13"/>
  <c r="H14" i="13"/>
  <c r="I14" i="13" s="1"/>
  <c r="H21" i="13"/>
  <c r="I21" i="13" s="1"/>
  <c r="Q21" i="13"/>
  <c r="Q14" i="13"/>
  <c r="R7" i="13"/>
  <c r="K15" i="13"/>
  <c r="L15" i="13" s="1"/>
  <c r="L9" i="13"/>
  <c r="E15" i="13"/>
  <c r="F15" i="13" s="1"/>
  <c r="E22" i="13"/>
  <c r="F22" i="13" s="1"/>
  <c r="F11" i="13"/>
  <c r="N12" i="13"/>
  <c r="O12" i="13" s="1"/>
  <c r="L14" i="13"/>
  <c r="M16" i="13"/>
  <c r="O17" i="13"/>
  <c r="R20" i="13"/>
  <c r="L21" i="13"/>
  <c r="L22" i="13"/>
  <c r="K16" i="13"/>
  <c r="L16" i="13" s="1"/>
  <c r="P16" i="13"/>
  <c r="P12" i="13"/>
  <c r="P18" i="13"/>
  <c r="P13" i="13"/>
  <c r="F4" i="13"/>
  <c r="O5" i="13"/>
  <c r="I7" i="13"/>
  <c r="M21" i="13"/>
  <c r="M14" i="13"/>
  <c r="O14" i="13" s="1"/>
  <c r="Q12" i="13"/>
  <c r="R12" i="13" s="1"/>
  <c r="J13" i="13"/>
  <c r="Q16" i="13"/>
  <c r="R16" i="13" s="1"/>
  <c r="F20" i="13"/>
  <c r="N21" i="13"/>
  <c r="G12" i="13"/>
  <c r="K12" i="13"/>
  <c r="L12" i="13" s="1"/>
  <c r="J16" i="13"/>
  <c r="O3" i="13"/>
  <c r="L4" i="13"/>
  <c r="I5" i="13"/>
  <c r="F6" i="13"/>
  <c r="R6" i="13"/>
  <c r="O7" i="13"/>
  <c r="O11" i="13"/>
  <c r="L13" i="13" l="1"/>
  <c r="I12" i="13"/>
  <c r="O21" i="13"/>
  <c r="R14" i="13"/>
  <c r="O16" i="13"/>
  <c r="R13" i="13"/>
  <c r="R21" i="13"/>
  <c r="F18" i="13"/>
  <c r="R18" i="13"/>
  <c r="P24" i="12" l="1"/>
  <c r="K24" i="12"/>
  <c r="L24" i="12" s="1"/>
  <c r="H24" i="12"/>
  <c r="D24" i="12"/>
  <c r="N23" i="12"/>
  <c r="O23" i="12" s="1"/>
  <c r="N22" i="12"/>
  <c r="J22" i="12"/>
  <c r="E22" i="12"/>
  <c r="Q21" i="12"/>
  <c r="M21" i="12"/>
  <c r="L21" i="12"/>
  <c r="E21" i="12"/>
  <c r="D21" i="12"/>
  <c r="P20" i="12"/>
  <c r="H20" i="12"/>
  <c r="D20" i="12"/>
  <c r="N19" i="12"/>
  <c r="O19" i="12" s="1"/>
  <c r="Q17" i="12"/>
  <c r="M17" i="12"/>
  <c r="E17" i="12"/>
  <c r="D17" i="12"/>
  <c r="Q14" i="12"/>
  <c r="H13" i="12"/>
  <c r="Q12" i="12"/>
  <c r="P12" i="12"/>
  <c r="P17" i="12" s="1"/>
  <c r="O12" i="12"/>
  <c r="N12" i="12"/>
  <c r="N17" i="12" s="1"/>
  <c r="O17" i="12" s="1"/>
  <c r="M12" i="12"/>
  <c r="L12" i="12"/>
  <c r="K12" i="12"/>
  <c r="K17" i="12" s="1"/>
  <c r="L17" i="12" s="1"/>
  <c r="J12" i="12"/>
  <c r="J17" i="12" s="1"/>
  <c r="H12" i="12"/>
  <c r="G12" i="12"/>
  <c r="G17" i="12" s="1"/>
  <c r="E12" i="12"/>
  <c r="F12" i="12" s="1"/>
  <c r="D12" i="12"/>
  <c r="R11" i="12"/>
  <c r="Q11" i="12"/>
  <c r="Q24" i="12" s="1"/>
  <c r="R24" i="12" s="1"/>
  <c r="P11" i="12"/>
  <c r="N11" i="12"/>
  <c r="N24" i="12" s="1"/>
  <c r="O24" i="12" s="1"/>
  <c r="M11" i="12"/>
  <c r="M24" i="12" s="1"/>
  <c r="K11" i="12"/>
  <c r="L11" i="12" s="1"/>
  <c r="J11" i="12"/>
  <c r="J24" i="12" s="1"/>
  <c r="H11" i="12"/>
  <c r="G11" i="12"/>
  <c r="G24" i="12" s="1"/>
  <c r="F11" i="12"/>
  <c r="E11" i="12"/>
  <c r="E24" i="12" s="1"/>
  <c r="F24" i="12" s="1"/>
  <c r="D11" i="12"/>
  <c r="R10" i="12"/>
  <c r="Q10" i="12"/>
  <c r="P10" i="12"/>
  <c r="N10" i="12"/>
  <c r="M10" i="12"/>
  <c r="K10" i="12"/>
  <c r="L10" i="12" s="1"/>
  <c r="J10" i="12"/>
  <c r="I10" i="12"/>
  <c r="H10" i="12"/>
  <c r="G10" i="12"/>
  <c r="E10" i="12"/>
  <c r="F10" i="12" s="1"/>
  <c r="D10" i="12"/>
  <c r="Q9" i="12"/>
  <c r="P9" i="12"/>
  <c r="P16" i="12" s="1"/>
  <c r="N9" i="12"/>
  <c r="N16" i="12" s="1"/>
  <c r="O16" i="12" s="1"/>
  <c r="M9" i="12"/>
  <c r="M16" i="12" s="1"/>
  <c r="L9" i="12"/>
  <c r="K9" i="12"/>
  <c r="J9" i="12"/>
  <c r="J16" i="12" s="1"/>
  <c r="I9" i="12"/>
  <c r="H9" i="12"/>
  <c r="H16" i="12" s="1"/>
  <c r="G9" i="12"/>
  <c r="E9" i="12"/>
  <c r="D9" i="12"/>
  <c r="D16" i="12" s="1"/>
  <c r="Q8" i="12"/>
  <c r="R8" i="12" s="1"/>
  <c r="P8" i="12"/>
  <c r="O8" i="12"/>
  <c r="N8" i="12"/>
  <c r="M8" i="12"/>
  <c r="K8" i="12"/>
  <c r="L8" i="12" s="1"/>
  <c r="J8" i="12"/>
  <c r="H8" i="12"/>
  <c r="I8" i="12" s="1"/>
  <c r="G8" i="12"/>
  <c r="E8" i="12"/>
  <c r="D8" i="12"/>
  <c r="R7" i="12"/>
  <c r="Q7" i="12"/>
  <c r="Q23" i="12" s="1"/>
  <c r="P7" i="12"/>
  <c r="P23" i="12" s="1"/>
  <c r="R23" i="12" s="1"/>
  <c r="O7" i="12"/>
  <c r="N7" i="12"/>
  <c r="N15" i="12" s="1"/>
  <c r="M7" i="12"/>
  <c r="M23" i="12" s="1"/>
  <c r="K7" i="12"/>
  <c r="J7" i="12"/>
  <c r="J23" i="12" s="1"/>
  <c r="H7" i="12"/>
  <c r="I7" i="12" s="1"/>
  <c r="G7" i="12"/>
  <c r="F7" i="12"/>
  <c r="E7" i="12"/>
  <c r="E23" i="12" s="1"/>
  <c r="D7" i="12"/>
  <c r="Q6" i="12"/>
  <c r="Q19" i="12" s="1"/>
  <c r="R19" i="12" s="1"/>
  <c r="P6" i="12"/>
  <c r="P19" i="12" s="1"/>
  <c r="N6" i="12"/>
  <c r="O6" i="12" s="1"/>
  <c r="M6" i="12"/>
  <c r="M19" i="12" s="1"/>
  <c r="K6" i="12"/>
  <c r="J6" i="12"/>
  <c r="L6" i="12" s="1"/>
  <c r="I6" i="12"/>
  <c r="H6" i="12"/>
  <c r="H19" i="12" s="1"/>
  <c r="G6" i="12"/>
  <c r="F6" i="12"/>
  <c r="E6" i="12"/>
  <c r="E19" i="12" s="1"/>
  <c r="F19" i="12" s="1"/>
  <c r="D6" i="12"/>
  <c r="D19" i="12" s="1"/>
  <c r="Q5" i="12"/>
  <c r="Q18" i="12" s="1"/>
  <c r="P5" i="12"/>
  <c r="P22" i="12" s="1"/>
  <c r="N5" i="12"/>
  <c r="M5" i="12"/>
  <c r="O5" i="12" s="1"/>
  <c r="L5" i="12"/>
  <c r="K5" i="12"/>
  <c r="K22" i="12" s="1"/>
  <c r="L22" i="12" s="1"/>
  <c r="J5" i="12"/>
  <c r="H5" i="12"/>
  <c r="H22" i="12" s="1"/>
  <c r="I22" i="12" s="1"/>
  <c r="G5" i="12"/>
  <c r="G22" i="12" s="1"/>
  <c r="E5" i="12"/>
  <c r="F5" i="12" s="1"/>
  <c r="D5" i="12"/>
  <c r="Q4" i="12"/>
  <c r="P4" i="12"/>
  <c r="R4" i="12" s="1"/>
  <c r="O4" i="12"/>
  <c r="N4" i="12"/>
  <c r="N21" i="12" s="1"/>
  <c r="O21" i="12" s="1"/>
  <c r="M4" i="12"/>
  <c r="L4" i="12"/>
  <c r="K4" i="12"/>
  <c r="K21" i="12" s="1"/>
  <c r="J4" i="12"/>
  <c r="J21" i="12" s="1"/>
  <c r="H4" i="12"/>
  <c r="G4" i="12"/>
  <c r="G21" i="12" s="1"/>
  <c r="E4" i="12"/>
  <c r="D4" i="12"/>
  <c r="F4" i="12" s="1"/>
  <c r="R3" i="12"/>
  <c r="Q3" i="12"/>
  <c r="Q20" i="12" s="1"/>
  <c r="R20" i="12" s="1"/>
  <c r="P3" i="12"/>
  <c r="N3" i="12"/>
  <c r="M3" i="12"/>
  <c r="M20" i="12" s="1"/>
  <c r="K3" i="12"/>
  <c r="K20" i="12" s="1"/>
  <c r="J3" i="12"/>
  <c r="H3" i="12"/>
  <c r="H18" i="12" s="1"/>
  <c r="G3" i="12"/>
  <c r="F3" i="12"/>
  <c r="E3" i="12"/>
  <c r="D3" i="12"/>
  <c r="I13" i="12" l="1"/>
  <c r="N20" i="12"/>
  <c r="O20" i="12" s="1"/>
  <c r="N13" i="12"/>
  <c r="N18" i="12"/>
  <c r="O18" i="12" s="1"/>
  <c r="N14" i="12"/>
  <c r="O10" i="12"/>
  <c r="I11" i="12"/>
  <c r="I12" i="12"/>
  <c r="R12" i="12"/>
  <c r="E14" i="12"/>
  <c r="G16" i="12"/>
  <c r="F17" i="12"/>
  <c r="M18" i="12"/>
  <c r="Q22" i="12"/>
  <c r="R22" i="12" s="1"/>
  <c r="E20" i="12"/>
  <c r="F20" i="12" s="1"/>
  <c r="J20" i="12"/>
  <c r="L20" i="12" s="1"/>
  <c r="J13" i="12"/>
  <c r="J18" i="12"/>
  <c r="J14" i="12"/>
  <c r="O3" i="12"/>
  <c r="D22" i="12"/>
  <c r="I5" i="12"/>
  <c r="I19" i="12"/>
  <c r="R6" i="12"/>
  <c r="G23" i="12"/>
  <c r="G19" i="12"/>
  <c r="G15" i="12"/>
  <c r="O11" i="12"/>
  <c r="D13" i="12"/>
  <c r="J15" i="12"/>
  <c r="K16" i="12"/>
  <c r="L16" i="12" s="1"/>
  <c r="H17" i="12"/>
  <c r="I17" i="12" s="1"/>
  <c r="R17" i="12"/>
  <c r="F21" i="12"/>
  <c r="P21" i="12"/>
  <c r="R21" i="12" s="1"/>
  <c r="G13" i="12"/>
  <c r="I3" i="12"/>
  <c r="G18" i="12"/>
  <c r="I18" i="12" s="1"/>
  <c r="G14" i="12"/>
  <c r="P13" i="12"/>
  <c r="J19" i="12"/>
  <c r="G20" i="12"/>
  <c r="I20" i="12" s="1"/>
  <c r="F22" i="12"/>
  <c r="I24" i="12"/>
  <c r="D18" i="12"/>
  <c r="I4" i="12"/>
  <c r="R5" i="12"/>
  <c r="Q13" i="12"/>
  <c r="R13" i="12" s="1"/>
  <c r="L7" i="12"/>
  <c r="K23" i="12"/>
  <c r="L23" i="12" s="1"/>
  <c r="K19" i="12"/>
  <c r="K15" i="12"/>
  <c r="L15" i="12" s="1"/>
  <c r="F8" i="12"/>
  <c r="E16" i="12"/>
  <c r="F16" i="12" s="1"/>
  <c r="F9" i="12"/>
  <c r="K13" i="12"/>
  <c r="L13" i="12" s="1"/>
  <c r="K18" i="12"/>
  <c r="L18" i="12" s="1"/>
  <c r="K14" i="12"/>
  <c r="L3" i="12"/>
  <c r="P18" i="12"/>
  <c r="R18" i="12" s="1"/>
  <c r="D23" i="12"/>
  <c r="F23" i="12" s="1"/>
  <c r="I16" i="12"/>
  <c r="Q16" i="12"/>
  <c r="R16" i="12" s="1"/>
  <c r="R9" i="12"/>
  <c r="E13" i="12"/>
  <c r="F13" i="12" s="1"/>
  <c r="M13" i="12"/>
  <c r="M14" i="12"/>
  <c r="E18" i="12"/>
  <c r="H21" i="12"/>
  <c r="I21" i="12" s="1"/>
  <c r="M22" i="12"/>
  <c r="O22" i="12" s="1"/>
  <c r="D15" i="12"/>
  <c r="H15" i="12"/>
  <c r="I15" i="12" s="1"/>
  <c r="P15" i="12"/>
  <c r="H23" i="12"/>
  <c r="I23" i="12" s="1"/>
  <c r="O9" i="12"/>
  <c r="D14" i="12"/>
  <c r="H14" i="12"/>
  <c r="P14" i="12"/>
  <c r="R14" i="12" s="1"/>
  <c r="E15" i="12"/>
  <c r="F15" i="12" s="1"/>
  <c r="M15" i="12"/>
  <c r="O15" i="12" s="1"/>
  <c r="Q15" i="12"/>
  <c r="R15" i="12" s="1"/>
  <c r="F18" i="12" l="1"/>
  <c r="O13" i="12"/>
  <c r="L19" i="12"/>
  <c r="F14" i="12"/>
  <c r="I14" i="12"/>
  <c r="L14" i="12"/>
  <c r="O14" i="12"/>
  <c r="P24" i="10" l="1"/>
  <c r="K24" i="10"/>
  <c r="L24" i="10" s="1"/>
  <c r="H24" i="10"/>
  <c r="D24" i="10"/>
  <c r="N23" i="10"/>
  <c r="O23" i="10" s="1"/>
  <c r="N22" i="10"/>
  <c r="J22" i="10"/>
  <c r="E22" i="10"/>
  <c r="Q21" i="10"/>
  <c r="M21" i="10"/>
  <c r="L21" i="10"/>
  <c r="E21" i="10"/>
  <c r="D21" i="10"/>
  <c r="P20" i="10"/>
  <c r="H20" i="10"/>
  <c r="D20" i="10"/>
  <c r="N19" i="10"/>
  <c r="O19" i="10" s="1"/>
  <c r="Q17" i="10"/>
  <c r="M17" i="10"/>
  <c r="E17" i="10"/>
  <c r="D17" i="10"/>
  <c r="Q14" i="10"/>
  <c r="E14" i="10"/>
  <c r="H13" i="10"/>
  <c r="Q12" i="10"/>
  <c r="P12" i="10"/>
  <c r="P17" i="10" s="1"/>
  <c r="O12" i="10"/>
  <c r="N12" i="10"/>
  <c r="N17" i="10" s="1"/>
  <c r="O17" i="10" s="1"/>
  <c r="M12" i="10"/>
  <c r="L12" i="10"/>
  <c r="K12" i="10"/>
  <c r="K17" i="10" s="1"/>
  <c r="L17" i="10" s="1"/>
  <c r="J12" i="10"/>
  <c r="J17" i="10" s="1"/>
  <c r="H12" i="10"/>
  <c r="G12" i="10"/>
  <c r="G17" i="10" s="1"/>
  <c r="E12" i="10"/>
  <c r="F12" i="10" s="1"/>
  <c r="D12" i="10"/>
  <c r="R11" i="10"/>
  <c r="Q11" i="10"/>
  <c r="Q24" i="10" s="1"/>
  <c r="R24" i="10" s="1"/>
  <c r="P11" i="10"/>
  <c r="N11" i="10"/>
  <c r="N24" i="10" s="1"/>
  <c r="O24" i="10" s="1"/>
  <c r="M11" i="10"/>
  <c r="M24" i="10" s="1"/>
  <c r="K11" i="10"/>
  <c r="L11" i="10" s="1"/>
  <c r="J11" i="10"/>
  <c r="J24" i="10" s="1"/>
  <c r="H11" i="10"/>
  <c r="G11" i="10"/>
  <c r="G24" i="10" s="1"/>
  <c r="F11" i="10"/>
  <c r="E11" i="10"/>
  <c r="E24" i="10" s="1"/>
  <c r="F24" i="10" s="1"/>
  <c r="D11" i="10"/>
  <c r="R10" i="10"/>
  <c r="Q10" i="10"/>
  <c r="P10" i="10"/>
  <c r="N10" i="10"/>
  <c r="M10" i="10"/>
  <c r="K10" i="10"/>
  <c r="L10" i="10" s="1"/>
  <c r="J10" i="10"/>
  <c r="I10" i="10"/>
  <c r="H10" i="10"/>
  <c r="G10" i="10"/>
  <c r="E10" i="10"/>
  <c r="F10" i="10" s="1"/>
  <c r="D10" i="10"/>
  <c r="Q9" i="10"/>
  <c r="P9" i="10"/>
  <c r="P16" i="10" s="1"/>
  <c r="N9" i="10"/>
  <c r="N16" i="10" s="1"/>
  <c r="O16" i="10" s="1"/>
  <c r="M9" i="10"/>
  <c r="M16" i="10" s="1"/>
  <c r="L9" i="10"/>
  <c r="K9" i="10"/>
  <c r="J9" i="10"/>
  <c r="J16" i="10" s="1"/>
  <c r="I9" i="10"/>
  <c r="H9" i="10"/>
  <c r="H16" i="10" s="1"/>
  <c r="G9" i="10"/>
  <c r="E9" i="10"/>
  <c r="D9" i="10"/>
  <c r="D16" i="10" s="1"/>
  <c r="Q8" i="10"/>
  <c r="R8" i="10" s="1"/>
  <c r="P8" i="10"/>
  <c r="O8" i="10"/>
  <c r="N8" i="10"/>
  <c r="M8" i="10"/>
  <c r="K8" i="10"/>
  <c r="L8" i="10" s="1"/>
  <c r="J8" i="10"/>
  <c r="H8" i="10"/>
  <c r="I8" i="10" s="1"/>
  <c r="G8" i="10"/>
  <c r="E8" i="10"/>
  <c r="D8" i="10"/>
  <c r="R7" i="10"/>
  <c r="Q7" i="10"/>
  <c r="Q23" i="10" s="1"/>
  <c r="P7" i="10"/>
  <c r="P23" i="10" s="1"/>
  <c r="R23" i="10" s="1"/>
  <c r="O7" i="10"/>
  <c r="N7" i="10"/>
  <c r="N15" i="10" s="1"/>
  <c r="M7" i="10"/>
  <c r="M23" i="10" s="1"/>
  <c r="K7" i="10"/>
  <c r="J7" i="10"/>
  <c r="J23" i="10" s="1"/>
  <c r="H7" i="10"/>
  <c r="I7" i="10" s="1"/>
  <c r="G7" i="10"/>
  <c r="F7" i="10"/>
  <c r="E7" i="10"/>
  <c r="E23" i="10" s="1"/>
  <c r="D7" i="10"/>
  <c r="Q6" i="10"/>
  <c r="Q19" i="10" s="1"/>
  <c r="R19" i="10" s="1"/>
  <c r="P6" i="10"/>
  <c r="P19" i="10" s="1"/>
  <c r="N6" i="10"/>
  <c r="O6" i="10" s="1"/>
  <c r="M6" i="10"/>
  <c r="M19" i="10" s="1"/>
  <c r="K6" i="10"/>
  <c r="J6" i="10"/>
  <c r="L6" i="10" s="1"/>
  <c r="I6" i="10"/>
  <c r="H6" i="10"/>
  <c r="H19" i="10" s="1"/>
  <c r="G6" i="10"/>
  <c r="F6" i="10"/>
  <c r="E6" i="10"/>
  <c r="E19" i="10" s="1"/>
  <c r="F19" i="10" s="1"/>
  <c r="D6" i="10"/>
  <c r="D19" i="10" s="1"/>
  <c r="Q5" i="10"/>
  <c r="Q18" i="10" s="1"/>
  <c r="P5" i="10"/>
  <c r="P22" i="10" s="1"/>
  <c r="N5" i="10"/>
  <c r="M5" i="10"/>
  <c r="O5" i="10" s="1"/>
  <c r="L5" i="10"/>
  <c r="K5" i="10"/>
  <c r="K22" i="10" s="1"/>
  <c r="L22" i="10" s="1"/>
  <c r="J5" i="10"/>
  <c r="H5" i="10"/>
  <c r="H22" i="10" s="1"/>
  <c r="I22" i="10" s="1"/>
  <c r="G5" i="10"/>
  <c r="G22" i="10" s="1"/>
  <c r="E5" i="10"/>
  <c r="F5" i="10" s="1"/>
  <c r="D5" i="10"/>
  <c r="Q4" i="10"/>
  <c r="P4" i="10"/>
  <c r="R4" i="10" s="1"/>
  <c r="O4" i="10"/>
  <c r="N4" i="10"/>
  <c r="N21" i="10" s="1"/>
  <c r="O21" i="10" s="1"/>
  <c r="M4" i="10"/>
  <c r="L4" i="10"/>
  <c r="K4" i="10"/>
  <c r="K21" i="10" s="1"/>
  <c r="J4" i="10"/>
  <c r="J21" i="10" s="1"/>
  <c r="H4" i="10"/>
  <c r="G4" i="10"/>
  <c r="G21" i="10" s="1"/>
  <c r="E4" i="10"/>
  <c r="D4" i="10"/>
  <c r="F4" i="10" s="1"/>
  <c r="R3" i="10"/>
  <c r="Q3" i="10"/>
  <c r="Q20" i="10" s="1"/>
  <c r="R20" i="10" s="1"/>
  <c r="P3" i="10"/>
  <c r="N3" i="10"/>
  <c r="M3" i="10"/>
  <c r="M20" i="10" s="1"/>
  <c r="K3" i="10"/>
  <c r="K20" i="10" s="1"/>
  <c r="J3" i="10"/>
  <c r="H3" i="10"/>
  <c r="H18" i="10" s="1"/>
  <c r="G3" i="10"/>
  <c r="F3" i="10"/>
  <c r="E3" i="10"/>
  <c r="D3" i="10"/>
  <c r="N20" i="10" l="1"/>
  <c r="O20" i="10" s="1"/>
  <c r="N13" i="10"/>
  <c r="N18" i="10"/>
  <c r="N14" i="10"/>
  <c r="I4" i="10"/>
  <c r="E16" i="10"/>
  <c r="F16" i="10" s="1"/>
  <c r="F9" i="10"/>
  <c r="O10" i="10"/>
  <c r="I11" i="10"/>
  <c r="I12" i="10"/>
  <c r="R12" i="10"/>
  <c r="G16" i="10"/>
  <c r="I16" i="10" s="1"/>
  <c r="F17" i="10"/>
  <c r="M18" i="10"/>
  <c r="Q22" i="10"/>
  <c r="R22" i="10" s="1"/>
  <c r="E20" i="10"/>
  <c r="F20" i="10" s="1"/>
  <c r="J20" i="10"/>
  <c r="L20" i="10" s="1"/>
  <c r="J13" i="10"/>
  <c r="J18" i="10"/>
  <c r="J14" i="10"/>
  <c r="O3" i="10"/>
  <c r="D22" i="10"/>
  <c r="I5" i="10"/>
  <c r="R6" i="10"/>
  <c r="G23" i="10"/>
  <c r="G19" i="10"/>
  <c r="I19" i="10" s="1"/>
  <c r="G15" i="10"/>
  <c r="O11" i="10"/>
  <c r="D13" i="10"/>
  <c r="J15" i="10"/>
  <c r="K16" i="10"/>
  <c r="L16" i="10" s="1"/>
  <c r="H17" i="10"/>
  <c r="I17" i="10" s="1"/>
  <c r="R17" i="10"/>
  <c r="F21" i="10"/>
  <c r="P21" i="10"/>
  <c r="G13" i="10"/>
  <c r="I13" i="10" s="1"/>
  <c r="I3" i="10"/>
  <c r="G18" i="10"/>
  <c r="I18" i="10" s="1"/>
  <c r="G14" i="10"/>
  <c r="P13" i="10"/>
  <c r="J19" i="10"/>
  <c r="G20" i="10"/>
  <c r="I20" i="10" s="1"/>
  <c r="F22" i="10"/>
  <c r="I24" i="10"/>
  <c r="D18" i="10"/>
  <c r="R5" i="10"/>
  <c r="Q13" i="10"/>
  <c r="L7" i="10"/>
  <c r="K23" i="10"/>
  <c r="L23" i="10" s="1"/>
  <c r="K19" i="10"/>
  <c r="K15" i="10"/>
  <c r="F8" i="10"/>
  <c r="K13" i="10"/>
  <c r="L13" i="10" s="1"/>
  <c r="K18" i="10"/>
  <c r="L18" i="10" s="1"/>
  <c r="K14" i="10"/>
  <c r="L14" i="10" s="1"/>
  <c r="L3" i="10"/>
  <c r="P18" i="10"/>
  <c r="R18" i="10" s="1"/>
  <c r="D23" i="10"/>
  <c r="F23" i="10" s="1"/>
  <c r="Q16" i="10"/>
  <c r="R16" i="10" s="1"/>
  <c r="R9" i="10"/>
  <c r="E13" i="10"/>
  <c r="F13" i="10" s="1"/>
  <c r="M13" i="10"/>
  <c r="M14" i="10"/>
  <c r="E18" i="10"/>
  <c r="F18" i="10" s="1"/>
  <c r="H21" i="10"/>
  <c r="I21" i="10" s="1"/>
  <c r="R21" i="10"/>
  <c r="M22" i="10"/>
  <c r="O22" i="10" s="1"/>
  <c r="D15" i="10"/>
  <c r="H15" i="10"/>
  <c r="I15" i="10" s="1"/>
  <c r="P15" i="10"/>
  <c r="H23" i="10"/>
  <c r="I23" i="10" s="1"/>
  <c r="O9" i="10"/>
  <c r="D14" i="10"/>
  <c r="F14" i="10" s="1"/>
  <c r="H14" i="10"/>
  <c r="I14" i="10" s="1"/>
  <c r="P14" i="10"/>
  <c r="R14" i="10" s="1"/>
  <c r="E15" i="10"/>
  <c r="F15" i="10" s="1"/>
  <c r="M15" i="10"/>
  <c r="O15" i="10" s="1"/>
  <c r="Q15" i="10"/>
  <c r="R15" i="10" s="1"/>
  <c r="L19" i="10" l="1"/>
  <c r="O18" i="10"/>
  <c r="O13" i="10"/>
  <c r="L15" i="10"/>
  <c r="R13" i="10"/>
  <c r="O14" i="10"/>
  <c r="K22" i="9" l="1"/>
  <c r="L22" i="9" s="1"/>
  <c r="G22" i="9"/>
  <c r="K21" i="9"/>
  <c r="G21" i="9"/>
  <c r="Q20" i="9"/>
  <c r="R20" i="9" s="1"/>
  <c r="M20" i="9"/>
  <c r="E20" i="9"/>
  <c r="P19" i="9"/>
  <c r="H19" i="9"/>
  <c r="I19" i="9" s="1"/>
  <c r="D19" i="9"/>
  <c r="N17" i="9"/>
  <c r="J17" i="9"/>
  <c r="E16" i="9"/>
  <c r="D15" i="9"/>
  <c r="K14" i="9"/>
  <c r="G14" i="9"/>
  <c r="N13" i="9"/>
  <c r="Q12" i="9"/>
  <c r="E12" i="9"/>
  <c r="Q11" i="9"/>
  <c r="P11" i="9"/>
  <c r="P22" i="9" s="1"/>
  <c r="N11" i="9"/>
  <c r="N22" i="9" s="1"/>
  <c r="M11" i="9"/>
  <c r="L11" i="9"/>
  <c r="K11" i="9"/>
  <c r="J11" i="9"/>
  <c r="J22" i="9" s="1"/>
  <c r="I11" i="9"/>
  <c r="H11" i="9"/>
  <c r="H22" i="9" s="1"/>
  <c r="I22" i="9" s="1"/>
  <c r="G11" i="9"/>
  <c r="E11" i="9"/>
  <c r="D11" i="9"/>
  <c r="D22" i="9" s="1"/>
  <c r="Q10" i="9"/>
  <c r="P10" i="9"/>
  <c r="P15" i="9" s="1"/>
  <c r="O10" i="9"/>
  <c r="N10" i="9"/>
  <c r="M10" i="9"/>
  <c r="L10" i="9"/>
  <c r="K10" i="9"/>
  <c r="J10" i="9"/>
  <c r="H10" i="9"/>
  <c r="G10" i="9"/>
  <c r="E10" i="9"/>
  <c r="D10" i="9"/>
  <c r="R9" i="9"/>
  <c r="Q9" i="9"/>
  <c r="P9" i="9"/>
  <c r="O9" i="9"/>
  <c r="N9" i="9"/>
  <c r="N15" i="9" s="1"/>
  <c r="M9" i="9"/>
  <c r="K9" i="9"/>
  <c r="J9" i="9"/>
  <c r="J15" i="9" s="1"/>
  <c r="H9" i="9"/>
  <c r="G9" i="9"/>
  <c r="G15" i="9" s="1"/>
  <c r="F9" i="9"/>
  <c r="E9" i="9"/>
  <c r="D9" i="9"/>
  <c r="R8" i="9"/>
  <c r="Q8" i="9"/>
  <c r="P8" i="9"/>
  <c r="N8" i="9"/>
  <c r="M8" i="9"/>
  <c r="K8" i="9"/>
  <c r="J8" i="9"/>
  <c r="J21" i="9" s="1"/>
  <c r="I8" i="9"/>
  <c r="H8" i="9"/>
  <c r="G8" i="9"/>
  <c r="F8" i="9"/>
  <c r="E8" i="9"/>
  <c r="D8" i="9"/>
  <c r="Q7" i="9"/>
  <c r="P7" i="9"/>
  <c r="N7" i="9"/>
  <c r="N14" i="9" s="1"/>
  <c r="M7" i="9"/>
  <c r="L7" i="9"/>
  <c r="K7" i="9"/>
  <c r="J7" i="9"/>
  <c r="I7" i="9"/>
  <c r="H7" i="9"/>
  <c r="G7" i="9"/>
  <c r="E7" i="9"/>
  <c r="D7" i="9"/>
  <c r="D21" i="9" s="1"/>
  <c r="Q6" i="9"/>
  <c r="Q17" i="9" s="1"/>
  <c r="R17" i="9" s="1"/>
  <c r="P6" i="9"/>
  <c r="P17" i="9" s="1"/>
  <c r="O6" i="9"/>
  <c r="N6" i="9"/>
  <c r="M6" i="9"/>
  <c r="L6" i="9"/>
  <c r="K6" i="9"/>
  <c r="K17" i="9" s="1"/>
  <c r="L17" i="9" s="1"/>
  <c r="J6" i="9"/>
  <c r="H6" i="9"/>
  <c r="G6" i="9"/>
  <c r="G17" i="9" s="1"/>
  <c r="E6" i="9"/>
  <c r="E17" i="9" s="1"/>
  <c r="D6" i="9"/>
  <c r="D17" i="9" s="1"/>
  <c r="F17" i="9" s="1"/>
  <c r="R5" i="9"/>
  <c r="Q5" i="9"/>
  <c r="P5" i="9"/>
  <c r="P20" i="9" s="1"/>
  <c r="O5" i="9"/>
  <c r="N5" i="9"/>
  <c r="N20" i="9" s="1"/>
  <c r="O20" i="9" s="1"/>
  <c r="M5" i="9"/>
  <c r="K5" i="9"/>
  <c r="J5" i="9"/>
  <c r="J20" i="9" s="1"/>
  <c r="H5" i="9"/>
  <c r="H20" i="9" s="1"/>
  <c r="G5" i="9"/>
  <c r="G20" i="9" s="1"/>
  <c r="I20" i="9" s="1"/>
  <c r="F5" i="9"/>
  <c r="E5" i="9"/>
  <c r="D5" i="9"/>
  <c r="D20" i="9" s="1"/>
  <c r="R4" i="9"/>
  <c r="Q4" i="9"/>
  <c r="Q19" i="9" s="1"/>
  <c r="R19" i="9" s="1"/>
  <c r="P4" i="9"/>
  <c r="N4" i="9"/>
  <c r="M4" i="9"/>
  <c r="M19" i="9" s="1"/>
  <c r="K4" i="9"/>
  <c r="K19" i="9" s="1"/>
  <c r="J4" i="9"/>
  <c r="I4" i="9"/>
  <c r="H4" i="9"/>
  <c r="G4" i="9"/>
  <c r="G19" i="9" s="1"/>
  <c r="F4" i="9"/>
  <c r="E4" i="9"/>
  <c r="E19" i="9" s="1"/>
  <c r="F19" i="9" s="1"/>
  <c r="D4" i="9"/>
  <c r="Q3" i="9"/>
  <c r="P3" i="9"/>
  <c r="N3" i="9"/>
  <c r="N18" i="9" s="1"/>
  <c r="M3" i="9"/>
  <c r="L3" i="9"/>
  <c r="K3" i="9"/>
  <c r="K16" i="9" s="1"/>
  <c r="J3" i="9"/>
  <c r="J18" i="9" s="1"/>
  <c r="I3" i="9"/>
  <c r="H3" i="9"/>
  <c r="G3" i="9"/>
  <c r="G16" i="9" s="1"/>
  <c r="E3" i="9"/>
  <c r="D3" i="9"/>
  <c r="L16" i="9" l="1"/>
  <c r="J19" i="9"/>
  <c r="L19" i="9" s="1"/>
  <c r="J16" i="9"/>
  <c r="M21" i="9"/>
  <c r="M14" i="9"/>
  <c r="O14" i="9" s="1"/>
  <c r="J13" i="9"/>
  <c r="D14" i="9"/>
  <c r="G18" i="9"/>
  <c r="H16" i="9"/>
  <c r="I16" i="9" s="1"/>
  <c r="H12" i="9"/>
  <c r="H13" i="9"/>
  <c r="H18" i="9"/>
  <c r="I18" i="9" s="1"/>
  <c r="Q13" i="9"/>
  <c r="Q18" i="9"/>
  <c r="R18" i="9" s="1"/>
  <c r="R3" i="9"/>
  <c r="K20" i="9"/>
  <c r="L20" i="9" s="1"/>
  <c r="L5" i="9"/>
  <c r="E21" i="9"/>
  <c r="F21" i="9" s="1"/>
  <c r="E14" i="9"/>
  <c r="F7" i="9"/>
  <c r="J14" i="9"/>
  <c r="O8" i="9"/>
  <c r="I9" i="9"/>
  <c r="O15" i="9"/>
  <c r="I10" i="9"/>
  <c r="R10" i="9"/>
  <c r="Q22" i="9"/>
  <c r="R22" i="9" s="1"/>
  <c r="R11" i="9"/>
  <c r="Q15" i="9"/>
  <c r="R15" i="9" s="1"/>
  <c r="J12" i="9"/>
  <c r="K13" i="9"/>
  <c r="L13" i="9" s="1"/>
  <c r="H15" i="9"/>
  <c r="I15" i="9" s="1"/>
  <c r="K18" i="9"/>
  <c r="L18" i="9" s="1"/>
  <c r="P16" i="9"/>
  <c r="P12" i="9"/>
  <c r="R12" i="9" s="1"/>
  <c r="P13" i="9"/>
  <c r="P18" i="9"/>
  <c r="D16" i="9"/>
  <c r="F16" i="9" s="1"/>
  <c r="D12" i="9"/>
  <c r="F12" i="9" s="1"/>
  <c r="D13" i="9"/>
  <c r="D18" i="9"/>
  <c r="M13" i="9"/>
  <c r="O13" i="9" s="1"/>
  <c r="M18" i="9"/>
  <c r="O18" i="9" s="1"/>
  <c r="P21" i="9"/>
  <c r="P14" i="9"/>
  <c r="M22" i="9"/>
  <c r="O22" i="9" s="1"/>
  <c r="M15" i="9"/>
  <c r="M12" i="9"/>
  <c r="L14" i="9"/>
  <c r="M16" i="9"/>
  <c r="O17" i="9"/>
  <c r="L21" i="9"/>
  <c r="E13" i="9"/>
  <c r="E18" i="9"/>
  <c r="F18" i="9" s="1"/>
  <c r="F3" i="9"/>
  <c r="N19" i="9"/>
  <c r="O19" i="9" s="1"/>
  <c r="O4" i="9"/>
  <c r="N16" i="9"/>
  <c r="O16" i="9" s="1"/>
  <c r="H17" i="9"/>
  <c r="I17" i="9" s="1"/>
  <c r="I6" i="9"/>
  <c r="M17" i="9"/>
  <c r="H21" i="9"/>
  <c r="I21" i="9" s="1"/>
  <c r="H14" i="9"/>
  <c r="I14" i="9" s="1"/>
  <c r="Q21" i="9"/>
  <c r="Q14" i="9"/>
  <c r="R14" i="9" s="1"/>
  <c r="R7" i="9"/>
  <c r="L8" i="9"/>
  <c r="K15" i="9"/>
  <c r="L15" i="9" s="1"/>
  <c r="L9" i="9"/>
  <c r="F10" i="9"/>
  <c r="E22" i="9"/>
  <c r="F22" i="9" s="1"/>
  <c r="F11" i="9"/>
  <c r="E15" i="9"/>
  <c r="F15" i="9" s="1"/>
  <c r="N12" i="9"/>
  <c r="G13" i="9"/>
  <c r="Q16" i="9"/>
  <c r="F20" i="9"/>
  <c r="N21" i="9"/>
  <c r="O21" i="9" s="1"/>
  <c r="G12" i="9"/>
  <c r="K12" i="9"/>
  <c r="O3" i="9"/>
  <c r="L4" i="9"/>
  <c r="I5" i="9"/>
  <c r="F6" i="9"/>
  <c r="R6" i="9"/>
  <c r="O7" i="9"/>
  <c r="O11" i="9"/>
  <c r="F13" i="9" l="1"/>
  <c r="I12" i="9"/>
  <c r="L12" i="9"/>
  <c r="R16" i="9"/>
  <c r="R21" i="9"/>
  <c r="R13" i="9"/>
  <c r="O12" i="9"/>
  <c r="F14" i="9"/>
  <c r="I13" i="9"/>
  <c r="Q22" i="7" l="1"/>
  <c r="M22" i="7"/>
  <c r="K22" i="7"/>
  <c r="L22" i="7" s="1"/>
  <c r="G22" i="7"/>
  <c r="E22" i="7"/>
  <c r="F22" i="7" s="1"/>
  <c r="Q20" i="7"/>
  <c r="M20" i="7"/>
  <c r="K20" i="7"/>
  <c r="G20" i="7"/>
  <c r="E20" i="7"/>
  <c r="P19" i="7"/>
  <c r="N19" i="7"/>
  <c r="O19" i="7" s="1"/>
  <c r="J19" i="7"/>
  <c r="H19" i="7"/>
  <c r="D19" i="7"/>
  <c r="K18" i="7"/>
  <c r="Q11" i="7"/>
  <c r="P11" i="7"/>
  <c r="P22" i="7" s="1"/>
  <c r="N11" i="7"/>
  <c r="M11" i="7"/>
  <c r="L11" i="7"/>
  <c r="K11" i="7"/>
  <c r="J11" i="7"/>
  <c r="J22" i="7" s="1"/>
  <c r="H11" i="7"/>
  <c r="G11" i="7"/>
  <c r="E11" i="7"/>
  <c r="D11" i="7"/>
  <c r="D22" i="7" s="1"/>
  <c r="Q10" i="7"/>
  <c r="R10" i="7" s="1"/>
  <c r="P10" i="7"/>
  <c r="N10" i="7"/>
  <c r="M10" i="7"/>
  <c r="O10" i="7" s="1"/>
  <c r="K10" i="7"/>
  <c r="L10" i="7" s="1"/>
  <c r="J10" i="7"/>
  <c r="H10" i="7"/>
  <c r="G10" i="7"/>
  <c r="I10" i="7" s="1"/>
  <c r="E10" i="7"/>
  <c r="F10" i="7" s="1"/>
  <c r="D10" i="7"/>
  <c r="R9" i="7"/>
  <c r="Q9" i="7"/>
  <c r="P9" i="7"/>
  <c r="P15" i="7" s="1"/>
  <c r="N9" i="7"/>
  <c r="M9" i="7"/>
  <c r="M15" i="7" s="1"/>
  <c r="K9" i="7"/>
  <c r="K15" i="7" s="1"/>
  <c r="J9" i="7"/>
  <c r="H9" i="7"/>
  <c r="I9" i="7" s="1"/>
  <c r="G9" i="7"/>
  <c r="G15" i="7" s="1"/>
  <c r="E9" i="7"/>
  <c r="D9" i="7"/>
  <c r="D15" i="7" s="1"/>
  <c r="Q8" i="7"/>
  <c r="P8" i="7"/>
  <c r="N8" i="7"/>
  <c r="M8" i="7"/>
  <c r="M14" i="7" s="1"/>
  <c r="K8" i="7"/>
  <c r="L8" i="7" s="1"/>
  <c r="J8" i="7"/>
  <c r="I8" i="7"/>
  <c r="H8" i="7"/>
  <c r="G8" i="7"/>
  <c r="G14" i="7" s="1"/>
  <c r="E8" i="7"/>
  <c r="D8" i="7"/>
  <c r="R7" i="7"/>
  <c r="Q7" i="7"/>
  <c r="Q21" i="7" s="1"/>
  <c r="P7" i="7"/>
  <c r="N7" i="7"/>
  <c r="M7" i="7"/>
  <c r="M21" i="7" s="1"/>
  <c r="K7" i="7"/>
  <c r="J7" i="7"/>
  <c r="J14" i="7" s="1"/>
  <c r="H7" i="7"/>
  <c r="G7" i="7"/>
  <c r="G21" i="7" s="1"/>
  <c r="E7" i="7"/>
  <c r="E21" i="7" s="1"/>
  <c r="D7" i="7"/>
  <c r="F7" i="7" s="1"/>
  <c r="Q6" i="7"/>
  <c r="P6" i="7"/>
  <c r="N6" i="7"/>
  <c r="M6" i="7"/>
  <c r="O6" i="7" s="1"/>
  <c r="K6" i="7"/>
  <c r="J6" i="7"/>
  <c r="H6" i="7"/>
  <c r="G6" i="7"/>
  <c r="G17" i="7" s="1"/>
  <c r="E6" i="7"/>
  <c r="D6" i="7"/>
  <c r="Q5" i="7"/>
  <c r="P5" i="7"/>
  <c r="P20" i="7" s="1"/>
  <c r="N5" i="7"/>
  <c r="M5" i="7"/>
  <c r="K5" i="7"/>
  <c r="J5" i="7"/>
  <c r="J20" i="7" s="1"/>
  <c r="H5" i="7"/>
  <c r="G5" i="7"/>
  <c r="E5" i="7"/>
  <c r="D5" i="7"/>
  <c r="D20" i="7" s="1"/>
  <c r="Q4" i="7"/>
  <c r="P4" i="7"/>
  <c r="N4" i="7"/>
  <c r="M4" i="7"/>
  <c r="M19" i="7" s="1"/>
  <c r="K4" i="7"/>
  <c r="J4" i="7"/>
  <c r="H4" i="7"/>
  <c r="G4" i="7"/>
  <c r="E4" i="7"/>
  <c r="D4" i="7"/>
  <c r="Q3" i="7"/>
  <c r="Q13" i="7" s="1"/>
  <c r="P3" i="7"/>
  <c r="R3" i="7" s="1"/>
  <c r="N3" i="7"/>
  <c r="M3" i="7"/>
  <c r="K3" i="7"/>
  <c r="J3" i="7"/>
  <c r="H3" i="7"/>
  <c r="G3" i="7"/>
  <c r="G13" i="7" s="1"/>
  <c r="E3" i="7"/>
  <c r="E13" i="7" s="1"/>
  <c r="D3" i="7"/>
  <c r="F13" i="7" l="1"/>
  <c r="F21" i="7"/>
  <c r="J18" i="7"/>
  <c r="J16" i="7"/>
  <c r="J12" i="7"/>
  <c r="L3" i="7"/>
  <c r="G19" i="7"/>
  <c r="I19" i="7" s="1"/>
  <c r="G16" i="7"/>
  <c r="K19" i="7"/>
  <c r="L19" i="7" s="1"/>
  <c r="L4" i="7"/>
  <c r="K16" i="7"/>
  <c r="L16" i="7" s="1"/>
  <c r="F5" i="7"/>
  <c r="E17" i="7"/>
  <c r="F6" i="7"/>
  <c r="N14" i="7"/>
  <c r="O14" i="7" s="1"/>
  <c r="O7" i="7"/>
  <c r="H15" i="7"/>
  <c r="I15" i="7" s="1"/>
  <c r="J17" i="7"/>
  <c r="L18" i="7"/>
  <c r="F20" i="7"/>
  <c r="N21" i="7"/>
  <c r="O21" i="7" s="1"/>
  <c r="D16" i="7"/>
  <c r="D12" i="7"/>
  <c r="D13" i="7"/>
  <c r="D18" i="7"/>
  <c r="H16" i="7"/>
  <c r="I16" i="7" s="1"/>
  <c r="H12" i="7"/>
  <c r="I12" i="7" s="1"/>
  <c r="H13" i="7"/>
  <c r="I13" i="7" s="1"/>
  <c r="H18" i="7"/>
  <c r="I3" i="7"/>
  <c r="M13" i="7"/>
  <c r="Q19" i="7"/>
  <c r="R19" i="7" s="1"/>
  <c r="R4" i="7"/>
  <c r="L5" i="7"/>
  <c r="K17" i="7"/>
  <c r="L17" i="7" s="1"/>
  <c r="L6" i="7"/>
  <c r="K21" i="7"/>
  <c r="L21" i="7" s="1"/>
  <c r="P21" i="7"/>
  <c r="R21" i="7" s="1"/>
  <c r="P17" i="7"/>
  <c r="P14" i="7"/>
  <c r="E14" i="7"/>
  <c r="F14" i="7" s="1"/>
  <c r="F8" i="7"/>
  <c r="O8" i="7"/>
  <c r="E15" i="7"/>
  <c r="F15" i="7" s="1"/>
  <c r="J15" i="7"/>
  <c r="L15" i="7" s="1"/>
  <c r="N15" i="7"/>
  <c r="O15" i="7" s="1"/>
  <c r="O9" i="7"/>
  <c r="H22" i="7"/>
  <c r="I22" i="7" s="1"/>
  <c r="I11" i="7"/>
  <c r="R11" i="7"/>
  <c r="K12" i="7"/>
  <c r="L12" i="7" s="1"/>
  <c r="J13" i="7"/>
  <c r="K14" i="7"/>
  <c r="L14" i="7" s="1"/>
  <c r="M16" i="7"/>
  <c r="N17" i="7"/>
  <c r="R20" i="7"/>
  <c r="N18" i="7"/>
  <c r="O18" i="7" s="1"/>
  <c r="O3" i="7"/>
  <c r="N16" i="7"/>
  <c r="O16" i="7" s="1"/>
  <c r="N12" i="7"/>
  <c r="I4" i="7"/>
  <c r="H20" i="7"/>
  <c r="I20" i="7" s="1"/>
  <c r="I5" i="7"/>
  <c r="R5" i="7"/>
  <c r="M17" i="7"/>
  <c r="M18" i="7"/>
  <c r="Q17" i="7"/>
  <c r="R17" i="7" s="1"/>
  <c r="R6" i="7"/>
  <c r="Q18" i="7"/>
  <c r="R18" i="7" s="1"/>
  <c r="L7" i="7"/>
  <c r="F9" i="7"/>
  <c r="N22" i="7"/>
  <c r="O22" i="7" s="1"/>
  <c r="O11" i="7"/>
  <c r="E12" i="7"/>
  <c r="M12" i="7"/>
  <c r="N13" i="7"/>
  <c r="Q16" i="7"/>
  <c r="R16" i="7" s="1"/>
  <c r="F3" i="7"/>
  <c r="K13" i="7"/>
  <c r="L13" i="7" s="1"/>
  <c r="P16" i="7"/>
  <c r="P12" i="7"/>
  <c r="P13" i="7"/>
  <c r="R13" i="7" s="1"/>
  <c r="P18" i="7"/>
  <c r="E19" i="7"/>
  <c r="F19" i="7" s="1"/>
  <c r="F4" i="7"/>
  <c r="O4" i="7"/>
  <c r="N20" i="7"/>
  <c r="O20" i="7" s="1"/>
  <c r="O5" i="7"/>
  <c r="I6" i="7"/>
  <c r="D21" i="7"/>
  <c r="D17" i="7"/>
  <c r="D14" i="7"/>
  <c r="H21" i="7"/>
  <c r="I21" i="7" s="1"/>
  <c r="H17" i="7"/>
  <c r="I17" i="7" s="1"/>
  <c r="H14" i="7"/>
  <c r="I14" i="7" s="1"/>
  <c r="I7" i="7"/>
  <c r="Q14" i="7"/>
  <c r="R14" i="7" s="1"/>
  <c r="R8" i="7"/>
  <c r="L9" i="7"/>
  <c r="Q15" i="7"/>
  <c r="R15" i="7" s="1"/>
  <c r="F11" i="7"/>
  <c r="G12" i="7"/>
  <c r="Q12" i="7"/>
  <c r="E16" i="7"/>
  <c r="F16" i="7" s="1"/>
  <c r="G18" i="7"/>
  <c r="L20" i="7"/>
  <c r="J21" i="7"/>
  <c r="R22" i="7"/>
  <c r="E18" i="7"/>
  <c r="I18" i="7" l="1"/>
  <c r="F17" i="7"/>
  <c r="O13" i="7"/>
  <c r="O12" i="7"/>
  <c r="R12" i="7"/>
  <c r="O17" i="7"/>
  <c r="F18" i="7"/>
  <c r="F12" i="7"/>
  <c r="Q22" i="6" l="1"/>
  <c r="M22" i="6"/>
  <c r="E22" i="6"/>
  <c r="F22" i="6" s="1"/>
  <c r="P21" i="6"/>
  <c r="H21" i="6"/>
  <c r="I21" i="6" s="1"/>
  <c r="D21" i="6"/>
  <c r="K20" i="6"/>
  <c r="G20" i="6"/>
  <c r="N19" i="6"/>
  <c r="J19" i="6"/>
  <c r="P17" i="6"/>
  <c r="H17" i="6"/>
  <c r="D17" i="6"/>
  <c r="Q14" i="6"/>
  <c r="M14" i="6"/>
  <c r="E14" i="6"/>
  <c r="R11" i="6"/>
  <c r="Q11" i="6"/>
  <c r="P11" i="6"/>
  <c r="P22" i="6" s="1"/>
  <c r="N11" i="6"/>
  <c r="N22" i="6" s="1"/>
  <c r="O22" i="6" s="1"/>
  <c r="M11" i="6"/>
  <c r="K11" i="6"/>
  <c r="K22" i="6" s="1"/>
  <c r="J11" i="6"/>
  <c r="J22" i="6" s="1"/>
  <c r="H11" i="6"/>
  <c r="H22" i="6" s="1"/>
  <c r="I22" i="6" s="1"/>
  <c r="G11" i="6"/>
  <c r="G22" i="6" s="1"/>
  <c r="F11" i="6"/>
  <c r="E11" i="6"/>
  <c r="D11" i="6"/>
  <c r="D22" i="6" s="1"/>
  <c r="Q10" i="6"/>
  <c r="R10" i="6" s="1"/>
  <c r="P10" i="6"/>
  <c r="N10" i="6"/>
  <c r="O10" i="6" s="1"/>
  <c r="M10" i="6"/>
  <c r="K10" i="6"/>
  <c r="L10" i="6" s="1"/>
  <c r="J10" i="6"/>
  <c r="I10" i="6"/>
  <c r="H10" i="6"/>
  <c r="G10" i="6"/>
  <c r="E10" i="6"/>
  <c r="F10" i="6" s="1"/>
  <c r="D10" i="6"/>
  <c r="Q9" i="6"/>
  <c r="Q15" i="6" s="1"/>
  <c r="R15" i="6" s="1"/>
  <c r="P9" i="6"/>
  <c r="P15" i="6" s="1"/>
  <c r="N9" i="6"/>
  <c r="O9" i="6" s="1"/>
  <c r="M9" i="6"/>
  <c r="M15" i="6" s="1"/>
  <c r="L9" i="6"/>
  <c r="K9" i="6"/>
  <c r="K15" i="6" s="1"/>
  <c r="J9" i="6"/>
  <c r="H9" i="6"/>
  <c r="I9" i="6" s="1"/>
  <c r="G9" i="6"/>
  <c r="G15" i="6" s="1"/>
  <c r="E9" i="6"/>
  <c r="E15" i="6" s="1"/>
  <c r="F15" i="6" s="1"/>
  <c r="D9" i="6"/>
  <c r="D15" i="6" s="1"/>
  <c r="Q8" i="6"/>
  <c r="R8" i="6" s="1"/>
  <c r="P8" i="6"/>
  <c r="O8" i="6"/>
  <c r="N8" i="6"/>
  <c r="M8" i="6"/>
  <c r="K8" i="6"/>
  <c r="L8" i="6" s="1"/>
  <c r="J8" i="6"/>
  <c r="H8" i="6"/>
  <c r="G8" i="6"/>
  <c r="I8" i="6" s="1"/>
  <c r="E8" i="6"/>
  <c r="F8" i="6" s="1"/>
  <c r="D8" i="6"/>
  <c r="R7" i="6"/>
  <c r="Q7" i="6"/>
  <c r="Q21" i="6" s="1"/>
  <c r="R21" i="6" s="1"/>
  <c r="P7" i="6"/>
  <c r="P14" i="6" s="1"/>
  <c r="N7" i="6"/>
  <c r="N14" i="6" s="1"/>
  <c r="O14" i="6" s="1"/>
  <c r="M7" i="6"/>
  <c r="M21" i="6" s="1"/>
  <c r="K7" i="6"/>
  <c r="K21" i="6" s="1"/>
  <c r="J7" i="6"/>
  <c r="J14" i="6" s="1"/>
  <c r="H7" i="6"/>
  <c r="H14" i="6" s="1"/>
  <c r="G7" i="6"/>
  <c r="G21" i="6" s="1"/>
  <c r="F7" i="6"/>
  <c r="E7" i="6"/>
  <c r="E21" i="6" s="1"/>
  <c r="F21" i="6" s="1"/>
  <c r="D7" i="6"/>
  <c r="D14" i="6" s="1"/>
  <c r="Q6" i="6"/>
  <c r="Q17" i="6" s="1"/>
  <c r="R17" i="6" s="1"/>
  <c r="P6" i="6"/>
  <c r="N6" i="6"/>
  <c r="N17" i="6" s="1"/>
  <c r="O17" i="6" s="1"/>
  <c r="M6" i="6"/>
  <c r="M17" i="6" s="1"/>
  <c r="K6" i="6"/>
  <c r="K17" i="6" s="1"/>
  <c r="J6" i="6"/>
  <c r="J17" i="6" s="1"/>
  <c r="I6" i="6"/>
  <c r="H6" i="6"/>
  <c r="G6" i="6"/>
  <c r="G17" i="6" s="1"/>
  <c r="E6" i="6"/>
  <c r="E17" i="6" s="1"/>
  <c r="F17" i="6" s="1"/>
  <c r="D6" i="6"/>
  <c r="Q5" i="6"/>
  <c r="R5" i="6" s="1"/>
  <c r="P5" i="6"/>
  <c r="P20" i="6" s="1"/>
  <c r="N5" i="6"/>
  <c r="N20" i="6" s="1"/>
  <c r="O20" i="6" s="1"/>
  <c r="M5" i="6"/>
  <c r="M20" i="6" s="1"/>
  <c r="L5" i="6"/>
  <c r="K5" i="6"/>
  <c r="J5" i="6"/>
  <c r="J20" i="6" s="1"/>
  <c r="H5" i="6"/>
  <c r="H20" i="6" s="1"/>
  <c r="I20" i="6" s="1"/>
  <c r="G5" i="6"/>
  <c r="E5" i="6"/>
  <c r="F5" i="6" s="1"/>
  <c r="D5" i="6"/>
  <c r="D20" i="6" s="1"/>
  <c r="Q4" i="6"/>
  <c r="Q19" i="6" s="1"/>
  <c r="R19" i="6" s="1"/>
  <c r="P4" i="6"/>
  <c r="P19" i="6" s="1"/>
  <c r="O4" i="6"/>
  <c r="N4" i="6"/>
  <c r="M4" i="6"/>
  <c r="M19" i="6" s="1"/>
  <c r="K4" i="6"/>
  <c r="K19" i="6" s="1"/>
  <c r="L19" i="6" s="1"/>
  <c r="J4" i="6"/>
  <c r="H4" i="6"/>
  <c r="I4" i="6" s="1"/>
  <c r="G4" i="6"/>
  <c r="G19" i="6" s="1"/>
  <c r="E4" i="6"/>
  <c r="E19" i="6" s="1"/>
  <c r="D4" i="6"/>
  <c r="D13" i="6" s="1"/>
  <c r="R3" i="6"/>
  <c r="Q3" i="6"/>
  <c r="Q13" i="6" s="1"/>
  <c r="P3" i="6"/>
  <c r="P16" i="6" s="1"/>
  <c r="N3" i="6"/>
  <c r="N18" i="6" s="1"/>
  <c r="M3" i="6"/>
  <c r="M13" i="6" s="1"/>
  <c r="K3" i="6"/>
  <c r="K13" i="6" s="1"/>
  <c r="J3" i="6"/>
  <c r="J18" i="6" s="1"/>
  <c r="H3" i="6"/>
  <c r="H16" i="6" s="1"/>
  <c r="G3" i="6"/>
  <c r="G13" i="6" s="1"/>
  <c r="F3" i="6"/>
  <c r="E3" i="6"/>
  <c r="E13" i="6" s="1"/>
  <c r="F13" i="6" s="1"/>
  <c r="D3" i="6"/>
  <c r="D16" i="6" s="1"/>
  <c r="F14" i="6" l="1"/>
  <c r="I17" i="6"/>
  <c r="L20" i="6"/>
  <c r="I16" i="6"/>
  <c r="L17" i="6"/>
  <c r="L22" i="6"/>
  <c r="R14" i="6"/>
  <c r="O19" i="6"/>
  <c r="R22" i="6"/>
  <c r="O3" i="6"/>
  <c r="L3" i="6"/>
  <c r="O6" i="6"/>
  <c r="L7" i="6"/>
  <c r="F9" i="6"/>
  <c r="R9" i="6"/>
  <c r="L11" i="6"/>
  <c r="E12" i="6"/>
  <c r="M12" i="6"/>
  <c r="Q12" i="6"/>
  <c r="J13" i="6"/>
  <c r="L13" i="6" s="1"/>
  <c r="N13" i="6"/>
  <c r="O13" i="6" s="1"/>
  <c r="G14" i="6"/>
  <c r="I14" i="6" s="1"/>
  <c r="K14" i="6"/>
  <c r="L14" i="6" s="1"/>
  <c r="H15" i="6"/>
  <c r="I15" i="6" s="1"/>
  <c r="E16" i="6"/>
  <c r="F16" i="6" s="1"/>
  <c r="M16" i="6"/>
  <c r="Q16" i="6"/>
  <c r="R16" i="6" s="1"/>
  <c r="G18" i="6"/>
  <c r="K18" i="6"/>
  <c r="L18" i="6" s="1"/>
  <c r="D19" i="6"/>
  <c r="F19" i="6" s="1"/>
  <c r="H19" i="6"/>
  <c r="I19" i="6" s="1"/>
  <c r="E20" i="6"/>
  <c r="F20" i="6" s="1"/>
  <c r="Q20" i="6"/>
  <c r="R20" i="6" s="1"/>
  <c r="J21" i="6"/>
  <c r="L21" i="6" s="1"/>
  <c r="N21" i="6"/>
  <c r="O21" i="6" s="1"/>
  <c r="G12" i="6"/>
  <c r="K12" i="6"/>
  <c r="H13" i="6"/>
  <c r="I13" i="6" s="1"/>
  <c r="P13" i="6"/>
  <c r="R13" i="6" s="1"/>
  <c r="J15" i="6"/>
  <c r="L15" i="6" s="1"/>
  <c r="N15" i="6"/>
  <c r="O15" i="6" s="1"/>
  <c r="G16" i="6"/>
  <c r="K16" i="6"/>
  <c r="E18" i="6"/>
  <c r="F18" i="6" s="1"/>
  <c r="M18" i="6"/>
  <c r="O18" i="6" s="1"/>
  <c r="Q18" i="6"/>
  <c r="L4" i="6"/>
  <c r="I3" i="6"/>
  <c r="F4" i="6"/>
  <c r="R4" i="6"/>
  <c r="O5" i="6"/>
  <c r="L6" i="6"/>
  <c r="I7" i="6"/>
  <c r="I11" i="6"/>
  <c r="J12" i="6"/>
  <c r="N12" i="6"/>
  <c r="O12" i="6" s="1"/>
  <c r="J16" i="6"/>
  <c r="N16" i="6"/>
  <c r="O16" i="6" s="1"/>
  <c r="D18" i="6"/>
  <c r="H18" i="6"/>
  <c r="I18" i="6" s="1"/>
  <c r="P18" i="6"/>
  <c r="I5" i="6"/>
  <c r="F6" i="6"/>
  <c r="R6" i="6"/>
  <c r="O7" i="6"/>
  <c r="O11" i="6"/>
  <c r="D12" i="6"/>
  <c r="H12" i="6"/>
  <c r="I12" i="6" s="1"/>
  <c r="P12" i="6"/>
  <c r="L12" i="6" l="1"/>
  <c r="F12" i="6"/>
  <c r="L16" i="6"/>
  <c r="R12" i="6"/>
  <c r="R18" i="6"/>
  <c r="K22" i="5" l="1"/>
  <c r="G22" i="5"/>
  <c r="K21" i="5"/>
  <c r="G21" i="5"/>
  <c r="Q20" i="5"/>
  <c r="M20" i="5"/>
  <c r="E20" i="5"/>
  <c r="P19" i="5"/>
  <c r="H19" i="5"/>
  <c r="D19" i="5"/>
  <c r="G18" i="5"/>
  <c r="N17" i="5"/>
  <c r="J17" i="5"/>
  <c r="D15" i="5"/>
  <c r="K14" i="5"/>
  <c r="G14" i="5"/>
  <c r="J13" i="5"/>
  <c r="Q11" i="5"/>
  <c r="Q15" i="5" s="1"/>
  <c r="P11" i="5"/>
  <c r="P22" i="5" s="1"/>
  <c r="N11" i="5"/>
  <c r="N22" i="5" s="1"/>
  <c r="M11" i="5"/>
  <c r="L11" i="5"/>
  <c r="K11" i="5"/>
  <c r="J11" i="5"/>
  <c r="J22" i="5" s="1"/>
  <c r="H11" i="5"/>
  <c r="H22" i="5" s="1"/>
  <c r="I22" i="5" s="1"/>
  <c r="G11" i="5"/>
  <c r="E11" i="5"/>
  <c r="D11" i="5"/>
  <c r="D22" i="5" s="1"/>
  <c r="Q10" i="5"/>
  <c r="R10" i="5" s="1"/>
  <c r="P10" i="5"/>
  <c r="P15" i="5" s="1"/>
  <c r="O10" i="5"/>
  <c r="N10" i="5"/>
  <c r="M10" i="5"/>
  <c r="K10" i="5"/>
  <c r="L10" i="5" s="1"/>
  <c r="J10" i="5"/>
  <c r="H10" i="5"/>
  <c r="I10" i="5" s="1"/>
  <c r="G10" i="5"/>
  <c r="E10" i="5"/>
  <c r="F10" i="5" s="1"/>
  <c r="D10" i="5"/>
  <c r="R9" i="5"/>
  <c r="Q9" i="5"/>
  <c r="P9" i="5"/>
  <c r="N9" i="5"/>
  <c r="N15" i="5" s="1"/>
  <c r="M9" i="5"/>
  <c r="K9" i="5"/>
  <c r="J9" i="5"/>
  <c r="J15" i="5" s="1"/>
  <c r="H9" i="5"/>
  <c r="I9" i="5" s="1"/>
  <c r="G9" i="5"/>
  <c r="G15" i="5" s="1"/>
  <c r="F9" i="5"/>
  <c r="E9" i="5"/>
  <c r="D9" i="5"/>
  <c r="Q8" i="5"/>
  <c r="R8" i="5" s="1"/>
  <c r="P8" i="5"/>
  <c r="N8" i="5"/>
  <c r="O8" i="5" s="1"/>
  <c r="M8" i="5"/>
  <c r="K8" i="5"/>
  <c r="L8" i="5" s="1"/>
  <c r="J8" i="5"/>
  <c r="J21" i="5" s="1"/>
  <c r="I8" i="5"/>
  <c r="H8" i="5"/>
  <c r="G8" i="5"/>
  <c r="E8" i="5"/>
  <c r="F8" i="5" s="1"/>
  <c r="D8" i="5"/>
  <c r="Q7" i="5"/>
  <c r="P7" i="5"/>
  <c r="N7" i="5"/>
  <c r="N14" i="5" s="1"/>
  <c r="M7" i="5"/>
  <c r="L7" i="5"/>
  <c r="K7" i="5"/>
  <c r="J7" i="5"/>
  <c r="J14" i="5" s="1"/>
  <c r="H7" i="5"/>
  <c r="G7" i="5"/>
  <c r="E7" i="5"/>
  <c r="D7" i="5"/>
  <c r="Q6" i="5"/>
  <c r="Q17" i="5" s="1"/>
  <c r="R17" i="5" s="1"/>
  <c r="P6" i="5"/>
  <c r="P17" i="5" s="1"/>
  <c r="O6" i="5"/>
  <c r="N6" i="5"/>
  <c r="M6" i="5"/>
  <c r="M17" i="5" s="1"/>
  <c r="K6" i="5"/>
  <c r="K17" i="5" s="1"/>
  <c r="L17" i="5" s="1"/>
  <c r="J6" i="5"/>
  <c r="H6" i="5"/>
  <c r="G6" i="5"/>
  <c r="G17" i="5" s="1"/>
  <c r="E6" i="5"/>
  <c r="E17" i="5" s="1"/>
  <c r="F17" i="5" s="1"/>
  <c r="D6" i="5"/>
  <c r="D17" i="5" s="1"/>
  <c r="R5" i="5"/>
  <c r="Q5" i="5"/>
  <c r="P5" i="5"/>
  <c r="P20" i="5" s="1"/>
  <c r="N5" i="5"/>
  <c r="N20" i="5" s="1"/>
  <c r="O20" i="5" s="1"/>
  <c r="M5" i="5"/>
  <c r="K5" i="5"/>
  <c r="J5" i="5"/>
  <c r="J20" i="5" s="1"/>
  <c r="H5" i="5"/>
  <c r="H20" i="5" s="1"/>
  <c r="G5" i="5"/>
  <c r="F5" i="5"/>
  <c r="E5" i="5"/>
  <c r="D5" i="5"/>
  <c r="D20" i="5" s="1"/>
  <c r="Q4" i="5"/>
  <c r="Q19" i="5" s="1"/>
  <c r="R19" i="5" s="1"/>
  <c r="P4" i="5"/>
  <c r="N4" i="5"/>
  <c r="M4" i="5"/>
  <c r="M19" i="5" s="1"/>
  <c r="K4" i="5"/>
  <c r="K19" i="5" s="1"/>
  <c r="J4" i="5"/>
  <c r="I4" i="5"/>
  <c r="H4" i="5"/>
  <c r="G4" i="5"/>
  <c r="G19" i="5" s="1"/>
  <c r="E4" i="5"/>
  <c r="E19" i="5" s="1"/>
  <c r="F19" i="5" s="1"/>
  <c r="D4" i="5"/>
  <c r="Q3" i="5"/>
  <c r="P3" i="5"/>
  <c r="N3" i="5"/>
  <c r="N18" i="5" s="1"/>
  <c r="M3" i="5"/>
  <c r="L3" i="5"/>
  <c r="K3" i="5"/>
  <c r="J3" i="5"/>
  <c r="J18" i="5" s="1"/>
  <c r="H3" i="5"/>
  <c r="I3" i="5" s="1"/>
  <c r="G3" i="5"/>
  <c r="E3" i="5"/>
  <c r="E12" i="5" s="1"/>
  <c r="D3" i="5"/>
  <c r="I20" i="5" l="1"/>
  <c r="Q13" i="5"/>
  <c r="Q18" i="5"/>
  <c r="R3" i="5"/>
  <c r="K20" i="5"/>
  <c r="L20" i="5" s="1"/>
  <c r="L5" i="5"/>
  <c r="K13" i="5"/>
  <c r="L13" i="5" s="1"/>
  <c r="E21" i="5"/>
  <c r="E14" i="5"/>
  <c r="F7" i="5"/>
  <c r="O15" i="5"/>
  <c r="R15" i="5"/>
  <c r="Q12" i="5"/>
  <c r="E16" i="5"/>
  <c r="F16" i="5" s="1"/>
  <c r="I19" i="5"/>
  <c r="D16" i="5"/>
  <c r="D12" i="5"/>
  <c r="F12" i="5" s="1"/>
  <c r="D18" i="5"/>
  <c r="D13" i="5"/>
  <c r="M13" i="5"/>
  <c r="M18" i="5"/>
  <c r="O18" i="5" s="1"/>
  <c r="R4" i="5"/>
  <c r="G13" i="5"/>
  <c r="G20" i="5"/>
  <c r="L6" i="5"/>
  <c r="P14" i="5"/>
  <c r="P21" i="5"/>
  <c r="O9" i="5"/>
  <c r="I11" i="5"/>
  <c r="M15" i="5"/>
  <c r="M22" i="5"/>
  <c r="O22" i="5" s="1"/>
  <c r="H15" i="5"/>
  <c r="I15" i="5" s="1"/>
  <c r="K18" i="5"/>
  <c r="L18" i="5" s="1"/>
  <c r="H16" i="5"/>
  <c r="H12" i="5"/>
  <c r="I12" i="5" s="1"/>
  <c r="H18" i="5"/>
  <c r="I18" i="5" s="1"/>
  <c r="H13" i="5"/>
  <c r="E13" i="5"/>
  <c r="F3" i="5"/>
  <c r="E18" i="5"/>
  <c r="N16" i="5"/>
  <c r="N12" i="5"/>
  <c r="N19" i="5"/>
  <c r="O19" i="5" s="1"/>
  <c r="O4" i="5"/>
  <c r="H17" i="5"/>
  <c r="I17" i="5" s="1"/>
  <c r="I6" i="5"/>
  <c r="H14" i="5"/>
  <c r="I14" i="5" s="1"/>
  <c r="H21" i="5"/>
  <c r="I21" i="5" s="1"/>
  <c r="Q21" i="5"/>
  <c r="Q14" i="5"/>
  <c r="R14" i="5" s="1"/>
  <c r="R7" i="5"/>
  <c r="K15" i="5"/>
  <c r="L15" i="5" s="1"/>
  <c r="L9" i="5"/>
  <c r="E22" i="5"/>
  <c r="F22" i="5" s="1"/>
  <c r="F11" i="5"/>
  <c r="E15" i="5"/>
  <c r="F15" i="5" s="1"/>
  <c r="L14" i="5"/>
  <c r="M16" i="5"/>
  <c r="O17" i="5"/>
  <c r="R20" i="5"/>
  <c r="L21" i="5"/>
  <c r="L22" i="5"/>
  <c r="G16" i="5"/>
  <c r="K16" i="5"/>
  <c r="P16" i="5"/>
  <c r="P12" i="5"/>
  <c r="P18" i="5"/>
  <c r="P13" i="5"/>
  <c r="F4" i="5"/>
  <c r="J19" i="5"/>
  <c r="L19" i="5" s="1"/>
  <c r="J16" i="5"/>
  <c r="J12" i="5"/>
  <c r="O5" i="5"/>
  <c r="D21" i="5"/>
  <c r="D14" i="5"/>
  <c r="I7" i="5"/>
  <c r="M21" i="5"/>
  <c r="M14" i="5"/>
  <c r="O14" i="5" s="1"/>
  <c r="M12" i="5"/>
  <c r="N13" i="5"/>
  <c r="O13" i="5" s="1"/>
  <c r="Q16" i="5"/>
  <c r="R16" i="5" s="1"/>
  <c r="F20" i="5"/>
  <c r="N21" i="5"/>
  <c r="O21" i="5" s="1"/>
  <c r="R11" i="5"/>
  <c r="G12" i="5"/>
  <c r="K12" i="5"/>
  <c r="L12" i="5" s="1"/>
  <c r="Q22" i="5"/>
  <c r="R22" i="5" s="1"/>
  <c r="O3" i="5"/>
  <c r="L4" i="5"/>
  <c r="I5" i="5"/>
  <c r="F6" i="5"/>
  <c r="R6" i="5"/>
  <c r="O7" i="5"/>
  <c r="O11" i="5"/>
  <c r="R18" i="5" l="1"/>
  <c r="O12" i="5"/>
  <c r="F13" i="5"/>
  <c r="I16" i="5"/>
  <c r="R13" i="5"/>
  <c r="R21" i="5"/>
  <c r="O16" i="5"/>
  <c r="I13" i="5"/>
  <c r="R12" i="5"/>
  <c r="F14" i="5"/>
  <c r="L16" i="5"/>
  <c r="F18" i="5"/>
  <c r="F21" i="5"/>
  <c r="N21" i="4" l="1"/>
  <c r="J21" i="4"/>
  <c r="Q12" i="4"/>
  <c r="Q11" i="4"/>
  <c r="Q22" i="4" s="1"/>
  <c r="P11" i="4"/>
  <c r="N11" i="4"/>
  <c r="N22" i="4" s="1"/>
  <c r="M11" i="4"/>
  <c r="M22" i="4" s="1"/>
  <c r="L11" i="4"/>
  <c r="K11" i="4"/>
  <c r="K22" i="4" s="1"/>
  <c r="L22" i="4" s="1"/>
  <c r="J11" i="4"/>
  <c r="J22" i="4" s="1"/>
  <c r="H11" i="4"/>
  <c r="G11" i="4"/>
  <c r="G22" i="4" s="1"/>
  <c r="E11" i="4"/>
  <c r="E22" i="4" s="1"/>
  <c r="D11" i="4"/>
  <c r="R10" i="4"/>
  <c r="Q10" i="4"/>
  <c r="P10" i="4"/>
  <c r="N10" i="4"/>
  <c r="O10" i="4" s="1"/>
  <c r="M10" i="4"/>
  <c r="K10" i="4"/>
  <c r="L10" i="4" s="1"/>
  <c r="J10" i="4"/>
  <c r="H10" i="4"/>
  <c r="G10" i="4"/>
  <c r="F10" i="4"/>
  <c r="E10" i="4"/>
  <c r="D10" i="4"/>
  <c r="R9" i="4"/>
  <c r="Q9" i="4"/>
  <c r="Q15" i="4" s="1"/>
  <c r="P9" i="4"/>
  <c r="N9" i="4"/>
  <c r="M9" i="4"/>
  <c r="M15" i="4" s="1"/>
  <c r="K9" i="4"/>
  <c r="K15" i="4" s="1"/>
  <c r="L15" i="4" s="1"/>
  <c r="J9" i="4"/>
  <c r="J15" i="4" s="1"/>
  <c r="I9" i="4"/>
  <c r="H9" i="4"/>
  <c r="G9" i="4"/>
  <c r="E9" i="4"/>
  <c r="E15" i="4" s="1"/>
  <c r="D9" i="4"/>
  <c r="Q8" i="4"/>
  <c r="R8" i="4" s="1"/>
  <c r="P8" i="4"/>
  <c r="N8" i="4"/>
  <c r="M8" i="4"/>
  <c r="L8" i="4"/>
  <c r="K8" i="4"/>
  <c r="J8" i="4"/>
  <c r="I8" i="4"/>
  <c r="H8" i="4"/>
  <c r="G8" i="4"/>
  <c r="E8" i="4"/>
  <c r="D8" i="4"/>
  <c r="Q7" i="4"/>
  <c r="Q21" i="4" s="1"/>
  <c r="P7" i="4"/>
  <c r="O7" i="4"/>
  <c r="N7" i="4"/>
  <c r="N14" i="4" s="1"/>
  <c r="M7" i="4"/>
  <c r="K7" i="4"/>
  <c r="L7" i="4" s="1"/>
  <c r="J7" i="4"/>
  <c r="J14" i="4" s="1"/>
  <c r="H7" i="4"/>
  <c r="G7" i="4"/>
  <c r="E7" i="4"/>
  <c r="E21" i="4" s="1"/>
  <c r="D7" i="4"/>
  <c r="R6" i="4"/>
  <c r="Q6" i="4"/>
  <c r="Q17" i="4" s="1"/>
  <c r="P6" i="4"/>
  <c r="P17" i="4" s="1"/>
  <c r="O6" i="4"/>
  <c r="N6" i="4"/>
  <c r="N17" i="4" s="1"/>
  <c r="O17" i="4" s="1"/>
  <c r="M6" i="4"/>
  <c r="M17" i="4" s="1"/>
  <c r="K6" i="4"/>
  <c r="J6" i="4"/>
  <c r="J17" i="4" s="1"/>
  <c r="H6" i="4"/>
  <c r="H17" i="4" s="1"/>
  <c r="I17" i="4" s="1"/>
  <c r="G6" i="4"/>
  <c r="G17" i="4" s="1"/>
  <c r="F6" i="4"/>
  <c r="E6" i="4"/>
  <c r="E17" i="4" s="1"/>
  <c r="D6" i="4"/>
  <c r="Q5" i="4"/>
  <c r="Q20" i="4" s="1"/>
  <c r="P5" i="4"/>
  <c r="P20" i="4" s="1"/>
  <c r="N5" i="4"/>
  <c r="M5" i="4"/>
  <c r="K5" i="4"/>
  <c r="K20" i="4" s="1"/>
  <c r="J5" i="4"/>
  <c r="I5" i="4"/>
  <c r="H5" i="4"/>
  <c r="H20" i="4" s="1"/>
  <c r="G5" i="4"/>
  <c r="G20" i="4" s="1"/>
  <c r="F5" i="4"/>
  <c r="E5" i="4"/>
  <c r="D5" i="4"/>
  <c r="D20" i="4" s="1"/>
  <c r="Q4" i="4"/>
  <c r="P4" i="4"/>
  <c r="P19" i="4" s="1"/>
  <c r="N4" i="4"/>
  <c r="N19" i="4" s="1"/>
  <c r="M4" i="4"/>
  <c r="L4" i="4"/>
  <c r="K4" i="4"/>
  <c r="K19" i="4" s="1"/>
  <c r="L19" i="4" s="1"/>
  <c r="J4" i="4"/>
  <c r="J19" i="4" s="1"/>
  <c r="H4" i="4"/>
  <c r="H19" i="4" s="1"/>
  <c r="G4" i="4"/>
  <c r="G19" i="4" s="1"/>
  <c r="E4" i="4"/>
  <c r="E12" i="4" s="1"/>
  <c r="D4" i="4"/>
  <c r="D19" i="4" s="1"/>
  <c r="Q3" i="4"/>
  <c r="Q13" i="4" s="1"/>
  <c r="P3" i="4"/>
  <c r="O3" i="4"/>
  <c r="N3" i="4"/>
  <c r="M3" i="4"/>
  <c r="M13" i="4" s="1"/>
  <c r="L3" i="4"/>
  <c r="K3" i="4"/>
  <c r="J3" i="4"/>
  <c r="H3" i="4"/>
  <c r="G3" i="4"/>
  <c r="E3" i="4"/>
  <c r="E13" i="4" s="1"/>
  <c r="D3" i="4"/>
  <c r="G16" i="4" l="1"/>
  <c r="G12" i="4"/>
  <c r="G13" i="4"/>
  <c r="G18" i="4"/>
  <c r="J20" i="4"/>
  <c r="L20" i="4" s="1"/>
  <c r="J13" i="4"/>
  <c r="D21" i="4"/>
  <c r="D14" i="4"/>
  <c r="O14" i="4"/>
  <c r="H16" i="4"/>
  <c r="H12" i="4"/>
  <c r="H13" i="4"/>
  <c r="I13" i="4" s="1"/>
  <c r="I3" i="4"/>
  <c r="H18" i="4"/>
  <c r="I18" i="4" s="1"/>
  <c r="Q19" i="4"/>
  <c r="R19" i="4" s="1"/>
  <c r="R4" i="4"/>
  <c r="Q16" i="4"/>
  <c r="K17" i="4"/>
  <c r="L17" i="4" s="1"/>
  <c r="L6" i="4"/>
  <c r="F21" i="4"/>
  <c r="F8" i="4"/>
  <c r="O8" i="4"/>
  <c r="N15" i="4"/>
  <c r="O15" i="4" s="1"/>
  <c r="O9" i="4"/>
  <c r="I10" i="4"/>
  <c r="H22" i="4"/>
  <c r="I22" i="4" s="1"/>
  <c r="I11" i="4"/>
  <c r="H15" i="4"/>
  <c r="D16" i="4"/>
  <c r="D12" i="4"/>
  <c r="F12" i="4" s="1"/>
  <c r="D13" i="4"/>
  <c r="F13" i="4" s="1"/>
  <c r="D18" i="4"/>
  <c r="J18" i="4"/>
  <c r="N18" i="4"/>
  <c r="O18" i="4" s="1"/>
  <c r="I4" i="4"/>
  <c r="M19" i="4"/>
  <c r="M16" i="4"/>
  <c r="I20" i="4"/>
  <c r="M20" i="4"/>
  <c r="R5" i="4"/>
  <c r="R17" i="4"/>
  <c r="G21" i="4"/>
  <c r="G14" i="4"/>
  <c r="P21" i="4"/>
  <c r="R21" i="4" s="1"/>
  <c r="P14" i="4"/>
  <c r="F9" i="4"/>
  <c r="D22" i="4"/>
  <c r="F22" i="4" s="1"/>
  <c r="D15" i="4"/>
  <c r="O22" i="4"/>
  <c r="P16" i="4"/>
  <c r="P12" i="4"/>
  <c r="P13" i="4"/>
  <c r="R13" i="4" s="1"/>
  <c r="P18" i="4"/>
  <c r="R22" i="4"/>
  <c r="R12" i="4"/>
  <c r="I19" i="4"/>
  <c r="R20" i="4"/>
  <c r="K21" i="4"/>
  <c r="L21" i="4" s="1"/>
  <c r="K14" i="4"/>
  <c r="L14" i="4" s="1"/>
  <c r="F15" i="4"/>
  <c r="K16" i="4"/>
  <c r="K12" i="4"/>
  <c r="K13" i="4"/>
  <c r="L13" i="4" s="1"/>
  <c r="K18" i="4"/>
  <c r="L18" i="4" s="1"/>
  <c r="E19" i="4"/>
  <c r="F19" i="4" s="1"/>
  <c r="F4" i="4"/>
  <c r="O19" i="4"/>
  <c r="E20" i="4"/>
  <c r="F20" i="4" s="1"/>
  <c r="N20" i="4"/>
  <c r="O5" i="4"/>
  <c r="N13" i="4"/>
  <c r="O13" i="4" s="1"/>
  <c r="D17" i="4"/>
  <c r="F17" i="4" s="1"/>
  <c r="H21" i="4"/>
  <c r="H14" i="4"/>
  <c r="I7" i="4"/>
  <c r="M21" i="4"/>
  <c r="G15" i="4"/>
  <c r="R15" i="4"/>
  <c r="P22" i="4"/>
  <c r="P15" i="4"/>
  <c r="M12" i="4"/>
  <c r="O21" i="4"/>
  <c r="E16" i="4"/>
  <c r="F16" i="4" s="1"/>
  <c r="J12" i="4"/>
  <c r="N12" i="4"/>
  <c r="O12" i="4" s="1"/>
  <c r="J16" i="4"/>
  <c r="N16" i="4"/>
  <c r="O16" i="4" s="1"/>
  <c r="F3" i="4"/>
  <c r="R3" i="4"/>
  <c r="O4" i="4"/>
  <c r="L5" i="4"/>
  <c r="I6" i="4"/>
  <c r="F7" i="4"/>
  <c r="R7" i="4"/>
  <c r="L9" i="4"/>
  <c r="F11" i="4"/>
  <c r="R11" i="4"/>
  <c r="E14" i="4"/>
  <c r="F14" i="4" s="1"/>
  <c r="M14" i="4"/>
  <c r="Q14" i="4"/>
  <c r="R14" i="4" s="1"/>
  <c r="E18" i="4"/>
  <c r="F18" i="4" s="1"/>
  <c r="M18" i="4"/>
  <c r="Q18" i="4"/>
  <c r="R18" i="4" s="1"/>
  <c r="O11" i="4"/>
  <c r="I21" i="4" l="1"/>
  <c r="O20" i="4"/>
  <c r="L16" i="4"/>
  <c r="I12" i="4"/>
  <c r="I14" i="4"/>
  <c r="L12" i="4"/>
  <c r="I15" i="4"/>
  <c r="R16" i="4"/>
  <c r="I16" i="4"/>
  <c r="Q231" i="3" l="1"/>
  <c r="S231" i="3" s="1"/>
  <c r="P231" i="3"/>
  <c r="Q230" i="3"/>
  <c r="P230" i="3"/>
  <c r="S229" i="3"/>
  <c r="Q229" i="3"/>
  <c r="P229" i="3"/>
  <c r="P213" i="3"/>
  <c r="R212" i="3"/>
  <c r="Q212" i="3"/>
  <c r="P212" i="3"/>
  <c r="O212" i="3"/>
  <c r="N212" i="3"/>
  <c r="F202" i="3" s="1"/>
  <c r="M212" i="3"/>
  <c r="K212" i="3"/>
  <c r="J212" i="3"/>
  <c r="J213" i="3" s="1"/>
  <c r="H212" i="3"/>
  <c r="G212" i="3"/>
  <c r="D201" i="3" s="1"/>
  <c r="R211" i="3"/>
  <c r="O211" i="3"/>
  <c r="I211" i="3"/>
  <c r="E211" i="3"/>
  <c r="D211" i="3"/>
  <c r="L210" i="3"/>
  <c r="I210" i="3"/>
  <c r="E210" i="3"/>
  <c r="F210" i="3" s="1"/>
  <c r="D210" i="3"/>
  <c r="R209" i="3"/>
  <c r="L209" i="3"/>
  <c r="I209" i="3"/>
  <c r="E209" i="3"/>
  <c r="D209" i="3"/>
  <c r="G203" i="3"/>
  <c r="G202" i="3"/>
  <c r="D202" i="3"/>
  <c r="G201" i="3"/>
  <c r="F201" i="3"/>
  <c r="M198" i="3"/>
  <c r="J198" i="3"/>
  <c r="Q197" i="3"/>
  <c r="P197" i="3"/>
  <c r="N197" i="3"/>
  <c r="O197" i="3" s="1"/>
  <c r="M197" i="3"/>
  <c r="L197" i="3"/>
  <c r="K197" i="3"/>
  <c r="J197" i="3"/>
  <c r="H197" i="3"/>
  <c r="D187" i="3" s="1"/>
  <c r="G197" i="3"/>
  <c r="E197" i="3"/>
  <c r="R196" i="3"/>
  <c r="O196" i="3"/>
  <c r="I196" i="3"/>
  <c r="F196" i="3"/>
  <c r="E196" i="3"/>
  <c r="D196" i="3"/>
  <c r="R195" i="3"/>
  <c r="L195" i="3"/>
  <c r="I195" i="3"/>
  <c r="F195" i="3"/>
  <c r="R194" i="3"/>
  <c r="L194" i="3"/>
  <c r="I194" i="3"/>
  <c r="E194" i="3"/>
  <c r="D194" i="3"/>
  <c r="D197" i="3" s="1"/>
  <c r="C186" i="3" s="1"/>
  <c r="D188" i="3"/>
  <c r="F187" i="3"/>
  <c r="E187" i="3"/>
  <c r="E188" i="3" s="1"/>
  <c r="F186" i="3"/>
  <c r="E186" i="3"/>
  <c r="D186" i="3"/>
  <c r="Q182" i="3"/>
  <c r="P182" i="3"/>
  <c r="P183" i="3" s="1"/>
  <c r="O182" i="3"/>
  <c r="N182" i="3"/>
  <c r="M182" i="3"/>
  <c r="M183" i="3" s="1"/>
  <c r="L182" i="3"/>
  <c r="K182" i="3"/>
  <c r="E173" i="3" s="1"/>
  <c r="J182" i="3"/>
  <c r="J183" i="3" s="1"/>
  <c r="H182" i="3"/>
  <c r="G182" i="3"/>
  <c r="D172" i="3" s="1"/>
  <c r="D231" i="3" s="1"/>
  <c r="D238" i="3" s="1"/>
  <c r="R181" i="3"/>
  <c r="O181" i="3"/>
  <c r="I181" i="3"/>
  <c r="E181" i="3"/>
  <c r="F181" i="3" s="1"/>
  <c r="D181" i="3"/>
  <c r="R180" i="3"/>
  <c r="L180" i="3"/>
  <c r="I180" i="3"/>
  <c r="E180" i="3"/>
  <c r="D180" i="3"/>
  <c r="F180" i="3" s="1"/>
  <c r="R179" i="3"/>
  <c r="L179" i="3"/>
  <c r="I179" i="3"/>
  <c r="F179" i="3"/>
  <c r="E179" i="3"/>
  <c r="D179" i="3"/>
  <c r="E174" i="3"/>
  <c r="G173" i="3"/>
  <c r="F173" i="3"/>
  <c r="F174" i="3" s="1"/>
  <c r="G172" i="3"/>
  <c r="F172" i="3"/>
  <c r="E172" i="3"/>
  <c r="Q168" i="3"/>
  <c r="P168" i="3"/>
  <c r="R168" i="3" s="1"/>
  <c r="O168" i="3"/>
  <c r="N168" i="3"/>
  <c r="M168" i="3"/>
  <c r="L168" i="3"/>
  <c r="K168" i="3"/>
  <c r="J168" i="3"/>
  <c r="H168" i="3"/>
  <c r="G168" i="3"/>
  <c r="E168" i="3"/>
  <c r="D168" i="3"/>
  <c r="F168" i="3" s="1"/>
  <c r="R167" i="3"/>
  <c r="O167" i="3"/>
  <c r="L167" i="3"/>
  <c r="I167" i="3"/>
  <c r="F167" i="3"/>
  <c r="R165" i="3"/>
  <c r="O165" i="3"/>
  <c r="L165" i="3"/>
  <c r="I165" i="3"/>
  <c r="F165" i="3"/>
  <c r="R164" i="3"/>
  <c r="L164" i="3"/>
  <c r="I164" i="3"/>
  <c r="F164" i="3"/>
  <c r="G160" i="3"/>
  <c r="F160" i="3"/>
  <c r="E160" i="3"/>
  <c r="D160" i="3"/>
  <c r="C160" i="3"/>
  <c r="P155" i="3"/>
  <c r="R154" i="3"/>
  <c r="Q154" i="3"/>
  <c r="G146" i="3" s="1"/>
  <c r="P154" i="3"/>
  <c r="N154" i="3"/>
  <c r="M154" i="3"/>
  <c r="M155" i="3" s="1"/>
  <c r="K154" i="3"/>
  <c r="J154" i="3"/>
  <c r="I154" i="3"/>
  <c r="H154" i="3"/>
  <c r="G154" i="3"/>
  <c r="G155" i="3" s="1"/>
  <c r="R153" i="3"/>
  <c r="O153" i="3"/>
  <c r="L153" i="3"/>
  <c r="I153" i="3"/>
  <c r="E153" i="3"/>
  <c r="F153" i="3" s="1"/>
  <c r="D153" i="3"/>
  <c r="R152" i="3"/>
  <c r="L152" i="3"/>
  <c r="I152" i="3"/>
  <c r="F152" i="3"/>
  <c r="E152" i="3"/>
  <c r="D152" i="3"/>
  <c r="R151" i="3"/>
  <c r="L151" i="3"/>
  <c r="I151" i="3"/>
  <c r="E151" i="3"/>
  <c r="D151" i="3"/>
  <c r="D154" i="3" s="1"/>
  <c r="C145" i="3" s="1"/>
  <c r="D147" i="3"/>
  <c r="F146" i="3"/>
  <c r="E146" i="3"/>
  <c r="D146" i="3"/>
  <c r="G145" i="3"/>
  <c r="D145" i="3"/>
  <c r="R141" i="3"/>
  <c r="Q141" i="3"/>
  <c r="P141" i="3"/>
  <c r="N141" i="3"/>
  <c r="O141" i="3" s="1"/>
  <c r="M141" i="3"/>
  <c r="K141" i="3"/>
  <c r="L141" i="3" s="1"/>
  <c r="J141" i="3"/>
  <c r="H141" i="3"/>
  <c r="G141" i="3"/>
  <c r="I141" i="3" s="1"/>
  <c r="F141" i="3"/>
  <c r="E141" i="3"/>
  <c r="D141" i="3"/>
  <c r="R140" i="3"/>
  <c r="O140" i="3"/>
  <c r="L140" i="3"/>
  <c r="I140" i="3"/>
  <c r="F140" i="3"/>
  <c r="R138" i="3"/>
  <c r="O138" i="3"/>
  <c r="L138" i="3"/>
  <c r="I138" i="3"/>
  <c r="F138" i="3"/>
  <c r="R137" i="3"/>
  <c r="L137" i="3"/>
  <c r="I137" i="3"/>
  <c r="F137" i="3"/>
  <c r="G133" i="3"/>
  <c r="F133" i="3"/>
  <c r="E133" i="3"/>
  <c r="D133" i="3"/>
  <c r="C133" i="3"/>
  <c r="F118" i="3"/>
  <c r="F117" i="3"/>
  <c r="F116" i="3"/>
  <c r="F115" i="3"/>
  <c r="F114" i="3"/>
  <c r="F113" i="3"/>
  <c r="F111" i="3"/>
  <c r="F110" i="3"/>
  <c r="F109" i="3"/>
  <c r="C109" i="3"/>
  <c r="F108" i="3"/>
  <c r="F107" i="3"/>
  <c r="F106" i="3"/>
  <c r="F100" i="3"/>
  <c r="D100" i="3"/>
  <c r="E100" i="3" s="1"/>
  <c r="C100" i="3"/>
  <c r="F99" i="3"/>
  <c r="D99" i="3"/>
  <c r="C99" i="3"/>
  <c r="F98" i="3"/>
  <c r="D98" i="3"/>
  <c r="E98" i="3" s="1"/>
  <c r="C98" i="3"/>
  <c r="F97" i="3"/>
  <c r="D97" i="3"/>
  <c r="C97" i="3"/>
  <c r="C111" i="3" s="1"/>
  <c r="F96" i="3"/>
  <c r="D96" i="3"/>
  <c r="E96" i="3" s="1"/>
  <c r="C96" i="3"/>
  <c r="F95" i="3"/>
  <c r="D95" i="3"/>
  <c r="C95" i="3"/>
  <c r="F94" i="3"/>
  <c r="D94" i="3"/>
  <c r="E94" i="3" s="1"/>
  <c r="C94" i="3"/>
  <c r="F93" i="3"/>
  <c r="D93" i="3"/>
  <c r="C93" i="3"/>
  <c r="C107" i="3" s="1"/>
  <c r="F92" i="3"/>
  <c r="D92" i="3"/>
  <c r="E92" i="3" s="1"/>
  <c r="C92" i="3"/>
  <c r="F83" i="3"/>
  <c r="D83" i="3"/>
  <c r="C83" i="3"/>
  <c r="F82" i="3"/>
  <c r="D82" i="3"/>
  <c r="E82" i="3" s="1"/>
  <c r="C82" i="3"/>
  <c r="F81" i="3"/>
  <c r="D81" i="3"/>
  <c r="C81" i="3"/>
  <c r="F80" i="3"/>
  <c r="D80" i="3"/>
  <c r="E80" i="3" s="1"/>
  <c r="C80" i="3"/>
  <c r="E79" i="3"/>
  <c r="D79" i="3"/>
  <c r="C79" i="3"/>
  <c r="F78" i="3"/>
  <c r="E78" i="3"/>
  <c r="D78" i="3"/>
  <c r="C78" i="3"/>
  <c r="D77" i="3"/>
  <c r="D112" i="3" s="1"/>
  <c r="C77" i="3"/>
  <c r="C112" i="3" s="1"/>
  <c r="F76" i="3"/>
  <c r="D76" i="3"/>
  <c r="E76" i="3" s="1"/>
  <c r="C76" i="3"/>
  <c r="F75" i="3"/>
  <c r="D75" i="3"/>
  <c r="C75" i="3"/>
  <c r="F74" i="3"/>
  <c r="D74" i="3"/>
  <c r="E74" i="3" s="1"/>
  <c r="C74" i="3"/>
  <c r="F73" i="3"/>
  <c r="D73" i="3"/>
  <c r="C73" i="3"/>
  <c r="F72" i="3"/>
  <c r="D72" i="3"/>
  <c r="E72" i="3" s="1"/>
  <c r="C72" i="3"/>
  <c r="F71" i="3"/>
  <c r="D71" i="3"/>
  <c r="C71" i="3"/>
  <c r="C84" i="3" s="1"/>
  <c r="F62" i="3"/>
  <c r="D62" i="3"/>
  <c r="E62" i="3" s="1"/>
  <c r="C62" i="3"/>
  <c r="F61" i="3"/>
  <c r="D61" i="3"/>
  <c r="C61" i="3"/>
  <c r="F60" i="3"/>
  <c r="D60" i="3"/>
  <c r="E60" i="3" s="1"/>
  <c r="C60" i="3"/>
  <c r="F59" i="3"/>
  <c r="D59" i="3"/>
  <c r="C59" i="3"/>
  <c r="F58" i="3"/>
  <c r="D58" i="3"/>
  <c r="E58" i="3" s="1"/>
  <c r="C58" i="3"/>
  <c r="F57" i="3"/>
  <c r="D57" i="3"/>
  <c r="C57" i="3"/>
  <c r="F55" i="3"/>
  <c r="D55" i="3"/>
  <c r="E55" i="3" s="1"/>
  <c r="C55" i="3"/>
  <c r="F54" i="3"/>
  <c r="D54" i="3"/>
  <c r="C54" i="3"/>
  <c r="F53" i="3"/>
  <c r="D53" i="3"/>
  <c r="E53" i="3" s="1"/>
  <c r="C53" i="3"/>
  <c r="F52" i="3"/>
  <c r="D52" i="3"/>
  <c r="C52" i="3"/>
  <c r="F51" i="3"/>
  <c r="D51" i="3"/>
  <c r="E51" i="3" s="1"/>
  <c r="C51" i="3"/>
  <c r="F50" i="3"/>
  <c r="D50" i="3"/>
  <c r="C50" i="3"/>
  <c r="C63" i="3" s="1"/>
  <c r="F40" i="3"/>
  <c r="D40" i="3"/>
  <c r="E40" i="3" s="1"/>
  <c r="C40" i="3"/>
  <c r="F39" i="3"/>
  <c r="D39" i="3"/>
  <c r="C39" i="3"/>
  <c r="F38" i="3"/>
  <c r="D38" i="3"/>
  <c r="E38" i="3" s="1"/>
  <c r="C38" i="3"/>
  <c r="F37" i="3"/>
  <c r="D37" i="3"/>
  <c r="C37" i="3"/>
  <c r="F36" i="3"/>
  <c r="D36" i="3"/>
  <c r="E36" i="3" s="1"/>
  <c r="C36" i="3"/>
  <c r="F35" i="3"/>
  <c r="D35" i="3"/>
  <c r="C35" i="3"/>
  <c r="F33" i="3"/>
  <c r="D33" i="3"/>
  <c r="E33" i="3" s="1"/>
  <c r="C33" i="3"/>
  <c r="F32" i="3"/>
  <c r="D32" i="3"/>
  <c r="C32" i="3"/>
  <c r="C110" i="3" s="1"/>
  <c r="F31" i="3"/>
  <c r="D31" i="3"/>
  <c r="E31" i="3" s="1"/>
  <c r="C31" i="3"/>
  <c r="F30" i="3"/>
  <c r="D30" i="3"/>
  <c r="C30" i="3"/>
  <c r="C108" i="3" s="1"/>
  <c r="F29" i="3"/>
  <c r="D29" i="3"/>
  <c r="E29" i="3" s="1"/>
  <c r="C29" i="3"/>
  <c r="F28" i="3"/>
  <c r="D28" i="3"/>
  <c r="C28" i="3"/>
  <c r="C106" i="3" s="1"/>
  <c r="F19" i="3"/>
  <c r="D19" i="3"/>
  <c r="C19" i="3"/>
  <c r="C118" i="3" s="1"/>
  <c r="F18" i="3"/>
  <c r="D18" i="3"/>
  <c r="E18" i="3" s="1"/>
  <c r="C18" i="3"/>
  <c r="F17" i="3"/>
  <c r="D17" i="3"/>
  <c r="C17" i="3"/>
  <c r="F16" i="3"/>
  <c r="D16" i="3"/>
  <c r="E16" i="3" s="1"/>
  <c r="C16" i="3"/>
  <c r="F15" i="3"/>
  <c r="D15" i="3"/>
  <c r="C15" i="3"/>
  <c r="C114" i="3" s="1"/>
  <c r="F14" i="3"/>
  <c r="D14" i="3"/>
  <c r="E14" i="3" s="1"/>
  <c r="C14" i="3"/>
  <c r="F13" i="3"/>
  <c r="E13" i="3"/>
  <c r="F12" i="3"/>
  <c r="D12" i="3"/>
  <c r="D111" i="3" s="1"/>
  <c r="C12" i="3"/>
  <c r="F11" i="3"/>
  <c r="D11" i="3"/>
  <c r="D110" i="3" s="1"/>
  <c r="C11" i="3"/>
  <c r="F10" i="3"/>
  <c r="D10" i="3"/>
  <c r="D109" i="3" s="1"/>
  <c r="E109" i="3" s="1"/>
  <c r="C10" i="3"/>
  <c r="F9" i="3"/>
  <c r="D9" i="3"/>
  <c r="D108" i="3" s="1"/>
  <c r="C9" i="3"/>
  <c r="F8" i="3"/>
  <c r="D8" i="3"/>
  <c r="D107" i="3" s="1"/>
  <c r="C8" i="3"/>
  <c r="F7" i="3"/>
  <c r="D7" i="3"/>
  <c r="D106" i="3" s="1"/>
  <c r="C7" i="3"/>
  <c r="C20" i="3" s="1"/>
  <c r="F101" i="3" l="1"/>
  <c r="F63" i="3"/>
  <c r="F20" i="3"/>
  <c r="F84" i="3"/>
  <c r="C41" i="3"/>
  <c r="C101" i="3"/>
  <c r="C116" i="3" s="1"/>
  <c r="F197" i="3"/>
  <c r="C187" i="3"/>
  <c r="C188" i="3" s="1"/>
  <c r="E239" i="3"/>
  <c r="C115" i="3"/>
  <c r="E17" i="3"/>
  <c r="E28" i="3"/>
  <c r="E32" i="3"/>
  <c r="E37" i="3"/>
  <c r="D41" i="3"/>
  <c r="E41" i="3" s="1"/>
  <c r="E52" i="3"/>
  <c r="E57" i="3"/>
  <c r="E61" i="3"/>
  <c r="D84" i="3"/>
  <c r="E84" i="3" s="1"/>
  <c r="E71" i="3"/>
  <c r="E75" i="3"/>
  <c r="E83" i="3"/>
  <c r="E93" i="3"/>
  <c r="E97" i="3"/>
  <c r="D115" i="3"/>
  <c r="E115" i="3" s="1"/>
  <c r="F145" i="3"/>
  <c r="F231" i="3" s="1"/>
  <c r="F232" i="3"/>
  <c r="F233" i="3" s="1"/>
  <c r="F147" i="3"/>
  <c r="F151" i="3"/>
  <c r="E154" i="3"/>
  <c r="O154" i="3"/>
  <c r="I168" i="3"/>
  <c r="G174" i="3"/>
  <c r="E182" i="3"/>
  <c r="D182" i="3"/>
  <c r="G183" i="3"/>
  <c r="F188" i="3"/>
  <c r="F194" i="3"/>
  <c r="G198" i="3"/>
  <c r="P198" i="3"/>
  <c r="F211" i="3"/>
  <c r="L212" i="3"/>
  <c r="E202" i="3"/>
  <c r="E203" i="3" s="1"/>
  <c r="M213" i="3"/>
  <c r="E232" i="3"/>
  <c r="E106" i="3"/>
  <c r="E107" i="3"/>
  <c r="E108" i="3"/>
  <c r="E110" i="3"/>
  <c r="E111" i="3"/>
  <c r="D20" i="3"/>
  <c r="E20" i="3" s="1"/>
  <c r="F41" i="3"/>
  <c r="D114" i="3"/>
  <c r="E114" i="3" s="1"/>
  <c r="D118" i="3"/>
  <c r="E118" i="3" s="1"/>
  <c r="J155" i="3"/>
  <c r="E145" i="3"/>
  <c r="E231" i="3" s="1"/>
  <c r="R197" i="3"/>
  <c r="G187" i="3"/>
  <c r="E201" i="3"/>
  <c r="D203" i="3"/>
  <c r="D212" i="3"/>
  <c r="I212" i="3"/>
  <c r="G213" i="3"/>
  <c r="E7" i="3"/>
  <c r="E8" i="3"/>
  <c r="E9" i="3"/>
  <c r="E10" i="3"/>
  <c r="E11" i="3"/>
  <c r="E12" i="3"/>
  <c r="C113" i="3"/>
  <c r="E15" i="3"/>
  <c r="C117" i="3"/>
  <c r="E19" i="3"/>
  <c r="E30" i="3"/>
  <c r="E35" i="3"/>
  <c r="E39" i="3"/>
  <c r="E50" i="3"/>
  <c r="E54" i="3"/>
  <c r="E59" i="3"/>
  <c r="D63" i="3"/>
  <c r="E63" i="3" s="1"/>
  <c r="E73" i="3"/>
  <c r="E81" i="3"/>
  <c r="E95" i="3"/>
  <c r="E99" i="3"/>
  <c r="F119" i="3"/>
  <c r="D113" i="3"/>
  <c r="D117" i="3"/>
  <c r="L154" i="3"/>
  <c r="G147" i="3"/>
  <c r="I182" i="3"/>
  <c r="D173" i="3"/>
  <c r="R182" i="3"/>
  <c r="G186" i="3"/>
  <c r="G231" i="3" s="1"/>
  <c r="G238" i="3" s="1"/>
  <c r="I197" i="3"/>
  <c r="E212" i="3"/>
  <c r="D101" i="3"/>
  <c r="F209" i="3"/>
  <c r="E238" i="3" l="1"/>
  <c r="C119" i="3"/>
  <c r="C238" i="3" s="1"/>
  <c r="F238" i="3" s="1"/>
  <c r="D174" i="3"/>
  <c r="D232" i="3"/>
  <c r="E117" i="3"/>
  <c r="F212" i="3"/>
  <c r="C202" i="3"/>
  <c r="E233" i="3"/>
  <c r="E240" i="3"/>
  <c r="F239" i="3"/>
  <c r="F240" i="3" s="1"/>
  <c r="E113" i="3"/>
  <c r="G188" i="3"/>
  <c r="C172" i="3"/>
  <c r="D183" i="3"/>
  <c r="E147" i="3"/>
  <c r="E101" i="3"/>
  <c r="G232" i="3"/>
  <c r="C201" i="3"/>
  <c r="D213" i="3"/>
  <c r="F182" i="3"/>
  <c r="C173" i="3"/>
  <c r="C174" i="3" s="1"/>
  <c r="C146" i="3"/>
  <c r="F154" i="3"/>
  <c r="D116" i="3"/>
  <c r="E116" i="3" s="1"/>
  <c r="D119" i="3"/>
  <c r="C232" i="3" l="1"/>
  <c r="C233" i="3" s="1"/>
  <c r="C147" i="3"/>
  <c r="C239" i="3"/>
  <c r="C240" i="3" s="1"/>
  <c r="E119" i="3"/>
  <c r="G239" i="3"/>
  <c r="G240" i="3" s="1"/>
  <c r="G233" i="3"/>
  <c r="C231" i="3"/>
  <c r="D239" i="3"/>
  <c r="D240" i="3" s="1"/>
  <c r="D233" i="3"/>
  <c r="C203" i="3"/>
  <c r="Q231" i="2" l="1"/>
  <c r="S231" i="2" s="1"/>
  <c r="P231" i="2"/>
  <c r="D231" i="2"/>
  <c r="D238" i="2" s="1"/>
  <c r="Q230" i="2"/>
  <c r="P230" i="2"/>
  <c r="S229" i="2"/>
  <c r="Q229" i="2"/>
  <c r="P229" i="2"/>
  <c r="P213" i="2"/>
  <c r="M213" i="2"/>
  <c r="R212" i="2"/>
  <c r="Q212" i="2"/>
  <c r="P212" i="2"/>
  <c r="O212" i="2"/>
  <c r="N212" i="2"/>
  <c r="F202" i="2" s="1"/>
  <c r="M212" i="2"/>
  <c r="K212" i="2"/>
  <c r="J212" i="2"/>
  <c r="H212" i="2"/>
  <c r="G212" i="2"/>
  <c r="R211" i="2"/>
  <c r="O211" i="2"/>
  <c r="I211" i="2"/>
  <c r="E211" i="2"/>
  <c r="D211" i="2"/>
  <c r="L210" i="2"/>
  <c r="I210" i="2"/>
  <c r="E210" i="2"/>
  <c r="F210" i="2" s="1"/>
  <c r="D210" i="2"/>
  <c r="R209" i="2"/>
  <c r="L209" i="2"/>
  <c r="I209" i="2"/>
  <c r="E209" i="2"/>
  <c r="D209" i="2"/>
  <c r="G203" i="2"/>
  <c r="G202" i="2"/>
  <c r="D202" i="2"/>
  <c r="G201" i="2"/>
  <c r="F201" i="2"/>
  <c r="D201" i="2"/>
  <c r="M198" i="2"/>
  <c r="J198" i="2"/>
  <c r="Q197" i="2"/>
  <c r="P197" i="2"/>
  <c r="P198" i="2" s="1"/>
  <c r="N197" i="2"/>
  <c r="O197" i="2" s="1"/>
  <c r="M197" i="2"/>
  <c r="L197" i="2"/>
  <c r="K197" i="2"/>
  <c r="J197" i="2"/>
  <c r="I197" i="2"/>
  <c r="H197" i="2"/>
  <c r="D187" i="2" s="1"/>
  <c r="G197" i="2"/>
  <c r="G198" i="2" s="1"/>
  <c r="E197" i="2"/>
  <c r="R196" i="2"/>
  <c r="O196" i="2"/>
  <c r="I196" i="2"/>
  <c r="F196" i="2"/>
  <c r="E196" i="2"/>
  <c r="D196" i="2"/>
  <c r="R195" i="2"/>
  <c r="L195" i="2"/>
  <c r="I195" i="2"/>
  <c r="F195" i="2"/>
  <c r="R194" i="2"/>
  <c r="L194" i="2"/>
  <c r="I194" i="2"/>
  <c r="E194" i="2"/>
  <c r="D194" i="2"/>
  <c r="D197" i="2" s="1"/>
  <c r="C186" i="2" s="1"/>
  <c r="D188" i="2"/>
  <c r="F187" i="2"/>
  <c r="F188" i="2" s="1"/>
  <c r="E187" i="2"/>
  <c r="E188" i="2" s="1"/>
  <c r="F186" i="2"/>
  <c r="E186" i="2"/>
  <c r="D186" i="2"/>
  <c r="G183" i="2"/>
  <c r="Q182" i="2"/>
  <c r="R182" i="2" s="1"/>
  <c r="P182" i="2"/>
  <c r="P183" i="2" s="1"/>
  <c r="O182" i="2"/>
  <c r="N182" i="2"/>
  <c r="M182" i="2"/>
  <c r="M183" i="2" s="1"/>
  <c r="K182" i="2"/>
  <c r="E173" i="2" s="1"/>
  <c r="E174" i="2" s="1"/>
  <c r="J182" i="2"/>
  <c r="J183" i="2" s="1"/>
  <c r="H182" i="2"/>
  <c r="G182" i="2"/>
  <c r="D182" i="2"/>
  <c r="C172" i="2" s="1"/>
  <c r="R181" i="2"/>
  <c r="O181" i="2"/>
  <c r="I181" i="2"/>
  <c r="E181" i="2"/>
  <c r="F181" i="2" s="1"/>
  <c r="D181" i="2"/>
  <c r="R180" i="2"/>
  <c r="L180" i="2"/>
  <c r="I180" i="2"/>
  <c r="E180" i="2"/>
  <c r="D180" i="2"/>
  <c r="F180" i="2" s="1"/>
  <c r="R179" i="2"/>
  <c r="L179" i="2"/>
  <c r="I179" i="2"/>
  <c r="E179" i="2"/>
  <c r="D179" i="2"/>
  <c r="G173" i="2"/>
  <c r="G174" i="2" s="1"/>
  <c r="F173" i="2"/>
  <c r="F174" i="2" s="1"/>
  <c r="G172" i="2"/>
  <c r="F172" i="2"/>
  <c r="E172" i="2"/>
  <c r="D172" i="2"/>
  <c r="Q168" i="2"/>
  <c r="P168" i="2"/>
  <c r="R168" i="2" s="1"/>
  <c r="O168" i="2"/>
  <c r="N168" i="2"/>
  <c r="M168" i="2"/>
  <c r="L168" i="2"/>
  <c r="K168" i="2"/>
  <c r="J168" i="2"/>
  <c r="H168" i="2"/>
  <c r="G168" i="2"/>
  <c r="E168" i="2"/>
  <c r="D168" i="2"/>
  <c r="F168" i="2" s="1"/>
  <c r="R167" i="2"/>
  <c r="O167" i="2"/>
  <c r="L167" i="2"/>
  <c r="I167" i="2"/>
  <c r="F167" i="2"/>
  <c r="R165" i="2"/>
  <c r="O165" i="2"/>
  <c r="L165" i="2"/>
  <c r="I165" i="2"/>
  <c r="F165" i="2"/>
  <c r="R164" i="2"/>
  <c r="L164" i="2"/>
  <c r="I164" i="2"/>
  <c r="F164" i="2"/>
  <c r="G160" i="2"/>
  <c r="F160" i="2"/>
  <c r="E160" i="2"/>
  <c r="D160" i="2"/>
  <c r="C160" i="2"/>
  <c r="P155" i="2"/>
  <c r="R154" i="2"/>
  <c r="Q154" i="2"/>
  <c r="G146" i="2" s="1"/>
  <c r="P154" i="2"/>
  <c r="N154" i="2"/>
  <c r="M154" i="2"/>
  <c r="K154" i="2"/>
  <c r="J154" i="2"/>
  <c r="I154" i="2"/>
  <c r="H154" i="2"/>
  <c r="G154" i="2"/>
  <c r="G155" i="2" s="1"/>
  <c r="R153" i="2"/>
  <c r="O153" i="2"/>
  <c r="L153" i="2"/>
  <c r="I153" i="2"/>
  <c r="E153" i="2"/>
  <c r="F153" i="2" s="1"/>
  <c r="D153" i="2"/>
  <c r="R152" i="2"/>
  <c r="L152" i="2"/>
  <c r="I152" i="2"/>
  <c r="F152" i="2"/>
  <c r="E152" i="2"/>
  <c r="D152" i="2"/>
  <c r="R151" i="2"/>
  <c r="L151" i="2"/>
  <c r="I151" i="2"/>
  <c r="E151" i="2"/>
  <c r="D151" i="2"/>
  <c r="D154" i="2" s="1"/>
  <c r="C145" i="2" s="1"/>
  <c r="D147" i="2"/>
  <c r="F146" i="2"/>
  <c r="E146" i="2"/>
  <c r="D146" i="2"/>
  <c r="G145" i="2"/>
  <c r="D145" i="2"/>
  <c r="R141" i="2"/>
  <c r="Q141" i="2"/>
  <c r="P141" i="2"/>
  <c r="O141" i="2"/>
  <c r="N141" i="2"/>
  <c r="M141" i="2"/>
  <c r="K141" i="2"/>
  <c r="L141" i="2" s="1"/>
  <c r="J141" i="2"/>
  <c r="H141" i="2"/>
  <c r="G141" i="2"/>
  <c r="I141" i="2" s="1"/>
  <c r="F141" i="2"/>
  <c r="E141" i="2"/>
  <c r="D141" i="2"/>
  <c r="R140" i="2"/>
  <c r="O140" i="2"/>
  <c r="L140" i="2"/>
  <c r="I140" i="2"/>
  <c r="F140" i="2"/>
  <c r="R138" i="2"/>
  <c r="O138" i="2"/>
  <c r="L138" i="2"/>
  <c r="I138" i="2"/>
  <c r="F138" i="2"/>
  <c r="R137" i="2"/>
  <c r="L137" i="2"/>
  <c r="I137" i="2"/>
  <c r="F137" i="2"/>
  <c r="G133" i="2"/>
  <c r="F133" i="2"/>
  <c r="E133" i="2"/>
  <c r="D133" i="2"/>
  <c r="C133" i="2"/>
  <c r="F118" i="2"/>
  <c r="F117" i="2"/>
  <c r="F116" i="2"/>
  <c r="F115" i="2"/>
  <c r="F114" i="2"/>
  <c r="F113" i="2"/>
  <c r="F111" i="2"/>
  <c r="F110" i="2"/>
  <c r="F109" i="2"/>
  <c r="F108" i="2"/>
  <c r="F107" i="2"/>
  <c r="F106" i="2"/>
  <c r="F100" i="2"/>
  <c r="D100" i="2"/>
  <c r="C100" i="2"/>
  <c r="F99" i="2"/>
  <c r="D99" i="2"/>
  <c r="E99" i="2" s="1"/>
  <c r="C99" i="2"/>
  <c r="F98" i="2"/>
  <c r="D98" i="2"/>
  <c r="E98" i="2" s="1"/>
  <c r="C98" i="2"/>
  <c r="F97" i="2"/>
  <c r="D97" i="2"/>
  <c r="C97" i="2"/>
  <c r="C111" i="2" s="1"/>
  <c r="F96" i="2"/>
  <c r="D96" i="2"/>
  <c r="C96" i="2"/>
  <c r="F95" i="2"/>
  <c r="D95" i="2"/>
  <c r="E95" i="2" s="1"/>
  <c r="C95" i="2"/>
  <c r="F94" i="2"/>
  <c r="D94" i="2"/>
  <c r="E94" i="2" s="1"/>
  <c r="C94" i="2"/>
  <c r="F93" i="2"/>
  <c r="D93" i="2"/>
  <c r="C93" i="2"/>
  <c r="C101" i="2" s="1"/>
  <c r="F92" i="2"/>
  <c r="D92" i="2"/>
  <c r="C92" i="2"/>
  <c r="F83" i="2"/>
  <c r="D83" i="2"/>
  <c r="E83" i="2" s="1"/>
  <c r="C83" i="2"/>
  <c r="F82" i="2"/>
  <c r="D82" i="2"/>
  <c r="C82" i="2"/>
  <c r="F81" i="2"/>
  <c r="D81" i="2"/>
  <c r="C81" i="2"/>
  <c r="F80" i="2"/>
  <c r="D80" i="2"/>
  <c r="E80" i="2" s="1"/>
  <c r="C80" i="2"/>
  <c r="D79" i="2"/>
  <c r="C79" i="2"/>
  <c r="F78" i="2"/>
  <c r="D78" i="2"/>
  <c r="E78" i="2" s="1"/>
  <c r="C78" i="2"/>
  <c r="D77" i="2"/>
  <c r="C77" i="2"/>
  <c r="C112" i="2" s="1"/>
  <c r="F76" i="2"/>
  <c r="D76" i="2"/>
  <c r="E76" i="2" s="1"/>
  <c r="C76" i="2"/>
  <c r="F75" i="2"/>
  <c r="D75" i="2"/>
  <c r="C75" i="2"/>
  <c r="F74" i="2"/>
  <c r="F84" i="2" s="1"/>
  <c r="D74" i="2"/>
  <c r="C74" i="2"/>
  <c r="F73" i="2"/>
  <c r="D73" i="2"/>
  <c r="E73" i="2" s="1"/>
  <c r="C73" i="2"/>
  <c r="F72" i="2"/>
  <c r="D72" i="2"/>
  <c r="E72" i="2" s="1"/>
  <c r="C72" i="2"/>
  <c r="F71" i="2"/>
  <c r="D71" i="2"/>
  <c r="C71" i="2"/>
  <c r="C84" i="2" s="1"/>
  <c r="F62" i="2"/>
  <c r="D62" i="2"/>
  <c r="E62" i="2" s="1"/>
  <c r="C62" i="2"/>
  <c r="F61" i="2"/>
  <c r="D61" i="2"/>
  <c r="E61" i="2" s="1"/>
  <c r="C61" i="2"/>
  <c r="F60" i="2"/>
  <c r="D60" i="2"/>
  <c r="C60" i="2"/>
  <c r="F59" i="2"/>
  <c r="D59" i="2"/>
  <c r="C59" i="2"/>
  <c r="F58" i="2"/>
  <c r="D58" i="2"/>
  <c r="E58" i="2" s="1"/>
  <c r="C58" i="2"/>
  <c r="F57" i="2"/>
  <c r="D57" i="2"/>
  <c r="E57" i="2" s="1"/>
  <c r="C57" i="2"/>
  <c r="F55" i="2"/>
  <c r="D55" i="2"/>
  <c r="C55" i="2"/>
  <c r="F54" i="2"/>
  <c r="D54" i="2"/>
  <c r="C54" i="2"/>
  <c r="F53" i="2"/>
  <c r="D53" i="2"/>
  <c r="E53" i="2" s="1"/>
  <c r="C53" i="2"/>
  <c r="F52" i="2"/>
  <c r="D52" i="2"/>
  <c r="E52" i="2" s="1"/>
  <c r="C52" i="2"/>
  <c r="F51" i="2"/>
  <c r="D51" i="2"/>
  <c r="C51" i="2"/>
  <c r="F50" i="2"/>
  <c r="D50" i="2"/>
  <c r="C50" i="2"/>
  <c r="F40" i="2"/>
  <c r="D40" i="2"/>
  <c r="E40" i="2" s="1"/>
  <c r="C40" i="2"/>
  <c r="F39" i="2"/>
  <c r="D39" i="2"/>
  <c r="E39" i="2" s="1"/>
  <c r="C39" i="2"/>
  <c r="F38" i="2"/>
  <c r="D38" i="2"/>
  <c r="E38" i="2" s="1"/>
  <c r="C38" i="2"/>
  <c r="F37" i="2"/>
  <c r="D37" i="2"/>
  <c r="E37" i="2" s="1"/>
  <c r="C37" i="2"/>
  <c r="F36" i="2"/>
  <c r="D36" i="2"/>
  <c r="E36" i="2" s="1"/>
  <c r="C36" i="2"/>
  <c r="F35" i="2"/>
  <c r="D35" i="2"/>
  <c r="E35" i="2" s="1"/>
  <c r="C35" i="2"/>
  <c r="F33" i="2"/>
  <c r="D33" i="2"/>
  <c r="E33" i="2" s="1"/>
  <c r="C33" i="2"/>
  <c r="F32" i="2"/>
  <c r="D32" i="2"/>
  <c r="E32" i="2" s="1"/>
  <c r="C32" i="2"/>
  <c r="F31" i="2"/>
  <c r="D31" i="2"/>
  <c r="E31" i="2" s="1"/>
  <c r="C31" i="2"/>
  <c r="F30" i="2"/>
  <c r="D30" i="2"/>
  <c r="E30" i="2" s="1"/>
  <c r="C30" i="2"/>
  <c r="F29" i="2"/>
  <c r="D29" i="2"/>
  <c r="E29" i="2" s="1"/>
  <c r="C29" i="2"/>
  <c r="F28" i="2"/>
  <c r="D28" i="2"/>
  <c r="C28" i="2"/>
  <c r="C41" i="2" s="1"/>
  <c r="F19" i="2"/>
  <c r="D19" i="2"/>
  <c r="C19" i="2"/>
  <c r="C118" i="2" s="1"/>
  <c r="F18" i="2"/>
  <c r="D18" i="2"/>
  <c r="C18" i="2"/>
  <c r="F17" i="2"/>
  <c r="D17" i="2"/>
  <c r="E17" i="2" s="1"/>
  <c r="C17" i="2"/>
  <c r="F16" i="2"/>
  <c r="D16" i="2"/>
  <c r="C16" i="2"/>
  <c r="F15" i="2"/>
  <c r="D15" i="2"/>
  <c r="C15" i="2"/>
  <c r="C114" i="2" s="1"/>
  <c r="F14" i="2"/>
  <c r="D14" i="2"/>
  <c r="C14" i="2"/>
  <c r="C113" i="2" s="1"/>
  <c r="F13" i="2"/>
  <c r="E13" i="2"/>
  <c r="F12" i="2"/>
  <c r="D12" i="2"/>
  <c r="C12" i="2"/>
  <c r="E12" i="2" s="1"/>
  <c r="F11" i="2"/>
  <c r="D11" i="2"/>
  <c r="C11" i="2"/>
  <c r="F10" i="2"/>
  <c r="D10" i="2"/>
  <c r="C10" i="2"/>
  <c r="E10" i="2" s="1"/>
  <c r="F9" i="2"/>
  <c r="D9" i="2"/>
  <c r="C9" i="2"/>
  <c r="F8" i="2"/>
  <c r="D8" i="2"/>
  <c r="C8" i="2"/>
  <c r="E8" i="2" s="1"/>
  <c r="F7" i="2"/>
  <c r="D7" i="2"/>
  <c r="C7" i="2"/>
  <c r="F41" i="2" l="1"/>
  <c r="F63" i="2"/>
  <c r="D117" i="2"/>
  <c r="E18" i="2"/>
  <c r="F20" i="2"/>
  <c r="D115" i="2"/>
  <c r="E16" i="2"/>
  <c r="C107" i="2"/>
  <c r="E232" i="2"/>
  <c r="F197" i="2"/>
  <c r="C187" i="2"/>
  <c r="C188" i="2" s="1"/>
  <c r="J213" i="2"/>
  <c r="E201" i="2"/>
  <c r="D113" i="2"/>
  <c r="E14" i="2"/>
  <c r="E9" i="2"/>
  <c r="C108" i="2"/>
  <c r="D20" i="2"/>
  <c r="F101" i="2"/>
  <c r="C109" i="2"/>
  <c r="C20" i="2"/>
  <c r="E7" i="2"/>
  <c r="C106" i="2"/>
  <c r="E11" i="2"/>
  <c r="C110" i="2"/>
  <c r="D114" i="2"/>
  <c r="E114" i="2" s="1"/>
  <c r="E15" i="2"/>
  <c r="D118" i="2"/>
  <c r="E118" i="2" s="1"/>
  <c r="E19" i="2"/>
  <c r="D41" i="2"/>
  <c r="E41" i="2" s="1"/>
  <c r="E28" i="2"/>
  <c r="C63" i="2"/>
  <c r="M155" i="2"/>
  <c r="F145" i="2"/>
  <c r="F231" i="2" s="1"/>
  <c r="E55" i="2"/>
  <c r="E60" i="2"/>
  <c r="E71" i="2"/>
  <c r="E82" i="2"/>
  <c r="E97" i="2"/>
  <c r="F232" i="2"/>
  <c r="F233" i="2" s="1"/>
  <c r="F147" i="2"/>
  <c r="F151" i="2"/>
  <c r="E154" i="2"/>
  <c r="O154" i="2"/>
  <c r="I168" i="2"/>
  <c r="E182" i="2"/>
  <c r="F194" i="2"/>
  <c r="F211" i="2"/>
  <c r="L212" i="2"/>
  <c r="E202" i="2"/>
  <c r="D106" i="2"/>
  <c r="D107" i="2"/>
  <c r="E107" i="2" s="1"/>
  <c r="D108" i="2"/>
  <c r="E108" i="2" s="1"/>
  <c r="D109" i="2"/>
  <c r="E109" i="2" s="1"/>
  <c r="D110" i="2"/>
  <c r="D111" i="2"/>
  <c r="E111" i="2" s="1"/>
  <c r="E50" i="2"/>
  <c r="E54" i="2"/>
  <c r="E59" i="2"/>
  <c r="D63" i="2"/>
  <c r="E63" i="2" s="1"/>
  <c r="E74" i="2"/>
  <c r="E81" i="2"/>
  <c r="E92" i="2"/>
  <c r="D101" i="2"/>
  <c r="E101" i="2" s="1"/>
  <c r="E96" i="2"/>
  <c r="E100" i="2"/>
  <c r="G231" i="2"/>
  <c r="G238" i="2" s="1"/>
  <c r="J155" i="2"/>
  <c r="E145" i="2"/>
  <c r="E231" i="2" s="1"/>
  <c r="F179" i="2"/>
  <c r="L182" i="2"/>
  <c r="R197" i="2"/>
  <c r="G187" i="2"/>
  <c r="G188" i="2" s="1"/>
  <c r="D203" i="2"/>
  <c r="D212" i="2"/>
  <c r="I212" i="2"/>
  <c r="G213" i="2"/>
  <c r="E51" i="2"/>
  <c r="E75" i="2"/>
  <c r="E93" i="2"/>
  <c r="C115" i="2"/>
  <c r="C116" i="2"/>
  <c r="C117" i="2"/>
  <c r="D112" i="2"/>
  <c r="D84" i="2"/>
  <c r="E84" i="2" s="1"/>
  <c r="F119" i="2"/>
  <c r="L154" i="2"/>
  <c r="G147" i="2"/>
  <c r="I182" i="2"/>
  <c r="D173" i="2"/>
  <c r="G186" i="2"/>
  <c r="E212" i="2"/>
  <c r="F209" i="2"/>
  <c r="D174" i="2" l="1"/>
  <c r="D232" i="2"/>
  <c r="C201" i="2"/>
  <c r="C231" i="2" s="1"/>
  <c r="D213" i="2"/>
  <c r="E110" i="2"/>
  <c r="E106" i="2"/>
  <c r="E239" i="2"/>
  <c r="E240" i="2" s="1"/>
  <c r="C146" i="2"/>
  <c r="F154" i="2"/>
  <c r="E238" i="2"/>
  <c r="C119" i="2"/>
  <c r="C238" i="2" s="1"/>
  <c r="F238" i="2" s="1"/>
  <c r="D116" i="2"/>
  <c r="E116" i="2" s="1"/>
  <c r="E203" i="2"/>
  <c r="F182" i="2"/>
  <c r="C173" i="2"/>
  <c r="C174" i="2" s="1"/>
  <c r="D183" i="2"/>
  <c r="E20" i="2"/>
  <c r="E113" i="2"/>
  <c r="F212" i="2"/>
  <c r="C202" i="2"/>
  <c r="C203" i="2" s="1"/>
  <c r="E233" i="2"/>
  <c r="G232" i="2"/>
  <c r="E147" i="2"/>
  <c r="E115" i="2"/>
  <c r="E117" i="2"/>
  <c r="D239" i="2" l="1"/>
  <c r="D240" i="2" s="1"/>
  <c r="D233" i="2"/>
  <c r="G239" i="2"/>
  <c r="G240" i="2" s="1"/>
  <c r="G233" i="2"/>
  <c r="F239" i="2"/>
  <c r="F240" i="2" s="1"/>
  <c r="D119" i="2"/>
  <c r="C232" i="2"/>
  <c r="C233" i="2" s="1"/>
  <c r="C147" i="2"/>
  <c r="C239" i="2" l="1"/>
  <c r="C240" i="2" s="1"/>
  <c r="E119" i="2"/>
  <c r="S231" i="1" l="1"/>
  <c r="Q231" i="1"/>
  <c r="P231" i="1"/>
  <c r="Q230" i="1"/>
  <c r="P230" i="1"/>
  <c r="Q229" i="1"/>
  <c r="S229" i="1" s="1"/>
  <c r="P229" i="1"/>
  <c r="Q212" i="1"/>
  <c r="R212" i="1" s="1"/>
  <c r="P212" i="1"/>
  <c r="O212" i="1"/>
  <c r="N212" i="1"/>
  <c r="M212" i="1"/>
  <c r="M213" i="1" s="1"/>
  <c r="L212" i="1"/>
  <c r="K212" i="1"/>
  <c r="J212" i="1"/>
  <c r="J213" i="1" s="1"/>
  <c r="H212" i="1"/>
  <c r="G212" i="1"/>
  <c r="D212" i="1"/>
  <c r="R211" i="1"/>
  <c r="O211" i="1"/>
  <c r="I211" i="1"/>
  <c r="F211" i="1"/>
  <c r="E211" i="1"/>
  <c r="D211" i="1"/>
  <c r="L210" i="1"/>
  <c r="I210" i="1"/>
  <c r="E210" i="1"/>
  <c r="F210" i="1" s="1"/>
  <c r="D210" i="1"/>
  <c r="R209" i="1"/>
  <c r="L209" i="1"/>
  <c r="I209" i="1"/>
  <c r="E209" i="1"/>
  <c r="D209" i="1"/>
  <c r="G202" i="1"/>
  <c r="F202" i="1"/>
  <c r="E202" i="1"/>
  <c r="E203" i="1" s="1"/>
  <c r="F201" i="1"/>
  <c r="E201" i="1"/>
  <c r="D201" i="1"/>
  <c r="P198" i="1"/>
  <c r="R197" i="1"/>
  <c r="Q197" i="1"/>
  <c r="P197" i="1"/>
  <c r="N197" i="1"/>
  <c r="M197" i="1"/>
  <c r="M198" i="1" s="1"/>
  <c r="K197" i="1"/>
  <c r="J197" i="1"/>
  <c r="I197" i="1"/>
  <c r="H197" i="1"/>
  <c r="G197" i="1"/>
  <c r="G198" i="1" s="1"/>
  <c r="R196" i="1"/>
  <c r="O196" i="1"/>
  <c r="I196" i="1"/>
  <c r="E196" i="1"/>
  <c r="F196" i="1" s="1"/>
  <c r="D196" i="1"/>
  <c r="R195" i="1"/>
  <c r="L195" i="1"/>
  <c r="I195" i="1"/>
  <c r="F195" i="1"/>
  <c r="R194" i="1"/>
  <c r="L194" i="1"/>
  <c r="I194" i="1"/>
  <c r="F194" i="1"/>
  <c r="E194" i="1"/>
  <c r="E197" i="1" s="1"/>
  <c r="D194" i="1"/>
  <c r="G187" i="1"/>
  <c r="G188" i="1" s="1"/>
  <c r="E187" i="1"/>
  <c r="D187" i="1"/>
  <c r="C187" i="1"/>
  <c r="G186" i="1"/>
  <c r="F186" i="1"/>
  <c r="D186" i="1"/>
  <c r="D188" i="1" s="1"/>
  <c r="J183" i="1"/>
  <c r="Q182" i="1"/>
  <c r="P182" i="1"/>
  <c r="N182" i="1"/>
  <c r="M182" i="1"/>
  <c r="L182" i="1"/>
  <c r="K182" i="1"/>
  <c r="J182" i="1"/>
  <c r="I182" i="1"/>
  <c r="H182" i="1"/>
  <c r="G182" i="1"/>
  <c r="G183" i="1" s="1"/>
  <c r="R181" i="1"/>
  <c r="O181" i="1"/>
  <c r="I181" i="1"/>
  <c r="E181" i="1"/>
  <c r="F181" i="1" s="1"/>
  <c r="D181" i="1"/>
  <c r="R180" i="1"/>
  <c r="L180" i="1"/>
  <c r="I180" i="1"/>
  <c r="E180" i="1"/>
  <c r="F180" i="1" s="1"/>
  <c r="D180" i="1"/>
  <c r="R179" i="1"/>
  <c r="L179" i="1"/>
  <c r="I179" i="1"/>
  <c r="E179" i="1"/>
  <c r="F179" i="1" s="1"/>
  <c r="D179" i="1"/>
  <c r="D182" i="1" s="1"/>
  <c r="F173" i="1"/>
  <c r="E173" i="1"/>
  <c r="D173" i="1"/>
  <c r="D174" i="1" s="1"/>
  <c r="G172" i="1"/>
  <c r="E172" i="1"/>
  <c r="E174" i="1" s="1"/>
  <c r="D172" i="1"/>
  <c r="Q168" i="1"/>
  <c r="R168" i="1" s="1"/>
  <c r="P168" i="1"/>
  <c r="N168" i="1"/>
  <c r="M168" i="1"/>
  <c r="O168" i="1" s="1"/>
  <c r="K168" i="1"/>
  <c r="L168" i="1" s="1"/>
  <c r="J168" i="1"/>
  <c r="I168" i="1"/>
  <c r="H168" i="1"/>
  <c r="G168" i="1"/>
  <c r="E168" i="1"/>
  <c r="F168" i="1" s="1"/>
  <c r="D168" i="1"/>
  <c r="R167" i="1"/>
  <c r="O167" i="1"/>
  <c r="L167" i="1"/>
  <c r="I167" i="1"/>
  <c r="F167" i="1"/>
  <c r="R165" i="1"/>
  <c r="O165" i="1"/>
  <c r="L165" i="1"/>
  <c r="I165" i="1"/>
  <c r="F165" i="1"/>
  <c r="R164" i="1"/>
  <c r="L164" i="1"/>
  <c r="I164" i="1"/>
  <c r="F164" i="1"/>
  <c r="G160" i="1"/>
  <c r="F160" i="1"/>
  <c r="E160" i="1"/>
  <c r="D160" i="1"/>
  <c r="C160" i="1"/>
  <c r="G155" i="1"/>
  <c r="Q154" i="1"/>
  <c r="R154" i="1" s="1"/>
  <c r="P154" i="1"/>
  <c r="P155" i="1" s="1"/>
  <c r="O154" i="1"/>
  <c r="N154" i="1"/>
  <c r="M154" i="1"/>
  <c r="M155" i="1" s="1"/>
  <c r="K154" i="1"/>
  <c r="J154" i="1"/>
  <c r="H154" i="1"/>
  <c r="G154" i="1"/>
  <c r="I154" i="1" s="1"/>
  <c r="R153" i="1"/>
  <c r="O153" i="1"/>
  <c r="L153" i="1"/>
  <c r="I153" i="1"/>
  <c r="F153" i="1"/>
  <c r="E153" i="1"/>
  <c r="D153" i="1"/>
  <c r="R152" i="1"/>
  <c r="L152" i="1"/>
  <c r="I152" i="1"/>
  <c r="E152" i="1"/>
  <c r="D152" i="1"/>
  <c r="F152" i="1" s="1"/>
  <c r="R151" i="1"/>
  <c r="L151" i="1"/>
  <c r="I151" i="1"/>
  <c r="F151" i="1"/>
  <c r="E151" i="1"/>
  <c r="E154" i="1" s="1"/>
  <c r="D151" i="1"/>
  <c r="D154" i="1" s="1"/>
  <c r="C145" i="1" s="1"/>
  <c r="F147" i="1"/>
  <c r="G146" i="1"/>
  <c r="F146" i="1"/>
  <c r="D146" i="1"/>
  <c r="C146" i="1"/>
  <c r="G145" i="1"/>
  <c r="F145" i="1"/>
  <c r="E145" i="1"/>
  <c r="D145" i="1"/>
  <c r="Q141" i="1"/>
  <c r="P141" i="1"/>
  <c r="R141" i="1" s="1"/>
  <c r="N141" i="1"/>
  <c r="O141" i="1" s="1"/>
  <c r="M141" i="1"/>
  <c r="L141" i="1"/>
  <c r="K141" i="1"/>
  <c r="J141" i="1"/>
  <c r="H141" i="1"/>
  <c r="I141" i="1" s="1"/>
  <c r="G141" i="1"/>
  <c r="E141" i="1"/>
  <c r="D141" i="1"/>
  <c r="F141" i="1" s="1"/>
  <c r="R140" i="1"/>
  <c r="O140" i="1"/>
  <c r="L140" i="1"/>
  <c r="I140" i="1"/>
  <c r="F140" i="1"/>
  <c r="R138" i="1"/>
  <c r="O138" i="1"/>
  <c r="L138" i="1"/>
  <c r="I138" i="1"/>
  <c r="F138" i="1"/>
  <c r="R137" i="1"/>
  <c r="L137" i="1"/>
  <c r="I137" i="1"/>
  <c r="F137" i="1"/>
  <c r="G133" i="1"/>
  <c r="F133" i="1"/>
  <c r="E133" i="1"/>
  <c r="D133" i="1"/>
  <c r="C133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0" i="1"/>
  <c r="D100" i="1"/>
  <c r="E100" i="1" s="1"/>
  <c r="C100" i="1"/>
  <c r="F99" i="1"/>
  <c r="D99" i="1"/>
  <c r="E99" i="1" s="1"/>
  <c r="C99" i="1"/>
  <c r="F98" i="1"/>
  <c r="D98" i="1"/>
  <c r="E98" i="1" s="1"/>
  <c r="C98" i="1"/>
  <c r="F97" i="1"/>
  <c r="D97" i="1"/>
  <c r="E97" i="1" s="1"/>
  <c r="C97" i="1"/>
  <c r="F96" i="1"/>
  <c r="D96" i="1"/>
  <c r="E96" i="1" s="1"/>
  <c r="C96" i="1"/>
  <c r="F95" i="1"/>
  <c r="D95" i="1"/>
  <c r="E95" i="1" s="1"/>
  <c r="C95" i="1"/>
  <c r="F94" i="1"/>
  <c r="D94" i="1"/>
  <c r="C94" i="1"/>
  <c r="F93" i="1"/>
  <c r="D93" i="1"/>
  <c r="E93" i="1" s="1"/>
  <c r="C93" i="1"/>
  <c r="F92" i="1"/>
  <c r="D92" i="1"/>
  <c r="C92" i="1"/>
  <c r="C101" i="1" s="1"/>
  <c r="F83" i="1"/>
  <c r="D83" i="1"/>
  <c r="C83" i="1"/>
  <c r="F82" i="1"/>
  <c r="D82" i="1"/>
  <c r="E82" i="1" s="1"/>
  <c r="C82" i="1"/>
  <c r="F81" i="1"/>
  <c r="D81" i="1"/>
  <c r="C81" i="1"/>
  <c r="F80" i="1"/>
  <c r="D80" i="1"/>
  <c r="E80" i="1" s="1"/>
  <c r="C80" i="1"/>
  <c r="D79" i="1"/>
  <c r="C79" i="1"/>
  <c r="F78" i="1"/>
  <c r="D78" i="1"/>
  <c r="E78" i="1" s="1"/>
  <c r="C78" i="1"/>
  <c r="D77" i="1"/>
  <c r="D112" i="1" s="1"/>
  <c r="C77" i="1"/>
  <c r="C112" i="1" s="1"/>
  <c r="F76" i="1"/>
  <c r="D76" i="1"/>
  <c r="C76" i="1"/>
  <c r="F75" i="1"/>
  <c r="D75" i="1"/>
  <c r="E75" i="1" s="1"/>
  <c r="C75" i="1"/>
  <c r="F74" i="1"/>
  <c r="D74" i="1"/>
  <c r="C74" i="1"/>
  <c r="F73" i="1"/>
  <c r="D73" i="1"/>
  <c r="E73" i="1" s="1"/>
  <c r="C73" i="1"/>
  <c r="F72" i="1"/>
  <c r="D72" i="1"/>
  <c r="C72" i="1"/>
  <c r="F71" i="1"/>
  <c r="D71" i="1"/>
  <c r="E71" i="1" s="1"/>
  <c r="C71" i="1"/>
  <c r="C84" i="1" s="1"/>
  <c r="F62" i="1"/>
  <c r="D62" i="1"/>
  <c r="E62" i="1" s="1"/>
  <c r="C62" i="1"/>
  <c r="F61" i="1"/>
  <c r="D61" i="1"/>
  <c r="C61" i="1"/>
  <c r="F60" i="1"/>
  <c r="D60" i="1"/>
  <c r="E60" i="1" s="1"/>
  <c r="C60" i="1"/>
  <c r="F59" i="1"/>
  <c r="D59" i="1"/>
  <c r="C59" i="1"/>
  <c r="F58" i="1"/>
  <c r="D58" i="1"/>
  <c r="E58" i="1" s="1"/>
  <c r="C58" i="1"/>
  <c r="F57" i="1"/>
  <c r="D57" i="1"/>
  <c r="C57" i="1"/>
  <c r="F55" i="1"/>
  <c r="D55" i="1"/>
  <c r="E55" i="1" s="1"/>
  <c r="C55" i="1"/>
  <c r="F54" i="1"/>
  <c r="D54" i="1"/>
  <c r="C54" i="1"/>
  <c r="F53" i="1"/>
  <c r="D53" i="1"/>
  <c r="E53" i="1" s="1"/>
  <c r="C53" i="1"/>
  <c r="F52" i="1"/>
  <c r="D52" i="1"/>
  <c r="C52" i="1"/>
  <c r="F51" i="1"/>
  <c r="D51" i="1"/>
  <c r="E51" i="1" s="1"/>
  <c r="C51" i="1"/>
  <c r="F50" i="1"/>
  <c r="D50" i="1"/>
  <c r="C50" i="1"/>
  <c r="C63" i="1" s="1"/>
  <c r="F40" i="1"/>
  <c r="D40" i="1"/>
  <c r="C40" i="1"/>
  <c r="C41" i="1" s="1"/>
  <c r="F39" i="1"/>
  <c r="D39" i="1"/>
  <c r="E39" i="1" s="1"/>
  <c r="C39" i="1"/>
  <c r="F38" i="1"/>
  <c r="D38" i="1"/>
  <c r="E38" i="1" s="1"/>
  <c r="C38" i="1"/>
  <c r="F37" i="1"/>
  <c r="D37" i="1"/>
  <c r="E37" i="1" s="1"/>
  <c r="C37" i="1"/>
  <c r="F36" i="1"/>
  <c r="D36" i="1"/>
  <c r="E36" i="1" s="1"/>
  <c r="C36" i="1"/>
  <c r="F35" i="1"/>
  <c r="D35" i="1"/>
  <c r="E35" i="1" s="1"/>
  <c r="C35" i="1"/>
  <c r="F33" i="1"/>
  <c r="D33" i="1"/>
  <c r="E33" i="1" s="1"/>
  <c r="C33" i="1"/>
  <c r="F32" i="1"/>
  <c r="D32" i="1"/>
  <c r="E32" i="1" s="1"/>
  <c r="C32" i="1"/>
  <c r="F31" i="1"/>
  <c r="D31" i="1"/>
  <c r="E31" i="1" s="1"/>
  <c r="C31" i="1"/>
  <c r="F30" i="1"/>
  <c r="D30" i="1"/>
  <c r="E30" i="1" s="1"/>
  <c r="C30" i="1"/>
  <c r="F29" i="1"/>
  <c r="D29" i="1"/>
  <c r="E29" i="1" s="1"/>
  <c r="C29" i="1"/>
  <c r="F28" i="1"/>
  <c r="D28" i="1"/>
  <c r="D41" i="1" s="1"/>
  <c r="E41" i="1" s="1"/>
  <c r="C28" i="1"/>
  <c r="F19" i="1"/>
  <c r="D19" i="1"/>
  <c r="D118" i="1" s="1"/>
  <c r="C19" i="1"/>
  <c r="F18" i="1"/>
  <c r="D18" i="1"/>
  <c r="D117" i="1" s="1"/>
  <c r="E117" i="1" s="1"/>
  <c r="C18" i="1"/>
  <c r="C117" i="1" s="1"/>
  <c r="F17" i="1"/>
  <c r="D17" i="1"/>
  <c r="C17" i="1"/>
  <c r="F16" i="1"/>
  <c r="D16" i="1"/>
  <c r="D115" i="1" s="1"/>
  <c r="C16" i="1"/>
  <c r="F15" i="1"/>
  <c r="D15" i="1"/>
  <c r="D114" i="1" s="1"/>
  <c r="E114" i="1" s="1"/>
  <c r="C15" i="1"/>
  <c r="C114" i="1" s="1"/>
  <c r="F14" i="1"/>
  <c r="D14" i="1"/>
  <c r="D113" i="1" s="1"/>
  <c r="C14" i="1"/>
  <c r="C113" i="1" s="1"/>
  <c r="F13" i="1"/>
  <c r="E13" i="1"/>
  <c r="F12" i="1"/>
  <c r="D12" i="1"/>
  <c r="D111" i="1" s="1"/>
  <c r="E111" i="1" s="1"/>
  <c r="C12" i="1"/>
  <c r="C111" i="1" s="1"/>
  <c r="F11" i="1"/>
  <c r="D11" i="1"/>
  <c r="E11" i="1" s="1"/>
  <c r="C11" i="1"/>
  <c r="F10" i="1"/>
  <c r="D10" i="1"/>
  <c r="D109" i="1" s="1"/>
  <c r="C10" i="1"/>
  <c r="F9" i="1"/>
  <c r="D9" i="1"/>
  <c r="E9" i="1" s="1"/>
  <c r="C9" i="1"/>
  <c r="C108" i="1" s="1"/>
  <c r="F8" i="1"/>
  <c r="D8" i="1"/>
  <c r="D107" i="1" s="1"/>
  <c r="E107" i="1" s="1"/>
  <c r="C8" i="1"/>
  <c r="C107" i="1" s="1"/>
  <c r="F7" i="1"/>
  <c r="D7" i="1"/>
  <c r="E7" i="1" s="1"/>
  <c r="C7" i="1"/>
  <c r="F101" i="1" l="1"/>
  <c r="F63" i="1"/>
  <c r="F84" i="1"/>
  <c r="F41" i="1"/>
  <c r="F20" i="1"/>
  <c r="F119" i="1"/>
  <c r="E186" i="1"/>
  <c r="E231" i="1" s="1"/>
  <c r="J198" i="1"/>
  <c r="L197" i="1"/>
  <c r="E212" i="1"/>
  <c r="F209" i="1"/>
  <c r="I212" i="1"/>
  <c r="D202" i="1"/>
  <c r="D203" i="1" s="1"/>
  <c r="C106" i="1"/>
  <c r="C109" i="1"/>
  <c r="E109" i="1" s="1"/>
  <c r="C110" i="1"/>
  <c r="E14" i="1"/>
  <c r="E15" i="1"/>
  <c r="E16" i="1"/>
  <c r="E17" i="1"/>
  <c r="E18" i="1"/>
  <c r="E19" i="1"/>
  <c r="E28" i="1"/>
  <c r="E50" i="1"/>
  <c r="E54" i="1"/>
  <c r="E59" i="1"/>
  <c r="D63" i="1"/>
  <c r="E63" i="1" s="1"/>
  <c r="E74" i="1"/>
  <c r="E81" i="1"/>
  <c r="E92" i="1"/>
  <c r="D106" i="1"/>
  <c r="D108" i="1"/>
  <c r="E108" i="1" s="1"/>
  <c r="D110" i="1"/>
  <c r="E110" i="1" s="1"/>
  <c r="F154" i="1"/>
  <c r="J155" i="1"/>
  <c r="L154" i="1"/>
  <c r="E146" i="1"/>
  <c r="E182" i="1"/>
  <c r="D197" i="1"/>
  <c r="G213" i="1"/>
  <c r="E113" i="1"/>
  <c r="M183" i="1"/>
  <c r="F172" i="1"/>
  <c r="F231" i="1" s="1"/>
  <c r="O182" i="1"/>
  <c r="D84" i="1"/>
  <c r="E84" i="1" s="1"/>
  <c r="G147" i="1"/>
  <c r="D183" i="1"/>
  <c r="C172" i="1"/>
  <c r="P183" i="1"/>
  <c r="E188" i="1"/>
  <c r="C201" i="1"/>
  <c r="D213" i="1"/>
  <c r="E118" i="1"/>
  <c r="D20" i="1"/>
  <c r="E8" i="1"/>
  <c r="E10" i="1"/>
  <c r="E12" i="1"/>
  <c r="C115" i="1"/>
  <c r="E115" i="1" s="1"/>
  <c r="C116" i="1"/>
  <c r="C118" i="1"/>
  <c r="C20" i="1"/>
  <c r="E40" i="1"/>
  <c r="E52" i="1"/>
  <c r="E57" i="1"/>
  <c r="E61" i="1"/>
  <c r="E72" i="1"/>
  <c r="E76" i="1"/>
  <c r="E83" i="1"/>
  <c r="E94" i="1"/>
  <c r="D101" i="1"/>
  <c r="E101" i="1" s="1"/>
  <c r="D231" i="1"/>
  <c r="D238" i="1" s="1"/>
  <c r="D147" i="1"/>
  <c r="C147" i="1"/>
  <c r="F174" i="1"/>
  <c r="R182" i="1"/>
  <c r="G173" i="1"/>
  <c r="G174" i="1" s="1"/>
  <c r="O197" i="1"/>
  <c r="F187" i="1"/>
  <c r="G201" i="1"/>
  <c r="G203" i="1" s="1"/>
  <c r="P213" i="1"/>
  <c r="C186" i="1" l="1"/>
  <c r="F197" i="1"/>
  <c r="E106" i="1"/>
  <c r="E239" i="1"/>
  <c r="E240" i="1" s="1"/>
  <c r="G232" i="1"/>
  <c r="F182" i="1"/>
  <c r="C173" i="1"/>
  <c r="E238" i="1"/>
  <c r="C119" i="1"/>
  <c r="C238" i="1" s="1"/>
  <c r="F238" i="1" s="1"/>
  <c r="F212" i="1"/>
  <c r="C202" i="1"/>
  <c r="C203" i="1" s="1"/>
  <c r="D232" i="1"/>
  <c r="G231" i="1"/>
  <c r="G238" i="1" s="1"/>
  <c r="E232" i="1"/>
  <c r="E233" i="1" s="1"/>
  <c r="E147" i="1"/>
  <c r="D116" i="1"/>
  <c r="F188" i="1"/>
  <c r="F232" i="1"/>
  <c r="F233" i="1" s="1"/>
  <c r="E20" i="1"/>
  <c r="G233" i="1" l="1"/>
  <c r="G239" i="1"/>
  <c r="G240" i="1" s="1"/>
  <c r="C174" i="1"/>
  <c r="C232" i="1"/>
  <c r="E116" i="1"/>
  <c r="F239" i="1"/>
  <c r="F240" i="1" s="1"/>
  <c r="D239" i="1"/>
  <c r="D240" i="1" s="1"/>
  <c r="D233" i="1"/>
  <c r="D119" i="1"/>
  <c r="C231" i="1"/>
  <c r="C188" i="1"/>
  <c r="E119" i="1" l="1"/>
  <c r="C239" i="1"/>
  <c r="C240" i="1" s="1"/>
  <c r="C233" i="1"/>
</calcChain>
</file>

<file path=xl/sharedStrings.xml><?xml version="1.0" encoding="utf-8"?>
<sst xmlns="http://schemas.openxmlformats.org/spreadsheetml/2006/main" count="1791" uniqueCount="80">
  <si>
    <t>Week1</t>
  </si>
  <si>
    <t>Dispatch</t>
  </si>
  <si>
    <t>DOY Face wash</t>
  </si>
  <si>
    <t>Dispatch OTIF Summary</t>
  </si>
  <si>
    <t>CMB-JnJ-Soap-Baby</t>
  </si>
  <si>
    <t>Client</t>
  </si>
  <si>
    <t>Planned 
SKUs</t>
  </si>
  <si>
    <t>SKUs 
Hit</t>
  </si>
  <si>
    <t>% Hit</t>
  </si>
  <si>
    <t>FG at end 
of Week1</t>
  </si>
  <si>
    <t>INSTACLENZ</t>
  </si>
  <si>
    <t>RB- Antiseptic Liquid</t>
  </si>
  <si>
    <t>J&amp;J- NMT Shampoo</t>
  </si>
  <si>
    <t>RB-Hand Sanitizer</t>
  </si>
  <si>
    <t>Apollo- Hand Sanitizer</t>
  </si>
  <si>
    <t>J&amp;J- CCFW</t>
  </si>
  <si>
    <t>Frigerm</t>
  </si>
  <si>
    <t>J&amp;J- MEFW</t>
  </si>
  <si>
    <t>J&amp;J- Baby Oil</t>
  </si>
  <si>
    <t>Bactorub Bulk - Raman &amp; Weil</t>
  </si>
  <si>
    <t>BS - Handwash</t>
  </si>
  <si>
    <t>Syndet (Direct)</t>
  </si>
  <si>
    <t>Total</t>
  </si>
  <si>
    <t>Week2</t>
  </si>
  <si>
    <t>Dispatch OTIF Summary Week 2</t>
  </si>
  <si>
    <t>Week3</t>
  </si>
  <si>
    <t>FG at end 
of Week3</t>
  </si>
  <si>
    <t>Week4</t>
  </si>
  <si>
    <t>FG at end 
of Week4</t>
  </si>
  <si>
    <t>Week5</t>
  </si>
  <si>
    <t>For the Month</t>
  </si>
  <si>
    <t>Production</t>
  </si>
  <si>
    <t>Company</t>
  </si>
  <si>
    <t>Procurement</t>
  </si>
  <si>
    <t>Marketing CMB</t>
  </si>
  <si>
    <t>Marketing COB</t>
  </si>
  <si>
    <t>Total Planned SKUs considered</t>
  </si>
  <si>
    <t>Total Hit SKUs</t>
  </si>
  <si>
    <t>Summary Week-1</t>
  </si>
  <si>
    <t>Business</t>
  </si>
  <si>
    <t>Product</t>
  </si>
  <si>
    <t>No of SKU's</t>
  </si>
  <si>
    <t>No of SKU's Hit</t>
  </si>
  <si>
    <t>OTIF %</t>
  </si>
  <si>
    <t>No of SKUs</t>
  </si>
  <si>
    <t>CMB</t>
  </si>
  <si>
    <t>Soap</t>
  </si>
  <si>
    <t>-</t>
  </si>
  <si>
    <t>Powder</t>
  </si>
  <si>
    <t>Noodle</t>
  </si>
  <si>
    <t>COB</t>
  </si>
  <si>
    <t>TOTAL</t>
  </si>
  <si>
    <t>Liquid</t>
  </si>
  <si>
    <t>Syndet</t>
  </si>
  <si>
    <t>Summary Week-3</t>
  </si>
  <si>
    <t>Note: 6 SKU’s Miss attributed to CMB Marketing OTIF (Production) due to JnJ and Margo plan Cancellation</t>
  </si>
  <si>
    <t>Production OTIF</t>
  </si>
  <si>
    <t>Summary Week-2</t>
  </si>
  <si>
    <t>COB - Liquid</t>
  </si>
  <si>
    <t>Summary Week-4</t>
  </si>
  <si>
    <t>For the Month APRIL`16</t>
  </si>
  <si>
    <t>For the Month May`16</t>
  </si>
  <si>
    <t>For the Month June `16</t>
  </si>
  <si>
    <t>Plant</t>
  </si>
  <si>
    <t>Div</t>
  </si>
  <si>
    <t>Type</t>
  </si>
  <si>
    <t>Marketing</t>
  </si>
  <si>
    <t>RM / PM Procurement</t>
  </si>
  <si>
    <t>Strategic Procurement</t>
  </si>
  <si>
    <t>SKUs</t>
  </si>
  <si>
    <t>Hits</t>
  </si>
  <si>
    <t>% OTIF</t>
  </si>
  <si>
    <t>Baddi</t>
  </si>
  <si>
    <t>CPD</t>
  </si>
  <si>
    <t>Daman</t>
  </si>
  <si>
    <t>Tiljala</t>
  </si>
  <si>
    <t>Toothpaste</t>
  </si>
  <si>
    <t>Note 1 : OTIF calculation is based on monthly bucket &amp; not on weekly or daily bucket</t>
  </si>
  <si>
    <t>Note 2 : OTIF is 'Missed' if does not achieve agreed S&amp;OP dispatch plan</t>
  </si>
  <si>
    <t>Taloja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</si>
</sst>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_([$$-409]* #,##0.00_);_([$$-409]* \(#,##0.00\);_([$$-409]* &quot;-&quot;??_);_(@_)"/>
    <numFmt numFmtId="167" formatCode="0.000%"/>
    <numFmt numFmtId="168" formatCode="0.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ookman Old Style"/>
      <family val="2"/>
    </font>
    <font>
      <b/>
      <sz val="9"/>
      <name val="Cambria"/>
      <family val="1"/>
      <scheme val="major"/>
    </font>
    <font>
      <sz val="11"/>
      <color rgb="FF24406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248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0" borderId="0" xfId="0" applyFill="1" applyBorder="1"/>
    <xf numFmtId="0" fontId="5" fillId="2" borderId="1" xfId="0" applyFont="1" applyFill="1" applyBorder="1"/>
    <xf numFmtId="0" fontId="3" fillId="3" borderId="1" xfId="0" applyFont="1" applyFill="1" applyBorder="1"/>
    <xf numFmtId="0" fontId="3" fillId="0" borderId="0" xfId="0" applyFont="1" applyFill="1" applyBorder="1"/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6" fillId="2" borderId="5" xfId="0" applyFont="1" applyFill="1" applyBorder="1" applyAlignment="1" applyProtection="1">
      <alignment horizontal="left"/>
    </xf>
    <xf numFmtId="0" fontId="0" fillId="0" borderId="6" xfId="0" applyBorder="1"/>
    <xf numFmtId="164" fontId="0" fillId="0" borderId="6" xfId="0" applyNumberFormat="1" applyBorder="1"/>
    <xf numFmtId="165" fontId="0" fillId="0" borderId="7" xfId="0" applyNumberFormat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164" fontId="3" fillId="0" borderId="0" xfId="0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vertical="top" wrapText="1"/>
    </xf>
    <xf numFmtId="0" fontId="6" fillId="2" borderId="6" xfId="0" applyFont="1" applyFill="1" applyBorder="1" applyAlignment="1" applyProtection="1">
      <alignment horizontal="left"/>
    </xf>
    <xf numFmtId="0" fontId="3" fillId="4" borderId="2" xfId="0" applyFont="1" applyFill="1" applyBorder="1"/>
    <xf numFmtId="0" fontId="3" fillId="4" borderId="3" xfId="0" applyFont="1" applyFill="1" applyBorder="1"/>
    <xf numFmtId="9" fontId="3" fillId="4" borderId="3" xfId="0" applyNumberFormat="1" applyFont="1" applyFill="1" applyBorder="1"/>
    <xf numFmtId="165" fontId="3" fillId="4" borderId="4" xfId="0" applyNumberFormat="1" applyFont="1" applyFill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0" xfId="0" applyBorder="1"/>
    <xf numFmtId="0" fontId="0" fillId="0" borderId="0" xfId="0" applyFill="1"/>
    <xf numFmtId="0" fontId="3" fillId="0" borderId="10" xfId="0" applyFont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3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3" fillId="0" borderId="17" xfId="0" applyFont="1" applyFill="1" applyBorder="1" applyProtection="1"/>
    <xf numFmtId="0" fontId="3" fillId="0" borderId="18" xfId="0" applyFont="1" applyBorder="1"/>
    <xf numFmtId="0" fontId="3" fillId="0" borderId="13" xfId="0" applyFont="1" applyBorder="1" applyAlignment="1" applyProtection="1">
      <alignment vertical="top" wrapText="1"/>
    </xf>
    <xf numFmtId="0" fontId="8" fillId="0" borderId="6" xfId="2" applyNumberFormat="1" applyFont="1" applyFill="1" applyBorder="1" applyAlignment="1" applyProtection="1">
      <alignment horizontal="left" vertical="top"/>
    </xf>
    <xf numFmtId="0" fontId="3" fillId="0" borderId="8" xfId="0" applyFont="1" applyBorder="1" applyAlignment="1" applyProtection="1">
      <alignment horizontal="center" vertical="top" wrapText="1"/>
    </xf>
    <xf numFmtId="0" fontId="3" fillId="0" borderId="22" xfId="0" applyFont="1" applyBorder="1" applyAlignment="1" applyProtection="1">
      <alignment horizontal="center" vertical="top" wrapText="1"/>
    </xf>
    <xf numFmtId="0" fontId="3" fillId="0" borderId="23" xfId="0" applyFont="1" applyFill="1" applyBorder="1" applyAlignment="1" applyProtection="1">
      <alignment horizontal="center" vertical="top" wrapText="1"/>
    </xf>
    <xf numFmtId="0" fontId="3" fillId="0" borderId="9" xfId="0" applyFont="1" applyBorder="1" applyAlignment="1" applyProtection="1">
      <alignment horizontal="center" vertical="top" wrapText="1"/>
    </xf>
    <xf numFmtId="0" fontId="3" fillId="0" borderId="13" xfId="0" applyFont="1" applyBorder="1" applyAlignment="1" applyProtection="1">
      <alignment horizontal="left" vertical="top"/>
    </xf>
    <xf numFmtId="0" fontId="8" fillId="0" borderId="6" xfId="2" applyNumberFormat="1" applyFont="1" applyFill="1" applyBorder="1" applyAlignment="1" applyProtection="1">
      <alignment horizontal="left"/>
    </xf>
    <xf numFmtId="0" fontId="8" fillId="0" borderId="6" xfId="2" applyNumberFormat="1" applyFont="1" applyFill="1" applyBorder="1" applyAlignment="1" applyProtection="1">
      <alignment horizontal="center"/>
    </xf>
    <xf numFmtId="1" fontId="8" fillId="0" borderId="24" xfId="2" applyNumberFormat="1" applyFont="1" applyFill="1" applyBorder="1" applyAlignment="1" applyProtection="1">
      <alignment horizontal="center"/>
    </xf>
    <xf numFmtId="0" fontId="8" fillId="0" borderId="13" xfId="2" applyNumberFormat="1" applyFont="1" applyFill="1" applyBorder="1" applyAlignment="1" applyProtection="1">
      <alignment horizontal="center"/>
    </xf>
    <xf numFmtId="1" fontId="8" fillId="0" borderId="7" xfId="2" applyNumberFormat="1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9" borderId="14" xfId="0" applyFont="1" applyFill="1" applyBorder="1" applyProtection="1"/>
    <xf numFmtId="0" fontId="8" fillId="9" borderId="15" xfId="2" applyNumberFormat="1" applyFont="1" applyFill="1" applyBorder="1" applyAlignment="1" applyProtection="1">
      <alignment horizontal="left"/>
    </xf>
    <xf numFmtId="0" fontId="8" fillId="9" borderId="15" xfId="2" applyNumberFormat="1" applyFont="1" applyFill="1" applyBorder="1" applyAlignment="1" applyProtection="1">
      <alignment horizontal="center"/>
    </xf>
    <xf numFmtId="9" fontId="8" fillId="9" borderId="25" xfId="2" applyNumberFormat="1" applyFont="1" applyFill="1" applyBorder="1" applyAlignment="1" applyProtection="1">
      <alignment horizontal="center"/>
    </xf>
    <xf numFmtId="0" fontId="8" fillId="10" borderId="14" xfId="2" applyNumberFormat="1" applyFont="1" applyFill="1" applyBorder="1" applyAlignment="1" applyProtection="1">
      <alignment horizontal="center"/>
    </xf>
    <xf numFmtId="0" fontId="8" fillId="10" borderId="15" xfId="2" applyNumberFormat="1" applyFont="1" applyFill="1" applyBorder="1" applyAlignment="1" applyProtection="1">
      <alignment horizontal="center"/>
    </xf>
    <xf numFmtId="9" fontId="8" fillId="10" borderId="16" xfId="2" applyNumberFormat="1" applyFont="1" applyFill="1" applyBorder="1" applyAlignment="1" applyProtection="1">
      <alignment horizontal="center"/>
    </xf>
    <xf numFmtId="0" fontId="8" fillId="9" borderId="14" xfId="2" applyNumberFormat="1" applyFont="1" applyFill="1" applyBorder="1" applyAlignment="1" applyProtection="1">
      <alignment horizontal="center"/>
    </xf>
    <xf numFmtId="9" fontId="8" fillId="9" borderId="16" xfId="1" applyFont="1" applyFill="1" applyBorder="1" applyAlignment="1" applyProtection="1">
      <alignment horizontal="center"/>
    </xf>
    <xf numFmtId="9" fontId="8" fillId="10" borderId="25" xfId="2" applyNumberFormat="1" applyFont="1" applyFill="1" applyBorder="1" applyAlignment="1" applyProtection="1">
      <alignment horizontal="center"/>
    </xf>
    <xf numFmtId="9" fontId="8" fillId="9" borderId="16" xfId="2" applyNumberFormat="1" applyFont="1" applyFill="1" applyBorder="1" applyAlignment="1" applyProtection="1">
      <alignment horizontal="center"/>
    </xf>
    <xf numFmtId="0" fontId="0" fillId="5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1" fontId="8" fillId="0" borderId="6" xfId="2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/>
    <xf numFmtId="0" fontId="3" fillId="2" borderId="6" xfId="0" applyFont="1" applyFill="1" applyBorder="1"/>
    <xf numFmtId="0" fontId="3" fillId="0" borderId="27" xfId="0" applyFont="1" applyFill="1" applyBorder="1" applyProtection="1"/>
    <xf numFmtId="0" fontId="3" fillId="2" borderId="28" xfId="0" applyFont="1" applyFill="1" applyBorder="1"/>
    <xf numFmtId="0" fontId="4" fillId="0" borderId="0" xfId="0" applyFont="1"/>
    <xf numFmtId="0" fontId="10" fillId="0" borderId="0" xfId="0" applyFont="1"/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0" fontId="2" fillId="0" borderId="18" xfId="0" applyFont="1" applyBorder="1"/>
    <xf numFmtId="0" fontId="11" fillId="0" borderId="6" xfId="2" applyNumberFormat="1" applyFont="1" applyFill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center" vertical="top" wrapText="1"/>
    </xf>
    <xf numFmtId="0" fontId="2" fillId="0" borderId="9" xfId="0" applyFont="1" applyBorder="1" applyAlignment="1" applyProtection="1">
      <alignment horizontal="center" vertical="top" wrapText="1"/>
    </xf>
    <xf numFmtId="0" fontId="2" fillId="0" borderId="23" xfId="0" applyFont="1" applyFill="1" applyBorder="1" applyAlignment="1" applyProtection="1">
      <alignment horizontal="center" vertical="top" wrapText="1"/>
    </xf>
    <xf numFmtId="0" fontId="2" fillId="0" borderId="22" xfId="0" applyFont="1" applyBorder="1" applyAlignment="1" applyProtection="1">
      <alignment horizontal="center" vertical="top" wrapText="1"/>
    </xf>
    <xf numFmtId="0" fontId="12" fillId="0" borderId="23" xfId="0" applyFont="1" applyFill="1" applyBorder="1" applyAlignment="1" applyProtection="1">
      <alignment horizontal="center" vertical="top" wrapText="1"/>
    </xf>
    <xf numFmtId="0" fontId="12" fillId="0" borderId="8" xfId="0" applyFont="1" applyBorder="1" applyAlignment="1" applyProtection="1">
      <alignment horizontal="center" vertical="top" wrapText="1"/>
    </xf>
    <xf numFmtId="0" fontId="12" fillId="0" borderId="9" xfId="0" applyFont="1" applyBorder="1" applyAlignment="1" applyProtection="1">
      <alignment horizontal="center" vertical="top" wrapText="1"/>
    </xf>
    <xf numFmtId="0" fontId="11" fillId="0" borderId="6" xfId="2" applyNumberFormat="1" applyFont="1" applyFill="1" applyBorder="1" applyAlignment="1" applyProtection="1">
      <alignment horizontal="left"/>
    </xf>
    <xf numFmtId="0" fontId="11" fillId="0" borderId="6" xfId="2" applyNumberFormat="1" applyFont="1" applyFill="1" applyBorder="1" applyAlignment="1" applyProtection="1">
      <alignment horizontal="center"/>
    </xf>
    <xf numFmtId="1" fontId="11" fillId="0" borderId="7" xfId="2" applyNumberFormat="1" applyFont="1" applyFill="1" applyBorder="1" applyAlignment="1" applyProtection="1">
      <alignment horizontal="center"/>
    </xf>
    <xf numFmtId="0" fontId="11" fillId="0" borderId="13" xfId="2" applyNumberFormat="1" applyFont="1" applyFill="1" applyBorder="1" applyAlignment="1" applyProtection="1">
      <alignment horizontal="center"/>
    </xf>
    <xf numFmtId="0" fontId="11" fillId="9" borderId="15" xfId="2" applyNumberFormat="1" applyFont="1" applyFill="1" applyBorder="1" applyAlignment="1" applyProtection="1">
      <alignment horizontal="left"/>
    </xf>
    <xf numFmtId="0" fontId="11" fillId="9" borderId="15" xfId="2" applyNumberFormat="1" applyFont="1" applyFill="1" applyBorder="1" applyAlignment="1" applyProtection="1">
      <alignment horizontal="center"/>
    </xf>
    <xf numFmtId="9" fontId="11" fillId="9" borderId="25" xfId="2" applyNumberFormat="1" applyFont="1" applyFill="1" applyBorder="1" applyAlignment="1" applyProtection="1">
      <alignment horizontal="center"/>
    </xf>
    <xf numFmtId="0" fontId="11" fillId="10" borderId="14" xfId="2" applyNumberFormat="1" applyFont="1" applyFill="1" applyBorder="1" applyAlignment="1" applyProtection="1">
      <alignment horizontal="center"/>
    </xf>
    <xf numFmtId="9" fontId="11" fillId="10" borderId="16" xfId="2" applyNumberFormat="1" applyFont="1" applyFill="1" applyBorder="1" applyAlignment="1" applyProtection="1">
      <alignment horizontal="center"/>
    </xf>
    <xf numFmtId="0" fontId="11" fillId="9" borderId="14" xfId="2" applyNumberFormat="1" applyFont="1" applyFill="1" applyBorder="1" applyAlignment="1" applyProtection="1">
      <alignment horizontal="center"/>
    </xf>
    <xf numFmtId="9" fontId="11" fillId="9" borderId="16" xfId="1" applyFont="1" applyFill="1" applyBorder="1" applyAlignment="1" applyProtection="1">
      <alignment horizontal="center"/>
    </xf>
    <xf numFmtId="9" fontId="11" fillId="10" borderId="25" xfId="2" applyNumberFormat="1" applyFont="1" applyFill="1" applyBorder="1" applyAlignment="1" applyProtection="1">
      <alignment horizontal="center"/>
    </xf>
    <xf numFmtId="0" fontId="13" fillId="2" borderId="10" xfId="0" applyFont="1" applyFill="1" applyBorder="1"/>
    <xf numFmtId="0" fontId="3" fillId="0" borderId="11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5" borderId="7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29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9" fontId="0" fillId="0" borderId="0" xfId="0" applyNumberFormat="1"/>
    <xf numFmtId="167" fontId="0" fillId="0" borderId="0" xfId="0" applyNumberFormat="1"/>
    <xf numFmtId="0" fontId="14" fillId="11" borderId="14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32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15" fillId="11" borderId="23" xfId="0" applyFont="1" applyFill="1" applyBorder="1"/>
    <xf numFmtId="0" fontId="15" fillId="11" borderId="8" xfId="0" applyFont="1" applyFill="1" applyBorder="1"/>
    <xf numFmtId="0" fontId="15" fillId="11" borderId="9" xfId="0" applyFont="1" applyFill="1" applyBorder="1"/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15" fillId="11" borderId="13" xfId="0" applyFont="1" applyFill="1" applyBorder="1"/>
    <xf numFmtId="0" fontId="15" fillId="11" borderId="6" xfId="0" applyFont="1" applyFill="1" applyBorder="1"/>
    <xf numFmtId="0" fontId="15" fillId="11" borderId="7" xfId="0" applyFont="1" applyFill="1" applyBorder="1"/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0" fontId="15" fillId="11" borderId="26" xfId="0" applyFont="1" applyFill="1" applyBorder="1"/>
    <xf numFmtId="0" fontId="15" fillId="11" borderId="28" xfId="0" applyFont="1" applyFill="1" applyBorder="1"/>
    <xf numFmtId="0" fontId="15" fillId="11" borderId="35" xfId="0" applyFont="1" applyFill="1" applyBorder="1"/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37" xfId="1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9" fontId="16" fillId="12" borderId="4" xfId="1" applyFont="1" applyFill="1" applyBorder="1" applyAlignment="1">
      <alignment horizontal="center" vertical="center"/>
    </xf>
    <xf numFmtId="0" fontId="16" fillId="12" borderId="38" xfId="0" applyFont="1" applyFill="1" applyBorder="1" applyAlignment="1">
      <alignment horizontal="center" vertical="center"/>
    </xf>
    <xf numFmtId="9" fontId="16" fillId="12" borderId="39" xfId="1" applyFont="1" applyFill="1" applyBorder="1" applyAlignment="1">
      <alignment horizontal="center" vertical="center"/>
    </xf>
    <xf numFmtId="0" fontId="15" fillId="11" borderId="10" xfId="0" applyFont="1" applyFill="1" applyBorder="1"/>
    <xf numFmtId="0" fontId="15" fillId="11" borderId="11" xfId="0" applyFont="1" applyFill="1" applyBorder="1"/>
    <xf numFmtId="0" fontId="15" fillId="11" borderId="12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15" fillId="11" borderId="14" xfId="0" applyFont="1" applyFill="1" applyBorder="1"/>
    <xf numFmtId="0" fontId="15" fillId="11" borderId="15" xfId="0" applyFont="1" applyFill="1" applyBorder="1"/>
    <xf numFmtId="0" fontId="15" fillId="11" borderId="16" xfId="0" applyFont="1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1" fontId="16" fillId="12" borderId="3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5" fillId="13" borderId="13" xfId="0" applyFont="1" applyFill="1" applyBorder="1"/>
    <xf numFmtId="0" fontId="15" fillId="13" borderId="6" xfId="0" applyFont="1" applyFill="1" applyBorder="1"/>
    <xf numFmtId="0" fontId="15" fillId="13" borderId="7" xfId="0" applyFont="1" applyFill="1" applyBorder="1"/>
    <xf numFmtId="0" fontId="0" fillId="5" borderId="1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9" fontId="0" fillId="5" borderId="7" xfId="1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9" fontId="16" fillId="12" borderId="4" xfId="1" applyNumberFormat="1" applyFont="1" applyFill="1" applyBorder="1" applyAlignment="1">
      <alignment horizontal="center" vertical="center"/>
    </xf>
    <xf numFmtId="168" fontId="0" fillId="0" borderId="0" xfId="0" applyNumberFormat="1"/>
    <xf numFmtId="1" fontId="0" fillId="0" borderId="8" xfId="0" applyNumberFormat="1" applyBorder="1" applyAlignment="1">
      <alignment horizontal="center" vertical="center"/>
    </xf>
    <xf numFmtId="9" fontId="16" fillId="14" borderId="4" xfId="1" applyNumberFormat="1" applyFont="1" applyFill="1" applyBorder="1" applyAlignment="1">
      <alignment horizontal="center" vertical="center"/>
    </xf>
    <xf numFmtId="9" fontId="16" fillId="14" borderId="4" xfId="1" applyFont="1" applyFill="1" applyBorder="1" applyAlignment="1">
      <alignment horizontal="center" vertical="center"/>
    </xf>
    <xf numFmtId="9" fontId="16" fillId="14" borderId="39" xfId="1" applyFont="1" applyFill="1" applyBorder="1" applyAlignment="1">
      <alignment horizontal="center" vertical="center"/>
    </xf>
    <xf numFmtId="0" fontId="16" fillId="0" borderId="0" xfId="0" applyFont="1"/>
    <xf numFmtId="9" fontId="0" fillId="0" borderId="0" xfId="1" applyFont="1"/>
    <xf numFmtId="0" fontId="0" fillId="0" borderId="0" xfId="0" applyFill="1" applyBorder="1" applyAlignment="1">
      <alignment horizontal="center" vertical="center"/>
    </xf>
    <xf numFmtId="0" fontId="15" fillId="11" borderId="40" xfId="0" applyFont="1" applyFill="1" applyBorder="1"/>
    <xf numFmtId="0" fontId="15" fillId="11" borderId="5" xfId="0" applyFont="1" applyFill="1" applyBorder="1"/>
    <xf numFmtId="0" fontId="15" fillId="11" borderId="41" xfId="0" applyFont="1" applyFill="1" applyBorder="1"/>
    <xf numFmtId="0" fontId="0" fillId="9" borderId="3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9" fontId="0" fillId="9" borderId="24" xfId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3" fillId="0" borderId="26" xfId="0" applyFont="1" applyBorder="1" applyAlignment="1" applyProtection="1">
      <alignment horizontal="left" vertical="top"/>
    </xf>
    <xf numFmtId="0" fontId="3" fillId="0" borderId="23" xfId="0" applyFont="1" applyBorder="1" applyAlignment="1" applyProtection="1">
      <alignment horizontal="left" vertical="top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left"/>
    </xf>
    <xf numFmtId="0" fontId="14" fillId="11" borderId="3" xfId="0" applyFont="1" applyFill="1" applyBorder="1" applyAlignment="1">
      <alignment horizontal="left"/>
    </xf>
    <xf numFmtId="0" fontId="14" fillId="11" borderId="4" xfId="0" applyFont="1" applyFill="1" applyBorder="1" applyAlignment="1">
      <alignment horizontal="left"/>
    </xf>
    <xf numFmtId="0" fontId="14" fillId="11" borderId="10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14" fillId="11" borderId="11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left" vertical="center"/>
    </xf>
    <xf numFmtId="0" fontId="14" fillId="11" borderId="12" xfId="0" applyFont="1" applyFill="1" applyBorder="1" applyAlignment="1">
      <alignment horizontal="left" vertical="center"/>
    </xf>
    <xf numFmtId="0" fontId="14" fillId="11" borderId="16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center" vertical="center"/>
    </xf>
    <xf numFmtId="0" fontId="14" fillId="11" borderId="31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</cellXfs>
  <cellStyles count="3">
    <cellStyle name="Normal" xfId="0" builtinId="0"/>
    <cellStyle name="Normal 5 2" xfId="2"/>
    <cellStyle name="Percent" xfId="1" builtinId="5"/>
  </cellStyles>
  <dxfs count="100"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%20Apr'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Jan'%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Feb'%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Mar'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%20May'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June'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July'%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Aug'%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Sept'%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Oct'%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Nov'%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Dec'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SPATCH_OTIF"/>
      <sheetName val="Production_OTIF"/>
      <sheetName val="Opening_Stock_December"/>
    </sheetNames>
    <sheetDataSet>
      <sheetData sheetId="0" refreshError="1"/>
      <sheetData sheetId="1">
        <row r="14">
          <cell r="B14" t="str">
            <v>Client</v>
          </cell>
          <cell r="H14" t="str">
            <v>Percentage 
Dispatch Acheived</v>
          </cell>
          <cell r="I14" t="str">
            <v>Hit/Miss</v>
          </cell>
          <cell r="J14" t="str">
            <v>FG on hand</v>
          </cell>
          <cell r="Q14" t="str">
            <v>Percentage 
Dispatch Acheived</v>
          </cell>
          <cell r="R14" t="str">
            <v>Hit/Miss</v>
          </cell>
          <cell r="S14" t="str">
            <v>FG on hand</v>
          </cell>
          <cell r="Z14" t="str">
            <v>Percentage 
Dispatch Acheived</v>
          </cell>
          <cell r="AA14" t="str">
            <v>Hit/Miss</v>
          </cell>
          <cell r="AI14" t="str">
            <v>Percentage 
Dispatch Acheived</v>
          </cell>
          <cell r="AJ14" t="str">
            <v>Hit/Miss</v>
          </cell>
          <cell r="AK14" t="str">
            <v>FG on hand</v>
          </cell>
          <cell r="AP14" t="str">
            <v>Planned 
Dispatch</v>
          </cell>
          <cell r="AS14" t="str">
            <v>Hit/Miss</v>
          </cell>
        </row>
        <row r="16">
          <cell r="B16" t="str">
            <v>RB- Antiseptic Liquid</v>
          </cell>
          <cell r="H16">
            <v>0.96960000000000002</v>
          </cell>
          <cell r="I16" t="str">
            <v>Hit</v>
          </cell>
          <cell r="Q16">
            <v>0.96799999999999997</v>
          </cell>
          <cell r="R16" t="str">
            <v>Hit</v>
          </cell>
          <cell r="Z16">
            <v>1.056</v>
          </cell>
          <cell r="AA16" t="str">
            <v>Hit</v>
          </cell>
          <cell r="AI16">
            <v>3.1199625604492746E-2</v>
          </cell>
          <cell r="AJ16" t="str">
            <v>Miss</v>
          </cell>
          <cell r="AS16" t="str">
            <v/>
          </cell>
        </row>
        <row r="17">
          <cell r="B17" t="str">
            <v>RB- Antiseptic Liquid</v>
          </cell>
          <cell r="H17">
            <v>1</v>
          </cell>
          <cell r="I17" t="str">
            <v>Hit</v>
          </cell>
          <cell r="Q17" t="str">
            <v/>
          </cell>
          <cell r="R17" t="str">
            <v/>
          </cell>
          <cell r="Z17" t="str">
            <v/>
          </cell>
          <cell r="AA17" t="str">
            <v/>
          </cell>
          <cell r="AI17" t="str">
            <v/>
          </cell>
          <cell r="AJ17" t="str">
            <v/>
          </cell>
          <cell r="AS17" t="str">
            <v/>
          </cell>
        </row>
        <row r="18">
          <cell r="B18" t="str">
            <v>RB- Antiseptic Liquid</v>
          </cell>
          <cell r="H18" t="str">
            <v/>
          </cell>
          <cell r="I18" t="str">
            <v/>
          </cell>
          <cell r="Q18" t="str">
            <v/>
          </cell>
          <cell r="R18" t="str">
            <v/>
          </cell>
          <cell r="Z18" t="str">
            <v/>
          </cell>
          <cell r="AA18" t="str">
            <v/>
          </cell>
          <cell r="AI18" t="str">
            <v/>
          </cell>
          <cell r="AJ18" t="str">
            <v/>
          </cell>
          <cell r="AS18" t="str">
            <v/>
          </cell>
        </row>
        <row r="19">
          <cell r="B19" t="str">
            <v>RB- Antiseptic Liquid</v>
          </cell>
          <cell r="H19">
            <v>1</v>
          </cell>
          <cell r="I19" t="str">
            <v>Hit</v>
          </cell>
          <cell r="Q19">
            <v>0.98333333333333328</v>
          </cell>
          <cell r="R19" t="str">
            <v>Hit</v>
          </cell>
          <cell r="Z19" t="str">
            <v/>
          </cell>
          <cell r="AA19" t="str">
            <v/>
          </cell>
          <cell r="AI19" t="str">
            <v/>
          </cell>
          <cell r="AJ19" t="str">
            <v/>
          </cell>
          <cell r="AS19" t="str">
            <v/>
          </cell>
        </row>
        <row r="20">
          <cell r="H20" t="str">
            <v/>
          </cell>
          <cell r="I20" t="str">
            <v/>
          </cell>
          <cell r="R20" t="str">
            <v/>
          </cell>
          <cell r="AA20" t="str">
            <v/>
          </cell>
          <cell r="AS20" t="str">
            <v/>
          </cell>
        </row>
        <row r="21">
          <cell r="B21" t="str">
            <v>RB-Hand Sanitizer</v>
          </cell>
          <cell r="H21">
            <v>1.024</v>
          </cell>
          <cell r="I21" t="str">
            <v>Hit</v>
          </cell>
          <cell r="Q21" t="str">
            <v/>
          </cell>
          <cell r="R21" t="str">
            <v/>
          </cell>
          <cell r="Z21" t="str">
            <v/>
          </cell>
          <cell r="AA21" t="str">
            <v/>
          </cell>
          <cell r="AI21">
            <v>0.29218407596785972</v>
          </cell>
          <cell r="AJ21" t="str">
            <v>Miss</v>
          </cell>
          <cell r="AS21" t="str">
            <v/>
          </cell>
        </row>
        <row r="22">
          <cell r="B22" t="str">
            <v>RB-Hand Sanitizer</v>
          </cell>
          <cell r="H22" t="str">
            <v/>
          </cell>
          <cell r="I22" t="str">
            <v/>
          </cell>
          <cell r="Q22" t="str">
            <v/>
          </cell>
          <cell r="R22" t="str">
            <v/>
          </cell>
          <cell r="Z22" t="str">
            <v/>
          </cell>
          <cell r="AA22" t="str">
            <v/>
          </cell>
          <cell r="AI22">
            <v>0</v>
          </cell>
          <cell r="AJ22" t="str">
            <v>Miss</v>
          </cell>
        </row>
        <row r="23">
          <cell r="B23" t="str">
            <v>RB-Hand Sanitizer</v>
          </cell>
          <cell r="H23" t="str">
            <v/>
          </cell>
          <cell r="I23" t="str">
            <v/>
          </cell>
          <cell r="Q23" t="str">
            <v/>
          </cell>
          <cell r="R23" t="str">
            <v/>
          </cell>
          <cell r="Z23" t="str">
            <v/>
          </cell>
          <cell r="AA23" t="str">
            <v/>
          </cell>
          <cell r="AI23">
            <v>0</v>
          </cell>
          <cell r="AJ23" t="str">
            <v>Miss</v>
          </cell>
        </row>
        <row r="24">
          <cell r="B24" t="str">
            <v>RB-Hand Sanitizer</v>
          </cell>
          <cell r="H24">
            <v>1</v>
          </cell>
          <cell r="I24" t="str">
            <v>Hit</v>
          </cell>
          <cell r="Q24" t="str">
            <v/>
          </cell>
          <cell r="R24" t="str">
            <v/>
          </cell>
          <cell r="Z24" t="str">
            <v/>
          </cell>
          <cell r="AA24" t="str">
            <v/>
          </cell>
          <cell r="AI24">
            <v>0.37350210094931785</v>
          </cell>
          <cell r="AJ24" t="str">
            <v>Miss</v>
          </cell>
          <cell r="AS24" t="str">
            <v/>
          </cell>
        </row>
        <row r="25">
          <cell r="H25" t="str">
            <v/>
          </cell>
        </row>
        <row r="26">
          <cell r="B26" t="str">
            <v>Frigerm</v>
          </cell>
          <cell r="H26" t="str">
            <v/>
          </cell>
          <cell r="I26" t="str">
            <v/>
          </cell>
          <cell r="R26" t="str">
            <v/>
          </cell>
          <cell r="AA26" t="str">
            <v/>
          </cell>
          <cell r="AI26" t="str">
            <v/>
          </cell>
          <cell r="AJ26" t="str">
            <v/>
          </cell>
          <cell r="AS26" t="str">
            <v/>
          </cell>
        </row>
        <row r="27">
          <cell r="B27" t="str">
            <v>Frigerm</v>
          </cell>
          <cell r="H27" t="str">
            <v/>
          </cell>
          <cell r="I27" t="str">
            <v/>
          </cell>
          <cell r="R27" t="str">
            <v/>
          </cell>
          <cell r="AA27" t="str">
            <v/>
          </cell>
          <cell r="AI27" t="str">
            <v/>
          </cell>
          <cell r="AJ27" t="str">
            <v/>
          </cell>
          <cell r="AS27" t="str">
            <v/>
          </cell>
        </row>
        <row r="28">
          <cell r="B28" t="str">
            <v>Frigerm</v>
          </cell>
          <cell r="AA28" t="str">
            <v/>
          </cell>
          <cell r="AI28" t="str">
            <v/>
          </cell>
          <cell r="AJ28" t="str">
            <v/>
          </cell>
        </row>
        <row r="29">
          <cell r="H29" t="str">
            <v/>
          </cell>
        </row>
        <row r="30">
          <cell r="H30" t="str">
            <v/>
          </cell>
          <cell r="I30" t="str">
            <v/>
          </cell>
          <cell r="R30" t="str">
            <v/>
          </cell>
          <cell r="AA30" t="str">
            <v/>
          </cell>
          <cell r="AI30" t="str">
            <v/>
          </cell>
          <cell r="AJ30" t="str">
            <v/>
          </cell>
          <cell r="AS30" t="str">
            <v/>
          </cell>
        </row>
        <row r="31">
          <cell r="H31" t="str">
            <v/>
          </cell>
        </row>
        <row r="32">
          <cell r="B32" t="str">
            <v>Bactorub Bulk - Raman &amp; Weil</v>
          </cell>
          <cell r="I32" t="str">
            <v/>
          </cell>
          <cell r="Q32" t="str">
            <v/>
          </cell>
          <cell r="R32" t="str">
            <v/>
          </cell>
          <cell r="AA32" t="str">
            <v/>
          </cell>
          <cell r="AI32">
            <v>0.98666666666666669</v>
          </cell>
          <cell r="AJ32" t="str">
            <v>Hit</v>
          </cell>
          <cell r="AS32" t="str">
            <v/>
          </cell>
        </row>
        <row r="33">
          <cell r="B33" t="str">
            <v>Bactorub Bulk - Raman &amp; Weil</v>
          </cell>
          <cell r="AI33">
            <v>0.98</v>
          </cell>
          <cell r="AJ33" t="str">
            <v>Hit</v>
          </cell>
        </row>
        <row r="34">
          <cell r="B34" t="str">
            <v>Bactorub Bulk - Raman &amp; Weil</v>
          </cell>
          <cell r="AI34">
            <v>1</v>
          </cell>
          <cell r="AJ34" t="str">
            <v>Hit</v>
          </cell>
        </row>
        <row r="35">
          <cell r="AI35" t="str">
            <v/>
          </cell>
          <cell r="AJ35" t="str">
            <v/>
          </cell>
        </row>
        <row r="36">
          <cell r="H36" t="str">
            <v/>
          </cell>
          <cell r="I36" t="str">
            <v/>
          </cell>
          <cell r="R36" t="str">
            <v/>
          </cell>
          <cell r="AA36" t="str">
            <v/>
          </cell>
          <cell r="AS36" t="str">
            <v/>
          </cell>
        </row>
        <row r="37">
          <cell r="B37" t="str">
            <v>J&amp;J- CCFW</v>
          </cell>
          <cell r="H37" t="str">
            <v/>
          </cell>
          <cell r="I37" t="str">
            <v/>
          </cell>
          <cell r="R37" t="str">
            <v/>
          </cell>
          <cell r="AA37" t="str">
            <v/>
          </cell>
          <cell r="AI37" t="str">
            <v/>
          </cell>
          <cell r="AJ37" t="str">
            <v/>
          </cell>
          <cell r="AS37" t="str">
            <v/>
          </cell>
        </row>
        <row r="38">
          <cell r="B38" t="str">
            <v>J&amp;J- CCFW</v>
          </cell>
          <cell r="H38" t="str">
            <v/>
          </cell>
          <cell r="I38" t="str">
            <v/>
          </cell>
          <cell r="R38" t="str">
            <v/>
          </cell>
          <cell r="AA38" t="str">
            <v/>
          </cell>
          <cell r="AI38" t="str">
            <v/>
          </cell>
          <cell r="AJ38" t="str">
            <v/>
          </cell>
          <cell r="AS38" t="str">
            <v/>
          </cell>
        </row>
        <row r="39">
          <cell r="B39" t="str">
            <v>J&amp;J- CCFW</v>
          </cell>
          <cell r="H39" t="str">
            <v/>
          </cell>
          <cell r="I39" t="str">
            <v/>
          </cell>
          <cell r="R39" t="str">
            <v/>
          </cell>
          <cell r="AA39" t="str">
            <v/>
          </cell>
          <cell r="AI39" t="str">
            <v/>
          </cell>
          <cell r="AJ39" t="str">
            <v/>
          </cell>
          <cell r="AS39" t="str">
            <v/>
          </cell>
        </row>
        <row r="40">
          <cell r="B40" t="str">
            <v>J&amp;J- CCFW</v>
          </cell>
          <cell r="H40" t="str">
            <v/>
          </cell>
          <cell r="I40" t="str">
            <v/>
          </cell>
          <cell r="AA40" t="str">
            <v/>
          </cell>
          <cell r="AI40" t="str">
            <v/>
          </cell>
          <cell r="AJ40" t="str">
            <v/>
          </cell>
          <cell r="AS40" t="str">
            <v/>
          </cell>
        </row>
        <row r="41">
          <cell r="B41" t="str">
            <v>J&amp;J- CCFW</v>
          </cell>
          <cell r="H41" t="str">
            <v/>
          </cell>
          <cell r="I41" t="str">
            <v/>
          </cell>
          <cell r="R41" t="str">
            <v/>
          </cell>
          <cell r="AA41" t="str">
            <v/>
          </cell>
          <cell r="AI41" t="str">
            <v/>
          </cell>
          <cell r="AJ41" t="str">
            <v/>
          </cell>
          <cell r="AS41" t="str">
            <v/>
          </cell>
        </row>
        <row r="42">
          <cell r="B42" t="str">
            <v>J&amp;J- MEFW</v>
          </cell>
          <cell r="H42" t="str">
            <v/>
          </cell>
          <cell r="I42" t="str">
            <v/>
          </cell>
          <cell r="R42" t="str">
            <v/>
          </cell>
          <cell r="AI42" t="str">
            <v/>
          </cell>
          <cell r="AJ42" t="str">
            <v/>
          </cell>
          <cell r="AS42" t="str">
            <v/>
          </cell>
        </row>
        <row r="43">
          <cell r="B43" t="str">
            <v>J&amp;J- MEFW</v>
          </cell>
          <cell r="H43" t="str">
            <v/>
          </cell>
          <cell r="R43" t="str">
            <v/>
          </cell>
          <cell r="AA43" t="str">
            <v/>
          </cell>
          <cell r="AI43" t="str">
            <v/>
          </cell>
          <cell r="AJ43" t="str">
            <v/>
          </cell>
          <cell r="AS43" t="str">
            <v/>
          </cell>
        </row>
        <row r="44">
          <cell r="B44" t="str">
            <v>J&amp;J- MEFW</v>
          </cell>
          <cell r="H44" t="str">
            <v/>
          </cell>
          <cell r="I44" t="str">
            <v/>
          </cell>
          <cell r="AA44" t="str">
            <v/>
          </cell>
          <cell r="AI44" t="str">
            <v/>
          </cell>
          <cell r="AJ44" t="str">
            <v/>
          </cell>
          <cell r="AS44" t="str">
            <v/>
          </cell>
        </row>
        <row r="45">
          <cell r="B45" t="str">
            <v>J&amp;J- NMT Shampoo</v>
          </cell>
          <cell r="H45" t="str">
            <v/>
          </cell>
          <cell r="R45" t="str">
            <v/>
          </cell>
          <cell r="AA45" t="str">
            <v/>
          </cell>
          <cell r="AI45" t="str">
            <v/>
          </cell>
          <cell r="AJ45" t="str">
            <v/>
          </cell>
          <cell r="AS45" t="str">
            <v/>
          </cell>
        </row>
        <row r="46">
          <cell r="B46" t="str">
            <v>J&amp;J- Baby Oil</v>
          </cell>
          <cell r="H46" t="str">
            <v/>
          </cell>
          <cell r="R46" t="str">
            <v/>
          </cell>
          <cell r="AA46" t="str">
            <v/>
          </cell>
          <cell r="AI46" t="str">
            <v/>
          </cell>
          <cell r="AJ46" t="str">
            <v/>
          </cell>
          <cell r="AS46" t="str">
            <v/>
          </cell>
        </row>
        <row r="47">
          <cell r="B47" t="str">
            <v>J&amp;J- Baby Oil</v>
          </cell>
          <cell r="H47" t="str">
            <v/>
          </cell>
          <cell r="I47" t="str">
            <v/>
          </cell>
          <cell r="R47" t="str">
            <v/>
          </cell>
          <cell r="AA47" t="str">
            <v/>
          </cell>
          <cell r="AI47" t="str">
            <v/>
          </cell>
          <cell r="AJ47" t="str">
            <v/>
          </cell>
          <cell r="AS47" t="str">
            <v/>
          </cell>
        </row>
        <row r="48">
          <cell r="B48" t="str">
            <v>J&amp;J- CCFW</v>
          </cell>
          <cell r="H48" t="str">
            <v/>
          </cell>
          <cell r="I48" t="str">
            <v/>
          </cell>
          <cell r="R48" t="str">
            <v/>
          </cell>
          <cell r="AA48" t="str">
            <v/>
          </cell>
          <cell r="AI48" t="str">
            <v/>
          </cell>
          <cell r="AJ48" t="str">
            <v/>
          </cell>
          <cell r="AS48" t="str">
            <v/>
          </cell>
        </row>
        <row r="49">
          <cell r="B49" t="str">
            <v>J&amp;J- CCFW</v>
          </cell>
          <cell r="H49" t="str">
            <v/>
          </cell>
          <cell r="I49" t="str">
            <v/>
          </cell>
          <cell r="R49" t="str">
            <v/>
          </cell>
          <cell r="AA49" t="str">
            <v/>
          </cell>
          <cell r="AI49" t="str">
            <v/>
          </cell>
          <cell r="AJ49" t="str">
            <v/>
          </cell>
          <cell r="AS49" t="str">
            <v/>
          </cell>
        </row>
        <row r="50">
          <cell r="B50" t="str">
            <v>J&amp;J- CCFW</v>
          </cell>
          <cell r="H50" t="str">
            <v/>
          </cell>
          <cell r="I50" t="str">
            <v/>
          </cell>
          <cell r="R50" t="str">
            <v/>
          </cell>
          <cell r="AA50" t="str">
            <v/>
          </cell>
          <cell r="AI50" t="str">
            <v/>
          </cell>
          <cell r="AJ50" t="str">
            <v/>
          </cell>
          <cell r="AS50" t="str">
            <v/>
          </cell>
        </row>
        <row r="51">
          <cell r="B51" t="str">
            <v>J&amp;J- CCFW</v>
          </cell>
          <cell r="H51" t="str">
            <v/>
          </cell>
          <cell r="I51" t="str">
            <v/>
          </cell>
          <cell r="R51" t="str">
            <v/>
          </cell>
          <cell r="AA51" t="str">
            <v/>
          </cell>
          <cell r="AI51" t="str">
            <v/>
          </cell>
          <cell r="AJ51" t="str">
            <v/>
          </cell>
          <cell r="AS51" t="str">
            <v/>
          </cell>
        </row>
        <row r="52">
          <cell r="B52" t="str">
            <v>J&amp;J- CCFW</v>
          </cell>
          <cell r="H52" t="str">
            <v/>
          </cell>
          <cell r="I52" t="str">
            <v/>
          </cell>
          <cell r="R52" t="str">
            <v/>
          </cell>
          <cell r="AA52" t="str">
            <v/>
          </cell>
          <cell r="AI52" t="str">
            <v/>
          </cell>
          <cell r="AJ52" t="str">
            <v/>
          </cell>
          <cell r="AS52" t="str">
            <v/>
          </cell>
        </row>
        <row r="53">
          <cell r="B53" t="str">
            <v>J&amp;J- CCFW</v>
          </cell>
          <cell r="H53" t="str">
            <v/>
          </cell>
          <cell r="I53" t="str">
            <v/>
          </cell>
          <cell r="Q53" t="str">
            <v xml:space="preserve"> </v>
          </cell>
          <cell r="AA53" t="str">
            <v/>
          </cell>
          <cell r="AI53" t="str">
            <v/>
          </cell>
          <cell r="AJ53" t="str">
            <v/>
          </cell>
          <cell r="AS53" t="str">
            <v/>
          </cell>
        </row>
        <row r="55">
          <cell r="B55" t="str">
            <v>BS - Handwash</v>
          </cell>
          <cell r="H55">
            <v>1.02</v>
          </cell>
          <cell r="I55" t="str">
            <v>Hit</v>
          </cell>
          <cell r="Q55">
            <v>0.96</v>
          </cell>
          <cell r="R55" t="str">
            <v>Hit</v>
          </cell>
          <cell r="Z55">
            <v>1</v>
          </cell>
          <cell r="AA55" t="str">
            <v>Hit</v>
          </cell>
          <cell r="AI55">
            <v>2.251618350689558E-2</v>
          </cell>
          <cell r="AJ55" t="str">
            <v>Miss</v>
          </cell>
          <cell r="AS55" t="str">
            <v/>
          </cell>
        </row>
        <row r="56">
          <cell r="B56" t="str">
            <v>BS - Handwash</v>
          </cell>
          <cell r="H56" t="str">
            <v/>
          </cell>
          <cell r="I56" t="str">
            <v/>
          </cell>
          <cell r="Q56" t="str">
            <v/>
          </cell>
          <cell r="R56" t="str">
            <v/>
          </cell>
          <cell r="Z56" t="str">
            <v/>
          </cell>
          <cell r="AA56" t="str">
            <v/>
          </cell>
          <cell r="AI56" t="str">
            <v/>
          </cell>
          <cell r="AJ56" t="str">
            <v/>
          </cell>
          <cell r="AS56" t="str">
            <v/>
          </cell>
        </row>
        <row r="57">
          <cell r="B57" t="str">
            <v>BS - Handwash</v>
          </cell>
          <cell r="H57" t="str">
            <v/>
          </cell>
          <cell r="I57" t="str">
            <v/>
          </cell>
          <cell r="Q57" t="str">
            <v/>
          </cell>
          <cell r="R57" t="str">
            <v/>
          </cell>
          <cell r="Z57" t="str">
            <v/>
          </cell>
          <cell r="AA57" t="str">
            <v/>
          </cell>
          <cell r="AI57" t="str">
            <v/>
          </cell>
          <cell r="AJ57" t="str">
            <v/>
          </cell>
          <cell r="AS57" t="str">
            <v/>
          </cell>
        </row>
        <row r="58">
          <cell r="B58" t="str">
            <v>BS - Handwash</v>
          </cell>
          <cell r="H58">
            <v>0.96</v>
          </cell>
          <cell r="I58" t="str">
            <v>Hit</v>
          </cell>
          <cell r="Q58">
            <v>1</v>
          </cell>
          <cell r="R58" t="str">
            <v>Hit</v>
          </cell>
          <cell r="Z58">
            <v>0</v>
          </cell>
          <cell r="AA58" t="str">
            <v>Miss</v>
          </cell>
          <cell r="AI58">
            <v>1.0152949790886481</v>
          </cell>
          <cell r="AJ58" t="str">
            <v>Hit</v>
          </cell>
          <cell r="AP58">
            <v>0</v>
          </cell>
          <cell r="AS58" t="str">
            <v/>
          </cell>
        </row>
        <row r="59">
          <cell r="B59" t="str">
            <v>BS - Handwash</v>
          </cell>
          <cell r="H59" t="str">
            <v/>
          </cell>
          <cell r="I59" t="str">
            <v/>
          </cell>
          <cell r="Q59" t="str">
            <v/>
          </cell>
          <cell r="R59" t="str">
            <v/>
          </cell>
          <cell r="Z59" t="str">
            <v/>
          </cell>
          <cell r="AA59" t="str">
            <v/>
          </cell>
          <cell r="AI59" t="str">
            <v/>
          </cell>
          <cell r="AJ59" t="str">
            <v/>
          </cell>
          <cell r="AS59" t="str">
            <v/>
          </cell>
        </row>
        <row r="60">
          <cell r="B60" t="str">
            <v>BS - Handwash</v>
          </cell>
          <cell r="H60" t="str">
            <v/>
          </cell>
          <cell r="I60" t="str">
            <v/>
          </cell>
          <cell r="Q60" t="str">
            <v/>
          </cell>
          <cell r="R60" t="str">
            <v/>
          </cell>
          <cell r="Z60" t="str">
            <v/>
          </cell>
          <cell r="AA60" t="str">
            <v/>
          </cell>
          <cell r="AI60" t="str">
            <v/>
          </cell>
          <cell r="AJ60" t="str">
            <v/>
          </cell>
          <cell r="AS60" t="str">
            <v/>
          </cell>
        </row>
        <row r="61">
          <cell r="B61" t="str">
            <v>BACTERSHIELD HW 800ML POUCH</v>
          </cell>
          <cell r="H61">
            <v>2.1904761904761907</v>
          </cell>
          <cell r="I61" t="str">
            <v>Hit</v>
          </cell>
          <cell r="Q61">
            <v>2.16</v>
          </cell>
          <cell r="R61" t="str">
            <v>Hit</v>
          </cell>
          <cell r="Z61">
            <v>0.98191304347826092</v>
          </cell>
          <cell r="AA61" t="str">
            <v>Hit</v>
          </cell>
          <cell r="AI61">
            <v>1</v>
          </cell>
          <cell r="AJ61" t="str">
            <v>Hit</v>
          </cell>
          <cell r="AS61" t="str">
            <v/>
          </cell>
        </row>
        <row r="62">
          <cell r="B62" t="str">
            <v>BS - Handwash</v>
          </cell>
          <cell r="H62">
            <v>0.97799999999999998</v>
          </cell>
          <cell r="I62" t="str">
            <v>Hit</v>
          </cell>
          <cell r="Q62">
            <v>4.7268907563025209E-2</v>
          </cell>
          <cell r="R62" t="str">
            <v>Miss</v>
          </cell>
          <cell r="Z62">
            <v>1</v>
          </cell>
          <cell r="AA62" t="str">
            <v>Hit</v>
          </cell>
          <cell r="AI62" t="str">
            <v/>
          </cell>
          <cell r="AJ62" t="str">
            <v/>
          </cell>
        </row>
        <row r="63">
          <cell r="B63" t="str">
            <v>DOY Face wash</v>
          </cell>
          <cell r="H63" t="str">
            <v/>
          </cell>
          <cell r="I63" t="str">
            <v/>
          </cell>
          <cell r="Q63" t="str">
            <v/>
          </cell>
          <cell r="R63" t="str">
            <v/>
          </cell>
          <cell r="Z63" t="str">
            <v/>
          </cell>
          <cell r="AI63">
            <v>0</v>
          </cell>
          <cell r="AJ63" t="str">
            <v>Miss</v>
          </cell>
        </row>
        <row r="64">
          <cell r="B64" t="str">
            <v>DOY Face wash</v>
          </cell>
          <cell r="H64" t="str">
            <v/>
          </cell>
          <cell r="I64" t="str">
            <v/>
          </cell>
          <cell r="Q64" t="str">
            <v/>
          </cell>
          <cell r="R64" t="str">
            <v/>
          </cell>
          <cell r="Z64" t="str">
            <v/>
          </cell>
          <cell r="AA64" t="str">
            <v/>
          </cell>
          <cell r="AI64" t="str">
            <v/>
          </cell>
          <cell r="AJ64" t="str">
            <v/>
          </cell>
          <cell r="AS64" t="str">
            <v/>
          </cell>
        </row>
        <row r="65">
          <cell r="B65" t="str">
            <v>DOY Face wash</v>
          </cell>
          <cell r="H65">
            <v>1</v>
          </cell>
          <cell r="I65" t="str">
            <v>Hit</v>
          </cell>
          <cell r="Q65">
            <v>1</v>
          </cell>
          <cell r="R65" t="str">
            <v>Hit</v>
          </cell>
          <cell r="Z65" t="str">
            <v/>
          </cell>
          <cell r="AA65" t="str">
            <v/>
          </cell>
          <cell r="AI65" t="str">
            <v/>
          </cell>
          <cell r="AJ65" t="str">
            <v/>
          </cell>
          <cell r="AS65" t="str">
            <v/>
          </cell>
        </row>
        <row r="66">
          <cell r="B66" t="str">
            <v>DOY Face wash</v>
          </cell>
          <cell r="H66" t="str">
            <v/>
          </cell>
          <cell r="I66" t="str">
            <v/>
          </cell>
          <cell r="Q66" t="str">
            <v/>
          </cell>
          <cell r="R66" t="str">
            <v/>
          </cell>
          <cell r="Z66" t="str">
            <v/>
          </cell>
          <cell r="AA66" t="str">
            <v/>
          </cell>
          <cell r="AI66" t="str">
            <v/>
          </cell>
          <cell r="AJ66" t="str">
            <v/>
          </cell>
          <cell r="AS66" t="str">
            <v/>
          </cell>
        </row>
        <row r="67">
          <cell r="B67" t="str">
            <v>DOY Face wash</v>
          </cell>
          <cell r="H67" t="str">
            <v/>
          </cell>
          <cell r="I67" t="str">
            <v/>
          </cell>
          <cell r="Q67" t="str">
            <v/>
          </cell>
          <cell r="R67" t="str">
            <v/>
          </cell>
          <cell r="Z67" t="str">
            <v/>
          </cell>
          <cell r="AA67" t="str">
            <v/>
          </cell>
          <cell r="AI67">
            <v>0.54797441364605548</v>
          </cell>
          <cell r="AJ67" t="str">
            <v>Miss</v>
          </cell>
          <cell r="AS67" t="str">
            <v/>
          </cell>
        </row>
        <row r="68">
          <cell r="B68" t="str">
            <v>DOY Face wash</v>
          </cell>
          <cell r="H68" t="str">
            <v/>
          </cell>
          <cell r="I68" t="str">
            <v/>
          </cell>
          <cell r="Q68" t="str">
            <v/>
          </cell>
          <cell r="R68" t="str">
            <v/>
          </cell>
          <cell r="Z68" t="str">
            <v/>
          </cell>
          <cell r="AA68" t="str">
            <v/>
          </cell>
          <cell r="AJ68" t="str">
            <v/>
          </cell>
          <cell r="AS68" t="str">
            <v/>
          </cell>
        </row>
        <row r="69">
          <cell r="B69" t="str">
            <v>DOY Face wash</v>
          </cell>
          <cell r="H69">
            <v>0.99919999999999998</v>
          </cell>
          <cell r="I69" t="str">
            <v>Hit</v>
          </cell>
          <cell r="Q69" t="str">
            <v/>
          </cell>
          <cell r="R69" t="str">
            <v/>
          </cell>
          <cell r="Z69" t="str">
            <v/>
          </cell>
          <cell r="AA69" t="str">
            <v/>
          </cell>
          <cell r="AI69" t="str">
            <v/>
          </cell>
          <cell r="AJ69" t="str">
            <v/>
          </cell>
        </row>
        <row r="70">
          <cell r="B70" t="str">
            <v>DOY Face wash</v>
          </cell>
          <cell r="H70" t="str">
            <v/>
          </cell>
          <cell r="I70" t="str">
            <v/>
          </cell>
          <cell r="Q70" t="str">
            <v/>
          </cell>
          <cell r="R70" t="str">
            <v/>
          </cell>
          <cell r="Z70" t="str">
            <v/>
          </cell>
          <cell r="AA70" t="str">
            <v/>
          </cell>
          <cell r="AI70" t="str">
            <v/>
          </cell>
          <cell r="AJ70" t="str">
            <v/>
          </cell>
        </row>
        <row r="71">
          <cell r="B71" t="str">
            <v>DOY Face wash</v>
          </cell>
          <cell r="H71" t="str">
            <v/>
          </cell>
          <cell r="I71" t="str">
            <v/>
          </cell>
          <cell r="Q71">
            <v>1</v>
          </cell>
          <cell r="R71" t="str">
            <v>Hit</v>
          </cell>
          <cell r="Z71" t="str">
            <v/>
          </cell>
          <cell r="AA71" t="str">
            <v/>
          </cell>
          <cell r="AI71" t="str">
            <v/>
          </cell>
          <cell r="AJ71" t="str">
            <v/>
          </cell>
        </row>
        <row r="72">
          <cell r="B72" t="str">
            <v>DOY Face wash</v>
          </cell>
          <cell r="H72" t="str">
            <v/>
          </cell>
          <cell r="I72" t="str">
            <v/>
          </cell>
          <cell r="Q72">
            <v>0.96</v>
          </cell>
          <cell r="R72" t="str">
            <v>Hit</v>
          </cell>
          <cell r="Z72">
            <v>1</v>
          </cell>
          <cell r="AA72" t="str">
            <v>Hit</v>
          </cell>
          <cell r="AI72" t="str">
            <v/>
          </cell>
          <cell r="AJ72" t="str">
            <v/>
          </cell>
        </row>
        <row r="73">
          <cell r="B73" t="str">
            <v>DOY Face wash</v>
          </cell>
          <cell r="H73" t="str">
            <v/>
          </cell>
          <cell r="I73" t="str">
            <v/>
          </cell>
          <cell r="Q73">
            <v>1</v>
          </cell>
          <cell r="R73" t="str">
            <v>Hit</v>
          </cell>
          <cell r="Z73">
            <v>1</v>
          </cell>
          <cell r="AA73" t="str">
            <v>Hit</v>
          </cell>
          <cell r="AI73" t="str">
            <v/>
          </cell>
          <cell r="AJ73" t="str">
            <v/>
          </cell>
        </row>
        <row r="74">
          <cell r="B74" t="str">
            <v>DOY Face wash</v>
          </cell>
          <cell r="H74" t="str">
            <v/>
          </cell>
          <cell r="I74" t="str">
            <v/>
          </cell>
          <cell r="Q74">
            <v>0.96</v>
          </cell>
          <cell r="R74" t="str">
            <v>Hit</v>
          </cell>
          <cell r="Z74" t="str">
            <v/>
          </cell>
          <cell r="AA74" t="str">
            <v/>
          </cell>
          <cell r="AI74" t="str">
            <v/>
          </cell>
          <cell r="AJ74" t="str">
            <v/>
          </cell>
        </row>
        <row r="75">
          <cell r="B75" t="str">
            <v>DOY Face wash</v>
          </cell>
          <cell r="H75" t="str">
            <v/>
          </cell>
          <cell r="I75" t="str">
            <v/>
          </cell>
          <cell r="Q75">
            <v>0.96</v>
          </cell>
          <cell r="R75" t="str">
            <v>Hit</v>
          </cell>
          <cell r="Z75">
            <v>1</v>
          </cell>
          <cell r="AA75" t="str">
            <v>Hit</v>
          </cell>
          <cell r="AI75" t="str">
            <v/>
          </cell>
          <cell r="AJ75" t="str">
            <v/>
          </cell>
        </row>
        <row r="76">
          <cell r="B76" t="str">
            <v>DOY Face wash</v>
          </cell>
          <cell r="H76" t="str">
            <v/>
          </cell>
          <cell r="I76" t="str">
            <v/>
          </cell>
          <cell r="Q76">
            <v>1</v>
          </cell>
          <cell r="R76" t="str">
            <v>Hit</v>
          </cell>
          <cell r="Z76">
            <v>1</v>
          </cell>
          <cell r="AA76" t="str">
            <v>Hit</v>
          </cell>
          <cell r="AI76" t="str">
            <v/>
          </cell>
          <cell r="AJ76" t="str">
            <v/>
          </cell>
        </row>
        <row r="77">
          <cell r="B77" t="str">
            <v>BS - Handwash</v>
          </cell>
          <cell r="H77" t="str">
            <v/>
          </cell>
          <cell r="I77" t="str">
            <v/>
          </cell>
          <cell r="Q77" t="str">
            <v/>
          </cell>
          <cell r="R77" t="str">
            <v/>
          </cell>
          <cell r="Z77" t="str">
            <v/>
          </cell>
          <cell r="AA77" t="str">
            <v/>
          </cell>
          <cell r="AI77">
            <v>1</v>
          </cell>
          <cell r="AJ77" t="str">
            <v>Hit</v>
          </cell>
          <cell r="AS77" t="str">
            <v/>
          </cell>
        </row>
        <row r="78">
          <cell r="B78" t="str">
            <v>BS - Handwash</v>
          </cell>
          <cell r="H78" t="str">
            <v/>
          </cell>
          <cell r="I78" t="str">
            <v/>
          </cell>
          <cell r="Q78" t="str">
            <v/>
          </cell>
          <cell r="R78" t="str">
            <v/>
          </cell>
          <cell r="Z78">
            <v>0.96</v>
          </cell>
          <cell r="AA78" t="str">
            <v>Hit</v>
          </cell>
          <cell r="AI78">
            <v>0.61028571428571432</v>
          </cell>
          <cell r="AJ78" t="str">
            <v>Miss</v>
          </cell>
          <cell r="AS78" t="str">
            <v/>
          </cell>
        </row>
        <row r="79">
          <cell r="B79" t="str">
            <v>BS - Handwash</v>
          </cell>
          <cell r="H79" t="str">
            <v/>
          </cell>
          <cell r="I79" t="str">
            <v/>
          </cell>
          <cell r="Q79" t="str">
            <v/>
          </cell>
          <cell r="R79" t="str">
            <v/>
          </cell>
          <cell r="Z79" t="str">
            <v/>
          </cell>
          <cell r="AA79" t="str">
            <v/>
          </cell>
          <cell r="AJ79" t="str">
            <v/>
          </cell>
        </row>
        <row r="80">
          <cell r="B80" t="str">
            <v>BS - Handwash</v>
          </cell>
          <cell r="H80" t="str">
            <v/>
          </cell>
          <cell r="I80" t="str">
            <v/>
          </cell>
          <cell r="Q80" t="str">
            <v/>
          </cell>
          <cell r="R80" t="str">
            <v/>
          </cell>
          <cell r="Z80" t="str">
            <v/>
          </cell>
          <cell r="AA80" t="str">
            <v/>
          </cell>
          <cell r="AJ80" t="str">
            <v/>
          </cell>
          <cell r="AS80" t="str">
            <v/>
          </cell>
        </row>
        <row r="81">
          <cell r="B81" t="str">
            <v>BS - Handwash</v>
          </cell>
          <cell r="H81" t="str">
            <v/>
          </cell>
          <cell r="I81" t="str">
            <v/>
          </cell>
          <cell r="Q81" t="str">
            <v/>
          </cell>
          <cell r="R81" t="str">
            <v/>
          </cell>
          <cell r="Z81" t="str">
            <v/>
          </cell>
          <cell r="AA81" t="str">
            <v/>
          </cell>
          <cell r="AI81">
            <v>1</v>
          </cell>
          <cell r="AJ81" t="str">
            <v>Hit</v>
          </cell>
        </row>
        <row r="82">
          <cell r="B82" t="str">
            <v>BS - Handwash</v>
          </cell>
          <cell r="H82" t="str">
            <v/>
          </cell>
          <cell r="I82" t="str">
            <v/>
          </cell>
          <cell r="Q82" t="str">
            <v/>
          </cell>
          <cell r="R82" t="str">
            <v/>
          </cell>
          <cell r="Z82" t="str">
            <v/>
          </cell>
          <cell r="AA82" t="str">
            <v/>
          </cell>
          <cell r="AJ82" t="str">
            <v/>
          </cell>
        </row>
        <row r="83">
          <cell r="B83" t="str">
            <v>BS - Handrub</v>
          </cell>
          <cell r="H83" t="str">
            <v/>
          </cell>
          <cell r="I83" t="str">
            <v/>
          </cell>
          <cell r="Q83" t="str">
            <v/>
          </cell>
          <cell r="R83" t="str">
            <v/>
          </cell>
          <cell r="Z83" t="str">
            <v/>
          </cell>
          <cell r="AA83" t="str">
            <v/>
          </cell>
          <cell r="AJ83" t="str">
            <v/>
          </cell>
        </row>
        <row r="84">
          <cell r="B84" t="str">
            <v>BS - Handrub</v>
          </cell>
          <cell r="H84" t="str">
            <v/>
          </cell>
          <cell r="I84" t="str">
            <v/>
          </cell>
          <cell r="Q84" t="str">
            <v/>
          </cell>
          <cell r="R84" t="str">
            <v/>
          </cell>
          <cell r="Z84" t="str">
            <v/>
          </cell>
          <cell r="AA84" t="str">
            <v/>
          </cell>
          <cell r="AJ84" t="str">
            <v/>
          </cell>
        </row>
      </sheetData>
      <sheetData sheetId="2">
        <row r="16">
          <cell r="G16">
            <v>1.0082833530106257</v>
          </cell>
          <cell r="H16" t="str">
            <v>Hit</v>
          </cell>
          <cell r="O16">
            <v>1.0015726495726496</v>
          </cell>
          <cell r="P16" t="str">
            <v>Hit</v>
          </cell>
          <cell r="W16">
            <v>0.99839999999999995</v>
          </cell>
          <cell r="X16" t="str">
            <v>Hit</v>
          </cell>
          <cell r="AE16">
            <v>0.98334207389749706</v>
          </cell>
          <cell r="AF16" t="str">
            <v>Hit</v>
          </cell>
        </row>
        <row r="17">
          <cell r="G17" t="str">
            <v/>
          </cell>
          <cell r="H17" t="str">
            <v/>
          </cell>
          <cell r="O17" t="str">
            <v/>
          </cell>
          <cell r="P17" t="str">
            <v/>
          </cell>
          <cell r="W17" t="str">
            <v/>
          </cell>
          <cell r="X17" t="str">
            <v/>
          </cell>
          <cell r="AE17" t="str">
            <v/>
          </cell>
          <cell r="AF17" t="str">
            <v/>
          </cell>
        </row>
        <row r="18">
          <cell r="G18" t="str">
            <v/>
          </cell>
          <cell r="H18" t="str">
            <v/>
          </cell>
          <cell r="O18" t="str">
            <v/>
          </cell>
          <cell r="P18" t="str">
            <v/>
          </cell>
          <cell r="W18" t="str">
            <v/>
          </cell>
          <cell r="X18" t="str">
            <v/>
          </cell>
          <cell r="AE18" t="str">
            <v/>
          </cell>
        </row>
        <row r="19">
          <cell r="G19" t="str">
            <v/>
          </cell>
          <cell r="H19" t="str">
            <v/>
          </cell>
          <cell r="O19" t="str">
            <v/>
          </cell>
          <cell r="P19" t="str">
            <v/>
          </cell>
          <cell r="W19" t="str">
            <v/>
          </cell>
          <cell r="X19" t="str">
            <v/>
          </cell>
          <cell r="AE19" t="str">
            <v/>
          </cell>
          <cell r="AF19" t="str">
            <v/>
          </cell>
        </row>
        <row r="20">
          <cell r="G20" t="str">
            <v/>
          </cell>
          <cell r="H20" t="str">
            <v/>
          </cell>
          <cell r="O20" t="str">
            <v/>
          </cell>
          <cell r="P20" t="str">
            <v/>
          </cell>
          <cell r="W20" t="str">
            <v/>
          </cell>
          <cell r="X20" t="str">
            <v/>
          </cell>
          <cell r="AF20" t="str">
            <v/>
          </cell>
        </row>
        <row r="21">
          <cell r="G21" t="str">
            <v/>
          </cell>
          <cell r="H21" t="str">
            <v/>
          </cell>
          <cell r="O21" t="str">
            <v/>
          </cell>
          <cell r="P21" t="str">
            <v/>
          </cell>
          <cell r="W21" t="str">
            <v/>
          </cell>
          <cell r="X21" t="str">
            <v/>
          </cell>
          <cell r="AE21" t="str">
            <v/>
          </cell>
          <cell r="AF21" t="str">
            <v/>
          </cell>
        </row>
        <row r="22">
          <cell r="O22" t="str">
            <v/>
          </cell>
          <cell r="P22" t="str">
            <v/>
          </cell>
          <cell r="W22" t="str">
            <v/>
          </cell>
          <cell r="X22" t="str">
            <v/>
          </cell>
          <cell r="AE22" t="str">
            <v/>
          </cell>
          <cell r="AF22" t="str">
            <v/>
          </cell>
        </row>
        <row r="23">
          <cell r="G23" t="str">
            <v/>
          </cell>
          <cell r="H23" t="str">
            <v/>
          </cell>
          <cell r="O23" t="str">
            <v/>
          </cell>
          <cell r="P23" t="str">
            <v/>
          </cell>
          <cell r="W23" t="str">
            <v/>
          </cell>
          <cell r="X23" t="str">
            <v/>
          </cell>
          <cell r="AE23" t="str">
            <v/>
          </cell>
          <cell r="AF23" t="str">
            <v/>
          </cell>
        </row>
        <row r="24">
          <cell r="G24" t="str">
            <v/>
          </cell>
          <cell r="H24" t="str">
            <v/>
          </cell>
          <cell r="O24" t="str">
            <v/>
          </cell>
          <cell r="P24" t="str">
            <v/>
          </cell>
          <cell r="W24" t="str">
            <v/>
          </cell>
          <cell r="X24" t="str">
            <v/>
          </cell>
          <cell r="AE24">
            <v>1</v>
          </cell>
          <cell r="AF24" t="str">
            <v>Hit</v>
          </cell>
        </row>
        <row r="25">
          <cell r="G25" t="str">
            <v/>
          </cell>
          <cell r="H25" t="str">
            <v/>
          </cell>
          <cell r="O25" t="str">
            <v/>
          </cell>
          <cell r="P25" t="str">
            <v/>
          </cell>
          <cell r="W25" t="str">
            <v/>
          </cell>
          <cell r="X25" t="str">
            <v/>
          </cell>
          <cell r="AF25" t="str">
            <v/>
          </cell>
        </row>
        <row r="26">
          <cell r="G26" t="str">
            <v/>
          </cell>
          <cell r="H26" t="str">
            <v/>
          </cell>
          <cell r="P26" t="str">
            <v/>
          </cell>
          <cell r="W26">
            <v>0.98923076923076925</v>
          </cell>
          <cell r="X26" t="str">
            <v>Hit</v>
          </cell>
          <cell r="AE26">
            <v>0.92</v>
          </cell>
          <cell r="AF26" t="str">
            <v>Hit</v>
          </cell>
        </row>
        <row r="27">
          <cell r="G27" t="str">
            <v/>
          </cell>
          <cell r="H27" t="str">
            <v/>
          </cell>
          <cell r="P27" t="str">
            <v/>
          </cell>
          <cell r="W27" t="str">
            <v/>
          </cell>
          <cell r="X27" t="str">
            <v/>
          </cell>
          <cell r="AE27">
            <v>0.98666666666666669</v>
          </cell>
          <cell r="AF27" t="str">
            <v>Hit</v>
          </cell>
        </row>
        <row r="28">
          <cell r="G28" t="str">
            <v/>
          </cell>
          <cell r="H28" t="str">
            <v/>
          </cell>
          <cell r="AE28">
            <v>1.0049999999999999</v>
          </cell>
          <cell r="AF28" t="str">
            <v>Hit</v>
          </cell>
        </row>
        <row r="29">
          <cell r="G29" t="str">
            <v/>
          </cell>
          <cell r="H29" t="str">
            <v/>
          </cell>
          <cell r="O29" t="str">
            <v/>
          </cell>
          <cell r="P29" t="str">
            <v/>
          </cell>
          <cell r="W29" t="str">
            <v/>
          </cell>
          <cell r="X29" t="str">
            <v/>
          </cell>
          <cell r="AF29" t="str">
            <v/>
          </cell>
        </row>
        <row r="30">
          <cell r="G30" t="str">
            <v/>
          </cell>
          <cell r="H30" t="str">
            <v/>
          </cell>
          <cell r="O30" t="str">
            <v/>
          </cell>
          <cell r="P30" t="str">
            <v/>
          </cell>
          <cell r="W30" t="str">
            <v/>
          </cell>
          <cell r="X30" t="str">
            <v/>
          </cell>
          <cell r="AE30" t="str">
            <v/>
          </cell>
          <cell r="AF30" t="str">
            <v/>
          </cell>
        </row>
        <row r="31">
          <cell r="G31">
            <v>1.0295022624434389</v>
          </cell>
          <cell r="H31" t="str">
            <v>Hit</v>
          </cell>
          <cell r="O31">
            <v>1.0223367697594501</v>
          </cell>
          <cell r="P31" t="str">
            <v>Hit</v>
          </cell>
          <cell r="W31">
            <v>0.25592864637985308</v>
          </cell>
          <cell r="X31" t="str">
            <v>Miss</v>
          </cell>
          <cell r="AE31">
            <v>0.72900200937709314</v>
          </cell>
          <cell r="AF31" t="str">
            <v>Miss</v>
          </cell>
        </row>
        <row r="32">
          <cell r="G32">
            <v>1.0224719101123596</v>
          </cell>
          <cell r="H32" t="str">
            <v>Hit</v>
          </cell>
          <cell r="O32">
            <v>0.98539534883720925</v>
          </cell>
          <cell r="P32" t="str">
            <v>Hit</v>
          </cell>
          <cell r="W32">
            <v>1.0372173913043479</v>
          </cell>
          <cell r="X32" t="str">
            <v>Hit</v>
          </cell>
          <cell r="AE32">
            <v>0.97349768875192599</v>
          </cell>
          <cell r="AF32" t="str">
            <v>Hit</v>
          </cell>
        </row>
        <row r="33">
          <cell r="G33" t="str">
            <v/>
          </cell>
          <cell r="H33" t="str">
            <v/>
          </cell>
          <cell r="O33" t="str">
            <v/>
          </cell>
          <cell r="P33" t="str">
            <v/>
          </cell>
          <cell r="W33" t="str">
            <v/>
          </cell>
          <cell r="X33" t="str">
            <v/>
          </cell>
          <cell r="AE33" t="str">
            <v/>
          </cell>
          <cell r="AF33" t="str">
            <v/>
          </cell>
        </row>
        <row r="34">
          <cell r="G34" t="str">
            <v/>
          </cell>
          <cell r="H34" t="str">
            <v/>
          </cell>
          <cell r="O34" t="str">
            <v/>
          </cell>
          <cell r="P34" t="str">
            <v/>
          </cell>
          <cell r="W34" t="str">
            <v/>
          </cell>
          <cell r="X34" t="str">
            <v/>
          </cell>
          <cell r="AE34" t="str">
            <v/>
          </cell>
          <cell r="AF34" t="str">
            <v/>
          </cell>
        </row>
        <row r="35">
          <cell r="G35" t="str">
            <v/>
          </cell>
          <cell r="H35" t="str">
            <v/>
          </cell>
          <cell r="O35" t="str">
            <v/>
          </cell>
          <cell r="P35" t="str">
            <v/>
          </cell>
          <cell r="W35" t="str">
            <v/>
          </cell>
          <cell r="X35" t="str">
            <v/>
          </cell>
          <cell r="AE35" t="str">
            <v/>
          </cell>
          <cell r="AF35" t="str">
            <v/>
          </cell>
        </row>
        <row r="36">
          <cell r="G36" t="str">
            <v/>
          </cell>
          <cell r="H36" t="str">
            <v/>
          </cell>
          <cell r="O36" t="str">
            <v/>
          </cell>
          <cell r="P36" t="str">
            <v/>
          </cell>
          <cell r="W36" t="str">
            <v/>
          </cell>
          <cell r="X36" t="str">
            <v/>
          </cell>
          <cell r="AE36" t="str">
            <v/>
          </cell>
          <cell r="AF36" t="str">
            <v/>
          </cell>
        </row>
        <row r="37">
          <cell r="G37" t="str">
            <v/>
          </cell>
          <cell r="H37" t="str">
            <v/>
          </cell>
          <cell r="O37" t="str">
            <v/>
          </cell>
          <cell r="P37" t="str">
            <v/>
          </cell>
          <cell r="W37" t="str">
            <v/>
          </cell>
          <cell r="X37" t="str">
            <v/>
          </cell>
          <cell r="AE37" t="str">
            <v/>
          </cell>
          <cell r="AF37" t="str">
            <v/>
          </cell>
        </row>
        <row r="38">
          <cell r="G38" t="str">
            <v/>
          </cell>
          <cell r="H38" t="str">
            <v/>
          </cell>
          <cell r="O38" t="str">
            <v/>
          </cell>
          <cell r="P38" t="str">
            <v/>
          </cell>
          <cell r="W38" t="str">
            <v/>
          </cell>
          <cell r="X38" t="str">
            <v/>
          </cell>
          <cell r="AF38" t="str">
            <v/>
          </cell>
        </row>
        <row r="39">
          <cell r="G39" t="str">
            <v/>
          </cell>
          <cell r="H39" t="str">
            <v/>
          </cell>
          <cell r="O39" t="str">
            <v/>
          </cell>
          <cell r="P39" t="str">
            <v/>
          </cell>
          <cell r="W39" t="str">
            <v/>
          </cell>
          <cell r="X39" t="str">
            <v/>
          </cell>
          <cell r="AF39" t="str">
            <v/>
          </cell>
        </row>
        <row r="40">
          <cell r="G40" t="str">
            <v/>
          </cell>
          <cell r="H40" t="str">
            <v/>
          </cell>
          <cell r="O40" t="str">
            <v/>
          </cell>
          <cell r="P40" t="str">
            <v/>
          </cell>
          <cell r="W40" t="str">
            <v/>
          </cell>
          <cell r="X40" t="str">
            <v/>
          </cell>
          <cell r="AF40" t="str">
            <v/>
          </cell>
        </row>
        <row r="41">
          <cell r="G41" t="str">
            <v/>
          </cell>
          <cell r="H41" t="str">
            <v/>
          </cell>
          <cell r="O41" t="str">
            <v/>
          </cell>
          <cell r="P41" t="str">
            <v/>
          </cell>
          <cell r="W41" t="str">
            <v/>
          </cell>
          <cell r="X41" t="str">
            <v/>
          </cell>
          <cell r="AF41" t="str">
            <v/>
          </cell>
        </row>
        <row r="42">
          <cell r="G42" t="str">
            <v/>
          </cell>
          <cell r="H42" t="str">
            <v/>
          </cell>
          <cell r="O42" t="str">
            <v/>
          </cell>
          <cell r="P42" t="str">
            <v/>
          </cell>
          <cell r="W42" t="str">
            <v/>
          </cell>
          <cell r="X42" t="str">
            <v/>
          </cell>
          <cell r="AF42" t="str">
            <v/>
          </cell>
        </row>
        <row r="43">
          <cell r="G43">
            <v>1.0008968609865472</v>
          </cell>
          <cell r="H43" t="str">
            <v>Hit</v>
          </cell>
          <cell r="O43" t="str">
            <v/>
          </cell>
          <cell r="P43" t="str">
            <v/>
          </cell>
          <cell r="W43">
            <v>1.0052687038988408</v>
          </cell>
          <cell r="X43" t="str">
            <v>Hit</v>
          </cell>
          <cell r="AE43">
            <v>0.63579952267303108</v>
          </cell>
          <cell r="AF43" t="str">
            <v>Hit</v>
          </cell>
        </row>
        <row r="48">
          <cell r="G48" t="str">
            <v/>
          </cell>
          <cell r="H48" t="str">
            <v/>
          </cell>
          <cell r="O48" t="str">
            <v/>
          </cell>
          <cell r="P48" t="str">
            <v/>
          </cell>
          <cell r="W48" t="str">
            <v/>
          </cell>
          <cell r="X48" t="str">
            <v/>
          </cell>
          <cell r="AE48" t="str">
            <v/>
          </cell>
          <cell r="AF48" t="str">
            <v/>
          </cell>
        </row>
        <row r="49">
          <cell r="G49" t="str">
            <v/>
          </cell>
          <cell r="H49" t="str">
            <v/>
          </cell>
          <cell r="O49" t="str">
            <v/>
          </cell>
          <cell r="P49" t="str">
            <v/>
          </cell>
          <cell r="W49" t="str">
            <v/>
          </cell>
          <cell r="X49" t="str">
            <v/>
          </cell>
          <cell r="AE49" t="str">
            <v/>
          </cell>
          <cell r="AF49" t="str">
            <v/>
          </cell>
        </row>
        <row r="50">
          <cell r="G50" t="str">
            <v/>
          </cell>
          <cell r="H50" t="str">
            <v/>
          </cell>
          <cell r="O50" t="str">
            <v/>
          </cell>
          <cell r="P50" t="str">
            <v/>
          </cell>
          <cell r="AE50" t="str">
            <v/>
          </cell>
          <cell r="AF50" t="str">
            <v/>
          </cell>
        </row>
        <row r="51">
          <cell r="G51" t="str">
            <v/>
          </cell>
          <cell r="H51" t="str">
            <v/>
          </cell>
          <cell r="O51">
            <v>0.95065789473684215</v>
          </cell>
          <cell r="P51" t="str">
            <v>Hit</v>
          </cell>
          <cell r="W51">
            <v>0.96257401407663945</v>
          </cell>
          <cell r="X51" t="str">
            <v>Hit</v>
          </cell>
          <cell r="AE51">
            <v>1.9885714285714287</v>
          </cell>
          <cell r="AF51" t="str">
            <v>Hit</v>
          </cell>
        </row>
        <row r="52">
          <cell r="G52" t="str">
            <v/>
          </cell>
          <cell r="H52" t="str">
            <v/>
          </cell>
          <cell r="O52" t="str">
            <v/>
          </cell>
          <cell r="P52" t="str">
            <v/>
          </cell>
          <cell r="W52" t="str">
            <v/>
          </cell>
          <cell r="X52" t="str">
            <v/>
          </cell>
          <cell r="AE52" t="str">
            <v/>
          </cell>
          <cell r="AF52" t="str">
            <v/>
          </cell>
        </row>
        <row r="53">
          <cell r="G53" t="str">
            <v/>
          </cell>
          <cell r="H53" t="str">
            <v/>
          </cell>
          <cell r="O53" t="str">
            <v/>
          </cell>
          <cell r="P53" t="str">
            <v/>
          </cell>
          <cell r="W53" t="str">
            <v/>
          </cell>
          <cell r="X53" t="str">
            <v/>
          </cell>
          <cell r="AE53" t="str">
            <v/>
          </cell>
          <cell r="AF53" t="str">
            <v/>
          </cell>
        </row>
        <row r="54">
          <cell r="G54">
            <v>1</v>
          </cell>
          <cell r="H54" t="str">
            <v>Hit</v>
          </cell>
          <cell r="W54" t="str">
            <v/>
          </cell>
        </row>
        <row r="55">
          <cell r="G55" t="str">
            <v/>
          </cell>
          <cell r="H55" t="str">
            <v/>
          </cell>
          <cell r="O55" t="str">
            <v/>
          </cell>
          <cell r="P55" t="str">
            <v/>
          </cell>
          <cell r="W55" t="str">
            <v/>
          </cell>
          <cell r="X55" t="str">
            <v/>
          </cell>
          <cell r="AE55">
            <v>1</v>
          </cell>
          <cell r="AF55" t="str">
            <v>Hit</v>
          </cell>
        </row>
        <row r="56">
          <cell r="G56" t="str">
            <v/>
          </cell>
          <cell r="H56" t="str">
            <v/>
          </cell>
          <cell r="O56" t="str">
            <v/>
          </cell>
          <cell r="P56" t="str">
            <v/>
          </cell>
          <cell r="W56" t="str">
            <v/>
          </cell>
          <cell r="X56" t="str">
            <v/>
          </cell>
          <cell r="AE56" t="str">
            <v/>
          </cell>
          <cell r="AF56" t="str">
            <v/>
          </cell>
        </row>
        <row r="57">
          <cell r="G57" t="str">
            <v/>
          </cell>
          <cell r="H57" t="str">
            <v/>
          </cell>
          <cell r="O57" t="str">
            <v/>
          </cell>
          <cell r="P57" t="str">
            <v/>
          </cell>
          <cell r="W57" t="str">
            <v/>
          </cell>
          <cell r="X57" t="str">
            <v/>
          </cell>
          <cell r="AE57" t="str">
            <v/>
          </cell>
          <cell r="AF57" t="str">
            <v/>
          </cell>
        </row>
        <row r="58">
          <cell r="G58" t="str">
            <v/>
          </cell>
          <cell r="H58" t="str">
            <v/>
          </cell>
          <cell r="O58" t="str">
            <v/>
          </cell>
          <cell r="P58" t="str">
            <v/>
          </cell>
          <cell r="W58" t="str">
            <v/>
          </cell>
          <cell r="X58" t="str">
            <v/>
          </cell>
          <cell r="AE58" t="str">
            <v/>
          </cell>
          <cell r="AF58" t="str">
            <v/>
          </cell>
        </row>
        <row r="59">
          <cell r="G59" t="str">
            <v/>
          </cell>
          <cell r="H59" t="str">
            <v/>
          </cell>
          <cell r="O59" t="str">
            <v/>
          </cell>
          <cell r="P59" t="str">
            <v/>
          </cell>
          <cell r="W59" t="str">
            <v/>
          </cell>
          <cell r="X59" t="str">
            <v/>
          </cell>
          <cell r="AE59" t="str">
            <v/>
          </cell>
          <cell r="AF59" t="str">
            <v/>
          </cell>
        </row>
        <row r="60">
          <cell r="G60" t="str">
            <v/>
          </cell>
          <cell r="H60" t="str">
            <v/>
          </cell>
          <cell r="O60" t="str">
            <v/>
          </cell>
          <cell r="P60" t="str">
            <v/>
          </cell>
          <cell r="W60">
            <v>0.97</v>
          </cell>
          <cell r="X60" t="str">
            <v>Hit</v>
          </cell>
          <cell r="AE60">
            <v>1</v>
          </cell>
          <cell r="AF60" t="str">
            <v>Hit</v>
          </cell>
        </row>
        <row r="61">
          <cell r="G61" t="str">
            <v/>
          </cell>
          <cell r="H61" t="str">
            <v/>
          </cell>
          <cell r="O61" t="str">
            <v/>
          </cell>
          <cell r="P61" t="str">
            <v/>
          </cell>
          <cell r="W61" t="str">
            <v/>
          </cell>
          <cell r="X61" t="str">
            <v/>
          </cell>
          <cell r="AE61">
            <v>1</v>
          </cell>
          <cell r="AF61" t="str">
            <v>Hit</v>
          </cell>
        </row>
        <row r="62">
          <cell r="G62" t="str">
            <v/>
          </cell>
          <cell r="H62" t="str">
            <v/>
          </cell>
          <cell r="O62" t="str">
            <v/>
          </cell>
          <cell r="P62" t="str">
            <v/>
          </cell>
          <cell r="W62" t="str">
            <v/>
          </cell>
          <cell r="X62" t="str">
            <v/>
          </cell>
          <cell r="AE62" t="str">
            <v/>
          </cell>
          <cell r="AF62" t="str">
            <v/>
          </cell>
        </row>
        <row r="63">
          <cell r="G63" t="str">
            <v/>
          </cell>
          <cell r="O63" t="str">
            <v/>
          </cell>
          <cell r="P63" t="str">
            <v/>
          </cell>
          <cell r="W63" t="str">
            <v/>
          </cell>
          <cell r="X63" t="str">
            <v/>
          </cell>
          <cell r="AE63" t="str">
            <v/>
          </cell>
          <cell r="AF63" t="str">
            <v/>
          </cell>
        </row>
        <row r="64">
          <cell r="G64" t="str">
            <v/>
          </cell>
          <cell r="H64" t="str">
            <v/>
          </cell>
          <cell r="O64" t="str">
            <v/>
          </cell>
          <cell r="P64" t="str">
            <v/>
          </cell>
          <cell r="W64" t="str">
            <v/>
          </cell>
          <cell r="X64" t="str">
            <v/>
          </cell>
          <cell r="AE64" t="str">
            <v/>
          </cell>
          <cell r="AF64" t="str">
            <v/>
          </cell>
        </row>
        <row r="65">
          <cell r="G65" t="str">
            <v/>
          </cell>
          <cell r="H65" t="str">
            <v/>
          </cell>
          <cell r="O65" t="str">
            <v/>
          </cell>
          <cell r="P65" t="str">
            <v/>
          </cell>
          <cell r="X65" t="str">
            <v/>
          </cell>
          <cell r="AE65" t="str">
            <v/>
          </cell>
          <cell r="AF65" t="str">
            <v/>
          </cell>
        </row>
        <row r="66">
          <cell r="G66" t="str">
            <v/>
          </cell>
          <cell r="H66" t="str">
            <v/>
          </cell>
          <cell r="O66" t="str">
            <v/>
          </cell>
          <cell r="P66" t="str">
            <v/>
          </cell>
          <cell r="W66" t="str">
            <v/>
          </cell>
          <cell r="X66" t="str">
            <v/>
          </cell>
          <cell r="AE66" t="str">
            <v/>
          </cell>
          <cell r="AF66" t="str">
            <v/>
          </cell>
        </row>
        <row r="67">
          <cell r="G67" t="str">
            <v/>
          </cell>
          <cell r="H67" t="str">
            <v/>
          </cell>
          <cell r="O67" t="str">
            <v/>
          </cell>
          <cell r="P67" t="str">
            <v/>
          </cell>
          <cell r="W67" t="str">
            <v/>
          </cell>
          <cell r="X67" t="str">
            <v/>
          </cell>
          <cell r="AE67" t="str">
            <v/>
          </cell>
          <cell r="AF67" t="str">
            <v/>
          </cell>
        </row>
        <row r="68">
          <cell r="G68" t="str">
            <v/>
          </cell>
          <cell r="H68" t="str">
            <v/>
          </cell>
        </row>
        <row r="69">
          <cell r="G69" t="str">
            <v/>
          </cell>
          <cell r="H69" t="str">
            <v/>
          </cell>
          <cell r="O69" t="str">
            <v/>
          </cell>
          <cell r="P69" t="str">
            <v/>
          </cell>
          <cell r="W69" t="str">
            <v/>
          </cell>
          <cell r="X69" t="str">
            <v/>
          </cell>
          <cell r="AF69" t="str">
            <v/>
          </cell>
        </row>
        <row r="70">
          <cell r="G70" t="str">
            <v/>
          </cell>
          <cell r="H70" t="str">
            <v/>
          </cell>
          <cell r="O70" t="str">
            <v/>
          </cell>
          <cell r="P70" t="str">
            <v/>
          </cell>
          <cell r="W70" t="str">
            <v/>
          </cell>
          <cell r="X70" t="str">
            <v/>
          </cell>
          <cell r="AE70" t="str">
            <v/>
          </cell>
          <cell r="AF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Miss</v>
          </cell>
          <cell r="N7">
            <v>1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O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Hit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Miss</v>
          </cell>
          <cell r="O14">
            <v>1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Hit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>Hit</v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Hit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>Hit</v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Hit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/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Miss</v>
          </cell>
          <cell r="P80">
            <v>1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>Hit</v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>Hit</v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>Hit</v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>Hit</v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>Miss</v>
          </cell>
          <cell r="N95">
            <v>1</v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CMB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CMB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CMB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>Hit</v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Hit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>Hit</v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>Hit</v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>Hit</v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Miss</v>
          </cell>
          <cell r="O147">
            <v>1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>Hit</v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>Hit</v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>Hit</v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>Hit</v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>Hit</v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Hit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>Hit</v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/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/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P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/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>Miss</v>
          </cell>
          <cell r="O242">
            <v>1</v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>Hit</v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>Hit</v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Hit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CPD</v>
          </cell>
          <cell r="M278" t="str">
            <v/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/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>Miss</v>
          </cell>
          <cell r="P283">
            <v>1</v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>Hit</v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/>
          </cell>
        </row>
        <row r="286">
          <cell r="C286" t="str">
            <v>Baddi</v>
          </cell>
          <cell r="D286" t="str">
            <v>Soap</v>
          </cell>
          <cell r="E286" t="str">
            <v>CPD</v>
          </cell>
          <cell r="M286" t="str">
            <v>Hit</v>
          </cell>
        </row>
        <row r="287">
          <cell r="C287" t="str">
            <v>Baddi</v>
          </cell>
          <cell r="D287" t="str">
            <v>Soap</v>
          </cell>
          <cell r="E287" t="str">
            <v>CPD</v>
          </cell>
          <cell r="M287" t="str">
            <v>Hit</v>
          </cell>
        </row>
        <row r="288">
          <cell r="C288" t="str">
            <v>Baddi</v>
          </cell>
          <cell r="D288" t="str">
            <v>Soap</v>
          </cell>
          <cell r="E288" t="str">
            <v>CPD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>Hit</v>
          </cell>
        </row>
        <row r="290">
          <cell r="C290" t="str">
            <v>Baddi</v>
          </cell>
          <cell r="D290" t="str">
            <v>Soap</v>
          </cell>
          <cell r="E290" t="str">
            <v>CPD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Noodle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/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/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Hit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Hit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/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>Hit</v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/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Powder</v>
          </cell>
          <cell r="E311" t="str">
            <v>CMB</v>
          </cell>
          <cell r="M311" t="str">
            <v>Hit</v>
          </cell>
        </row>
        <row r="312">
          <cell r="C312" t="str">
            <v>Baddi</v>
          </cell>
          <cell r="D312" t="str">
            <v>Powder</v>
          </cell>
          <cell r="E312" t="str">
            <v>CMB</v>
          </cell>
          <cell r="M312" t="str">
            <v>Hit</v>
          </cell>
        </row>
        <row r="313">
          <cell r="C313" t="str">
            <v>Baddi</v>
          </cell>
          <cell r="D313" t="str">
            <v>Powder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Powder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Powder</v>
          </cell>
          <cell r="E315" t="str">
            <v>CMB</v>
          </cell>
          <cell r="M315" t="str">
            <v>Hit</v>
          </cell>
        </row>
        <row r="316">
          <cell r="C316" t="str">
            <v>Baddi</v>
          </cell>
          <cell r="D316" t="str">
            <v>Powder</v>
          </cell>
          <cell r="E316" t="str">
            <v>CMB</v>
          </cell>
          <cell r="M316" t="str">
            <v>Hit</v>
          </cell>
        </row>
        <row r="317">
          <cell r="C317" t="str">
            <v>Baddi</v>
          </cell>
          <cell r="D317" t="str">
            <v>Powder</v>
          </cell>
          <cell r="E317" t="str">
            <v>CMB</v>
          </cell>
          <cell r="M317" t="str">
            <v>Hit</v>
          </cell>
        </row>
        <row r="318">
          <cell r="C318" t="str">
            <v>Baddi</v>
          </cell>
          <cell r="D318" t="str">
            <v>Powder</v>
          </cell>
          <cell r="E318" t="str">
            <v>CMB</v>
          </cell>
          <cell r="M318" t="str">
            <v>Hit</v>
          </cell>
        </row>
        <row r="319">
          <cell r="C319" t="str">
            <v>Baddi</v>
          </cell>
          <cell r="D319" t="str">
            <v>Powder</v>
          </cell>
          <cell r="E319" t="str">
            <v>CMB</v>
          </cell>
          <cell r="M319" t="str">
            <v/>
          </cell>
        </row>
        <row r="320">
          <cell r="C320" t="str">
            <v>Baddi</v>
          </cell>
          <cell r="D320" t="str">
            <v>Powder</v>
          </cell>
          <cell r="E320" t="str">
            <v>CMB</v>
          </cell>
          <cell r="M320" t="str">
            <v>Hit</v>
          </cell>
        </row>
        <row r="321">
          <cell r="C321" t="str">
            <v>Baddi</v>
          </cell>
          <cell r="D321" t="str">
            <v>Powder</v>
          </cell>
          <cell r="E321" t="str">
            <v>CMB</v>
          </cell>
          <cell r="M321" t="str">
            <v>Hit</v>
          </cell>
        </row>
        <row r="322">
          <cell r="C322" t="str">
            <v>Baddi</v>
          </cell>
          <cell r="D322" t="str">
            <v>Powder</v>
          </cell>
          <cell r="E322" t="str">
            <v>CMB</v>
          </cell>
          <cell r="M322" t="str">
            <v>Hit</v>
          </cell>
        </row>
        <row r="323">
          <cell r="C323" t="str">
            <v>Baddi</v>
          </cell>
          <cell r="D323" t="str">
            <v>Powder</v>
          </cell>
          <cell r="E323" t="str">
            <v>CMB</v>
          </cell>
          <cell r="M323" t="str">
            <v>Hit</v>
          </cell>
        </row>
        <row r="324">
          <cell r="C324" t="str">
            <v>Baddi</v>
          </cell>
          <cell r="D324" t="str">
            <v>Powder</v>
          </cell>
          <cell r="E324" t="str">
            <v>CMB</v>
          </cell>
          <cell r="M324" t="str">
            <v>Hit</v>
          </cell>
        </row>
        <row r="325">
          <cell r="C325" t="str">
            <v>Baddi</v>
          </cell>
          <cell r="D325" t="str">
            <v>Powder</v>
          </cell>
          <cell r="E325" t="str">
            <v>CMB</v>
          </cell>
          <cell r="M325" t="str">
            <v>Hit</v>
          </cell>
        </row>
        <row r="326">
          <cell r="C326" t="str">
            <v>Baddi</v>
          </cell>
          <cell r="D326" t="str">
            <v>Powder</v>
          </cell>
          <cell r="E326" t="str">
            <v>CMB</v>
          </cell>
          <cell r="M326" t="str">
            <v>Hit</v>
          </cell>
        </row>
        <row r="327">
          <cell r="C327" t="str">
            <v>Baddi</v>
          </cell>
          <cell r="D327" t="str">
            <v>Powder</v>
          </cell>
          <cell r="E327" t="str">
            <v>CMB</v>
          </cell>
          <cell r="M327" t="str">
            <v/>
          </cell>
        </row>
        <row r="328">
          <cell r="C328" t="str">
            <v>Baddi</v>
          </cell>
          <cell r="D328" t="str">
            <v>Powder</v>
          </cell>
          <cell r="E328" t="str">
            <v>CMB</v>
          </cell>
          <cell r="M328" t="str">
            <v/>
          </cell>
        </row>
        <row r="329">
          <cell r="C329" t="str">
            <v>Baddi</v>
          </cell>
          <cell r="D329" t="str">
            <v>Powder</v>
          </cell>
          <cell r="E329" t="str">
            <v>CMB</v>
          </cell>
          <cell r="M329" t="str">
            <v/>
          </cell>
        </row>
        <row r="330">
          <cell r="C330" t="str">
            <v>Baddi</v>
          </cell>
          <cell r="D330" t="str">
            <v>Powder</v>
          </cell>
          <cell r="E330" t="str">
            <v>CMB</v>
          </cell>
          <cell r="M330" t="str">
            <v>Hit</v>
          </cell>
        </row>
        <row r="331">
          <cell r="C331" t="str">
            <v>Baddi</v>
          </cell>
          <cell r="D331" t="str">
            <v>Powder</v>
          </cell>
          <cell r="E331" t="str">
            <v>CMB</v>
          </cell>
          <cell r="M331" t="str">
            <v>Hit</v>
          </cell>
        </row>
        <row r="332">
          <cell r="C332" t="str">
            <v>Baddi</v>
          </cell>
          <cell r="D332" t="str">
            <v>Noodle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Noodle</v>
          </cell>
          <cell r="E333" t="str">
            <v>CMB</v>
          </cell>
          <cell r="M333" t="str">
            <v>Hit</v>
          </cell>
        </row>
        <row r="334">
          <cell r="C334" t="str">
            <v>Baddi</v>
          </cell>
          <cell r="D334" t="str">
            <v>Noodle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Noodle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Noodle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Noodle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Noodle</v>
          </cell>
          <cell r="E338" t="str">
            <v>CMB</v>
          </cell>
          <cell r="M338" t="str">
            <v/>
          </cell>
        </row>
        <row r="339">
          <cell r="C339" t="str">
            <v>Tiljala</v>
          </cell>
          <cell r="D339" t="str">
            <v>Noodle</v>
          </cell>
          <cell r="E339" t="str">
            <v>CMB</v>
          </cell>
          <cell r="M339" t="str">
            <v>Miss</v>
          </cell>
          <cell r="N339">
            <v>1</v>
          </cell>
        </row>
        <row r="340">
          <cell r="C340" t="str">
            <v>Tiljala</v>
          </cell>
          <cell r="D340" t="str">
            <v>Soap</v>
          </cell>
          <cell r="E340" t="str">
            <v>CMB</v>
          </cell>
          <cell r="M340" t="str">
            <v/>
          </cell>
        </row>
        <row r="341">
          <cell r="C341" t="str">
            <v>Tiljala</v>
          </cell>
          <cell r="D341" t="str">
            <v>Toothpaste</v>
          </cell>
          <cell r="E341" t="str">
            <v>CMB</v>
          </cell>
          <cell r="M341" t="str">
            <v/>
          </cell>
        </row>
        <row r="342">
          <cell r="C342" t="str">
            <v>Tiljala</v>
          </cell>
          <cell r="D342" t="str">
            <v>Toothpaste</v>
          </cell>
          <cell r="E342" t="str">
            <v>CMB</v>
          </cell>
          <cell r="M342" t="str">
            <v/>
          </cell>
        </row>
        <row r="343">
          <cell r="C343" t="str">
            <v>Tiljala</v>
          </cell>
          <cell r="D343" t="str">
            <v>Toothpaste</v>
          </cell>
          <cell r="E343" t="str">
            <v>CMB</v>
          </cell>
          <cell r="M343" t="str">
            <v/>
          </cell>
        </row>
        <row r="344">
          <cell r="C344" t="str">
            <v>Tiljala</v>
          </cell>
          <cell r="D344" t="str">
            <v>Toothpaste</v>
          </cell>
          <cell r="E344" t="str">
            <v>CMB</v>
          </cell>
          <cell r="M344" t="str">
            <v/>
          </cell>
        </row>
        <row r="345">
          <cell r="C345" t="str">
            <v>Tiljala</v>
          </cell>
          <cell r="D345" t="str">
            <v>Toothpaste</v>
          </cell>
          <cell r="E345" t="str">
            <v>CMB</v>
          </cell>
          <cell r="M345" t="str">
            <v/>
          </cell>
        </row>
        <row r="346">
          <cell r="C346" t="str">
            <v>Tiljala</v>
          </cell>
          <cell r="D346" t="str">
            <v>Toothpaste</v>
          </cell>
          <cell r="E346" t="str">
            <v>CMB</v>
          </cell>
          <cell r="M346" t="str">
            <v/>
          </cell>
        </row>
        <row r="347">
          <cell r="C347" t="str">
            <v>Tiljala</v>
          </cell>
          <cell r="D347" t="str">
            <v>Toothpaste</v>
          </cell>
          <cell r="E347" t="str">
            <v>CMB</v>
          </cell>
          <cell r="M347" t="str">
            <v/>
          </cell>
        </row>
        <row r="348">
          <cell r="C348" t="str">
            <v>Tiljala</v>
          </cell>
          <cell r="D348" t="str">
            <v>Toothpaste</v>
          </cell>
          <cell r="E348" t="str">
            <v>CMB</v>
          </cell>
          <cell r="M348" t="str">
            <v/>
          </cell>
        </row>
        <row r="349">
          <cell r="C349" t="str">
            <v>Tiljala</v>
          </cell>
          <cell r="D349" t="str">
            <v>Toothpaste</v>
          </cell>
          <cell r="E349" t="str">
            <v>CMB</v>
          </cell>
          <cell r="M349" t="str">
            <v/>
          </cell>
        </row>
        <row r="350">
          <cell r="C350" t="str">
            <v>Daman</v>
          </cell>
          <cell r="D350" t="str">
            <v>Liquid</v>
          </cell>
          <cell r="E350" t="str">
            <v>CMB</v>
          </cell>
          <cell r="M350" t="str">
            <v>Hit</v>
          </cell>
        </row>
        <row r="351">
          <cell r="C351" t="str">
            <v>Daman</v>
          </cell>
          <cell r="D351" t="str">
            <v>Liquid</v>
          </cell>
          <cell r="E351" t="str">
            <v>CMB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CMB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CMB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CMB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CMB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CMB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CMB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CMB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CMB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CMB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CMB</v>
          </cell>
          <cell r="M361" t="str">
            <v>Hit</v>
          </cell>
        </row>
        <row r="362">
          <cell r="C362" t="str">
            <v>Daman</v>
          </cell>
          <cell r="D362" t="str">
            <v>Liquid</v>
          </cell>
          <cell r="E362" t="str">
            <v>CMB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CMB</v>
          </cell>
          <cell r="M363" t="str">
            <v>Hit</v>
          </cell>
        </row>
        <row r="364">
          <cell r="C364" t="str">
            <v>Daman</v>
          </cell>
          <cell r="D364" t="str">
            <v>Liquid</v>
          </cell>
          <cell r="E364" t="str">
            <v>CMB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CMB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/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>Miss</v>
          </cell>
          <cell r="N372">
            <v>1</v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>Miss</v>
          </cell>
          <cell r="N375">
            <v>1</v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>Hit</v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>Miss</v>
          </cell>
          <cell r="N381">
            <v>1</v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>Hit</v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/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>Hit</v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>Hit</v>
          </cell>
        </row>
        <row r="393">
          <cell r="C393" t="str">
            <v>Daman</v>
          </cell>
          <cell r="D393" t="str">
            <v>Liquid</v>
          </cell>
          <cell r="E393" t="str">
            <v>CPD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CPD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CPD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CPD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CPD</v>
          </cell>
          <cell r="M397" t="str">
            <v>Hit</v>
          </cell>
        </row>
        <row r="398">
          <cell r="C398" t="str">
            <v>Daman</v>
          </cell>
          <cell r="D398" t="str">
            <v>Liquid</v>
          </cell>
          <cell r="E398" t="str">
            <v>CPD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CPD</v>
          </cell>
          <cell r="M399" t="str">
            <v>Miss</v>
          </cell>
          <cell r="P399">
            <v>1</v>
          </cell>
        </row>
        <row r="400">
          <cell r="C400" t="str">
            <v>Daman</v>
          </cell>
          <cell r="D400" t="str">
            <v>Liquid</v>
          </cell>
          <cell r="E400" t="str">
            <v>CPD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CPD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CPD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CPD</v>
          </cell>
          <cell r="M403" t="str">
            <v>Miss</v>
          </cell>
          <cell r="P403">
            <v>1</v>
          </cell>
        </row>
        <row r="404">
          <cell r="C404" t="str">
            <v>Daman</v>
          </cell>
          <cell r="D404" t="str">
            <v>Liquid</v>
          </cell>
          <cell r="E404" t="str">
            <v>CPD</v>
          </cell>
          <cell r="M404" t="str">
            <v>Hit</v>
          </cell>
        </row>
        <row r="405">
          <cell r="C405" t="str">
            <v>Daman</v>
          </cell>
          <cell r="D405" t="str">
            <v>Liquid</v>
          </cell>
          <cell r="E405" t="str">
            <v>CPD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CPD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CPD</v>
          </cell>
          <cell r="M407" t="str">
            <v>Miss</v>
          </cell>
          <cell r="P407">
            <v>1</v>
          </cell>
        </row>
        <row r="408">
          <cell r="C408" t="str">
            <v>Daman</v>
          </cell>
          <cell r="D408" t="str">
            <v>Liquid</v>
          </cell>
          <cell r="E408" t="str">
            <v>CPD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CPD</v>
          </cell>
          <cell r="M409" t="str">
            <v>Hit</v>
          </cell>
        </row>
        <row r="410">
          <cell r="C410" t="str">
            <v>Daman</v>
          </cell>
          <cell r="D410" t="str">
            <v>Liquid</v>
          </cell>
          <cell r="E410" t="str">
            <v>CPD</v>
          </cell>
          <cell r="M410" t="str">
            <v>Hit</v>
          </cell>
        </row>
        <row r="411">
          <cell r="C411" t="str">
            <v>Daman</v>
          </cell>
          <cell r="D411" t="str">
            <v>Liquid</v>
          </cell>
          <cell r="E411" t="str">
            <v>CPD</v>
          </cell>
          <cell r="M411" t="str">
            <v/>
          </cell>
        </row>
        <row r="412">
          <cell r="C412" t="str">
            <v>Daman</v>
          </cell>
          <cell r="D412" t="str">
            <v>Liquid</v>
          </cell>
          <cell r="E412" t="str">
            <v>CPD</v>
          </cell>
          <cell r="M412" t="str">
            <v/>
          </cell>
        </row>
        <row r="413">
          <cell r="C413" t="str">
            <v>Daman</v>
          </cell>
          <cell r="D413" t="str">
            <v>Liquid</v>
          </cell>
          <cell r="E413" t="str">
            <v>CPD</v>
          </cell>
          <cell r="M413" t="str">
            <v>Miss</v>
          </cell>
          <cell r="P413">
            <v>1</v>
          </cell>
        </row>
        <row r="414">
          <cell r="C414" t="str">
            <v>Daman</v>
          </cell>
          <cell r="D414" t="str">
            <v>Liquid</v>
          </cell>
          <cell r="E414" t="str">
            <v>CPD</v>
          </cell>
          <cell r="M414" t="str">
            <v/>
          </cell>
        </row>
        <row r="415">
          <cell r="C415" t="str">
            <v>Daman</v>
          </cell>
          <cell r="D415" t="str">
            <v>Liquid</v>
          </cell>
          <cell r="E415" t="str">
            <v>CPD</v>
          </cell>
          <cell r="M415" t="str">
            <v>Hit</v>
          </cell>
        </row>
        <row r="416">
          <cell r="C416" t="str">
            <v>Daman</v>
          </cell>
          <cell r="D416" t="str">
            <v>Liquid</v>
          </cell>
          <cell r="E416" t="str">
            <v>CMB</v>
          </cell>
          <cell r="M416" t="str">
            <v>Hit</v>
          </cell>
        </row>
        <row r="417">
          <cell r="C417" t="str">
            <v>Daman</v>
          </cell>
          <cell r="D417" t="str">
            <v>Liquid</v>
          </cell>
          <cell r="E417" t="str">
            <v>CMB</v>
          </cell>
          <cell r="M417" t="str">
            <v/>
          </cell>
        </row>
        <row r="418">
          <cell r="C418" t="str">
            <v>Daman</v>
          </cell>
          <cell r="D418" t="str">
            <v>Liquid</v>
          </cell>
          <cell r="E418" t="str">
            <v>CMB</v>
          </cell>
          <cell r="M418" t="str">
            <v/>
          </cell>
        </row>
        <row r="419">
          <cell r="C419" t="str">
            <v>Daman</v>
          </cell>
          <cell r="D419" t="str">
            <v>Liquid</v>
          </cell>
          <cell r="E419" t="str">
            <v>CMB</v>
          </cell>
          <cell r="M419" t="str">
            <v/>
          </cell>
        </row>
        <row r="420">
          <cell r="C420" t="str">
            <v>Daman</v>
          </cell>
          <cell r="D420" t="str">
            <v>Liquid</v>
          </cell>
          <cell r="E420" t="str">
            <v>CMB</v>
          </cell>
          <cell r="M420" t="str">
            <v/>
          </cell>
        </row>
        <row r="421">
          <cell r="C421" t="str">
            <v>Daman</v>
          </cell>
          <cell r="D421" t="str">
            <v>Liquid</v>
          </cell>
          <cell r="E421" t="str">
            <v>CMB</v>
          </cell>
          <cell r="M421" t="str">
            <v/>
          </cell>
        </row>
        <row r="422">
          <cell r="C422" t="str">
            <v>Daman</v>
          </cell>
          <cell r="D422" t="str">
            <v>Liquid</v>
          </cell>
          <cell r="E422" t="str">
            <v>CMB</v>
          </cell>
          <cell r="M422" t="str">
            <v/>
          </cell>
        </row>
        <row r="423">
          <cell r="C423" t="str">
            <v>Daman</v>
          </cell>
          <cell r="D423" t="str">
            <v>Liquid</v>
          </cell>
          <cell r="E423" t="str">
            <v>CMB</v>
          </cell>
          <cell r="M423" t="str">
            <v/>
          </cell>
        </row>
        <row r="424">
          <cell r="C424" t="str">
            <v>Daman</v>
          </cell>
          <cell r="D424" t="str">
            <v>Liquid</v>
          </cell>
          <cell r="E424" t="str">
            <v>CMB</v>
          </cell>
          <cell r="M424" t="str">
            <v/>
          </cell>
        </row>
        <row r="425">
          <cell r="C425" t="str">
            <v>Daman</v>
          </cell>
          <cell r="D425" t="str">
            <v>Liquid</v>
          </cell>
          <cell r="E425" t="str">
            <v>CMB</v>
          </cell>
          <cell r="M425" t="str">
            <v/>
          </cell>
        </row>
        <row r="426">
          <cell r="C426" t="str">
            <v>Daman</v>
          </cell>
          <cell r="D426" t="str">
            <v>Liquid</v>
          </cell>
          <cell r="E426" t="str">
            <v>CMB</v>
          </cell>
          <cell r="M426" t="str">
            <v/>
          </cell>
        </row>
        <row r="427">
          <cell r="C427" t="str">
            <v>Daman</v>
          </cell>
          <cell r="D427" t="str">
            <v>Liquid</v>
          </cell>
          <cell r="E427" t="str">
            <v>CMB</v>
          </cell>
          <cell r="M427" t="str">
            <v/>
          </cell>
        </row>
        <row r="428">
          <cell r="C428" t="str">
            <v>Daman</v>
          </cell>
          <cell r="D428" t="str">
            <v>Liquid</v>
          </cell>
          <cell r="E428" t="str">
            <v>CMB</v>
          </cell>
          <cell r="M428" t="str">
            <v/>
          </cell>
        </row>
        <row r="429">
          <cell r="C429" t="str">
            <v>Daman</v>
          </cell>
          <cell r="D429" t="str">
            <v>Liquid</v>
          </cell>
          <cell r="E429" t="str">
            <v>CMB</v>
          </cell>
          <cell r="M429" t="str">
            <v/>
          </cell>
        </row>
        <row r="430">
          <cell r="C430" t="str">
            <v>Daman</v>
          </cell>
          <cell r="D430" t="str">
            <v>Liquid</v>
          </cell>
          <cell r="E430" t="str">
            <v>CMB</v>
          </cell>
          <cell r="M430" t="str">
            <v/>
          </cell>
        </row>
        <row r="431">
          <cell r="C431" t="str">
            <v>Daman</v>
          </cell>
          <cell r="D431" t="str">
            <v>Liquid</v>
          </cell>
          <cell r="E431" t="str">
            <v>CMB</v>
          </cell>
          <cell r="M431" t="str">
            <v/>
          </cell>
        </row>
        <row r="432">
          <cell r="C432" t="str">
            <v>Daman</v>
          </cell>
          <cell r="D432" t="str">
            <v>Liquid</v>
          </cell>
          <cell r="E432" t="str">
            <v>CMB</v>
          </cell>
          <cell r="M432" t="str">
            <v/>
          </cell>
        </row>
        <row r="433">
          <cell r="C433" t="str">
            <v>Daman</v>
          </cell>
          <cell r="D433" t="str">
            <v>Liquid</v>
          </cell>
          <cell r="E433" t="str">
            <v>CMB</v>
          </cell>
          <cell r="M433" t="str">
            <v/>
          </cell>
        </row>
        <row r="434">
          <cell r="C434" t="str">
            <v>Daman</v>
          </cell>
          <cell r="D434" t="str">
            <v>Liquid</v>
          </cell>
          <cell r="E434" t="str">
            <v>CMB</v>
          </cell>
          <cell r="M434" t="str">
            <v/>
          </cell>
        </row>
        <row r="435">
          <cell r="C435" t="str">
            <v>Daman</v>
          </cell>
          <cell r="D435" t="str">
            <v>Liquid</v>
          </cell>
          <cell r="E435" t="str">
            <v>CMB</v>
          </cell>
          <cell r="M435" t="str">
            <v/>
          </cell>
        </row>
        <row r="436">
          <cell r="C436" t="str">
            <v>Taloja</v>
          </cell>
          <cell r="D436" t="str">
            <v>Noodle</v>
          </cell>
          <cell r="E436" t="str">
            <v>CMB</v>
          </cell>
          <cell r="M436" t="str">
            <v>Miss</v>
          </cell>
          <cell r="O436">
            <v>1</v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Q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P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Hit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Miss</v>
          </cell>
          <cell r="N30">
            <v>1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>Hit</v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Miss</v>
          </cell>
          <cell r="N50">
            <v>1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Miss</v>
          </cell>
          <cell r="N53">
            <v>1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>Miss</v>
          </cell>
          <cell r="N59">
            <v>1</v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Miss</v>
          </cell>
          <cell r="N61">
            <v>1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>Hit</v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/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CMB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CMB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CMB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>Miss</v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>Miss</v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>Miss</v>
          </cell>
          <cell r="O113">
            <v>1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Hit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>Hit</v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Hit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>Hit</v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Hit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>Hit</v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>Hit</v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Hit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>Hit</v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>Hit</v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Hit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>Hit</v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/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>Hit</v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Hit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Hit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Hit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Hit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/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/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>Hit</v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>Hit</v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>Hit</v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>Hit</v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>Hit</v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>Hit</v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/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Hit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>Hit</v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>Hit</v>
          </cell>
        </row>
        <row r="272">
          <cell r="C272" t="str">
            <v>Baddi</v>
          </cell>
          <cell r="D272" t="str">
            <v>Soap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CPD</v>
          </cell>
          <cell r="M278" t="str">
            <v/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/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/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CPD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CPD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CPD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CPD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>Hit</v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>Hit</v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>Hit</v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>Hit</v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>Hit</v>
          </cell>
        </row>
        <row r="298">
          <cell r="C298" t="str">
            <v>Baddi</v>
          </cell>
          <cell r="D298" t="str">
            <v>Soap</v>
          </cell>
          <cell r="E298" t="str">
            <v>CPD</v>
          </cell>
          <cell r="M298" t="str">
            <v>Hit</v>
          </cell>
        </row>
        <row r="299">
          <cell r="C299" t="str">
            <v>Baddi</v>
          </cell>
          <cell r="D299" t="str">
            <v>Soap</v>
          </cell>
          <cell r="E299" t="str">
            <v>CPD</v>
          </cell>
          <cell r="M299" t="str">
            <v>Hit</v>
          </cell>
        </row>
        <row r="300">
          <cell r="C300" t="str">
            <v>Baddi</v>
          </cell>
          <cell r="D300" t="str">
            <v>Noodle</v>
          </cell>
          <cell r="E300" t="str">
            <v>CPD</v>
          </cell>
          <cell r="M300" t="str">
            <v/>
          </cell>
        </row>
        <row r="301">
          <cell r="C301" t="str">
            <v>Baddi</v>
          </cell>
          <cell r="D301" t="str">
            <v>Noodle</v>
          </cell>
          <cell r="E301" t="str">
            <v>CPD</v>
          </cell>
          <cell r="M301" t="str">
            <v/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Hit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>Hit</v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>Hit</v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>Hit</v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>Hit</v>
          </cell>
        </row>
        <row r="311">
          <cell r="C311" t="str">
            <v>Baddi</v>
          </cell>
          <cell r="D311" t="str">
            <v>Powder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Powder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Powder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Powder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Powder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Powder</v>
          </cell>
          <cell r="E316" t="str">
            <v>CMB</v>
          </cell>
          <cell r="M316" t="str">
            <v/>
          </cell>
        </row>
        <row r="317">
          <cell r="C317" t="str">
            <v>Baddi</v>
          </cell>
          <cell r="D317" t="str">
            <v>Powder</v>
          </cell>
          <cell r="E317" t="str">
            <v>CMB</v>
          </cell>
          <cell r="M317" t="str">
            <v/>
          </cell>
        </row>
        <row r="318">
          <cell r="C318" t="str">
            <v>Baddi</v>
          </cell>
          <cell r="D318" t="str">
            <v>Powder</v>
          </cell>
          <cell r="E318" t="str">
            <v>CMB</v>
          </cell>
          <cell r="M318" t="str">
            <v>Hit</v>
          </cell>
        </row>
        <row r="319">
          <cell r="C319" t="str">
            <v>Baddi</v>
          </cell>
          <cell r="D319" t="str">
            <v>Powder</v>
          </cell>
          <cell r="E319" t="str">
            <v>CMB</v>
          </cell>
          <cell r="M319" t="str">
            <v>Hit</v>
          </cell>
        </row>
        <row r="320">
          <cell r="C320" t="str">
            <v>Baddi</v>
          </cell>
          <cell r="D320" t="str">
            <v>Powder</v>
          </cell>
          <cell r="E320" t="str">
            <v>CMB</v>
          </cell>
          <cell r="M320" t="str">
            <v/>
          </cell>
        </row>
        <row r="321">
          <cell r="C321" t="str">
            <v>Baddi</v>
          </cell>
          <cell r="D321" t="str">
            <v>Powder</v>
          </cell>
          <cell r="E321" t="str">
            <v>CMB</v>
          </cell>
          <cell r="M321" t="str">
            <v>Hit</v>
          </cell>
        </row>
        <row r="322">
          <cell r="C322" t="str">
            <v>Baddi</v>
          </cell>
          <cell r="D322" t="str">
            <v>Powder</v>
          </cell>
          <cell r="E322" t="str">
            <v>CMB</v>
          </cell>
          <cell r="M322" t="str">
            <v>Hit</v>
          </cell>
        </row>
        <row r="323">
          <cell r="C323" t="str">
            <v>Baddi</v>
          </cell>
          <cell r="D323" t="str">
            <v>Powder</v>
          </cell>
          <cell r="E323" t="str">
            <v>CMB</v>
          </cell>
          <cell r="M323" t="str">
            <v>Hit</v>
          </cell>
        </row>
        <row r="324">
          <cell r="C324" t="str">
            <v>Baddi</v>
          </cell>
          <cell r="D324" t="str">
            <v>Powder</v>
          </cell>
          <cell r="E324" t="str">
            <v>CMB</v>
          </cell>
          <cell r="M324" t="str">
            <v>Hit</v>
          </cell>
        </row>
        <row r="325">
          <cell r="C325" t="str">
            <v>Baddi</v>
          </cell>
          <cell r="D325" t="str">
            <v>Powder</v>
          </cell>
          <cell r="E325" t="str">
            <v>CMB</v>
          </cell>
          <cell r="M325" t="str">
            <v>Hit</v>
          </cell>
        </row>
        <row r="326">
          <cell r="C326" t="str">
            <v>Baddi</v>
          </cell>
          <cell r="D326" t="str">
            <v>Powder</v>
          </cell>
          <cell r="E326" t="str">
            <v>CMB</v>
          </cell>
          <cell r="M326" t="str">
            <v>Hit</v>
          </cell>
        </row>
        <row r="327">
          <cell r="C327" t="str">
            <v>Baddi</v>
          </cell>
          <cell r="D327" t="str">
            <v>Powder</v>
          </cell>
          <cell r="E327" t="str">
            <v>CMB</v>
          </cell>
          <cell r="M327" t="str">
            <v>Hit</v>
          </cell>
        </row>
        <row r="328">
          <cell r="C328" t="str">
            <v>Baddi</v>
          </cell>
          <cell r="D328" t="str">
            <v>Powder</v>
          </cell>
          <cell r="E328" t="str">
            <v>CMB</v>
          </cell>
          <cell r="M328" t="str">
            <v>Miss</v>
          </cell>
          <cell r="P328">
            <v>1</v>
          </cell>
        </row>
        <row r="329">
          <cell r="C329" t="str">
            <v>Baddi</v>
          </cell>
          <cell r="D329" t="str">
            <v>Powder</v>
          </cell>
          <cell r="E329" t="str">
            <v>CMB</v>
          </cell>
          <cell r="M329" t="str">
            <v>Hit</v>
          </cell>
        </row>
        <row r="330">
          <cell r="C330" t="str">
            <v>Baddi</v>
          </cell>
          <cell r="D330" t="str">
            <v>Powder</v>
          </cell>
          <cell r="E330" t="str">
            <v>CMB</v>
          </cell>
          <cell r="M330" t="str">
            <v>Hit</v>
          </cell>
        </row>
        <row r="331">
          <cell r="C331" t="str">
            <v>Baddi</v>
          </cell>
          <cell r="D331" t="str">
            <v>Powder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Powder</v>
          </cell>
          <cell r="E332" t="str">
            <v>CMB</v>
          </cell>
          <cell r="M332" t="str">
            <v>Hit</v>
          </cell>
        </row>
        <row r="333">
          <cell r="C333" t="str">
            <v>Baddi</v>
          </cell>
          <cell r="D333" t="str">
            <v>Powder</v>
          </cell>
          <cell r="E333" t="str">
            <v>CMB</v>
          </cell>
          <cell r="M333" t="str">
            <v/>
          </cell>
        </row>
        <row r="334">
          <cell r="C334" t="str">
            <v>Baddi</v>
          </cell>
          <cell r="D334" t="str">
            <v>Powder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Powder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Powder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Powder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Powder</v>
          </cell>
          <cell r="E338" t="str">
            <v>CMB</v>
          </cell>
          <cell r="M338" t="str">
            <v>Hit</v>
          </cell>
        </row>
        <row r="339">
          <cell r="C339" t="str">
            <v>Baddi</v>
          </cell>
          <cell r="D339" t="str">
            <v>Powder</v>
          </cell>
          <cell r="E339" t="str">
            <v>CMB</v>
          </cell>
          <cell r="M339" t="str">
            <v>Hit</v>
          </cell>
        </row>
        <row r="340">
          <cell r="C340" t="str">
            <v>Baddi</v>
          </cell>
          <cell r="D340" t="str">
            <v>Noodle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Noodle</v>
          </cell>
          <cell r="E341" t="str">
            <v>CMB</v>
          </cell>
          <cell r="M341" t="str">
            <v>Hit</v>
          </cell>
        </row>
        <row r="342">
          <cell r="C342" t="str">
            <v>Baddi</v>
          </cell>
          <cell r="D342" t="str">
            <v>Noodle</v>
          </cell>
          <cell r="E342" t="str">
            <v>CMB</v>
          </cell>
          <cell r="M342" t="str">
            <v/>
          </cell>
        </row>
        <row r="343">
          <cell r="C343" t="str">
            <v>Baddi</v>
          </cell>
          <cell r="D343" t="str">
            <v>Noodle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Noodle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Noodle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Noodle</v>
          </cell>
          <cell r="E346" t="str">
            <v>CMB</v>
          </cell>
          <cell r="M346" t="str">
            <v/>
          </cell>
        </row>
        <row r="347">
          <cell r="C347" t="str">
            <v>Tiljala</v>
          </cell>
          <cell r="D347" t="str">
            <v>Noodle</v>
          </cell>
          <cell r="E347" t="str">
            <v>CMB</v>
          </cell>
          <cell r="M347" t="str">
            <v>Miss</v>
          </cell>
          <cell r="N347">
            <v>1</v>
          </cell>
        </row>
        <row r="348">
          <cell r="C348" t="str">
            <v>Tiljala</v>
          </cell>
          <cell r="D348" t="str">
            <v>Soap</v>
          </cell>
          <cell r="E348" t="str">
            <v>CMB</v>
          </cell>
          <cell r="M348" t="str">
            <v/>
          </cell>
        </row>
        <row r="349">
          <cell r="C349" t="str">
            <v>Tiljala</v>
          </cell>
          <cell r="D349" t="str">
            <v>Toothpaste</v>
          </cell>
          <cell r="E349" t="str">
            <v>CMB</v>
          </cell>
          <cell r="M349" t="str">
            <v/>
          </cell>
        </row>
        <row r="350">
          <cell r="C350" t="str">
            <v>Tiljala</v>
          </cell>
          <cell r="D350" t="str">
            <v>Toothpaste</v>
          </cell>
          <cell r="E350" t="str">
            <v>CMB</v>
          </cell>
          <cell r="M350" t="str">
            <v/>
          </cell>
        </row>
        <row r="351">
          <cell r="C351" t="str">
            <v>Tiljala</v>
          </cell>
          <cell r="D351" t="str">
            <v>Toothpaste</v>
          </cell>
          <cell r="E351" t="str">
            <v>CMB</v>
          </cell>
          <cell r="M351" t="str">
            <v/>
          </cell>
        </row>
        <row r="352">
          <cell r="C352" t="str">
            <v>Tiljala</v>
          </cell>
          <cell r="D352" t="str">
            <v>Toothpaste</v>
          </cell>
          <cell r="E352" t="str">
            <v>CMB</v>
          </cell>
          <cell r="M352" t="str">
            <v/>
          </cell>
        </row>
        <row r="353">
          <cell r="C353" t="str">
            <v>Tiljala</v>
          </cell>
          <cell r="D353" t="str">
            <v>Toothpaste</v>
          </cell>
          <cell r="E353" t="str">
            <v>CMB</v>
          </cell>
          <cell r="M353" t="str">
            <v/>
          </cell>
        </row>
        <row r="354">
          <cell r="C354" t="str">
            <v>Tiljala</v>
          </cell>
          <cell r="D354" t="str">
            <v>Toothpaste</v>
          </cell>
          <cell r="E354" t="str">
            <v>CMB</v>
          </cell>
          <cell r="M354" t="str">
            <v/>
          </cell>
        </row>
        <row r="355">
          <cell r="C355" t="str">
            <v>Tiljala</v>
          </cell>
          <cell r="D355" t="str">
            <v>Toothpaste</v>
          </cell>
          <cell r="E355" t="str">
            <v>CMB</v>
          </cell>
          <cell r="M355" t="str">
            <v/>
          </cell>
        </row>
        <row r="356">
          <cell r="C356" t="str">
            <v>Tiljala</v>
          </cell>
          <cell r="D356" t="str">
            <v>Toothpaste</v>
          </cell>
          <cell r="E356" t="str">
            <v>CMB</v>
          </cell>
          <cell r="M356" t="str">
            <v/>
          </cell>
        </row>
        <row r="357">
          <cell r="C357" t="str">
            <v>Tiljala</v>
          </cell>
          <cell r="D357" t="str">
            <v>Toothpaste</v>
          </cell>
          <cell r="E357" t="str">
            <v>CMB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CMB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CMB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CMB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CMB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CMB</v>
          </cell>
          <cell r="M362" t="str">
            <v>Miss</v>
          </cell>
          <cell r="N362">
            <v>1</v>
          </cell>
        </row>
        <row r="363">
          <cell r="C363" t="str">
            <v>Daman</v>
          </cell>
          <cell r="D363" t="str">
            <v>Liquid</v>
          </cell>
          <cell r="E363" t="str">
            <v>CMB</v>
          </cell>
          <cell r="M363" t="str">
            <v>Miss</v>
          </cell>
          <cell r="N363">
            <v>1</v>
          </cell>
        </row>
        <row r="364">
          <cell r="C364" t="str">
            <v>Daman</v>
          </cell>
          <cell r="D364" t="str">
            <v>Liquid</v>
          </cell>
          <cell r="E364" t="str">
            <v>CMB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CMB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>Miss</v>
          </cell>
          <cell r="P368">
            <v>1</v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>Hit</v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>Miss</v>
          </cell>
          <cell r="P380">
            <v>1</v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>Hit</v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/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>Miss</v>
          </cell>
          <cell r="P389">
            <v>1</v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/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/>
          </cell>
        </row>
        <row r="393">
          <cell r="C393" t="str">
            <v>Daman</v>
          </cell>
          <cell r="D393" t="str">
            <v>Liquid</v>
          </cell>
          <cell r="E393" t="str">
            <v>CPD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CPD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CPD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CPD</v>
          </cell>
          <cell r="M396" t="str">
            <v>Hit</v>
          </cell>
        </row>
        <row r="397">
          <cell r="C397" t="str">
            <v>Daman</v>
          </cell>
          <cell r="D397" t="str">
            <v>Liquid</v>
          </cell>
          <cell r="E397" t="str">
            <v>CPD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CPD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CPD</v>
          </cell>
          <cell r="M399" t="str">
            <v>Hit</v>
          </cell>
        </row>
        <row r="400">
          <cell r="C400" t="str">
            <v>Daman</v>
          </cell>
          <cell r="D400" t="str">
            <v>Liquid</v>
          </cell>
          <cell r="E400" t="str">
            <v>CPD</v>
          </cell>
          <cell r="M400" t="str">
            <v>Hit</v>
          </cell>
        </row>
        <row r="401">
          <cell r="C401" t="str">
            <v>Daman</v>
          </cell>
          <cell r="D401" t="str">
            <v>Liquid</v>
          </cell>
          <cell r="E401" t="str">
            <v>CPD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CPD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CPD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CPD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CPD</v>
          </cell>
          <cell r="M405" t="str">
            <v>Hit</v>
          </cell>
        </row>
        <row r="406">
          <cell r="C406" t="str">
            <v>Daman</v>
          </cell>
          <cell r="D406" t="str">
            <v>Liquid</v>
          </cell>
          <cell r="E406" t="str">
            <v>CPD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CPD</v>
          </cell>
          <cell r="M407" t="str">
            <v>Miss</v>
          </cell>
          <cell r="P407">
            <v>1</v>
          </cell>
        </row>
        <row r="408">
          <cell r="C408" t="str">
            <v>Daman</v>
          </cell>
          <cell r="D408" t="str">
            <v>Liquid</v>
          </cell>
          <cell r="E408" t="str">
            <v>CPD</v>
          </cell>
          <cell r="M408" t="str">
            <v>Hit</v>
          </cell>
        </row>
        <row r="409">
          <cell r="C409" t="str">
            <v>Daman</v>
          </cell>
          <cell r="D409" t="str">
            <v>Liquid</v>
          </cell>
          <cell r="E409" t="str">
            <v>CPD</v>
          </cell>
          <cell r="M409" t="str">
            <v/>
          </cell>
        </row>
        <row r="410">
          <cell r="C410" t="str">
            <v>Daman</v>
          </cell>
          <cell r="D410" t="str">
            <v>Liquid</v>
          </cell>
          <cell r="E410" t="str">
            <v>CPD</v>
          </cell>
          <cell r="M410" t="str">
            <v/>
          </cell>
        </row>
        <row r="411">
          <cell r="C411" t="str">
            <v>Daman</v>
          </cell>
          <cell r="D411" t="str">
            <v>Liquid</v>
          </cell>
          <cell r="E411" t="str">
            <v>CPD</v>
          </cell>
          <cell r="M411" t="str">
            <v>Miss</v>
          </cell>
          <cell r="P411">
            <v>1</v>
          </cell>
        </row>
        <row r="412">
          <cell r="C412" t="str">
            <v>Daman</v>
          </cell>
          <cell r="D412" t="str">
            <v>Liquid</v>
          </cell>
          <cell r="E412" t="str">
            <v>CPD</v>
          </cell>
          <cell r="M412" t="str">
            <v>Hit</v>
          </cell>
        </row>
        <row r="413">
          <cell r="C413" t="str">
            <v>Daman</v>
          </cell>
          <cell r="D413" t="str">
            <v>Liquid</v>
          </cell>
          <cell r="E413" t="str">
            <v>CPD</v>
          </cell>
          <cell r="M413" t="str">
            <v/>
          </cell>
        </row>
        <row r="414">
          <cell r="C414" t="str">
            <v>Daman</v>
          </cell>
          <cell r="D414" t="str">
            <v>Liquid</v>
          </cell>
          <cell r="E414" t="str">
            <v>CPD</v>
          </cell>
          <cell r="M414" t="str">
            <v/>
          </cell>
        </row>
        <row r="415">
          <cell r="C415" t="str">
            <v>Daman</v>
          </cell>
          <cell r="D415" t="str">
            <v>Liquid</v>
          </cell>
          <cell r="E415" t="str">
            <v>CPD</v>
          </cell>
          <cell r="M415" t="str">
            <v>Miss</v>
          </cell>
          <cell r="P415">
            <v>1</v>
          </cell>
        </row>
        <row r="416">
          <cell r="C416" t="str">
            <v>Daman</v>
          </cell>
          <cell r="D416" t="str">
            <v>Liquid</v>
          </cell>
          <cell r="E416" t="str">
            <v>CPD</v>
          </cell>
          <cell r="M416" t="str">
            <v/>
          </cell>
        </row>
        <row r="417">
          <cell r="C417" t="str">
            <v>Daman</v>
          </cell>
          <cell r="D417" t="str">
            <v>Liquid</v>
          </cell>
          <cell r="E417" t="str">
            <v>CPD</v>
          </cell>
          <cell r="M417" t="str">
            <v>Miss</v>
          </cell>
          <cell r="P417">
            <v>1</v>
          </cell>
        </row>
        <row r="418">
          <cell r="C418" t="str">
            <v>Daman</v>
          </cell>
          <cell r="D418" t="str">
            <v>Liquid</v>
          </cell>
          <cell r="E418" t="str">
            <v>CPD</v>
          </cell>
          <cell r="M418" t="str">
            <v>Hit</v>
          </cell>
        </row>
        <row r="419">
          <cell r="C419" t="str">
            <v>Daman</v>
          </cell>
          <cell r="D419" t="str">
            <v>Liquid</v>
          </cell>
          <cell r="E419" t="str">
            <v>CPD</v>
          </cell>
          <cell r="M419" t="str">
            <v/>
          </cell>
        </row>
        <row r="420">
          <cell r="C420" t="str">
            <v>Daman</v>
          </cell>
          <cell r="D420" t="str">
            <v>Liquid</v>
          </cell>
          <cell r="E420" t="str">
            <v>CPD</v>
          </cell>
          <cell r="M420" t="str">
            <v/>
          </cell>
        </row>
        <row r="421">
          <cell r="C421" t="str">
            <v>Daman</v>
          </cell>
          <cell r="D421" t="str">
            <v>Liquid</v>
          </cell>
          <cell r="E421" t="str">
            <v>CPD</v>
          </cell>
          <cell r="M421" t="str">
            <v>Hit</v>
          </cell>
        </row>
        <row r="422">
          <cell r="C422" t="str">
            <v>Daman</v>
          </cell>
          <cell r="D422" t="str">
            <v>Liquid</v>
          </cell>
          <cell r="E422" t="str">
            <v>CPD</v>
          </cell>
          <cell r="M422" t="str">
            <v/>
          </cell>
        </row>
        <row r="423">
          <cell r="C423" t="str">
            <v>Daman</v>
          </cell>
          <cell r="D423" t="str">
            <v>Liquid</v>
          </cell>
          <cell r="E423" t="str">
            <v>CPD</v>
          </cell>
          <cell r="M423" t="str">
            <v>Hit</v>
          </cell>
        </row>
        <row r="424">
          <cell r="C424" t="str">
            <v>Daman</v>
          </cell>
          <cell r="D424" t="str">
            <v>Liquid</v>
          </cell>
          <cell r="E424" t="str">
            <v>CMB</v>
          </cell>
          <cell r="M424" t="str">
            <v>Miss</v>
          </cell>
          <cell r="P424">
            <v>1</v>
          </cell>
        </row>
        <row r="425">
          <cell r="C425" t="str">
            <v>Daman</v>
          </cell>
          <cell r="D425" t="str">
            <v>Liquid</v>
          </cell>
          <cell r="E425" t="str">
            <v>CMB</v>
          </cell>
          <cell r="M425" t="str">
            <v/>
          </cell>
        </row>
        <row r="426">
          <cell r="C426" t="str">
            <v>Daman</v>
          </cell>
          <cell r="D426" t="str">
            <v>Liquid</v>
          </cell>
          <cell r="E426" t="str">
            <v>CMB</v>
          </cell>
          <cell r="M426" t="str">
            <v/>
          </cell>
        </row>
        <row r="427">
          <cell r="C427" t="str">
            <v>Daman</v>
          </cell>
          <cell r="D427" t="str">
            <v>Liquid</v>
          </cell>
          <cell r="E427" t="str">
            <v>CMB</v>
          </cell>
          <cell r="M427" t="str">
            <v/>
          </cell>
        </row>
        <row r="428">
          <cell r="C428" t="str">
            <v>Daman</v>
          </cell>
          <cell r="D428" t="str">
            <v>Liquid</v>
          </cell>
          <cell r="E428" t="str">
            <v>CMB</v>
          </cell>
          <cell r="M428" t="str">
            <v/>
          </cell>
        </row>
        <row r="429">
          <cell r="C429" t="str">
            <v>Daman</v>
          </cell>
          <cell r="D429" t="str">
            <v>Liquid</v>
          </cell>
          <cell r="E429" t="str">
            <v>CMB</v>
          </cell>
          <cell r="M429" t="str">
            <v/>
          </cell>
        </row>
        <row r="430">
          <cell r="C430" t="str">
            <v>Daman</v>
          </cell>
          <cell r="D430" t="str">
            <v>Liquid</v>
          </cell>
          <cell r="E430" t="str">
            <v>CMB</v>
          </cell>
          <cell r="M430" t="str">
            <v/>
          </cell>
        </row>
        <row r="431">
          <cell r="C431" t="str">
            <v>Daman</v>
          </cell>
          <cell r="D431" t="str">
            <v>Liquid</v>
          </cell>
          <cell r="E431" t="str">
            <v>CMB</v>
          </cell>
          <cell r="M431" t="str">
            <v/>
          </cell>
        </row>
        <row r="432">
          <cell r="C432" t="str">
            <v>Daman</v>
          </cell>
          <cell r="D432" t="str">
            <v>Liquid</v>
          </cell>
          <cell r="E432" t="str">
            <v>CMB</v>
          </cell>
          <cell r="M432" t="str">
            <v/>
          </cell>
        </row>
        <row r="433">
          <cell r="C433" t="str">
            <v>Daman</v>
          </cell>
          <cell r="D433" t="str">
            <v>Liquid</v>
          </cell>
          <cell r="E433" t="str">
            <v>CMB</v>
          </cell>
          <cell r="M433" t="str">
            <v/>
          </cell>
        </row>
        <row r="434">
          <cell r="C434" t="str">
            <v>Daman</v>
          </cell>
          <cell r="D434" t="str">
            <v>Liquid</v>
          </cell>
          <cell r="E434" t="str">
            <v>CMB</v>
          </cell>
          <cell r="M434" t="str">
            <v/>
          </cell>
        </row>
        <row r="435">
          <cell r="C435" t="str">
            <v>Daman</v>
          </cell>
          <cell r="D435" t="str">
            <v>Liquid</v>
          </cell>
          <cell r="E435" t="str">
            <v>CMB</v>
          </cell>
          <cell r="M435" t="str">
            <v/>
          </cell>
        </row>
        <row r="436">
          <cell r="C436" t="str">
            <v>Daman</v>
          </cell>
          <cell r="D436" t="str">
            <v>Liquid</v>
          </cell>
          <cell r="E436" t="str">
            <v>CMB</v>
          </cell>
          <cell r="M436" t="str">
            <v>Miss</v>
          </cell>
          <cell r="N436">
            <v>1</v>
          </cell>
        </row>
        <row r="437">
          <cell r="C437" t="str">
            <v>Daman</v>
          </cell>
          <cell r="D437" t="str">
            <v>Liquid</v>
          </cell>
          <cell r="E437" t="str">
            <v>CMB</v>
          </cell>
          <cell r="M437" t="str">
            <v>Hit</v>
          </cell>
        </row>
        <row r="438">
          <cell r="C438" t="str">
            <v>Daman</v>
          </cell>
          <cell r="D438" t="str">
            <v>Liquid</v>
          </cell>
          <cell r="E438" t="str">
            <v>CMB</v>
          </cell>
          <cell r="M438" t="str">
            <v/>
          </cell>
        </row>
        <row r="439">
          <cell r="C439" t="str">
            <v>Daman</v>
          </cell>
          <cell r="D439" t="str">
            <v>Liquid</v>
          </cell>
          <cell r="E439" t="str">
            <v>CMB</v>
          </cell>
          <cell r="M439" t="str">
            <v/>
          </cell>
        </row>
        <row r="440">
          <cell r="C440" t="str">
            <v>Daman</v>
          </cell>
          <cell r="D440" t="str">
            <v>Liquid</v>
          </cell>
          <cell r="E440" t="str">
            <v>CMB</v>
          </cell>
          <cell r="M440" t="str">
            <v/>
          </cell>
        </row>
        <row r="441">
          <cell r="C441" t="str">
            <v>Daman</v>
          </cell>
          <cell r="D441" t="str">
            <v>Liquid</v>
          </cell>
          <cell r="E441" t="str">
            <v>CMB</v>
          </cell>
          <cell r="M441" t="str">
            <v/>
          </cell>
        </row>
        <row r="442">
          <cell r="C442" t="str">
            <v>Daman</v>
          </cell>
          <cell r="D442" t="str">
            <v>Liquid</v>
          </cell>
          <cell r="E442" t="str">
            <v>CMB</v>
          </cell>
          <cell r="M442" t="str">
            <v/>
          </cell>
        </row>
        <row r="443">
          <cell r="C443" t="str">
            <v>Daman</v>
          </cell>
          <cell r="D443" t="str">
            <v>Liquid</v>
          </cell>
          <cell r="E443" t="str">
            <v>CMB</v>
          </cell>
          <cell r="M443" t="str">
            <v/>
          </cell>
        </row>
        <row r="444">
          <cell r="C444" t="str">
            <v>Taloja</v>
          </cell>
          <cell r="D444" t="str">
            <v>Noodle</v>
          </cell>
          <cell r="E444" t="str">
            <v>CMB</v>
          </cell>
          <cell r="M444" t="str">
            <v/>
          </cell>
        </row>
        <row r="445">
          <cell r="C445" t="str">
            <v>Taloja</v>
          </cell>
          <cell r="D445" t="str">
            <v>Noodle</v>
          </cell>
          <cell r="E445" t="str">
            <v>CMB</v>
          </cell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>Hit</v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Miss</v>
          </cell>
          <cell r="N10">
            <v>1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Miss</v>
          </cell>
          <cell r="P11">
            <v>1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>Hit</v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Miss</v>
          </cell>
          <cell r="O14">
            <v>1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N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>Hit</v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>Hit</v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>Hit</v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Hit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>Hit</v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>Hit</v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Hit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>Hit</v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>Hit</v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Hit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Miss</v>
          </cell>
          <cell r="N47">
            <v>1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>Miss</v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Miss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CPD</v>
          </cell>
          <cell r="M56" t="str">
            <v>Miss</v>
          </cell>
          <cell r="O56">
            <v>1</v>
          </cell>
        </row>
        <row r="57">
          <cell r="C57" t="str">
            <v>Baddi</v>
          </cell>
          <cell r="D57" t="str">
            <v>Soap</v>
          </cell>
          <cell r="E57" t="str">
            <v>CPD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CPD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CPD</v>
          </cell>
          <cell r="M59" t="str">
            <v>Hit</v>
          </cell>
        </row>
        <row r="60">
          <cell r="C60" t="str">
            <v>Baddi</v>
          </cell>
          <cell r="D60" t="str">
            <v>Soap</v>
          </cell>
          <cell r="E60" t="str">
            <v>CPD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CPD</v>
          </cell>
          <cell r="M61" t="str">
            <v>Hit</v>
          </cell>
        </row>
        <row r="62">
          <cell r="C62" t="str">
            <v>Baddi</v>
          </cell>
          <cell r="D62" t="str">
            <v>Soap</v>
          </cell>
          <cell r="E62" t="str">
            <v>CPD</v>
          </cell>
          <cell r="M62" t="str">
            <v>Hit</v>
          </cell>
        </row>
        <row r="63">
          <cell r="C63" t="str">
            <v>Baddi</v>
          </cell>
          <cell r="D63" t="str">
            <v>Soap</v>
          </cell>
          <cell r="E63" t="str">
            <v>CPD</v>
          </cell>
          <cell r="M63" t="str">
            <v>Miss</v>
          </cell>
          <cell r="N63">
            <v>1</v>
          </cell>
        </row>
        <row r="64">
          <cell r="C64" t="str">
            <v>Baddi</v>
          </cell>
          <cell r="D64" t="str">
            <v>Soap</v>
          </cell>
          <cell r="E64" t="str">
            <v>CPD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CPD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CPD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CPD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CPD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CPD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CPD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CPD</v>
          </cell>
          <cell r="M71" t="str">
            <v>Hit</v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>Miss</v>
          </cell>
          <cell r="O72">
            <v>1</v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>Miss</v>
          </cell>
          <cell r="N73">
            <v>1</v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>Hit</v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CPD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CPD</v>
          </cell>
          <cell r="M84" t="str">
            <v>Miss</v>
          </cell>
          <cell r="P84">
            <v>1</v>
          </cell>
        </row>
        <row r="85">
          <cell r="C85" t="str">
            <v>Baddi</v>
          </cell>
          <cell r="D85" t="str">
            <v>Soap</v>
          </cell>
          <cell r="E85" t="str">
            <v>CPD</v>
          </cell>
          <cell r="M85" t="str">
            <v>Miss</v>
          </cell>
          <cell r="O85">
            <v>1</v>
          </cell>
        </row>
        <row r="86">
          <cell r="C86" t="str">
            <v>Baddi</v>
          </cell>
          <cell r="D86" t="str">
            <v>Soap</v>
          </cell>
          <cell r="E86" t="str">
            <v>CPD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CPD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CPD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CPD</v>
          </cell>
          <cell r="M93" t="str">
            <v>Miss</v>
          </cell>
        </row>
        <row r="94">
          <cell r="C94" t="str">
            <v>Baddi</v>
          </cell>
          <cell r="D94" t="str">
            <v>Soap</v>
          </cell>
          <cell r="E94" t="str">
            <v>CPD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CPD</v>
          </cell>
          <cell r="M95" t="str">
            <v>Hit</v>
          </cell>
        </row>
        <row r="96">
          <cell r="C96" t="str">
            <v>Baddi</v>
          </cell>
          <cell r="D96" t="str">
            <v>Soap</v>
          </cell>
          <cell r="E96" t="str">
            <v>CPD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CPD</v>
          </cell>
          <cell r="M100" t="str">
            <v>Hit</v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>Hit</v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>Miss</v>
          </cell>
          <cell r="O104">
            <v>1</v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Hit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>Hit</v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Miss</v>
          </cell>
          <cell r="P108">
            <v>1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>Miss</v>
          </cell>
          <cell r="N109">
            <v>1</v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>Hit</v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>Miss</v>
          </cell>
          <cell r="P112">
            <v>1</v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Hit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Miss</v>
          </cell>
          <cell r="O114">
            <v>1</v>
          </cell>
        </row>
        <row r="115">
          <cell r="C115" t="str">
            <v>Baddi</v>
          </cell>
          <cell r="D115" t="str">
            <v>Noodle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Noodle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Powder</v>
          </cell>
          <cell r="E117" t="str">
            <v>CMB</v>
          </cell>
          <cell r="M117" t="str">
            <v>Hit</v>
          </cell>
        </row>
        <row r="118">
          <cell r="C118" t="str">
            <v>Baddi</v>
          </cell>
          <cell r="D118" t="str">
            <v>Powder</v>
          </cell>
          <cell r="E118" t="str">
            <v>CMB</v>
          </cell>
          <cell r="M118" t="str">
            <v>Miss</v>
          </cell>
          <cell r="N118">
            <v>1</v>
          </cell>
        </row>
        <row r="119">
          <cell r="C119" t="str">
            <v>Baddi</v>
          </cell>
          <cell r="D119" t="str">
            <v>Powder</v>
          </cell>
          <cell r="E119" t="str">
            <v>CMB</v>
          </cell>
          <cell r="M119" t="str">
            <v>Hit</v>
          </cell>
        </row>
        <row r="120">
          <cell r="C120" t="str">
            <v>Baddi</v>
          </cell>
          <cell r="D120" t="str">
            <v>Powder</v>
          </cell>
          <cell r="E120" t="str">
            <v>CMB</v>
          </cell>
          <cell r="M120" t="str">
            <v>Hit</v>
          </cell>
        </row>
        <row r="121">
          <cell r="C121" t="str">
            <v>Baddi</v>
          </cell>
          <cell r="D121" t="str">
            <v>Powder</v>
          </cell>
          <cell r="E121" t="str">
            <v>CMB</v>
          </cell>
          <cell r="M121" t="str">
            <v>Hit</v>
          </cell>
        </row>
        <row r="122">
          <cell r="C122" t="str">
            <v>Baddi</v>
          </cell>
          <cell r="D122" t="str">
            <v>Powder</v>
          </cell>
          <cell r="E122" t="str">
            <v>CMB</v>
          </cell>
          <cell r="M122" t="str">
            <v>Hit</v>
          </cell>
        </row>
        <row r="123">
          <cell r="C123" t="str">
            <v>Baddi</v>
          </cell>
          <cell r="D123" t="str">
            <v>Powder</v>
          </cell>
          <cell r="E123" t="str">
            <v>CMB</v>
          </cell>
          <cell r="M123" t="str">
            <v>Hit</v>
          </cell>
        </row>
        <row r="124">
          <cell r="C124" t="str">
            <v>Baddi</v>
          </cell>
          <cell r="D124" t="str">
            <v>Powder</v>
          </cell>
          <cell r="E124" t="str">
            <v>CMB</v>
          </cell>
          <cell r="M124" t="str">
            <v>Hit</v>
          </cell>
        </row>
        <row r="125">
          <cell r="C125" t="str">
            <v>Baddi</v>
          </cell>
          <cell r="D125" t="str">
            <v>Powder</v>
          </cell>
          <cell r="E125" t="str">
            <v>CMB</v>
          </cell>
          <cell r="M125" t="str">
            <v>Hit</v>
          </cell>
        </row>
        <row r="126">
          <cell r="C126" t="str">
            <v>Baddi</v>
          </cell>
          <cell r="D126" t="str">
            <v>Powder</v>
          </cell>
          <cell r="E126" t="str">
            <v>CMB</v>
          </cell>
          <cell r="M126" t="str">
            <v>Hit</v>
          </cell>
        </row>
        <row r="127">
          <cell r="C127" t="str">
            <v>Baddi</v>
          </cell>
          <cell r="D127" t="str">
            <v>Powder</v>
          </cell>
          <cell r="E127" t="str">
            <v>CMB</v>
          </cell>
          <cell r="M127" t="str">
            <v>Hit</v>
          </cell>
        </row>
        <row r="128">
          <cell r="C128" t="str">
            <v>Baddi</v>
          </cell>
          <cell r="D128" t="str">
            <v>Powder</v>
          </cell>
          <cell r="E128" t="str">
            <v>CMB</v>
          </cell>
          <cell r="M128" t="str">
            <v>Hit</v>
          </cell>
        </row>
        <row r="129">
          <cell r="C129" t="str">
            <v>Baddi</v>
          </cell>
          <cell r="D129" t="str">
            <v>Powder</v>
          </cell>
          <cell r="E129" t="str">
            <v>CMB</v>
          </cell>
          <cell r="M129" t="str">
            <v>Hit</v>
          </cell>
        </row>
        <row r="130">
          <cell r="C130" t="str">
            <v>Baddi</v>
          </cell>
          <cell r="D130" t="str">
            <v>Powder</v>
          </cell>
          <cell r="E130" t="str">
            <v>CMB</v>
          </cell>
          <cell r="M130" t="str">
            <v>Miss</v>
          </cell>
          <cell r="O130">
            <v>1</v>
          </cell>
        </row>
        <row r="131">
          <cell r="C131" t="str">
            <v>Baddi</v>
          </cell>
          <cell r="D131" t="str">
            <v>Powder</v>
          </cell>
          <cell r="E131" t="str">
            <v>CMB</v>
          </cell>
          <cell r="M131" t="str">
            <v>Hit</v>
          </cell>
        </row>
        <row r="132">
          <cell r="C132" t="str">
            <v>Baddi</v>
          </cell>
          <cell r="D132" t="str">
            <v>Powder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Powder</v>
          </cell>
          <cell r="E133" t="str">
            <v>CMB</v>
          </cell>
          <cell r="M133" t="str">
            <v>Hit</v>
          </cell>
        </row>
        <row r="134">
          <cell r="C134" t="str">
            <v>Baddi</v>
          </cell>
          <cell r="D134" t="str">
            <v>Powder</v>
          </cell>
          <cell r="E134" t="str">
            <v>CMB</v>
          </cell>
          <cell r="M134" t="str">
            <v>Hit</v>
          </cell>
        </row>
        <row r="135">
          <cell r="C135" t="str">
            <v>Baddi</v>
          </cell>
          <cell r="D135" t="str">
            <v>Powder</v>
          </cell>
          <cell r="E135" t="str">
            <v>CMB</v>
          </cell>
          <cell r="M135" t="str">
            <v>Hit</v>
          </cell>
        </row>
        <row r="136">
          <cell r="C136" t="str">
            <v>Tiljala</v>
          </cell>
          <cell r="D136" t="str">
            <v>Noodle</v>
          </cell>
          <cell r="E136" t="str">
            <v>CMB</v>
          </cell>
          <cell r="M136" t="str">
            <v>Hit</v>
          </cell>
        </row>
        <row r="137">
          <cell r="C137" t="str">
            <v>Daman</v>
          </cell>
          <cell r="D137" t="str">
            <v>Liquid</v>
          </cell>
          <cell r="E137" t="str">
            <v>CMB</v>
          </cell>
          <cell r="M137" t="str">
            <v>Hit</v>
          </cell>
        </row>
        <row r="138">
          <cell r="C138" t="str">
            <v>Daman</v>
          </cell>
          <cell r="D138" t="str">
            <v>Liquid</v>
          </cell>
          <cell r="E138" t="str">
            <v>CMB</v>
          </cell>
          <cell r="M138" t="str">
            <v>Hit</v>
          </cell>
        </row>
        <row r="139">
          <cell r="C139" t="str">
            <v>Daman</v>
          </cell>
          <cell r="D139" t="str">
            <v>Liquid</v>
          </cell>
          <cell r="E139" t="str">
            <v>CMB</v>
          </cell>
          <cell r="M139" t="str">
            <v>Hit</v>
          </cell>
        </row>
        <row r="140">
          <cell r="C140" t="str">
            <v>Daman</v>
          </cell>
          <cell r="D140" t="str">
            <v>Liquid</v>
          </cell>
          <cell r="E140" t="str">
            <v>CMB</v>
          </cell>
          <cell r="M140" t="str">
            <v>Hit</v>
          </cell>
        </row>
        <row r="141">
          <cell r="C141" t="str">
            <v>Daman</v>
          </cell>
          <cell r="D141" t="str">
            <v>Liquid</v>
          </cell>
          <cell r="E141" t="str">
            <v>CMB</v>
          </cell>
          <cell r="M141" t="str">
            <v>Hit</v>
          </cell>
        </row>
        <row r="142">
          <cell r="C142" t="str">
            <v>Daman</v>
          </cell>
          <cell r="D142" t="str">
            <v>Liquid</v>
          </cell>
          <cell r="E142" t="str">
            <v>CMB</v>
          </cell>
          <cell r="M142" t="str">
            <v>Hit</v>
          </cell>
        </row>
        <row r="143">
          <cell r="C143" t="str">
            <v>Daman</v>
          </cell>
          <cell r="D143" t="str">
            <v>Liquid</v>
          </cell>
          <cell r="E143" t="str">
            <v>CMB</v>
          </cell>
          <cell r="M143" t="str">
            <v>Hit</v>
          </cell>
        </row>
        <row r="144">
          <cell r="C144" t="str">
            <v>Daman</v>
          </cell>
          <cell r="D144" t="str">
            <v>Liquid</v>
          </cell>
          <cell r="E144" t="str">
            <v>CMB</v>
          </cell>
          <cell r="M144" t="str">
            <v>Hit</v>
          </cell>
        </row>
        <row r="145">
          <cell r="C145" t="str">
            <v>Daman</v>
          </cell>
          <cell r="D145" t="str">
            <v>Liquid</v>
          </cell>
          <cell r="E145" t="str">
            <v>CMB</v>
          </cell>
          <cell r="M145" t="str">
            <v>Hit</v>
          </cell>
        </row>
        <row r="146">
          <cell r="C146" t="str">
            <v>Daman</v>
          </cell>
          <cell r="D146" t="str">
            <v>Liquid</v>
          </cell>
          <cell r="E146" t="str">
            <v>CPD</v>
          </cell>
          <cell r="M146" t="str">
            <v>Hit</v>
          </cell>
        </row>
        <row r="147">
          <cell r="C147" t="str">
            <v>Daman</v>
          </cell>
          <cell r="D147" t="str">
            <v>Liquid</v>
          </cell>
          <cell r="E147" t="str">
            <v>CPD</v>
          </cell>
          <cell r="M147" t="str">
            <v>Hit</v>
          </cell>
        </row>
        <row r="148">
          <cell r="C148" t="str">
            <v>Daman</v>
          </cell>
          <cell r="D148" t="str">
            <v>Liquid</v>
          </cell>
          <cell r="E148" t="str">
            <v>CPD</v>
          </cell>
          <cell r="M148" t="str">
            <v>Hit</v>
          </cell>
        </row>
        <row r="149">
          <cell r="C149" t="str">
            <v>Daman</v>
          </cell>
          <cell r="D149" t="str">
            <v>Liquid</v>
          </cell>
          <cell r="E149" t="str">
            <v>CPD</v>
          </cell>
          <cell r="M149" t="str">
            <v/>
          </cell>
        </row>
        <row r="150">
          <cell r="C150" t="str">
            <v>Daman</v>
          </cell>
          <cell r="D150" t="str">
            <v>Liquid</v>
          </cell>
          <cell r="E150" t="str">
            <v>CPD</v>
          </cell>
          <cell r="M150" t="str">
            <v/>
          </cell>
        </row>
        <row r="151">
          <cell r="C151" t="str">
            <v>Daman</v>
          </cell>
          <cell r="D151" t="str">
            <v>Liquid</v>
          </cell>
          <cell r="E151" t="str">
            <v>CPD</v>
          </cell>
          <cell r="M151" t="str">
            <v>Hit</v>
          </cell>
        </row>
        <row r="152">
          <cell r="C152" t="str">
            <v>Daman</v>
          </cell>
          <cell r="D152" t="str">
            <v>Liquid</v>
          </cell>
          <cell r="E152" t="str">
            <v>CPD</v>
          </cell>
          <cell r="M152" t="str">
            <v>Hit</v>
          </cell>
        </row>
        <row r="153">
          <cell r="C153" t="str">
            <v>Daman</v>
          </cell>
          <cell r="D153" t="str">
            <v>Liquid</v>
          </cell>
          <cell r="E153" t="str">
            <v>CPD</v>
          </cell>
          <cell r="M153" t="str">
            <v>Hit</v>
          </cell>
        </row>
        <row r="154">
          <cell r="C154" t="str">
            <v>Daman</v>
          </cell>
          <cell r="D154" t="str">
            <v>Liquid</v>
          </cell>
          <cell r="E154" t="str">
            <v>CPD</v>
          </cell>
          <cell r="M154" t="str">
            <v>Hit</v>
          </cell>
        </row>
        <row r="155">
          <cell r="C155" t="str">
            <v>Daman</v>
          </cell>
          <cell r="D155" t="str">
            <v>Liquid</v>
          </cell>
          <cell r="E155" t="str">
            <v>CPD</v>
          </cell>
          <cell r="M155" t="str">
            <v>Hit</v>
          </cell>
        </row>
        <row r="156">
          <cell r="C156" t="str">
            <v>Daman</v>
          </cell>
          <cell r="D156" t="str">
            <v>Liquid</v>
          </cell>
          <cell r="E156" t="str">
            <v>CPD</v>
          </cell>
          <cell r="M156" t="str">
            <v>Hit</v>
          </cell>
        </row>
        <row r="157">
          <cell r="C157" t="str">
            <v>Daman</v>
          </cell>
          <cell r="D157" t="str">
            <v>Liquid</v>
          </cell>
          <cell r="E157" t="str">
            <v>CPD</v>
          </cell>
          <cell r="M157" t="str">
            <v/>
          </cell>
        </row>
        <row r="158">
          <cell r="C158" t="str">
            <v>Daman</v>
          </cell>
          <cell r="D158" t="str">
            <v>Liquid</v>
          </cell>
          <cell r="E158" t="str">
            <v>CPD</v>
          </cell>
          <cell r="M158" t="str">
            <v>Hit</v>
          </cell>
        </row>
        <row r="159">
          <cell r="C159" t="str">
            <v>Daman</v>
          </cell>
          <cell r="D159" t="str">
            <v>Liquid</v>
          </cell>
          <cell r="E159" t="str">
            <v>CPD</v>
          </cell>
          <cell r="M159" t="str">
            <v>Hit</v>
          </cell>
        </row>
        <row r="160">
          <cell r="C160" t="str">
            <v>Daman</v>
          </cell>
          <cell r="D160" t="str">
            <v>Liquid</v>
          </cell>
          <cell r="E160" t="str">
            <v>CPD</v>
          </cell>
          <cell r="M160" t="str">
            <v>Hit</v>
          </cell>
        </row>
        <row r="161">
          <cell r="C161" t="str">
            <v>Daman</v>
          </cell>
          <cell r="D161" t="str">
            <v>Liquid</v>
          </cell>
          <cell r="E161" t="str">
            <v>CPD</v>
          </cell>
          <cell r="M161" t="str">
            <v>Hit</v>
          </cell>
        </row>
        <row r="162">
          <cell r="C162" t="str">
            <v>Daman</v>
          </cell>
          <cell r="D162" t="str">
            <v>Liquid</v>
          </cell>
          <cell r="E162" t="str">
            <v>CPD</v>
          </cell>
          <cell r="M162" t="str">
            <v>Hit</v>
          </cell>
        </row>
        <row r="163">
          <cell r="C163" t="str">
            <v>Daman</v>
          </cell>
          <cell r="D163" t="str">
            <v>Liquid</v>
          </cell>
          <cell r="E163" t="str">
            <v>CPD</v>
          </cell>
          <cell r="M163" t="str">
            <v>Hit</v>
          </cell>
        </row>
        <row r="164">
          <cell r="C164" t="str">
            <v>Daman</v>
          </cell>
          <cell r="D164" t="str">
            <v>Liquid</v>
          </cell>
          <cell r="E164" t="str">
            <v>CPD</v>
          </cell>
          <cell r="M164" t="str">
            <v>Hit</v>
          </cell>
        </row>
        <row r="165">
          <cell r="C165" t="str">
            <v>Daman</v>
          </cell>
          <cell r="D165" t="str">
            <v>Liquid</v>
          </cell>
          <cell r="E165" t="str">
            <v>CMB</v>
          </cell>
          <cell r="M165" t="str">
            <v>Hit</v>
          </cell>
        </row>
        <row r="166">
          <cell r="C166" t="str">
            <v>Daman</v>
          </cell>
          <cell r="D166" t="str">
            <v>Liquid</v>
          </cell>
          <cell r="E166" t="str">
            <v>CMB</v>
          </cell>
          <cell r="M166" t="str">
            <v/>
          </cell>
        </row>
        <row r="167">
          <cell r="C167" t="str">
            <v>Daman</v>
          </cell>
          <cell r="D167" t="str">
            <v>Liquid</v>
          </cell>
          <cell r="E167" t="str">
            <v>CMB</v>
          </cell>
          <cell r="M167" t="str">
            <v/>
          </cell>
        </row>
        <row r="168">
          <cell r="C168" t="str">
            <v>Daman</v>
          </cell>
          <cell r="D168" t="str">
            <v>Liquid</v>
          </cell>
          <cell r="E168" t="str">
            <v>CMB</v>
          </cell>
          <cell r="M168" t="str">
            <v/>
          </cell>
        </row>
        <row r="169">
          <cell r="C169" t="str">
            <v>Daman</v>
          </cell>
          <cell r="D169" t="str">
            <v>Liquid</v>
          </cell>
          <cell r="E169" t="str">
            <v>CMB</v>
          </cell>
          <cell r="M169" t="str">
            <v/>
          </cell>
        </row>
        <row r="170">
          <cell r="C170" t="str">
            <v>Daman</v>
          </cell>
          <cell r="D170" t="str">
            <v>Liquid</v>
          </cell>
          <cell r="E170" t="str">
            <v>CMB</v>
          </cell>
          <cell r="M170" t="str">
            <v>Hit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M171" t="str">
            <v/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M172" t="str">
            <v/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M173" t="str">
            <v/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M174" t="str">
            <v/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M175" t="str">
            <v/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M176" t="str">
            <v/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M177" t="str">
            <v/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M178" t="str">
            <v/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M179" t="str">
            <v/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M180" t="str">
            <v/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M181" t="str">
            <v/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M182" t="str">
            <v/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M183" t="str">
            <v/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M184" t="str">
            <v/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M185" t="str">
            <v/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M186" t="str">
            <v/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M187" t="str">
            <v/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M188" t="str">
            <v/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M189" t="str">
            <v/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M190" t="str">
            <v/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M191" t="str">
            <v/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M192" t="str">
            <v/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M193" t="str">
            <v/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M194" t="str">
            <v/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M195" t="str">
            <v/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M196" t="str">
            <v/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M197" t="str">
            <v/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M198" t="str">
            <v/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M199" t="str">
            <v/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M200" t="str">
            <v/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M201" t="str">
            <v/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M202" t="str">
            <v/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M203" t="str">
            <v/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M204" t="str">
            <v/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M205" t="str">
            <v/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M206" t="str">
            <v/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M207" t="str">
            <v/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M208" t="str">
            <v/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M209" t="str">
            <v/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M210" t="str">
            <v/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M211" t="str">
            <v/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M212" t="str">
            <v/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M213" t="str">
            <v/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M214" t="str">
            <v/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M215" t="str">
            <v/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M216" t="str">
            <v/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M217" t="str">
            <v/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M218" t="str">
            <v/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M219" t="str">
            <v/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M220" t="str">
            <v/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M221" t="str">
            <v/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M222" t="str">
            <v/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M223" t="str">
            <v/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M224" t="str">
            <v/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M225" t="str">
            <v/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M226" t="str">
            <v/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M227" t="str">
            <v/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M228" t="str">
            <v/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M229" t="str">
            <v/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M230" t="str">
            <v/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M231" t="str">
            <v/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M232" t="str">
            <v/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M233" t="str">
            <v/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M234" t="str">
            <v/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M235" t="str">
            <v/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M236" t="str">
            <v/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M237" t="str">
            <v/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M238" t="str">
            <v/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M239" t="str">
            <v/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M240" t="str">
            <v/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M241" t="str">
            <v/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M242" t="str">
            <v/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M243" t="str">
            <v/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M244" t="str">
            <v/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M245" t="str">
            <v/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M246" t="str">
            <v/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M247" t="str">
            <v/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M248" t="str">
            <v/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M249" t="str">
            <v/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M250" t="str">
            <v/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M251" t="str">
            <v/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M252" t="str">
            <v/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M253" t="str">
            <v/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M254" t="str">
            <v/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M255" t="str">
            <v/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M256" t="str">
            <v/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M257" t="str">
            <v/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M258" t="str">
            <v/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M259" t="str">
            <v/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M260" t="str">
            <v/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M261" t="str">
            <v/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M262" t="str">
            <v/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M263" t="str">
            <v/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M264" t="str">
            <v/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M265" t="str">
            <v/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M266" t="str">
            <v/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M267" t="str">
            <v/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M268" t="str">
            <v/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M269" t="str">
            <v/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M270" t="str">
            <v/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M271" t="str">
            <v/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M272" t="str">
            <v/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M273" t="str">
            <v/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M274" t="str">
            <v/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M275" t="str">
            <v/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M276" t="str">
            <v/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M277" t="str">
            <v/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M278" t="str">
            <v/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M279" t="str">
            <v/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M280" t="str">
            <v/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M281" t="str">
            <v/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M282" t="str">
            <v/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M283" t="str">
            <v/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M284" t="str">
            <v/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M285" t="str">
            <v/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M286" t="str">
            <v/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M287" t="str">
            <v/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M288" t="str">
            <v/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M289" t="str">
            <v/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M290" t="str">
            <v/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M291" t="str">
            <v/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M292" t="str">
            <v/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M293" t="str">
            <v/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M294" t="str">
            <v/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M295" t="str">
            <v/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M296" t="str">
            <v/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M297" t="str">
            <v/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M298" t="str">
            <v/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M299" t="str">
            <v/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M300" t="str">
            <v/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M301" t="str">
            <v/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M302" t="str">
            <v/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M303" t="str">
            <v/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M304" t="str">
            <v/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M305" t="str">
            <v/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M306" t="str">
            <v/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M307" t="str">
            <v/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M308" t="str">
            <v/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M309" t="str">
            <v/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M310" t="str">
            <v/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M311" t="str">
            <v/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M312" t="str">
            <v/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M313" t="str">
            <v/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M314" t="str">
            <v/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M315" t="str">
            <v/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M316" t="str">
            <v/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M317" t="str">
            <v/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M318" t="str">
            <v/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M319" t="str">
            <v/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M320" t="str">
            <v/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M321" t="str">
            <v/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M322" t="str">
            <v/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M323" t="str">
            <v/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M324" t="str">
            <v/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M325" t="str">
            <v/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M326" t="str">
            <v/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M327" t="str">
            <v/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M328" t="str">
            <v/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M329" t="str">
            <v/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M330" t="str">
            <v/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M331" t="str">
            <v/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M332" t="str">
            <v/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M333" t="str">
            <v/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M334" t="str">
            <v/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M335" t="str">
            <v/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M336" t="str">
            <v/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M337" t="str">
            <v/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M338" t="str">
            <v/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M339" t="str">
            <v/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M340" t="str">
            <v/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M341" t="str">
            <v/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M342" t="str">
            <v/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M343" t="str">
            <v/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M344" t="str">
            <v/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M345" t="str">
            <v/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M346" t="str">
            <v/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M347" t="str">
            <v/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M348" t="str">
            <v/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M349" t="str">
            <v/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M350" t="str">
            <v/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M351" t="str">
            <v/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M352" t="str">
            <v/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M353" t="str">
            <v/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M354" t="str">
            <v/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M355" t="str">
            <v/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M356" t="str">
            <v/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M357" t="str">
            <v/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M358" t="str">
            <v/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M359" t="str">
            <v/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M360" t="str">
            <v/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M361" t="str">
            <v/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M362" t="str">
            <v/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M363" t="str">
            <v/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M364" t="str">
            <v/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M365" t="str">
            <v/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M366" t="str">
            <v/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M367" t="str">
            <v/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M368" t="str">
            <v/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M369" t="str">
            <v/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M370" t="str">
            <v/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M371" t="str">
            <v/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M372" t="str">
            <v/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M373" t="str">
            <v/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M374" t="str">
            <v/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M375" t="str">
            <v/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M376" t="str">
            <v/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M377" t="str">
            <v/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M378" t="str">
            <v/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M379" t="str">
            <v/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M380" t="str">
            <v/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M381" t="str">
            <v/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M382" t="str">
            <v/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M383" t="str">
            <v/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M384" t="str">
            <v/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M385" t="str">
            <v/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M386" t="str">
            <v/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M387" t="str">
            <v/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M388" t="str">
            <v/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M389" t="str">
            <v/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M390" t="str">
            <v/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M391" t="str">
            <v/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M392" t="str">
            <v/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M393" t="str">
            <v/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M394" t="str">
            <v/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M395" t="str">
            <v/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M396" t="str">
            <v/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M397" t="str">
            <v/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M398" t="str">
            <v/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M399" t="str">
            <v/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M400" t="str">
            <v/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M401" t="str">
            <v/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M402" t="str">
            <v/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M403" t="str">
            <v/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M404" t="str">
            <v/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M405" t="str">
            <v/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M406" t="str">
            <v/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M407" t="str">
            <v/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M408" t="str">
            <v/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M409" t="str">
            <v/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M410" t="str">
            <v/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M411" t="str">
            <v/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M412" t="str">
            <v/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M413" t="str">
            <v/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M414" t="str">
            <v/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M415" t="str">
            <v/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M416" t="str">
            <v/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M417" t="str">
            <v/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M418" t="str">
            <v/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M419" t="str">
            <v/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M420" t="str">
            <v/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M421" t="str">
            <v/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M422" t="str">
            <v/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M423" t="str">
            <v/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M424" t="str">
            <v/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M425" t="str">
            <v/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M426" t="str">
            <v/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M427" t="str">
            <v/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M428" t="str">
            <v/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M429" t="str">
            <v/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M430" t="str">
            <v/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M431" t="str">
            <v/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M432" t="str">
            <v/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M433" t="str">
            <v/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M434" t="str">
            <v/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M435" t="str">
            <v/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M436" t="str">
            <v/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M437" t="str">
            <v/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M438" t="str">
            <v/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M439" t="str">
            <v/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M440" t="str">
            <v/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M441" t="str">
            <v/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M442" t="str">
            <v/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M443" t="str">
            <v/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M444" t="str">
            <v/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SPATCH_OTIF"/>
      <sheetName val="Production_OTIF"/>
      <sheetName val="Opening_Stock_December"/>
    </sheetNames>
    <sheetDataSet>
      <sheetData sheetId="0" refreshError="1"/>
      <sheetData sheetId="1">
        <row r="14">
          <cell r="B14" t="str">
            <v>Client</v>
          </cell>
          <cell r="H14" t="str">
            <v>Percentage 
Dispatch Acheived</v>
          </cell>
          <cell r="I14" t="str">
            <v>Hit/Miss</v>
          </cell>
          <cell r="J14" t="str">
            <v>FG on hand</v>
          </cell>
          <cell r="Q14" t="str">
            <v>Percentage 
Dispatch Acheived</v>
          </cell>
          <cell r="R14" t="str">
            <v>Hit/Miss</v>
          </cell>
          <cell r="S14" t="str">
            <v>FG on hand</v>
          </cell>
          <cell r="Z14" t="str">
            <v>Percentage 
Dispatch Acheived</v>
          </cell>
          <cell r="AA14" t="str">
            <v>Hit/Miss</v>
          </cell>
          <cell r="AI14" t="str">
            <v>Percentage 
Dispatch Acheived</v>
          </cell>
          <cell r="AJ14" t="str">
            <v>Hit/Miss</v>
          </cell>
          <cell r="AK14" t="str">
            <v>FG on hand</v>
          </cell>
          <cell r="AP14" t="str">
            <v>Planned 
Dispatch</v>
          </cell>
          <cell r="AS14" t="str">
            <v>Hit/Miss</v>
          </cell>
        </row>
        <row r="16">
          <cell r="B16" t="str">
            <v>RB- Antiseptic Liquid</v>
          </cell>
          <cell r="H16">
            <v>1.04</v>
          </cell>
          <cell r="I16" t="str">
            <v>Hit</v>
          </cell>
          <cell r="Q16">
            <v>0.9885957446808511</v>
          </cell>
          <cell r="R16" t="str">
            <v>Hit</v>
          </cell>
          <cell r="Z16">
            <v>0.9882352941176471</v>
          </cell>
          <cell r="AA16" t="str">
            <v>Hit</v>
          </cell>
          <cell r="AI16">
            <v>0.82779922779922777</v>
          </cell>
          <cell r="AJ16" t="str">
            <v>Miss</v>
          </cell>
          <cell r="AS16" t="str">
            <v/>
          </cell>
        </row>
        <row r="17">
          <cell r="B17" t="str">
            <v>RB- Antiseptic Liquid</v>
          </cell>
          <cell r="H17" t="str">
            <v/>
          </cell>
          <cell r="I17" t="str">
            <v/>
          </cell>
          <cell r="Q17" t="str">
            <v/>
          </cell>
          <cell r="R17" t="str">
            <v/>
          </cell>
          <cell r="Z17" t="str">
            <v/>
          </cell>
          <cell r="AA17" t="str">
            <v/>
          </cell>
          <cell r="AI17" t="str">
            <v/>
          </cell>
          <cell r="AJ17" t="str">
            <v/>
          </cell>
          <cell r="AS17" t="str">
            <v/>
          </cell>
        </row>
        <row r="18">
          <cell r="B18" t="str">
            <v>RB- Antiseptic Liquid</v>
          </cell>
          <cell r="H18" t="str">
            <v/>
          </cell>
          <cell r="I18" t="str">
            <v/>
          </cell>
          <cell r="Q18" t="str">
            <v/>
          </cell>
          <cell r="R18" t="str">
            <v/>
          </cell>
          <cell r="Z18" t="str">
            <v/>
          </cell>
          <cell r="AA18" t="str">
            <v/>
          </cell>
          <cell r="AI18" t="str">
            <v/>
          </cell>
          <cell r="AJ18" t="str">
            <v/>
          </cell>
          <cell r="AS18" t="str">
            <v/>
          </cell>
        </row>
        <row r="19">
          <cell r="B19" t="str">
            <v>RB- Antiseptic Liquid</v>
          </cell>
          <cell r="H19" t="str">
            <v/>
          </cell>
          <cell r="I19" t="str">
            <v/>
          </cell>
          <cell r="Q19" t="str">
            <v/>
          </cell>
          <cell r="R19" t="str">
            <v/>
          </cell>
          <cell r="Z19" t="str">
            <v/>
          </cell>
          <cell r="AA19" t="str">
            <v/>
          </cell>
          <cell r="AI19" t="str">
            <v/>
          </cell>
          <cell r="AJ19" t="str">
            <v/>
          </cell>
          <cell r="AS19" t="str">
            <v/>
          </cell>
        </row>
        <row r="20">
          <cell r="H20" t="str">
            <v/>
          </cell>
          <cell r="I20" t="str">
            <v/>
          </cell>
          <cell r="R20" t="str">
            <v/>
          </cell>
          <cell r="AA20" t="str">
            <v/>
          </cell>
          <cell r="AS20" t="str">
            <v/>
          </cell>
        </row>
        <row r="21">
          <cell r="B21" t="str">
            <v>RB-Hand Sanitizer</v>
          </cell>
          <cell r="H21">
            <v>0.96</v>
          </cell>
          <cell r="I21" t="str">
            <v>Hit</v>
          </cell>
          <cell r="Q21">
            <v>1.5494505494505495</v>
          </cell>
          <cell r="R21" t="str">
            <v>Hit</v>
          </cell>
          <cell r="Z21" t="str">
            <v/>
          </cell>
          <cell r="AA21" t="str">
            <v/>
          </cell>
          <cell r="AI21">
            <v>0.97142857142857142</v>
          </cell>
          <cell r="AJ21" t="str">
            <v>Hit</v>
          </cell>
          <cell r="AS21" t="str">
            <v/>
          </cell>
        </row>
        <row r="22">
          <cell r="B22" t="str">
            <v>RB-Hand Sanitizer</v>
          </cell>
          <cell r="H22" t="str">
            <v/>
          </cell>
          <cell r="I22" t="str">
            <v/>
          </cell>
          <cell r="Q22">
            <v>0.96</v>
          </cell>
          <cell r="R22" t="str">
            <v>Hit</v>
          </cell>
          <cell r="Z22" t="str">
            <v/>
          </cell>
          <cell r="AA22" t="str">
            <v/>
          </cell>
          <cell r="AI22">
            <v>0</v>
          </cell>
          <cell r="AJ22" t="str">
            <v>Miss</v>
          </cell>
        </row>
        <row r="23">
          <cell r="B23" t="str">
            <v>RB-Hand Sanitizer</v>
          </cell>
          <cell r="H23" t="str">
            <v/>
          </cell>
          <cell r="I23" t="str">
            <v/>
          </cell>
          <cell r="Q23">
            <v>0.96</v>
          </cell>
          <cell r="R23" t="str">
            <v>Hit</v>
          </cell>
          <cell r="Z23" t="str">
            <v/>
          </cell>
          <cell r="AA23" t="str">
            <v/>
          </cell>
          <cell r="AI23">
            <v>0</v>
          </cell>
          <cell r="AJ23" t="str">
            <v>Miss</v>
          </cell>
        </row>
        <row r="24">
          <cell r="B24" t="str">
            <v>RB-Hand Sanitizer</v>
          </cell>
          <cell r="H24">
            <v>0.96</v>
          </cell>
          <cell r="I24" t="str">
            <v>Hit</v>
          </cell>
          <cell r="Q24">
            <v>1.0285714285714285</v>
          </cell>
          <cell r="R24" t="str">
            <v>Hit</v>
          </cell>
          <cell r="Z24">
            <v>1</v>
          </cell>
          <cell r="AA24" t="str">
            <v>Hit</v>
          </cell>
          <cell r="AI24">
            <v>0.60168471720818295</v>
          </cell>
          <cell r="AJ24" t="str">
            <v>Miss</v>
          </cell>
          <cell r="AS24" t="str">
            <v/>
          </cell>
        </row>
        <row r="25">
          <cell r="H25" t="str">
            <v/>
          </cell>
        </row>
        <row r="26">
          <cell r="B26" t="str">
            <v>Frigerm</v>
          </cell>
          <cell r="H26" t="str">
            <v/>
          </cell>
          <cell r="I26" t="str">
            <v/>
          </cell>
          <cell r="Q26" t="str">
            <v/>
          </cell>
          <cell r="R26" t="str">
            <v/>
          </cell>
          <cell r="Z26" t="str">
            <v/>
          </cell>
          <cell r="AA26" t="str">
            <v/>
          </cell>
          <cell r="AI26" t="str">
            <v/>
          </cell>
          <cell r="AJ26" t="str">
            <v/>
          </cell>
          <cell r="AS26" t="str">
            <v/>
          </cell>
        </row>
        <row r="27">
          <cell r="B27" t="str">
            <v>Frigerm</v>
          </cell>
          <cell r="H27" t="str">
            <v/>
          </cell>
          <cell r="I27" t="str">
            <v/>
          </cell>
          <cell r="Q27" t="str">
            <v/>
          </cell>
          <cell r="R27" t="str">
            <v/>
          </cell>
          <cell r="Z27" t="str">
            <v/>
          </cell>
          <cell r="AA27" t="str">
            <v/>
          </cell>
          <cell r="AI27" t="str">
            <v/>
          </cell>
          <cell r="AJ27" t="str">
            <v/>
          </cell>
          <cell r="AS27" t="str">
            <v/>
          </cell>
        </row>
        <row r="28">
          <cell r="B28" t="str">
            <v>Frigerm</v>
          </cell>
          <cell r="Q28" t="str">
            <v/>
          </cell>
          <cell r="Z28" t="str">
            <v/>
          </cell>
          <cell r="AA28" t="str">
            <v/>
          </cell>
          <cell r="AI28" t="str">
            <v/>
          </cell>
          <cell r="AJ28" t="str">
            <v/>
          </cell>
        </row>
        <row r="29">
          <cell r="H29" t="str">
            <v/>
          </cell>
        </row>
        <row r="30">
          <cell r="H30" t="str">
            <v/>
          </cell>
          <cell r="I30" t="str">
            <v/>
          </cell>
          <cell r="Q30" t="str">
            <v/>
          </cell>
          <cell r="R30" t="str">
            <v/>
          </cell>
          <cell r="Z30" t="str">
            <v/>
          </cell>
          <cell r="AA30" t="str">
            <v/>
          </cell>
          <cell r="AI30" t="str">
            <v/>
          </cell>
          <cell r="AJ30" t="str">
            <v/>
          </cell>
          <cell r="AS30" t="str">
            <v/>
          </cell>
        </row>
        <row r="31">
          <cell r="H31" t="str">
            <v/>
          </cell>
        </row>
        <row r="32">
          <cell r="B32" t="str">
            <v>Bactorub Bulk - Raman &amp; Weil</v>
          </cell>
          <cell r="I32" t="str">
            <v/>
          </cell>
          <cell r="Q32" t="str">
            <v/>
          </cell>
          <cell r="R32" t="str">
            <v/>
          </cell>
          <cell r="Z32" t="str">
            <v/>
          </cell>
          <cell r="AA32" t="str">
            <v/>
          </cell>
          <cell r="AI32" t="str">
            <v/>
          </cell>
          <cell r="AJ32" t="str">
            <v/>
          </cell>
          <cell r="AS32" t="str">
            <v/>
          </cell>
        </row>
        <row r="33">
          <cell r="B33" t="str">
            <v>Bactorub Bulk - Raman &amp; Weil</v>
          </cell>
          <cell r="Q33" t="str">
            <v/>
          </cell>
          <cell r="Z33" t="str">
            <v/>
          </cell>
          <cell r="AA33" t="str">
            <v/>
          </cell>
          <cell r="AI33" t="str">
            <v/>
          </cell>
          <cell r="AJ33" t="str">
            <v/>
          </cell>
        </row>
        <row r="34">
          <cell r="B34" t="str">
            <v>Bactorub Bulk - Raman &amp; Weil</v>
          </cell>
          <cell r="Q34" t="str">
            <v/>
          </cell>
          <cell r="Z34" t="str">
            <v/>
          </cell>
          <cell r="AA34" t="str">
            <v/>
          </cell>
          <cell r="AJ34" t="str">
            <v/>
          </cell>
        </row>
        <row r="35">
          <cell r="Q35" t="str">
            <v/>
          </cell>
          <cell r="Z35" t="str">
            <v/>
          </cell>
          <cell r="AA35" t="str">
            <v/>
          </cell>
          <cell r="AI35" t="str">
            <v/>
          </cell>
          <cell r="AJ35" t="str">
            <v/>
          </cell>
        </row>
        <row r="36">
          <cell r="H36" t="str">
            <v/>
          </cell>
          <cell r="I36" t="str">
            <v/>
          </cell>
          <cell r="R36" t="str">
            <v/>
          </cell>
          <cell r="AA36" t="str">
            <v/>
          </cell>
          <cell r="AS36" t="str">
            <v/>
          </cell>
        </row>
        <row r="37">
          <cell r="B37" t="str">
            <v>J&amp;J- CCFW</v>
          </cell>
          <cell r="H37" t="str">
            <v/>
          </cell>
          <cell r="I37" t="str">
            <v/>
          </cell>
          <cell r="R37" t="str">
            <v/>
          </cell>
          <cell r="Z37" t="str">
            <v/>
          </cell>
          <cell r="AA37" t="str">
            <v/>
          </cell>
          <cell r="AI37" t="str">
            <v/>
          </cell>
          <cell r="AJ37" t="str">
            <v/>
          </cell>
          <cell r="AS37" t="str">
            <v/>
          </cell>
        </row>
        <row r="38">
          <cell r="B38" t="str">
            <v>J&amp;J- CCFW</v>
          </cell>
          <cell r="H38" t="str">
            <v/>
          </cell>
          <cell r="I38" t="str">
            <v/>
          </cell>
          <cell r="R38" t="str">
            <v/>
          </cell>
          <cell r="Z38" t="str">
            <v/>
          </cell>
          <cell r="AA38" t="str">
            <v/>
          </cell>
          <cell r="AI38" t="str">
            <v/>
          </cell>
          <cell r="AJ38" t="str">
            <v/>
          </cell>
          <cell r="AS38" t="str">
            <v/>
          </cell>
        </row>
        <row r="39">
          <cell r="B39" t="str">
            <v>J&amp;J- CCFW</v>
          </cell>
          <cell r="H39" t="str">
            <v/>
          </cell>
          <cell r="I39" t="str">
            <v/>
          </cell>
          <cell r="R39" t="str">
            <v/>
          </cell>
          <cell r="Z39" t="str">
            <v/>
          </cell>
          <cell r="AA39" t="str">
            <v/>
          </cell>
          <cell r="AI39" t="str">
            <v/>
          </cell>
          <cell r="AJ39" t="str">
            <v/>
          </cell>
          <cell r="AS39" t="str">
            <v/>
          </cell>
        </row>
        <row r="40">
          <cell r="B40" t="str">
            <v>J&amp;J- CCFW</v>
          </cell>
          <cell r="H40" t="str">
            <v/>
          </cell>
          <cell r="I40" t="str">
            <v/>
          </cell>
          <cell r="Z40" t="str">
            <v/>
          </cell>
          <cell r="AA40" t="str">
            <v/>
          </cell>
          <cell r="AI40" t="str">
            <v/>
          </cell>
          <cell r="AJ40" t="str">
            <v/>
          </cell>
          <cell r="AS40" t="str">
            <v/>
          </cell>
        </row>
        <row r="41">
          <cell r="B41" t="str">
            <v>J&amp;J- CCFW</v>
          </cell>
          <cell r="H41" t="str">
            <v/>
          </cell>
          <cell r="I41" t="str">
            <v/>
          </cell>
          <cell r="R41" t="str">
            <v/>
          </cell>
          <cell r="Z41" t="str">
            <v/>
          </cell>
          <cell r="AA41" t="str">
            <v/>
          </cell>
          <cell r="AI41" t="str">
            <v/>
          </cell>
          <cell r="AJ41" t="str">
            <v/>
          </cell>
          <cell r="AS41" t="str">
            <v/>
          </cell>
        </row>
        <row r="42">
          <cell r="B42" t="str">
            <v>J&amp;J- MEFW</v>
          </cell>
          <cell r="H42" t="str">
            <v/>
          </cell>
          <cell r="I42" t="str">
            <v/>
          </cell>
          <cell r="R42" t="str">
            <v/>
          </cell>
          <cell r="Z42" t="str">
            <v/>
          </cell>
          <cell r="AA42" t="str">
            <v/>
          </cell>
          <cell r="AI42" t="str">
            <v/>
          </cell>
          <cell r="AJ42" t="str">
            <v/>
          </cell>
          <cell r="AS42" t="str">
            <v/>
          </cell>
        </row>
        <row r="43">
          <cell r="B43" t="str">
            <v>J&amp;J- MEFW</v>
          </cell>
          <cell r="H43" t="str">
            <v/>
          </cell>
          <cell r="R43" t="str">
            <v/>
          </cell>
          <cell r="Z43" t="str">
            <v/>
          </cell>
          <cell r="AA43" t="str">
            <v/>
          </cell>
          <cell r="AI43" t="str">
            <v/>
          </cell>
          <cell r="AJ43" t="str">
            <v/>
          </cell>
          <cell r="AS43" t="str">
            <v/>
          </cell>
        </row>
        <row r="44">
          <cell r="B44" t="str">
            <v>J&amp;J- MEFW</v>
          </cell>
          <cell r="H44" t="str">
            <v/>
          </cell>
          <cell r="I44" t="str">
            <v/>
          </cell>
          <cell r="Z44" t="str">
            <v/>
          </cell>
          <cell r="AA44" t="str">
            <v/>
          </cell>
          <cell r="AI44" t="str">
            <v/>
          </cell>
          <cell r="AJ44" t="str">
            <v/>
          </cell>
          <cell r="AS44" t="str">
            <v/>
          </cell>
        </row>
        <row r="45">
          <cell r="B45" t="str">
            <v>J&amp;J- NMT Shampoo</v>
          </cell>
          <cell r="H45" t="str">
            <v/>
          </cell>
          <cell r="R45" t="str">
            <v/>
          </cell>
          <cell r="Z45" t="str">
            <v/>
          </cell>
          <cell r="AA45" t="str">
            <v/>
          </cell>
          <cell r="AI45" t="str">
            <v/>
          </cell>
          <cell r="AJ45" t="str">
            <v/>
          </cell>
          <cell r="AS45" t="str">
            <v/>
          </cell>
        </row>
        <row r="46">
          <cell r="B46" t="str">
            <v>J&amp;J- Baby Oil</v>
          </cell>
          <cell r="H46" t="str">
            <v/>
          </cell>
          <cell r="R46" t="str">
            <v/>
          </cell>
          <cell r="Z46" t="str">
            <v/>
          </cell>
          <cell r="AA46" t="str">
            <v/>
          </cell>
          <cell r="AI46" t="str">
            <v/>
          </cell>
          <cell r="AJ46" t="str">
            <v/>
          </cell>
          <cell r="AS46" t="str">
            <v/>
          </cell>
        </row>
        <row r="47">
          <cell r="B47" t="str">
            <v>J&amp;J- Baby Oil</v>
          </cell>
          <cell r="H47" t="str">
            <v/>
          </cell>
          <cell r="I47" t="str">
            <v/>
          </cell>
          <cell r="R47" t="str">
            <v/>
          </cell>
          <cell r="Z47" t="str">
            <v/>
          </cell>
          <cell r="AA47" t="str">
            <v/>
          </cell>
          <cell r="AI47" t="str">
            <v/>
          </cell>
          <cell r="AJ47" t="str">
            <v/>
          </cell>
          <cell r="AS47" t="str">
            <v/>
          </cell>
        </row>
        <row r="48">
          <cell r="B48" t="str">
            <v>J&amp;J- CCFW</v>
          </cell>
          <cell r="H48" t="str">
            <v/>
          </cell>
          <cell r="I48" t="str">
            <v/>
          </cell>
          <cell r="R48" t="str">
            <v/>
          </cell>
          <cell r="Z48" t="str">
            <v/>
          </cell>
          <cell r="AA48" t="str">
            <v/>
          </cell>
          <cell r="AI48" t="str">
            <v/>
          </cell>
          <cell r="AJ48" t="str">
            <v/>
          </cell>
          <cell r="AS48" t="str">
            <v/>
          </cell>
        </row>
        <row r="49">
          <cell r="B49" t="str">
            <v>J&amp;J- CCFW</v>
          </cell>
          <cell r="H49" t="str">
            <v/>
          </cell>
          <cell r="I49" t="str">
            <v/>
          </cell>
          <cell r="R49" t="str">
            <v/>
          </cell>
          <cell r="Z49" t="str">
            <v/>
          </cell>
          <cell r="AA49" t="str">
            <v/>
          </cell>
          <cell r="AI49" t="str">
            <v/>
          </cell>
          <cell r="AJ49" t="str">
            <v/>
          </cell>
          <cell r="AS49" t="str">
            <v/>
          </cell>
        </row>
        <row r="50">
          <cell r="B50" t="str">
            <v>J&amp;J- CCFW</v>
          </cell>
          <cell r="H50" t="str">
            <v/>
          </cell>
          <cell r="I50" t="str">
            <v/>
          </cell>
          <cell r="R50" t="str">
            <v/>
          </cell>
          <cell r="Z50" t="str">
            <v/>
          </cell>
          <cell r="AA50" t="str">
            <v/>
          </cell>
          <cell r="AI50" t="str">
            <v/>
          </cell>
          <cell r="AJ50" t="str">
            <v/>
          </cell>
          <cell r="AS50" t="str">
            <v/>
          </cell>
        </row>
        <row r="51">
          <cell r="B51" t="str">
            <v>J&amp;J- CCFW</v>
          </cell>
          <cell r="H51" t="str">
            <v/>
          </cell>
          <cell r="I51" t="str">
            <v/>
          </cell>
          <cell r="R51" t="str">
            <v/>
          </cell>
          <cell r="Z51" t="str">
            <v/>
          </cell>
          <cell r="AA51" t="str">
            <v/>
          </cell>
          <cell r="AI51" t="str">
            <v/>
          </cell>
          <cell r="AJ51" t="str">
            <v/>
          </cell>
          <cell r="AS51" t="str">
            <v/>
          </cell>
        </row>
        <row r="52">
          <cell r="B52" t="str">
            <v>J&amp;J- CCFW</v>
          </cell>
          <cell r="H52" t="str">
            <v/>
          </cell>
          <cell r="I52" t="str">
            <v/>
          </cell>
          <cell r="R52" t="str">
            <v/>
          </cell>
          <cell r="Z52" t="str">
            <v/>
          </cell>
          <cell r="AA52" t="str">
            <v/>
          </cell>
          <cell r="AI52" t="str">
            <v/>
          </cell>
          <cell r="AJ52" t="str">
            <v/>
          </cell>
          <cell r="AS52" t="str">
            <v/>
          </cell>
        </row>
        <row r="53">
          <cell r="B53" t="str">
            <v>J&amp;J- CCFW</v>
          </cell>
          <cell r="H53" t="str">
            <v/>
          </cell>
          <cell r="I53" t="str">
            <v/>
          </cell>
          <cell r="Q53" t="str">
            <v xml:space="preserve"> </v>
          </cell>
          <cell r="Z53" t="str">
            <v/>
          </cell>
          <cell r="AA53" t="str">
            <v/>
          </cell>
          <cell r="AI53" t="str">
            <v/>
          </cell>
          <cell r="AJ53" t="str">
            <v/>
          </cell>
          <cell r="AS53" t="str">
            <v/>
          </cell>
        </row>
        <row r="55">
          <cell r="B55" t="str">
            <v>BS - Handwash</v>
          </cell>
          <cell r="H55">
            <v>1.008</v>
          </cell>
          <cell r="I55" t="str">
            <v>Hit</v>
          </cell>
          <cell r="Q55">
            <v>0.98799999999999999</v>
          </cell>
          <cell r="R55" t="str">
            <v>Hit</v>
          </cell>
          <cell r="Z55">
            <v>0.1</v>
          </cell>
          <cell r="AA55" t="str">
            <v>Miss</v>
          </cell>
          <cell r="AI55">
            <v>1.2896461336828309</v>
          </cell>
          <cell r="AJ55" t="str">
            <v>Hit</v>
          </cell>
          <cell r="AS55" t="str">
            <v/>
          </cell>
        </row>
        <row r="56">
          <cell r="B56" t="str">
            <v>BS - Handwash</v>
          </cell>
          <cell r="H56" t="str">
            <v/>
          </cell>
          <cell r="I56" t="str">
            <v/>
          </cell>
          <cell r="Q56" t="str">
            <v/>
          </cell>
          <cell r="R56" t="str">
            <v/>
          </cell>
          <cell r="Z56" t="str">
            <v/>
          </cell>
          <cell r="AA56" t="str">
            <v/>
          </cell>
          <cell r="AI56" t="str">
            <v/>
          </cell>
          <cell r="AJ56" t="str">
            <v/>
          </cell>
          <cell r="AS56" t="str">
            <v/>
          </cell>
        </row>
        <row r="57">
          <cell r="B57" t="str">
            <v>BS - Handwash</v>
          </cell>
          <cell r="H57" t="str">
            <v/>
          </cell>
          <cell r="I57" t="str">
            <v/>
          </cell>
          <cell r="Q57" t="str">
            <v/>
          </cell>
          <cell r="R57" t="str">
            <v/>
          </cell>
          <cell r="Z57" t="str">
            <v/>
          </cell>
          <cell r="AA57" t="str">
            <v/>
          </cell>
          <cell r="AI57" t="str">
            <v/>
          </cell>
          <cell r="AJ57" t="str">
            <v/>
          </cell>
          <cell r="AS57" t="str">
            <v/>
          </cell>
        </row>
        <row r="58">
          <cell r="B58" t="str">
            <v>BS - Handwash</v>
          </cell>
          <cell r="H58">
            <v>0.98840579710144927</v>
          </cell>
          <cell r="I58" t="str">
            <v>Hit</v>
          </cell>
          <cell r="Q58" t="str">
            <v/>
          </cell>
          <cell r="R58" t="str">
            <v/>
          </cell>
          <cell r="Z58">
            <v>1.008</v>
          </cell>
          <cell r="AA58" t="str">
            <v>Hit</v>
          </cell>
          <cell r="AI58">
            <v>0.32581507215392835</v>
          </cell>
          <cell r="AJ58" t="str">
            <v>Miss</v>
          </cell>
          <cell r="AP58">
            <v>0</v>
          </cell>
          <cell r="AS58" t="str">
            <v/>
          </cell>
        </row>
        <row r="59">
          <cell r="B59" t="str">
            <v>BS - Handwash</v>
          </cell>
          <cell r="H59" t="str">
            <v/>
          </cell>
          <cell r="I59" t="str">
            <v/>
          </cell>
          <cell r="Q59" t="str">
            <v/>
          </cell>
          <cell r="R59" t="str">
            <v/>
          </cell>
          <cell r="Z59" t="str">
            <v/>
          </cell>
          <cell r="AA59" t="str">
            <v/>
          </cell>
          <cell r="AI59" t="str">
            <v/>
          </cell>
          <cell r="AJ59" t="str">
            <v/>
          </cell>
          <cell r="AS59" t="str">
            <v/>
          </cell>
        </row>
        <row r="60">
          <cell r="B60" t="str">
            <v>BS - Handwash</v>
          </cell>
          <cell r="H60" t="str">
            <v/>
          </cell>
          <cell r="I60" t="str">
            <v/>
          </cell>
          <cell r="Q60" t="str">
            <v/>
          </cell>
          <cell r="R60" t="str">
            <v/>
          </cell>
          <cell r="Z60" t="str">
            <v/>
          </cell>
          <cell r="AA60" t="str">
            <v/>
          </cell>
          <cell r="AI60" t="str">
            <v/>
          </cell>
          <cell r="AJ60" t="str">
            <v/>
          </cell>
          <cell r="AS60" t="str">
            <v/>
          </cell>
        </row>
        <row r="61">
          <cell r="B61" t="str">
            <v>BACTERSHIELD HW 800ML POUCH</v>
          </cell>
          <cell r="H61">
            <v>0.98571428571428577</v>
          </cell>
          <cell r="I61" t="str">
            <v>Hit</v>
          </cell>
          <cell r="Q61">
            <v>1</v>
          </cell>
          <cell r="R61" t="str">
            <v>Hit</v>
          </cell>
          <cell r="Z61">
            <v>5.1428571428571428E-2</v>
          </cell>
          <cell r="AA61" t="str">
            <v>Miss</v>
          </cell>
          <cell r="AI61">
            <v>1.3172541743970316</v>
          </cell>
          <cell r="AJ61" t="str">
            <v>Hit</v>
          </cell>
          <cell r="AS61" t="str">
            <v/>
          </cell>
        </row>
        <row r="62">
          <cell r="B62" t="str">
            <v>BS - Handwash</v>
          </cell>
          <cell r="H62">
            <v>0.96</v>
          </cell>
          <cell r="I62" t="str">
            <v>Hit</v>
          </cell>
          <cell r="Q62">
            <v>0.98399999999999999</v>
          </cell>
          <cell r="R62" t="str">
            <v>Hit</v>
          </cell>
          <cell r="Z62">
            <v>0.24</v>
          </cell>
          <cell r="AA62" t="str">
            <v>Miss</v>
          </cell>
          <cell r="AI62">
            <v>0.97402597402597402</v>
          </cell>
          <cell r="AJ62" t="str">
            <v>Hit</v>
          </cell>
        </row>
        <row r="63">
          <cell r="B63" t="str">
            <v>DOY Face wash</v>
          </cell>
          <cell r="H63" t="str">
            <v/>
          </cell>
          <cell r="I63" t="str">
            <v/>
          </cell>
          <cell r="Q63" t="str">
            <v/>
          </cell>
          <cell r="R63" t="str">
            <v/>
          </cell>
          <cell r="Z63" t="str">
            <v/>
          </cell>
          <cell r="AA63" t="str">
            <v/>
          </cell>
          <cell r="AI63">
            <v>0</v>
          </cell>
          <cell r="AJ63" t="str">
            <v>Miss</v>
          </cell>
        </row>
        <row r="64">
          <cell r="B64" t="str">
            <v>DOY Face wash</v>
          </cell>
          <cell r="H64" t="str">
            <v/>
          </cell>
          <cell r="I64" t="str">
            <v/>
          </cell>
          <cell r="Q64" t="str">
            <v/>
          </cell>
          <cell r="R64" t="str">
            <v/>
          </cell>
          <cell r="Z64" t="str">
            <v/>
          </cell>
          <cell r="AA64" t="str">
            <v/>
          </cell>
          <cell r="AI64" t="str">
            <v/>
          </cell>
          <cell r="AJ64" t="str">
            <v/>
          </cell>
          <cell r="AS64" t="str">
            <v/>
          </cell>
        </row>
        <row r="65">
          <cell r="B65" t="str">
            <v>DOY Face wash</v>
          </cell>
          <cell r="H65" t="str">
            <v/>
          </cell>
          <cell r="I65" t="str">
            <v/>
          </cell>
          <cell r="Q65" t="str">
            <v/>
          </cell>
          <cell r="R65" t="str">
            <v/>
          </cell>
          <cell r="Z65" t="str">
            <v/>
          </cell>
          <cell r="AA65" t="str">
            <v/>
          </cell>
          <cell r="AI65">
            <v>0</v>
          </cell>
          <cell r="AJ65" t="str">
            <v>Miss</v>
          </cell>
          <cell r="AS65" t="str">
            <v/>
          </cell>
        </row>
        <row r="66">
          <cell r="B66" t="str">
            <v>DOY Face wash</v>
          </cell>
          <cell r="H66" t="str">
            <v/>
          </cell>
          <cell r="I66" t="str">
            <v/>
          </cell>
          <cell r="Q66" t="str">
            <v/>
          </cell>
          <cell r="R66" t="str">
            <v/>
          </cell>
          <cell r="Z66" t="str">
            <v/>
          </cell>
          <cell r="AA66" t="str">
            <v/>
          </cell>
          <cell r="AI66" t="str">
            <v/>
          </cell>
          <cell r="AJ66" t="str">
            <v/>
          </cell>
          <cell r="AS66" t="str">
            <v/>
          </cell>
        </row>
        <row r="67">
          <cell r="B67" t="str">
            <v>DOY Face wash</v>
          </cell>
          <cell r="H67">
            <v>0.30293159609120524</v>
          </cell>
          <cell r="I67" t="str">
            <v>Miss</v>
          </cell>
          <cell r="Q67" t="str">
            <v/>
          </cell>
          <cell r="R67" t="str">
            <v/>
          </cell>
          <cell r="Z67">
            <v>1</v>
          </cell>
          <cell r="AA67" t="str">
            <v>Hit</v>
          </cell>
          <cell r="AI67">
            <v>1.1842105263157894</v>
          </cell>
          <cell r="AJ67" t="str">
            <v>Hit</v>
          </cell>
          <cell r="AS67" t="str">
            <v/>
          </cell>
        </row>
        <row r="68">
          <cell r="B68" t="str">
            <v>DOY Face wash</v>
          </cell>
          <cell r="H68" t="str">
            <v/>
          </cell>
          <cell r="I68" t="str">
            <v/>
          </cell>
          <cell r="Q68" t="str">
            <v/>
          </cell>
          <cell r="R68" t="str">
            <v/>
          </cell>
          <cell r="Z68" t="str">
            <v/>
          </cell>
          <cell r="AA68" t="str">
            <v/>
          </cell>
          <cell r="AJ68" t="str">
            <v/>
          </cell>
          <cell r="AS68" t="str">
            <v/>
          </cell>
        </row>
        <row r="69">
          <cell r="B69" t="str">
            <v>DOY Face wash</v>
          </cell>
          <cell r="H69" t="str">
            <v/>
          </cell>
          <cell r="I69" t="str">
            <v/>
          </cell>
          <cell r="Q69" t="str">
            <v/>
          </cell>
          <cell r="R69" t="str">
            <v/>
          </cell>
          <cell r="Z69" t="str">
            <v/>
          </cell>
          <cell r="AA69" t="str">
            <v/>
          </cell>
          <cell r="AI69" t="str">
            <v/>
          </cell>
          <cell r="AJ69" t="str">
            <v/>
          </cell>
        </row>
        <row r="70">
          <cell r="B70" t="str">
            <v>DOY Face wash</v>
          </cell>
          <cell r="H70" t="str">
            <v/>
          </cell>
          <cell r="I70" t="str">
            <v/>
          </cell>
          <cell r="Q70" t="str">
            <v/>
          </cell>
          <cell r="R70" t="str">
            <v/>
          </cell>
          <cell r="Z70" t="str">
            <v/>
          </cell>
          <cell r="AA70" t="str">
            <v/>
          </cell>
          <cell r="AI70" t="str">
            <v/>
          </cell>
          <cell r="AJ70" t="str">
            <v/>
          </cell>
        </row>
        <row r="71">
          <cell r="B71" t="str">
            <v>DOY Face wash</v>
          </cell>
          <cell r="H71" t="str">
            <v/>
          </cell>
          <cell r="I71" t="str">
            <v/>
          </cell>
          <cell r="Q71" t="str">
            <v/>
          </cell>
          <cell r="R71" t="str">
            <v/>
          </cell>
          <cell r="Z71">
            <v>1</v>
          </cell>
          <cell r="AA71" t="str">
            <v>Hit</v>
          </cell>
          <cell r="AI71" t="str">
            <v/>
          </cell>
          <cell r="AJ71" t="str">
            <v/>
          </cell>
        </row>
        <row r="72">
          <cell r="B72" t="str">
            <v>DOY Face wash</v>
          </cell>
          <cell r="H72">
            <v>1</v>
          </cell>
          <cell r="I72" t="str">
            <v>Hit</v>
          </cell>
          <cell r="Q72">
            <v>1</v>
          </cell>
          <cell r="R72" t="str">
            <v>Hit</v>
          </cell>
          <cell r="Z72">
            <v>1</v>
          </cell>
          <cell r="AA72" t="str">
            <v>Hit</v>
          </cell>
          <cell r="AI72" t="str">
            <v/>
          </cell>
          <cell r="AJ72" t="str">
            <v/>
          </cell>
        </row>
        <row r="73">
          <cell r="B73" t="str">
            <v>DOY Face wash</v>
          </cell>
          <cell r="H73">
            <v>1</v>
          </cell>
          <cell r="I73" t="str">
            <v>Hit</v>
          </cell>
          <cell r="Q73">
            <v>1</v>
          </cell>
          <cell r="R73" t="str">
            <v>Hit</v>
          </cell>
          <cell r="Z73">
            <v>1</v>
          </cell>
          <cell r="AA73" t="str">
            <v>Hit</v>
          </cell>
          <cell r="AI73" t="str">
            <v/>
          </cell>
          <cell r="AJ73" t="str">
            <v/>
          </cell>
        </row>
        <row r="74">
          <cell r="B74" t="str">
            <v>DOY Face wash</v>
          </cell>
          <cell r="H74" t="str">
            <v/>
          </cell>
          <cell r="I74" t="str">
            <v/>
          </cell>
          <cell r="Q74" t="str">
            <v/>
          </cell>
          <cell r="R74" t="str">
            <v/>
          </cell>
          <cell r="Z74" t="str">
            <v/>
          </cell>
          <cell r="AA74" t="str">
            <v/>
          </cell>
          <cell r="AI74" t="str">
            <v/>
          </cell>
          <cell r="AJ74" t="str">
            <v/>
          </cell>
        </row>
        <row r="75">
          <cell r="B75" t="str">
            <v>DOY Face wash</v>
          </cell>
          <cell r="H75">
            <v>1</v>
          </cell>
          <cell r="I75" t="str">
            <v>Hit</v>
          </cell>
          <cell r="Q75">
            <v>1</v>
          </cell>
          <cell r="R75" t="str">
            <v>Hit</v>
          </cell>
          <cell r="Z75">
            <v>1</v>
          </cell>
          <cell r="AA75" t="str">
            <v>Hit</v>
          </cell>
          <cell r="AI75" t="str">
            <v/>
          </cell>
          <cell r="AJ75" t="str">
            <v/>
          </cell>
        </row>
        <row r="76">
          <cell r="B76" t="str">
            <v>DOY Face wash</v>
          </cell>
          <cell r="H76">
            <v>1</v>
          </cell>
          <cell r="I76" t="str">
            <v>Hit</v>
          </cell>
          <cell r="Q76">
            <v>1</v>
          </cell>
          <cell r="R76" t="str">
            <v>Hit</v>
          </cell>
          <cell r="Z76">
            <v>1</v>
          </cell>
          <cell r="AA76" t="str">
            <v>Hit</v>
          </cell>
          <cell r="AI76" t="str">
            <v/>
          </cell>
          <cell r="AJ76" t="str">
            <v/>
          </cell>
        </row>
        <row r="77">
          <cell r="B77" t="str">
            <v>BS - Handwash</v>
          </cell>
          <cell r="H77" t="str">
            <v/>
          </cell>
          <cell r="I77" t="str">
            <v/>
          </cell>
          <cell r="Q77" t="str">
            <v/>
          </cell>
          <cell r="R77" t="str">
            <v/>
          </cell>
          <cell r="Z77" t="str">
            <v/>
          </cell>
          <cell r="AA77" t="str">
            <v/>
          </cell>
          <cell r="AJ77" t="str">
            <v/>
          </cell>
          <cell r="AS77" t="str">
            <v/>
          </cell>
        </row>
        <row r="78">
          <cell r="B78" t="str">
            <v>BS - Handwash</v>
          </cell>
          <cell r="H78">
            <v>0.96</v>
          </cell>
          <cell r="I78" t="str">
            <v>Hit</v>
          </cell>
          <cell r="Q78">
            <v>0.12474012474012475</v>
          </cell>
          <cell r="R78" t="str">
            <v>Miss</v>
          </cell>
          <cell r="Z78" t="str">
            <v/>
          </cell>
          <cell r="AA78" t="str">
            <v/>
          </cell>
          <cell r="AI78">
            <v>1</v>
          </cell>
          <cell r="AJ78" t="str">
            <v>Hit</v>
          </cell>
          <cell r="AS78" t="str">
            <v/>
          </cell>
        </row>
        <row r="79">
          <cell r="B79" t="str">
            <v>BS - Handwash</v>
          </cell>
          <cell r="H79" t="str">
            <v/>
          </cell>
          <cell r="I79" t="str">
            <v/>
          </cell>
          <cell r="Q79" t="str">
            <v/>
          </cell>
          <cell r="R79" t="str">
            <v/>
          </cell>
          <cell r="Z79" t="str">
            <v/>
          </cell>
          <cell r="AA79" t="str">
            <v/>
          </cell>
          <cell r="AJ79" t="str">
            <v/>
          </cell>
        </row>
        <row r="80">
          <cell r="B80" t="str">
            <v>BS - Handwash</v>
          </cell>
          <cell r="H80" t="str">
            <v/>
          </cell>
          <cell r="I80" t="str">
            <v/>
          </cell>
          <cell r="Q80" t="str">
            <v/>
          </cell>
          <cell r="R80" t="str">
            <v/>
          </cell>
          <cell r="Z80" t="str">
            <v/>
          </cell>
          <cell r="AA80" t="str">
            <v/>
          </cell>
          <cell r="AJ80" t="str">
            <v/>
          </cell>
          <cell r="AS80" t="str">
            <v/>
          </cell>
        </row>
        <row r="81">
          <cell r="B81" t="str">
            <v>BS - Handwash</v>
          </cell>
          <cell r="H81" t="str">
            <v/>
          </cell>
          <cell r="I81" t="str">
            <v/>
          </cell>
          <cell r="Q81" t="str">
            <v/>
          </cell>
          <cell r="R81" t="str">
            <v/>
          </cell>
          <cell r="Z81" t="str">
            <v/>
          </cell>
          <cell r="AA81" t="str">
            <v/>
          </cell>
          <cell r="AI81" t="str">
            <v/>
          </cell>
          <cell r="AJ81" t="str">
            <v/>
          </cell>
        </row>
        <row r="82">
          <cell r="B82" t="str">
            <v>BS - Handwash</v>
          </cell>
          <cell r="H82" t="str">
            <v/>
          </cell>
          <cell r="I82" t="str">
            <v/>
          </cell>
          <cell r="Q82" t="str">
            <v/>
          </cell>
          <cell r="R82" t="str">
            <v/>
          </cell>
          <cell r="Z82" t="str">
            <v/>
          </cell>
          <cell r="AA82" t="str">
            <v/>
          </cell>
          <cell r="AJ82" t="str">
            <v/>
          </cell>
        </row>
        <row r="83">
          <cell r="B83" t="str">
            <v>BS - Handrub</v>
          </cell>
          <cell r="H83" t="str">
            <v/>
          </cell>
          <cell r="I83" t="str">
            <v/>
          </cell>
          <cell r="Q83">
            <v>1</v>
          </cell>
          <cell r="R83" t="str">
            <v>Hit</v>
          </cell>
          <cell r="Z83" t="str">
            <v/>
          </cell>
          <cell r="AA83" t="str">
            <v/>
          </cell>
          <cell r="AJ83" t="str">
            <v/>
          </cell>
        </row>
        <row r="84">
          <cell r="B84" t="str">
            <v>BS - Handrub</v>
          </cell>
          <cell r="H84" t="str">
            <v/>
          </cell>
          <cell r="I84" t="str">
            <v/>
          </cell>
          <cell r="Q84" t="str">
            <v/>
          </cell>
          <cell r="R84" t="str">
            <v/>
          </cell>
          <cell r="Z84" t="str">
            <v/>
          </cell>
          <cell r="AA84" t="str">
            <v/>
          </cell>
          <cell r="AJ84" t="str">
            <v/>
          </cell>
        </row>
        <row r="85">
          <cell r="B85" t="str">
            <v>BS - Handwash</v>
          </cell>
          <cell r="Q85" t="str">
            <v/>
          </cell>
        </row>
      </sheetData>
      <sheetData sheetId="2">
        <row r="16">
          <cell r="G16">
            <v>0.97163636363636363</v>
          </cell>
          <cell r="H16" t="str">
            <v>Hit</v>
          </cell>
          <cell r="O16">
            <v>1.016888888888889</v>
          </cell>
          <cell r="P16" t="str">
            <v>Hit</v>
          </cell>
          <cell r="W16">
            <v>0.46262857142857144</v>
          </cell>
          <cell r="X16" t="str">
            <v>Miss</v>
          </cell>
          <cell r="AE16">
            <v>1.0242140056883695</v>
          </cell>
          <cell r="AF16" t="str">
            <v>Hit</v>
          </cell>
        </row>
        <row r="17">
          <cell r="G17" t="str">
            <v/>
          </cell>
          <cell r="H17" t="str">
            <v/>
          </cell>
          <cell r="O17" t="str">
            <v/>
          </cell>
          <cell r="P17" t="str">
            <v/>
          </cell>
          <cell r="W17" t="str">
            <v/>
          </cell>
          <cell r="X17" t="str">
            <v/>
          </cell>
          <cell r="AE17" t="str">
            <v/>
          </cell>
          <cell r="AF17" t="str">
            <v/>
          </cell>
        </row>
        <row r="18">
          <cell r="G18" t="str">
            <v/>
          </cell>
          <cell r="H18" t="str">
            <v/>
          </cell>
          <cell r="O18" t="str">
            <v/>
          </cell>
          <cell r="P18" t="str">
            <v/>
          </cell>
          <cell r="W18" t="str">
            <v/>
          </cell>
          <cell r="X18" t="str">
            <v/>
          </cell>
          <cell r="AE18" t="str">
            <v/>
          </cell>
        </row>
        <row r="19">
          <cell r="G19" t="str">
            <v/>
          </cell>
          <cell r="H19" t="str">
            <v/>
          </cell>
          <cell r="O19" t="str">
            <v/>
          </cell>
          <cell r="P19" t="str">
            <v/>
          </cell>
          <cell r="W19" t="str">
            <v/>
          </cell>
          <cell r="X19" t="str">
            <v/>
          </cell>
          <cell r="AE19" t="str">
            <v/>
          </cell>
          <cell r="AF19" t="str">
            <v/>
          </cell>
        </row>
        <row r="20">
          <cell r="G20" t="str">
            <v/>
          </cell>
          <cell r="H20" t="str">
            <v/>
          </cell>
          <cell r="O20" t="str">
            <v/>
          </cell>
          <cell r="P20" t="str">
            <v/>
          </cell>
          <cell r="W20" t="str">
            <v/>
          </cell>
          <cell r="X20" t="str">
            <v/>
          </cell>
          <cell r="AF20" t="str">
            <v/>
          </cell>
        </row>
        <row r="21">
          <cell r="G21">
            <v>0.96171428571428574</v>
          </cell>
          <cell r="H21" t="str">
            <v>Hit</v>
          </cell>
          <cell r="O21">
            <v>1.0116000000000001</v>
          </cell>
          <cell r="P21" t="str">
            <v>Hit</v>
          </cell>
          <cell r="W21">
            <v>0.87771428571428567</v>
          </cell>
          <cell r="X21" t="str">
            <v>Miss</v>
          </cell>
          <cell r="AE21">
            <v>1.0840000000000001</v>
          </cell>
          <cell r="AF21" t="str">
            <v>Hit</v>
          </cell>
        </row>
        <row r="22">
          <cell r="O22" t="str">
            <v/>
          </cell>
          <cell r="P22" t="str">
            <v/>
          </cell>
          <cell r="W22" t="str">
            <v/>
          </cell>
          <cell r="X22" t="str">
            <v/>
          </cell>
          <cell r="AE22" t="str">
            <v/>
          </cell>
          <cell r="AF22" t="str">
            <v/>
          </cell>
        </row>
        <row r="23">
          <cell r="G23" t="str">
            <v/>
          </cell>
          <cell r="H23" t="str">
            <v/>
          </cell>
          <cell r="O23" t="str">
            <v/>
          </cell>
          <cell r="P23" t="str">
            <v/>
          </cell>
          <cell r="W23" t="str">
            <v/>
          </cell>
          <cell r="X23" t="str">
            <v/>
          </cell>
          <cell r="AE23" t="str">
            <v/>
          </cell>
          <cell r="AF23" t="str">
            <v/>
          </cell>
        </row>
        <row r="24">
          <cell r="G24">
            <v>0.96099999999999997</v>
          </cell>
          <cell r="H24" t="str">
            <v>Hit</v>
          </cell>
          <cell r="O24" t="str">
            <v/>
          </cell>
          <cell r="P24" t="str">
            <v/>
          </cell>
          <cell r="AE24" t="str">
            <v/>
          </cell>
          <cell r="AF24" t="str">
            <v/>
          </cell>
        </row>
        <row r="25">
          <cell r="G25" t="str">
            <v/>
          </cell>
          <cell r="H25" t="str">
            <v/>
          </cell>
          <cell r="O25" t="str">
            <v/>
          </cell>
          <cell r="P25" t="str">
            <v/>
          </cell>
          <cell r="W25" t="str">
            <v/>
          </cell>
          <cell r="X25" t="str">
            <v/>
          </cell>
          <cell r="AF25" t="str">
            <v/>
          </cell>
        </row>
        <row r="26">
          <cell r="G26" t="str">
            <v/>
          </cell>
          <cell r="H26" t="str">
            <v/>
          </cell>
          <cell r="P26" t="str">
            <v/>
          </cell>
          <cell r="W26" t="str">
            <v/>
          </cell>
          <cell r="X26" t="str">
            <v/>
          </cell>
          <cell r="AE26" t="str">
            <v/>
          </cell>
          <cell r="AF26" t="str">
            <v/>
          </cell>
        </row>
        <row r="27">
          <cell r="G27" t="str">
            <v/>
          </cell>
          <cell r="H27" t="str">
            <v/>
          </cell>
          <cell r="P27" t="str">
            <v/>
          </cell>
          <cell r="W27" t="str">
            <v/>
          </cell>
          <cell r="X27" t="str">
            <v/>
          </cell>
          <cell r="AE27" t="str">
            <v/>
          </cell>
          <cell r="AF27" t="str">
            <v/>
          </cell>
        </row>
        <row r="28">
          <cell r="G28" t="str">
            <v/>
          </cell>
          <cell r="H28" t="str">
            <v/>
          </cell>
          <cell r="AE28" t="str">
            <v/>
          </cell>
          <cell r="AF28" t="str">
            <v/>
          </cell>
        </row>
        <row r="29">
          <cell r="G29" t="str">
            <v/>
          </cell>
          <cell r="H29" t="str">
            <v/>
          </cell>
          <cell r="O29" t="str">
            <v/>
          </cell>
          <cell r="P29" t="str">
            <v/>
          </cell>
          <cell r="W29" t="str">
            <v/>
          </cell>
          <cell r="X29" t="str">
            <v/>
          </cell>
          <cell r="AF29" t="str">
            <v/>
          </cell>
        </row>
        <row r="30">
          <cell r="G30" t="str">
            <v/>
          </cell>
          <cell r="H30" t="str">
            <v/>
          </cell>
          <cell r="O30" t="str">
            <v/>
          </cell>
          <cell r="P30" t="str">
            <v/>
          </cell>
          <cell r="W30" t="str">
            <v/>
          </cell>
          <cell r="X30" t="str">
            <v/>
          </cell>
          <cell r="AE30" t="str">
            <v/>
          </cell>
          <cell r="AF30" t="str">
            <v/>
          </cell>
        </row>
        <row r="31">
          <cell r="G31">
            <v>0.99218543046357621</v>
          </cell>
          <cell r="H31" t="str">
            <v>Hit</v>
          </cell>
          <cell r="O31">
            <v>3.5778640776699029</v>
          </cell>
          <cell r="P31" t="str">
            <v>Hit</v>
          </cell>
          <cell r="W31">
            <v>1.0256074766355141</v>
          </cell>
          <cell r="X31" t="str">
            <v>Hit</v>
          </cell>
          <cell r="AE31">
            <v>2.0643750000000001</v>
          </cell>
          <cell r="AF31" t="str">
            <v>Hit</v>
          </cell>
        </row>
        <row r="32">
          <cell r="G32">
            <v>0.97173611111111113</v>
          </cell>
          <cell r="H32" t="str">
            <v>Hit</v>
          </cell>
          <cell r="O32" t="str">
            <v/>
          </cell>
          <cell r="P32" t="str">
            <v/>
          </cell>
          <cell r="W32">
            <v>1.0009411764705882</v>
          </cell>
          <cell r="X32" t="str">
            <v>Hit</v>
          </cell>
          <cell r="AE32">
            <v>0.98587006960556844</v>
          </cell>
          <cell r="AF32" t="str">
            <v>Hit</v>
          </cell>
        </row>
        <row r="33">
          <cell r="G33" t="str">
            <v/>
          </cell>
          <cell r="H33" t="str">
            <v/>
          </cell>
          <cell r="O33" t="str">
            <v/>
          </cell>
          <cell r="P33" t="str">
            <v/>
          </cell>
          <cell r="W33" t="str">
            <v/>
          </cell>
          <cell r="X33" t="str">
            <v/>
          </cell>
          <cell r="AE33" t="str">
            <v/>
          </cell>
          <cell r="AF33" t="str">
            <v/>
          </cell>
        </row>
        <row r="34">
          <cell r="G34" t="str">
            <v/>
          </cell>
          <cell r="H34" t="str">
            <v/>
          </cell>
          <cell r="O34" t="str">
            <v/>
          </cell>
          <cell r="P34" t="str">
            <v/>
          </cell>
          <cell r="W34" t="str">
            <v/>
          </cell>
          <cell r="X34" t="str">
            <v/>
          </cell>
          <cell r="AE34" t="str">
            <v/>
          </cell>
          <cell r="AF34" t="str">
            <v/>
          </cell>
        </row>
        <row r="35">
          <cell r="G35" t="str">
            <v/>
          </cell>
          <cell r="H35" t="str">
            <v/>
          </cell>
          <cell r="O35" t="str">
            <v/>
          </cell>
          <cell r="P35" t="str">
            <v/>
          </cell>
          <cell r="W35" t="str">
            <v/>
          </cell>
          <cell r="X35" t="str">
            <v/>
          </cell>
          <cell r="AE35" t="str">
            <v/>
          </cell>
          <cell r="AF35" t="str">
            <v/>
          </cell>
        </row>
        <row r="36">
          <cell r="G36" t="str">
            <v/>
          </cell>
          <cell r="H36" t="str">
            <v/>
          </cell>
          <cell r="O36" t="str">
            <v/>
          </cell>
          <cell r="P36" t="str">
            <v/>
          </cell>
          <cell r="W36" t="str">
            <v/>
          </cell>
          <cell r="X36" t="str">
            <v/>
          </cell>
          <cell r="AE36" t="str">
            <v/>
          </cell>
          <cell r="AF36" t="str">
            <v/>
          </cell>
        </row>
        <row r="37">
          <cell r="G37" t="str">
            <v/>
          </cell>
          <cell r="H37" t="str">
            <v/>
          </cell>
          <cell r="O37" t="str">
            <v/>
          </cell>
          <cell r="P37" t="str">
            <v/>
          </cell>
          <cell r="W37" t="str">
            <v/>
          </cell>
          <cell r="X37" t="str">
            <v/>
          </cell>
          <cell r="AE37" t="str">
            <v/>
          </cell>
          <cell r="AF37" t="str">
            <v/>
          </cell>
        </row>
        <row r="38">
          <cell r="G38" t="str">
            <v/>
          </cell>
          <cell r="H38" t="str">
            <v/>
          </cell>
          <cell r="O38" t="str">
            <v/>
          </cell>
          <cell r="P38" t="str">
            <v/>
          </cell>
          <cell r="W38" t="str">
            <v/>
          </cell>
          <cell r="X38" t="str">
            <v/>
          </cell>
          <cell r="AF38" t="str">
            <v/>
          </cell>
        </row>
        <row r="39">
          <cell r="G39" t="str">
            <v/>
          </cell>
          <cell r="H39" t="str">
            <v/>
          </cell>
          <cell r="O39" t="str">
            <v/>
          </cell>
          <cell r="P39" t="str">
            <v/>
          </cell>
          <cell r="W39" t="str">
            <v/>
          </cell>
          <cell r="X39" t="str">
            <v/>
          </cell>
          <cell r="AF39" t="str">
            <v/>
          </cell>
        </row>
        <row r="40">
          <cell r="G40" t="str">
            <v/>
          </cell>
          <cell r="H40" t="str">
            <v/>
          </cell>
          <cell r="O40" t="str">
            <v/>
          </cell>
          <cell r="P40" t="str">
            <v/>
          </cell>
          <cell r="W40" t="str">
            <v/>
          </cell>
          <cell r="X40" t="str">
            <v/>
          </cell>
          <cell r="AF40" t="str">
            <v/>
          </cell>
        </row>
        <row r="41">
          <cell r="G41" t="str">
            <v/>
          </cell>
          <cell r="H41" t="str">
            <v/>
          </cell>
          <cell r="O41" t="str">
            <v/>
          </cell>
          <cell r="P41" t="str">
            <v/>
          </cell>
          <cell r="W41" t="str">
            <v/>
          </cell>
          <cell r="X41" t="str">
            <v/>
          </cell>
          <cell r="AF41" t="str">
            <v/>
          </cell>
        </row>
        <row r="42">
          <cell r="G42" t="str">
            <v/>
          </cell>
          <cell r="H42" t="str">
            <v/>
          </cell>
          <cell r="O42" t="str">
            <v/>
          </cell>
          <cell r="P42" t="str">
            <v/>
          </cell>
          <cell r="W42" t="str">
            <v/>
          </cell>
          <cell r="X42" t="str">
            <v/>
          </cell>
          <cell r="AF42" t="str">
            <v/>
          </cell>
        </row>
        <row r="43">
          <cell r="G43" t="str">
            <v/>
          </cell>
          <cell r="H43" t="str">
            <v/>
          </cell>
          <cell r="O43" t="str">
            <v/>
          </cell>
          <cell r="P43" t="str">
            <v/>
          </cell>
          <cell r="W43">
            <v>1.0265217391304349</v>
          </cell>
          <cell r="X43" t="str">
            <v>Hit</v>
          </cell>
          <cell r="AE43">
            <v>1.0305882352941176</v>
          </cell>
          <cell r="AF43" t="str">
            <v>Hit</v>
          </cell>
        </row>
        <row r="48">
          <cell r="G48">
            <v>1.0104469405388421</v>
          </cell>
          <cell r="H48" t="str">
            <v>Hit</v>
          </cell>
          <cell r="O48" t="str">
            <v/>
          </cell>
          <cell r="P48" t="str">
            <v/>
          </cell>
          <cell r="W48" t="str">
            <v/>
          </cell>
          <cell r="X48" t="str">
            <v/>
          </cell>
          <cell r="AE48" t="str">
            <v/>
          </cell>
          <cell r="AF48" t="str">
            <v/>
          </cell>
        </row>
        <row r="49">
          <cell r="G49" t="str">
            <v/>
          </cell>
          <cell r="H49" t="str">
            <v/>
          </cell>
          <cell r="O49" t="str">
            <v/>
          </cell>
          <cell r="P49" t="str">
            <v/>
          </cell>
          <cell r="W49" t="str">
            <v/>
          </cell>
          <cell r="X49" t="str">
            <v/>
          </cell>
          <cell r="AE49" t="str">
            <v/>
          </cell>
          <cell r="AF49" t="str">
            <v/>
          </cell>
        </row>
        <row r="50">
          <cell r="G50" t="str">
            <v/>
          </cell>
          <cell r="H50" t="str">
            <v/>
          </cell>
          <cell r="O50" t="str">
            <v/>
          </cell>
          <cell r="P50" t="str">
            <v/>
          </cell>
          <cell r="AE50" t="str">
            <v/>
          </cell>
          <cell r="AF50" t="str">
            <v/>
          </cell>
        </row>
        <row r="51">
          <cell r="G51">
            <v>0.98086956521739133</v>
          </cell>
          <cell r="H51" t="str">
            <v>Hit</v>
          </cell>
          <cell r="O51">
            <v>1.0128755364806867</v>
          </cell>
          <cell r="P51" t="str">
            <v>Hit</v>
          </cell>
          <cell r="W51" t="str">
            <v/>
          </cell>
          <cell r="X51" t="str">
            <v/>
          </cell>
          <cell r="AE51" t="str">
            <v/>
          </cell>
          <cell r="AF51" t="str">
            <v/>
          </cell>
        </row>
        <row r="52">
          <cell r="G52" t="str">
            <v/>
          </cell>
          <cell r="H52" t="str">
            <v/>
          </cell>
          <cell r="O52" t="str">
            <v/>
          </cell>
          <cell r="P52" t="str">
            <v/>
          </cell>
          <cell r="W52" t="str">
            <v/>
          </cell>
          <cell r="X52" t="str">
            <v/>
          </cell>
          <cell r="AE52" t="str">
            <v/>
          </cell>
          <cell r="AF52" t="str">
            <v/>
          </cell>
        </row>
        <row r="53">
          <cell r="G53" t="str">
            <v/>
          </cell>
          <cell r="H53" t="str">
            <v/>
          </cell>
          <cell r="O53" t="str">
            <v/>
          </cell>
          <cell r="P53" t="str">
            <v/>
          </cell>
          <cell r="W53" t="str">
            <v/>
          </cell>
          <cell r="X53" t="str">
            <v/>
          </cell>
          <cell r="AE53" t="str">
            <v/>
          </cell>
          <cell r="AF53" t="str">
            <v/>
          </cell>
        </row>
        <row r="54">
          <cell r="G54" t="str">
            <v/>
          </cell>
          <cell r="H54" t="str">
            <v/>
          </cell>
          <cell r="O54">
            <v>1</v>
          </cell>
          <cell r="P54" t="str">
            <v>Hit</v>
          </cell>
          <cell r="W54">
            <v>0.99857142857142855</v>
          </cell>
          <cell r="X54" t="str">
            <v>Hit</v>
          </cell>
        </row>
        <row r="55">
          <cell r="G55">
            <v>1.0078492935635792</v>
          </cell>
          <cell r="H55" t="str">
            <v>Hit</v>
          </cell>
          <cell r="O55" t="str">
            <v/>
          </cell>
          <cell r="P55" t="str">
            <v/>
          </cell>
          <cell r="W55" t="str">
            <v/>
          </cell>
          <cell r="X55" t="str">
            <v/>
          </cell>
          <cell r="AE55" t="str">
            <v/>
          </cell>
          <cell r="AF55" t="str">
            <v/>
          </cell>
        </row>
        <row r="57">
          <cell r="G57" t="str">
            <v/>
          </cell>
          <cell r="H57" t="str">
            <v/>
          </cell>
          <cell r="O57" t="str">
            <v/>
          </cell>
          <cell r="P57" t="str">
            <v/>
          </cell>
          <cell r="W57" t="str">
            <v/>
          </cell>
          <cell r="X57" t="str">
            <v/>
          </cell>
          <cell r="AE57" t="str">
            <v/>
          </cell>
          <cell r="AF57" t="str">
            <v/>
          </cell>
        </row>
        <row r="58">
          <cell r="G58" t="str">
            <v/>
          </cell>
          <cell r="H58" t="str">
            <v/>
          </cell>
          <cell r="O58" t="str">
            <v/>
          </cell>
          <cell r="P58" t="str">
            <v/>
          </cell>
          <cell r="W58" t="str">
            <v/>
          </cell>
          <cell r="X58" t="str">
            <v/>
          </cell>
          <cell r="AE58" t="str">
            <v/>
          </cell>
          <cell r="AF58" t="str">
            <v/>
          </cell>
        </row>
        <row r="59">
          <cell r="G59" t="str">
            <v/>
          </cell>
          <cell r="H59" t="str">
            <v/>
          </cell>
          <cell r="O59" t="str">
            <v/>
          </cell>
          <cell r="P59" t="str">
            <v/>
          </cell>
          <cell r="W59" t="str">
            <v/>
          </cell>
          <cell r="X59" t="str">
            <v/>
          </cell>
          <cell r="AE59" t="str">
            <v/>
          </cell>
          <cell r="AF59" t="str">
            <v/>
          </cell>
        </row>
        <row r="60">
          <cell r="G60" t="str">
            <v/>
          </cell>
          <cell r="H60" t="str">
            <v/>
          </cell>
          <cell r="O60" t="str">
            <v/>
          </cell>
          <cell r="P60" t="str">
            <v/>
          </cell>
          <cell r="W60" t="str">
            <v/>
          </cell>
          <cell r="X60" t="str">
            <v/>
          </cell>
          <cell r="AE60" t="str">
            <v/>
          </cell>
          <cell r="AF60" t="str">
            <v/>
          </cell>
        </row>
        <row r="61">
          <cell r="G61" t="str">
            <v/>
          </cell>
          <cell r="H61" t="str">
            <v/>
          </cell>
          <cell r="O61" t="str">
            <v/>
          </cell>
          <cell r="P61" t="str">
            <v/>
          </cell>
          <cell r="W61">
            <v>1</v>
          </cell>
          <cell r="X61" t="str">
            <v>Hit</v>
          </cell>
          <cell r="AF61" t="str">
            <v/>
          </cell>
        </row>
        <row r="62">
          <cell r="G62" t="str">
            <v/>
          </cell>
          <cell r="H62" t="str">
            <v/>
          </cell>
          <cell r="O62" t="str">
            <v/>
          </cell>
          <cell r="P62" t="str">
            <v/>
          </cell>
          <cell r="W62" t="str">
            <v/>
          </cell>
          <cell r="X62" t="str">
            <v/>
          </cell>
          <cell r="AE62" t="str">
            <v/>
          </cell>
          <cell r="AF62" t="str">
            <v/>
          </cell>
        </row>
        <row r="63">
          <cell r="G63" t="str">
            <v/>
          </cell>
          <cell r="H63" t="str">
            <v/>
          </cell>
          <cell r="O63" t="str">
            <v/>
          </cell>
          <cell r="P63" t="str">
            <v/>
          </cell>
          <cell r="W63" t="str">
            <v/>
          </cell>
          <cell r="X63" t="str">
            <v/>
          </cell>
          <cell r="AE63" t="str">
            <v/>
          </cell>
          <cell r="AF63" t="str">
            <v/>
          </cell>
        </row>
        <row r="64">
          <cell r="G64" t="str">
            <v/>
          </cell>
          <cell r="O64" t="str">
            <v/>
          </cell>
          <cell r="P64" t="str">
            <v/>
          </cell>
          <cell r="W64" t="str">
            <v/>
          </cell>
          <cell r="X64" t="str">
            <v/>
          </cell>
          <cell r="AE64" t="str">
            <v/>
          </cell>
          <cell r="AF64" t="str">
            <v/>
          </cell>
        </row>
        <row r="65">
          <cell r="G65" t="str">
            <v/>
          </cell>
          <cell r="H65" t="str">
            <v/>
          </cell>
          <cell r="O65" t="str">
            <v/>
          </cell>
          <cell r="P65" t="str">
            <v/>
          </cell>
          <cell r="W65" t="str">
            <v/>
          </cell>
          <cell r="X65" t="str">
            <v/>
          </cell>
          <cell r="AE65" t="str">
            <v/>
          </cell>
          <cell r="AF65" t="str">
            <v/>
          </cell>
        </row>
        <row r="66">
          <cell r="G66" t="str">
            <v/>
          </cell>
          <cell r="H66" t="str">
            <v/>
          </cell>
          <cell r="O66" t="str">
            <v/>
          </cell>
          <cell r="P66" t="str">
            <v/>
          </cell>
          <cell r="X66" t="str">
            <v/>
          </cell>
          <cell r="AE66" t="str">
            <v/>
          </cell>
          <cell r="AF66" t="str">
            <v/>
          </cell>
        </row>
        <row r="67">
          <cell r="G67" t="str">
            <v/>
          </cell>
          <cell r="H67" t="str">
            <v/>
          </cell>
          <cell r="O67" t="str">
            <v/>
          </cell>
          <cell r="P67" t="str">
            <v/>
          </cell>
          <cell r="W67" t="str">
            <v/>
          </cell>
          <cell r="X67" t="str">
            <v/>
          </cell>
          <cell r="AE67" t="str">
            <v/>
          </cell>
          <cell r="AF67" t="str">
            <v/>
          </cell>
        </row>
        <row r="68">
          <cell r="G68" t="str">
            <v/>
          </cell>
          <cell r="H68" t="str">
            <v/>
          </cell>
          <cell r="O68" t="str">
            <v/>
          </cell>
          <cell r="P68" t="str">
            <v/>
          </cell>
          <cell r="W68" t="str">
            <v/>
          </cell>
          <cell r="X68" t="str">
            <v/>
          </cell>
          <cell r="AE68" t="str">
            <v/>
          </cell>
          <cell r="AF68" t="str">
            <v/>
          </cell>
        </row>
        <row r="69">
          <cell r="G69" t="str">
            <v/>
          </cell>
          <cell r="H69" t="str">
            <v/>
          </cell>
        </row>
        <row r="70">
          <cell r="G70" t="str">
            <v/>
          </cell>
          <cell r="H70" t="str">
            <v/>
          </cell>
          <cell r="O70" t="str">
            <v/>
          </cell>
          <cell r="P70" t="str">
            <v/>
          </cell>
          <cell r="W70" t="str">
            <v/>
          </cell>
          <cell r="X70" t="str">
            <v/>
          </cell>
          <cell r="AF70" t="str">
            <v/>
          </cell>
        </row>
        <row r="71">
          <cell r="G71" t="str">
            <v/>
          </cell>
          <cell r="H71" t="str">
            <v/>
          </cell>
          <cell r="O71" t="str">
            <v/>
          </cell>
          <cell r="P71" t="str">
            <v/>
          </cell>
          <cell r="W71" t="str">
            <v/>
          </cell>
          <cell r="X71" t="str">
            <v/>
          </cell>
          <cell r="AE71" t="str">
            <v/>
          </cell>
          <cell r="AF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SPATCH_OTIF"/>
      <sheetName val="Production_OTIF"/>
      <sheetName val="Opening_Stock_December"/>
    </sheetNames>
    <sheetDataSet>
      <sheetData sheetId="0" refreshError="1"/>
      <sheetData sheetId="1">
        <row r="14">
          <cell r="B14" t="str">
            <v>Client</v>
          </cell>
          <cell r="H14" t="str">
            <v>Percentage 
Dispatch Acheived</v>
          </cell>
          <cell r="I14" t="str">
            <v>Hit/Miss</v>
          </cell>
          <cell r="J14" t="str">
            <v>FG on hand</v>
          </cell>
          <cell r="Q14" t="str">
            <v>Percentage 
Dispatch Acheived</v>
          </cell>
          <cell r="R14" t="str">
            <v>Hit/Miss</v>
          </cell>
          <cell r="S14" t="str">
            <v>FG on hand</v>
          </cell>
          <cell r="Z14" t="str">
            <v>Percentage 
Dispatch Acheived</v>
          </cell>
          <cell r="AA14" t="str">
            <v>Hit/Miss</v>
          </cell>
          <cell r="AI14" t="str">
            <v>Percentage 
Dispatch Acheived</v>
          </cell>
          <cell r="AJ14" t="str">
            <v>Hit/Miss</v>
          </cell>
          <cell r="AK14" t="str">
            <v>FG on hand</v>
          </cell>
          <cell r="AP14" t="str">
            <v>Planned 
Dispatch</v>
          </cell>
          <cell r="AS14" t="str">
            <v>Hit/Miss</v>
          </cell>
        </row>
        <row r="16">
          <cell r="B16" t="str">
            <v>RB- Antiseptic Liquid</v>
          </cell>
          <cell r="H16">
            <v>0.99310344827586206</v>
          </cell>
          <cell r="I16" t="str">
            <v>Hit</v>
          </cell>
          <cell r="Q16">
            <v>1.024</v>
          </cell>
          <cell r="R16" t="str">
            <v>Hit</v>
          </cell>
          <cell r="Z16">
            <v>1.02</v>
          </cell>
          <cell r="AA16" t="str">
            <v>Hit</v>
          </cell>
          <cell r="AI16">
            <v>2.9474976972674241</v>
          </cell>
          <cell r="AJ16" t="str">
            <v>Hit</v>
          </cell>
          <cell r="AS16" t="str">
            <v/>
          </cell>
        </row>
        <row r="17">
          <cell r="B17" t="str">
            <v>RB- Antiseptic Liquid</v>
          </cell>
          <cell r="H17" t="str">
            <v/>
          </cell>
          <cell r="I17" t="str">
            <v/>
          </cell>
          <cell r="Q17" t="str">
            <v/>
          </cell>
          <cell r="R17" t="str">
            <v/>
          </cell>
          <cell r="Z17" t="str">
            <v/>
          </cell>
          <cell r="AA17" t="str">
            <v/>
          </cell>
          <cell r="AI17" t="str">
            <v/>
          </cell>
          <cell r="AJ17" t="str">
            <v/>
          </cell>
          <cell r="AS17" t="str">
            <v/>
          </cell>
        </row>
        <row r="18">
          <cell r="B18" t="str">
            <v>RB- Antiseptic Liquid</v>
          </cell>
          <cell r="H18" t="str">
            <v/>
          </cell>
          <cell r="I18" t="str">
            <v/>
          </cell>
          <cell r="Q18" t="str">
            <v/>
          </cell>
          <cell r="R18" t="str">
            <v/>
          </cell>
          <cell r="Z18" t="str">
            <v/>
          </cell>
          <cell r="AA18" t="str">
            <v/>
          </cell>
          <cell r="AI18" t="str">
            <v/>
          </cell>
          <cell r="AJ18" t="str">
            <v/>
          </cell>
          <cell r="AS18" t="str">
            <v/>
          </cell>
        </row>
        <row r="19">
          <cell r="B19" t="str">
            <v>RB- Antiseptic Liquid</v>
          </cell>
          <cell r="H19" t="str">
            <v/>
          </cell>
          <cell r="I19" t="str">
            <v/>
          </cell>
          <cell r="Q19" t="str">
            <v/>
          </cell>
          <cell r="R19" t="str">
            <v/>
          </cell>
          <cell r="Z19" t="str">
            <v/>
          </cell>
          <cell r="AA19" t="str">
            <v/>
          </cell>
          <cell r="AI19" t="str">
            <v/>
          </cell>
          <cell r="AJ19" t="str">
            <v/>
          </cell>
          <cell r="AS19" t="str">
            <v/>
          </cell>
        </row>
        <row r="20">
          <cell r="H20" t="str">
            <v/>
          </cell>
          <cell r="I20" t="str">
            <v/>
          </cell>
          <cell r="R20" t="str">
            <v/>
          </cell>
          <cell r="AA20" t="str">
            <v/>
          </cell>
          <cell r="AS20" t="str">
            <v/>
          </cell>
        </row>
        <row r="21">
          <cell r="B21" t="str">
            <v>RB-Hand Sanitizer</v>
          </cell>
          <cell r="H21" t="str">
            <v/>
          </cell>
          <cell r="I21" t="str">
            <v/>
          </cell>
          <cell r="Q21">
            <v>1.008</v>
          </cell>
          <cell r="R21" t="str">
            <v>Hit</v>
          </cell>
          <cell r="Z21">
            <v>0.96</v>
          </cell>
          <cell r="AA21" t="str">
            <v>Hit</v>
          </cell>
          <cell r="AI21">
            <v>1</v>
          </cell>
          <cell r="AJ21" t="str">
            <v>Hit</v>
          </cell>
          <cell r="AS21" t="str">
            <v/>
          </cell>
        </row>
        <row r="22">
          <cell r="B22" t="str">
            <v>RB-Hand Sanitizer</v>
          </cell>
          <cell r="H22" t="str">
            <v/>
          </cell>
          <cell r="I22" t="str">
            <v/>
          </cell>
          <cell r="Q22">
            <v>0.96</v>
          </cell>
          <cell r="R22" t="str">
            <v>Hit</v>
          </cell>
          <cell r="Z22">
            <v>0</v>
          </cell>
          <cell r="AA22" t="str">
            <v>Miss</v>
          </cell>
          <cell r="AI22">
            <v>0.96</v>
          </cell>
          <cell r="AJ22" t="str">
            <v>Hit</v>
          </cell>
        </row>
        <row r="23">
          <cell r="B23" t="str">
            <v>RB-Hand Sanitizer</v>
          </cell>
          <cell r="H23" t="str">
            <v/>
          </cell>
          <cell r="I23" t="str">
            <v/>
          </cell>
          <cell r="Q23">
            <v>0.96</v>
          </cell>
          <cell r="R23" t="str">
            <v>Hit</v>
          </cell>
          <cell r="Z23">
            <v>0</v>
          </cell>
          <cell r="AA23" t="str">
            <v>Miss</v>
          </cell>
          <cell r="AI23">
            <v>0.96</v>
          </cell>
          <cell r="AJ23" t="str">
            <v>Hit</v>
          </cell>
        </row>
        <row r="24">
          <cell r="B24" t="str">
            <v>RB-Hand Sanitizer</v>
          </cell>
          <cell r="H24">
            <v>0.98584615384615382</v>
          </cell>
          <cell r="I24" t="str">
            <v>Hit</v>
          </cell>
          <cell r="Q24" t="str">
            <v/>
          </cell>
          <cell r="R24" t="str">
            <v/>
          </cell>
          <cell r="Z24">
            <v>0.96</v>
          </cell>
          <cell r="AA24" t="str">
            <v>Hit</v>
          </cell>
          <cell r="AI24">
            <v>0.93457943925233644</v>
          </cell>
          <cell r="AJ24" t="str">
            <v>Hit</v>
          </cell>
          <cell r="AS24" t="str">
            <v/>
          </cell>
        </row>
        <row r="25">
          <cell r="H25" t="str">
            <v/>
          </cell>
        </row>
        <row r="26">
          <cell r="B26" t="str">
            <v>Frigerm</v>
          </cell>
          <cell r="H26" t="str">
            <v/>
          </cell>
          <cell r="I26" t="str">
            <v/>
          </cell>
          <cell r="Q26" t="str">
            <v/>
          </cell>
          <cell r="R26" t="str">
            <v/>
          </cell>
          <cell r="Z26" t="str">
            <v/>
          </cell>
          <cell r="AA26" t="str">
            <v/>
          </cell>
          <cell r="AI26" t="str">
            <v/>
          </cell>
          <cell r="AJ26" t="str">
            <v/>
          </cell>
          <cell r="AS26" t="str">
            <v/>
          </cell>
        </row>
        <row r="27">
          <cell r="B27" t="str">
            <v>Frigerm</v>
          </cell>
          <cell r="H27" t="str">
            <v/>
          </cell>
          <cell r="I27" t="str">
            <v/>
          </cell>
          <cell r="Q27" t="str">
            <v/>
          </cell>
          <cell r="R27" t="str">
            <v/>
          </cell>
          <cell r="Z27" t="str">
            <v/>
          </cell>
          <cell r="AA27" t="str">
            <v/>
          </cell>
          <cell r="AI27" t="str">
            <v/>
          </cell>
          <cell r="AJ27" t="str">
            <v/>
          </cell>
          <cell r="AS27" t="str">
            <v/>
          </cell>
        </row>
        <row r="28">
          <cell r="B28" t="str">
            <v>Frigerm</v>
          </cell>
          <cell r="Q28" t="str">
            <v/>
          </cell>
          <cell r="Z28" t="str">
            <v/>
          </cell>
          <cell r="AA28" t="str">
            <v/>
          </cell>
          <cell r="AI28" t="str">
            <v/>
          </cell>
          <cell r="AJ28" t="str">
            <v/>
          </cell>
        </row>
        <row r="29">
          <cell r="H29" t="str">
            <v/>
          </cell>
        </row>
        <row r="30">
          <cell r="H30" t="str">
            <v/>
          </cell>
          <cell r="I30" t="str">
            <v/>
          </cell>
          <cell r="Q30" t="str">
            <v/>
          </cell>
          <cell r="R30" t="str">
            <v/>
          </cell>
          <cell r="Z30" t="str">
            <v/>
          </cell>
          <cell r="AA30" t="str">
            <v/>
          </cell>
          <cell r="AI30" t="str">
            <v/>
          </cell>
          <cell r="AJ30" t="str">
            <v/>
          </cell>
          <cell r="AS30" t="str">
            <v/>
          </cell>
        </row>
        <row r="31">
          <cell r="H31" t="str">
            <v/>
          </cell>
        </row>
        <row r="32">
          <cell r="B32" t="str">
            <v>Bactorub Bulk - Raman &amp; Weil</v>
          </cell>
          <cell r="I32" t="str">
            <v/>
          </cell>
          <cell r="Q32" t="str">
            <v/>
          </cell>
          <cell r="R32" t="str">
            <v/>
          </cell>
          <cell r="Z32" t="str">
            <v/>
          </cell>
          <cell r="AA32" t="str">
            <v/>
          </cell>
          <cell r="AI32" t="str">
            <v/>
          </cell>
          <cell r="AJ32" t="str">
            <v/>
          </cell>
          <cell r="AS32" t="str">
            <v/>
          </cell>
        </row>
        <row r="33">
          <cell r="B33" t="str">
            <v>Bactorub Bulk - Raman &amp; Weil</v>
          </cell>
          <cell r="Q33" t="str">
            <v/>
          </cell>
          <cell r="Z33" t="str">
            <v/>
          </cell>
          <cell r="AA33" t="str">
            <v/>
          </cell>
          <cell r="AI33" t="str">
            <v/>
          </cell>
          <cell r="AJ33" t="str">
            <v/>
          </cell>
        </row>
        <row r="34">
          <cell r="B34" t="str">
            <v>Bactorub Bulk - Raman &amp; Weil</v>
          </cell>
          <cell r="Q34" t="str">
            <v/>
          </cell>
          <cell r="Z34" t="str">
            <v/>
          </cell>
          <cell r="AA34" t="str">
            <v/>
          </cell>
          <cell r="AJ34" t="str">
            <v/>
          </cell>
        </row>
        <row r="35">
          <cell r="Q35" t="str">
            <v/>
          </cell>
          <cell r="Z35" t="str">
            <v/>
          </cell>
          <cell r="AA35" t="str">
            <v/>
          </cell>
          <cell r="AI35" t="str">
            <v/>
          </cell>
          <cell r="AJ35" t="str">
            <v/>
          </cell>
        </row>
        <row r="36">
          <cell r="H36" t="str">
            <v/>
          </cell>
          <cell r="I36" t="str">
            <v/>
          </cell>
          <cell r="R36" t="str">
            <v/>
          </cell>
          <cell r="AA36" t="str">
            <v/>
          </cell>
          <cell r="AS36" t="str">
            <v/>
          </cell>
        </row>
        <row r="37">
          <cell r="B37" t="str">
            <v>J&amp;J- CCFW</v>
          </cell>
          <cell r="H37" t="str">
            <v/>
          </cell>
          <cell r="I37" t="str">
            <v/>
          </cell>
          <cell r="R37" t="str">
            <v/>
          </cell>
          <cell r="Z37" t="str">
            <v/>
          </cell>
          <cell r="AA37" t="str">
            <v/>
          </cell>
          <cell r="AI37" t="str">
            <v/>
          </cell>
          <cell r="AJ37" t="str">
            <v/>
          </cell>
          <cell r="AS37" t="str">
            <v/>
          </cell>
        </row>
        <row r="38">
          <cell r="B38" t="str">
            <v>J&amp;J- CCFW</v>
          </cell>
          <cell r="H38" t="str">
            <v/>
          </cell>
          <cell r="I38" t="str">
            <v/>
          </cell>
          <cell r="R38" t="str">
            <v/>
          </cell>
          <cell r="Z38" t="str">
            <v/>
          </cell>
          <cell r="AA38" t="str">
            <v/>
          </cell>
          <cell r="AI38" t="str">
            <v/>
          </cell>
          <cell r="AJ38" t="str">
            <v/>
          </cell>
          <cell r="AS38" t="str">
            <v/>
          </cell>
        </row>
        <row r="39">
          <cell r="B39" t="str">
            <v>J&amp;J- CCFW</v>
          </cell>
          <cell r="H39" t="str">
            <v/>
          </cell>
          <cell r="I39" t="str">
            <v/>
          </cell>
          <cell r="R39" t="str">
            <v/>
          </cell>
          <cell r="Z39" t="str">
            <v/>
          </cell>
          <cell r="AA39" t="str">
            <v/>
          </cell>
          <cell r="AI39" t="str">
            <v/>
          </cell>
          <cell r="AJ39" t="str">
            <v/>
          </cell>
          <cell r="AS39" t="str">
            <v/>
          </cell>
        </row>
        <row r="40">
          <cell r="B40" t="str">
            <v>J&amp;J- CCFW</v>
          </cell>
          <cell r="H40" t="str">
            <v/>
          </cell>
          <cell r="I40" t="str">
            <v/>
          </cell>
          <cell r="Z40" t="str">
            <v/>
          </cell>
          <cell r="AA40" t="str">
            <v/>
          </cell>
          <cell r="AI40" t="str">
            <v/>
          </cell>
          <cell r="AJ40" t="str">
            <v/>
          </cell>
          <cell r="AS40" t="str">
            <v/>
          </cell>
        </row>
        <row r="41">
          <cell r="B41" t="str">
            <v>J&amp;J- CCFW</v>
          </cell>
          <cell r="H41" t="str">
            <v/>
          </cell>
          <cell r="I41" t="str">
            <v/>
          </cell>
          <cell r="R41" t="str">
            <v/>
          </cell>
          <cell r="Z41" t="str">
            <v/>
          </cell>
          <cell r="AA41" t="str">
            <v/>
          </cell>
          <cell r="AI41" t="str">
            <v/>
          </cell>
          <cell r="AJ41" t="str">
            <v/>
          </cell>
          <cell r="AS41" t="str">
            <v/>
          </cell>
        </row>
        <row r="42">
          <cell r="B42" t="str">
            <v>J&amp;J- MEFW</v>
          </cell>
          <cell r="H42" t="str">
            <v/>
          </cell>
          <cell r="I42" t="str">
            <v/>
          </cell>
          <cell r="R42" t="str">
            <v/>
          </cell>
          <cell r="Z42" t="str">
            <v/>
          </cell>
          <cell r="AA42" t="str">
            <v/>
          </cell>
          <cell r="AI42" t="str">
            <v/>
          </cell>
          <cell r="AJ42" t="str">
            <v/>
          </cell>
          <cell r="AS42" t="str">
            <v/>
          </cell>
        </row>
        <row r="43">
          <cell r="B43" t="str">
            <v>J&amp;J- MEFW</v>
          </cell>
          <cell r="H43" t="str">
            <v/>
          </cell>
          <cell r="R43" t="str">
            <v/>
          </cell>
          <cell r="Z43" t="str">
            <v/>
          </cell>
          <cell r="AA43" t="str">
            <v/>
          </cell>
          <cell r="AI43" t="str">
            <v/>
          </cell>
          <cell r="AJ43" t="str">
            <v/>
          </cell>
          <cell r="AS43" t="str">
            <v/>
          </cell>
        </row>
        <row r="44">
          <cell r="B44" t="str">
            <v>J&amp;J- MEFW</v>
          </cell>
          <cell r="H44" t="str">
            <v/>
          </cell>
          <cell r="I44" t="str">
            <v/>
          </cell>
          <cell r="Z44" t="str">
            <v/>
          </cell>
          <cell r="AA44" t="str">
            <v/>
          </cell>
          <cell r="AI44" t="str">
            <v/>
          </cell>
          <cell r="AJ44" t="str">
            <v/>
          </cell>
          <cell r="AS44" t="str">
            <v/>
          </cell>
        </row>
        <row r="45">
          <cell r="B45" t="str">
            <v>J&amp;J- NMT Shampoo</v>
          </cell>
          <cell r="H45" t="str">
            <v/>
          </cell>
          <cell r="R45" t="str">
            <v/>
          </cell>
          <cell r="Z45" t="str">
            <v/>
          </cell>
          <cell r="AA45" t="str">
            <v/>
          </cell>
          <cell r="AI45" t="str">
            <v/>
          </cell>
          <cell r="AJ45" t="str">
            <v/>
          </cell>
          <cell r="AS45" t="str">
            <v/>
          </cell>
        </row>
        <row r="46">
          <cell r="B46" t="str">
            <v>J&amp;J- Baby Oil</v>
          </cell>
          <cell r="H46" t="str">
            <v/>
          </cell>
          <cell r="R46" t="str">
            <v/>
          </cell>
          <cell r="Z46" t="str">
            <v/>
          </cell>
          <cell r="AA46" t="str">
            <v/>
          </cell>
          <cell r="AI46" t="str">
            <v/>
          </cell>
          <cell r="AJ46" t="str">
            <v/>
          </cell>
          <cell r="AS46" t="str">
            <v/>
          </cell>
        </row>
        <row r="47">
          <cell r="B47" t="str">
            <v>J&amp;J- Baby Oil</v>
          </cell>
          <cell r="H47" t="str">
            <v/>
          </cell>
          <cell r="I47" t="str">
            <v/>
          </cell>
          <cell r="R47" t="str">
            <v/>
          </cell>
          <cell r="Z47" t="str">
            <v/>
          </cell>
          <cell r="AA47" t="str">
            <v/>
          </cell>
          <cell r="AI47" t="str">
            <v/>
          </cell>
          <cell r="AJ47" t="str">
            <v/>
          </cell>
          <cell r="AS47" t="str">
            <v/>
          </cell>
        </row>
        <row r="48">
          <cell r="B48" t="str">
            <v>J&amp;J- CCFW</v>
          </cell>
          <cell r="H48" t="str">
            <v/>
          </cell>
          <cell r="I48" t="str">
            <v/>
          </cell>
          <cell r="R48" t="str">
            <v/>
          </cell>
          <cell r="Z48" t="str">
            <v/>
          </cell>
          <cell r="AA48" t="str">
            <v/>
          </cell>
          <cell r="AI48" t="str">
            <v/>
          </cell>
          <cell r="AJ48" t="str">
            <v/>
          </cell>
          <cell r="AS48" t="str">
            <v/>
          </cell>
        </row>
        <row r="49">
          <cell r="B49" t="str">
            <v>J&amp;J- CCFW</v>
          </cell>
          <cell r="H49" t="str">
            <v/>
          </cell>
          <cell r="I49" t="str">
            <v/>
          </cell>
          <cell r="R49" t="str">
            <v/>
          </cell>
          <cell r="Z49" t="str">
            <v/>
          </cell>
          <cell r="AA49" t="str">
            <v/>
          </cell>
          <cell r="AI49" t="str">
            <v/>
          </cell>
          <cell r="AJ49" t="str">
            <v/>
          </cell>
          <cell r="AS49" t="str">
            <v/>
          </cell>
        </row>
        <row r="50">
          <cell r="B50" t="str">
            <v>J&amp;J- CCFW</v>
          </cell>
          <cell r="H50" t="str">
            <v/>
          </cell>
          <cell r="I50" t="str">
            <v/>
          </cell>
          <cell r="R50" t="str">
            <v/>
          </cell>
          <cell r="Z50" t="str">
            <v/>
          </cell>
          <cell r="AA50" t="str">
            <v/>
          </cell>
          <cell r="AI50" t="str">
            <v/>
          </cell>
          <cell r="AJ50" t="str">
            <v/>
          </cell>
          <cell r="AS50" t="str">
            <v/>
          </cell>
        </row>
        <row r="51">
          <cell r="B51" t="str">
            <v>J&amp;J- CCFW</v>
          </cell>
          <cell r="H51" t="str">
            <v/>
          </cell>
          <cell r="I51" t="str">
            <v/>
          </cell>
          <cell r="R51" t="str">
            <v/>
          </cell>
          <cell r="Z51" t="str">
            <v/>
          </cell>
          <cell r="AA51" t="str">
            <v/>
          </cell>
          <cell r="AI51" t="str">
            <v/>
          </cell>
          <cell r="AJ51" t="str">
            <v/>
          </cell>
          <cell r="AS51" t="str">
            <v/>
          </cell>
        </row>
        <row r="52">
          <cell r="B52" t="str">
            <v>J&amp;J- CCFW</v>
          </cell>
          <cell r="H52" t="str">
            <v/>
          </cell>
          <cell r="I52" t="str">
            <v/>
          </cell>
          <cell r="R52" t="str">
            <v/>
          </cell>
          <cell r="Z52" t="str">
            <v/>
          </cell>
          <cell r="AA52" t="str">
            <v/>
          </cell>
          <cell r="AI52" t="str">
            <v/>
          </cell>
          <cell r="AJ52" t="str">
            <v/>
          </cell>
          <cell r="AS52" t="str">
            <v/>
          </cell>
        </row>
        <row r="53">
          <cell r="B53" t="str">
            <v>J&amp;J- CCFW</v>
          </cell>
          <cell r="H53" t="str">
            <v/>
          </cell>
          <cell r="I53" t="str">
            <v/>
          </cell>
          <cell r="Q53" t="str">
            <v xml:space="preserve"> </v>
          </cell>
          <cell r="Z53" t="str">
            <v/>
          </cell>
          <cell r="AA53" t="str">
            <v/>
          </cell>
          <cell r="AI53" t="str">
            <v/>
          </cell>
          <cell r="AJ53" t="str">
            <v/>
          </cell>
          <cell r="AS53" t="str">
            <v/>
          </cell>
        </row>
        <row r="55">
          <cell r="B55" t="str">
            <v>BS - Handwash</v>
          </cell>
          <cell r="H55">
            <v>1</v>
          </cell>
          <cell r="I55" t="str">
            <v>Hit</v>
          </cell>
          <cell r="Q55" t="str">
            <v/>
          </cell>
          <cell r="R55" t="str">
            <v/>
          </cell>
          <cell r="Z55">
            <v>0.19442644199611148</v>
          </cell>
          <cell r="AA55" t="str">
            <v>Miss</v>
          </cell>
          <cell r="AI55">
            <v>1</v>
          </cell>
          <cell r="AJ55" t="str">
            <v>Hit</v>
          </cell>
          <cell r="AS55" t="str">
            <v/>
          </cell>
        </row>
        <row r="56">
          <cell r="B56" t="str">
            <v>BS - Handwash</v>
          </cell>
          <cell r="H56" t="str">
            <v/>
          </cell>
          <cell r="I56" t="str">
            <v/>
          </cell>
          <cell r="Q56" t="str">
            <v/>
          </cell>
          <cell r="R56" t="str">
            <v/>
          </cell>
          <cell r="Z56" t="str">
            <v/>
          </cell>
          <cell r="AA56" t="str">
            <v/>
          </cell>
          <cell r="AI56" t="str">
            <v/>
          </cell>
          <cell r="AJ56" t="str">
            <v/>
          </cell>
          <cell r="AS56" t="str">
            <v/>
          </cell>
        </row>
        <row r="57">
          <cell r="B57" t="str">
            <v>BS - Handwash</v>
          </cell>
          <cell r="H57" t="str">
            <v/>
          </cell>
          <cell r="I57" t="str">
            <v/>
          </cell>
          <cell r="Q57" t="str">
            <v/>
          </cell>
          <cell r="R57" t="str">
            <v/>
          </cell>
          <cell r="Z57" t="str">
            <v/>
          </cell>
          <cell r="AA57" t="str">
            <v/>
          </cell>
          <cell r="AI57" t="str">
            <v/>
          </cell>
          <cell r="AJ57" t="str">
            <v/>
          </cell>
          <cell r="AS57" t="str">
            <v/>
          </cell>
        </row>
        <row r="58">
          <cell r="B58" t="str">
            <v>BS - Handwash</v>
          </cell>
          <cell r="H58">
            <v>0.34904942965779467</v>
          </cell>
          <cell r="I58" t="str">
            <v>Miss</v>
          </cell>
          <cell r="Q58" t="str">
            <v/>
          </cell>
          <cell r="R58" t="str">
            <v/>
          </cell>
          <cell r="Z58">
            <v>1.008</v>
          </cell>
          <cell r="AA58" t="str">
            <v>Hit</v>
          </cell>
          <cell r="AI58">
            <v>0.98133333333333328</v>
          </cell>
          <cell r="AJ58" t="str">
            <v>Hit</v>
          </cell>
          <cell r="AP58">
            <v>0</v>
          </cell>
          <cell r="AS58" t="str">
            <v/>
          </cell>
        </row>
        <row r="59">
          <cell r="B59" t="str">
            <v>BS - Handwash</v>
          </cell>
          <cell r="H59" t="str">
            <v/>
          </cell>
          <cell r="I59" t="str">
            <v/>
          </cell>
          <cell r="Q59" t="str">
            <v/>
          </cell>
          <cell r="R59" t="str">
            <v/>
          </cell>
          <cell r="Z59" t="str">
            <v/>
          </cell>
          <cell r="AA59" t="str">
            <v/>
          </cell>
          <cell r="AI59" t="str">
            <v/>
          </cell>
          <cell r="AJ59" t="str">
            <v/>
          </cell>
          <cell r="AS59" t="str">
            <v/>
          </cell>
        </row>
        <row r="60">
          <cell r="B60" t="str">
            <v>BS - Handwash</v>
          </cell>
          <cell r="H60" t="str">
            <v/>
          </cell>
          <cell r="I60" t="str">
            <v/>
          </cell>
          <cell r="Q60" t="str">
            <v/>
          </cell>
          <cell r="R60" t="str">
            <v/>
          </cell>
          <cell r="Z60" t="str">
            <v/>
          </cell>
          <cell r="AA60" t="str">
            <v/>
          </cell>
          <cell r="AI60" t="str">
            <v/>
          </cell>
          <cell r="AJ60" t="str">
            <v/>
          </cell>
          <cell r="AS60" t="str">
            <v/>
          </cell>
        </row>
        <row r="61">
          <cell r="B61" t="str">
            <v>BS - Handwash</v>
          </cell>
          <cell r="H61">
            <v>1</v>
          </cell>
          <cell r="I61" t="str">
            <v>Hit</v>
          </cell>
          <cell r="Q61" t="str">
            <v/>
          </cell>
          <cell r="R61" t="str">
            <v/>
          </cell>
          <cell r="Z61" t="str">
            <v/>
          </cell>
          <cell r="AA61" t="str">
            <v/>
          </cell>
          <cell r="AI61">
            <v>1</v>
          </cell>
          <cell r="AJ61" t="str">
            <v>Hit</v>
          </cell>
          <cell r="AS61" t="str">
            <v/>
          </cell>
        </row>
        <row r="62">
          <cell r="B62" t="str">
            <v>BS - Handwash</v>
          </cell>
          <cell r="AI62">
            <v>1</v>
          </cell>
          <cell r="AJ62" t="str">
            <v>Hit</v>
          </cell>
        </row>
        <row r="63">
          <cell r="B63" t="str">
            <v>BS - Handwash</v>
          </cell>
          <cell r="H63">
            <v>1</v>
          </cell>
          <cell r="I63" t="str">
            <v>Hit</v>
          </cell>
          <cell r="Q63" t="str">
            <v/>
          </cell>
          <cell r="R63" t="str">
            <v/>
          </cell>
          <cell r="Z63" t="str">
            <v/>
          </cell>
          <cell r="AA63" t="str">
            <v/>
          </cell>
          <cell r="AI63">
            <v>0.60293091416608513</v>
          </cell>
          <cell r="AJ63" t="str">
            <v>Miss</v>
          </cell>
        </row>
        <row r="64">
          <cell r="B64" t="str">
            <v>DOY Face wash</v>
          </cell>
          <cell r="H64">
            <v>1</v>
          </cell>
          <cell r="I64" t="str">
            <v>Hit</v>
          </cell>
          <cell r="Q64" t="str">
            <v/>
          </cell>
          <cell r="R64" t="str">
            <v/>
          </cell>
          <cell r="Z64">
            <v>0.98666666666666669</v>
          </cell>
          <cell r="AA64" t="str">
            <v>Hit</v>
          </cell>
          <cell r="AI64" t="str">
            <v/>
          </cell>
          <cell r="AJ64" t="str">
            <v/>
          </cell>
        </row>
        <row r="65">
          <cell r="B65" t="str">
            <v>DOY Face wash</v>
          </cell>
          <cell r="H65" t="str">
            <v/>
          </cell>
          <cell r="I65" t="str">
            <v/>
          </cell>
          <cell r="Q65" t="str">
            <v/>
          </cell>
          <cell r="R65" t="str">
            <v/>
          </cell>
          <cell r="Z65" t="str">
            <v/>
          </cell>
          <cell r="AA65" t="str">
            <v/>
          </cell>
          <cell r="AI65" t="str">
            <v/>
          </cell>
          <cell r="AJ65" t="str">
            <v/>
          </cell>
          <cell r="AS65" t="str">
            <v/>
          </cell>
        </row>
        <row r="66">
          <cell r="B66" t="str">
            <v>DOY Face wash</v>
          </cell>
          <cell r="H66" t="str">
            <v/>
          </cell>
          <cell r="I66" t="str">
            <v/>
          </cell>
          <cell r="Q66" t="str">
            <v/>
          </cell>
          <cell r="R66" t="str">
            <v/>
          </cell>
          <cell r="Z66" t="str">
            <v/>
          </cell>
          <cell r="AA66" t="str">
            <v/>
          </cell>
          <cell r="AI66" t="str">
            <v/>
          </cell>
          <cell r="AJ66" t="str">
            <v/>
          </cell>
          <cell r="AS66" t="str">
            <v/>
          </cell>
        </row>
        <row r="67">
          <cell r="B67" t="str">
            <v>DOY Face wash</v>
          </cell>
          <cell r="H67" t="str">
            <v/>
          </cell>
          <cell r="I67" t="str">
            <v/>
          </cell>
          <cell r="Q67" t="str">
            <v/>
          </cell>
          <cell r="R67" t="str">
            <v/>
          </cell>
          <cell r="Z67" t="str">
            <v/>
          </cell>
          <cell r="AA67" t="str">
            <v/>
          </cell>
          <cell r="AI67" t="str">
            <v/>
          </cell>
          <cell r="AJ67" t="str">
            <v/>
          </cell>
          <cell r="AS67" t="str">
            <v/>
          </cell>
        </row>
        <row r="68">
          <cell r="B68" t="str">
            <v>DOY Face wash</v>
          </cell>
          <cell r="H68">
            <v>1</v>
          </cell>
          <cell r="I68" t="str">
            <v>Hit</v>
          </cell>
          <cell r="Q68" t="str">
            <v/>
          </cell>
          <cell r="R68" t="str">
            <v/>
          </cell>
          <cell r="Z68">
            <v>0.97499999999999998</v>
          </cell>
          <cell r="AA68" t="str">
            <v>Hit</v>
          </cell>
          <cell r="AI68">
            <v>1</v>
          </cell>
          <cell r="AJ68" t="str">
            <v>Hit</v>
          </cell>
          <cell r="AS68" t="str">
            <v/>
          </cell>
        </row>
        <row r="69">
          <cell r="B69" t="str">
            <v>DOY Face wash</v>
          </cell>
          <cell r="H69" t="str">
            <v/>
          </cell>
          <cell r="I69" t="str">
            <v/>
          </cell>
          <cell r="Q69" t="str">
            <v/>
          </cell>
          <cell r="R69" t="str">
            <v/>
          </cell>
          <cell r="Z69" t="str">
            <v/>
          </cell>
          <cell r="AA69" t="str">
            <v/>
          </cell>
          <cell r="AI69" t="str">
            <v/>
          </cell>
          <cell r="AJ69" t="str">
            <v/>
          </cell>
          <cell r="AS69" t="str">
            <v/>
          </cell>
        </row>
        <row r="70">
          <cell r="B70" t="str">
            <v>DOY Face wash</v>
          </cell>
          <cell r="H70" t="str">
            <v/>
          </cell>
          <cell r="I70" t="str">
            <v/>
          </cell>
          <cell r="Q70" t="str">
            <v/>
          </cell>
          <cell r="R70" t="str">
            <v/>
          </cell>
          <cell r="Z70" t="str">
            <v/>
          </cell>
          <cell r="AA70" t="str">
            <v/>
          </cell>
          <cell r="AI70" t="str">
            <v/>
          </cell>
          <cell r="AJ70" t="str">
            <v/>
          </cell>
        </row>
        <row r="71">
          <cell r="B71" t="str">
            <v>DOY Face wash</v>
          </cell>
          <cell r="H71" t="str">
            <v/>
          </cell>
          <cell r="I71" t="str">
            <v/>
          </cell>
          <cell r="Q71" t="str">
            <v/>
          </cell>
          <cell r="R71" t="str">
            <v/>
          </cell>
          <cell r="AI71" t="str">
            <v/>
          </cell>
          <cell r="AJ71" t="str">
            <v/>
          </cell>
        </row>
        <row r="72">
          <cell r="B72" t="str">
            <v>DOY Face wash</v>
          </cell>
          <cell r="H72" t="str">
            <v/>
          </cell>
          <cell r="I72" t="str">
            <v/>
          </cell>
          <cell r="Q72" t="str">
            <v/>
          </cell>
          <cell r="R72" t="str">
            <v/>
          </cell>
          <cell r="Z72">
            <v>1</v>
          </cell>
          <cell r="AA72" t="str">
            <v>Hit</v>
          </cell>
          <cell r="AI72" t="str">
            <v/>
          </cell>
          <cell r="AJ72" t="str">
            <v/>
          </cell>
        </row>
        <row r="73">
          <cell r="B73" t="str">
            <v>DOY Face wash</v>
          </cell>
          <cell r="H73">
            <v>1</v>
          </cell>
          <cell r="I73" t="str">
            <v>Hit</v>
          </cell>
          <cell r="Q73" t="str">
            <v/>
          </cell>
          <cell r="R73" t="str">
            <v/>
          </cell>
          <cell r="Z73">
            <v>1</v>
          </cell>
          <cell r="AA73" t="str">
            <v>Hit</v>
          </cell>
          <cell r="AI73" t="str">
            <v/>
          </cell>
          <cell r="AJ73" t="str">
            <v/>
          </cell>
        </row>
        <row r="74">
          <cell r="B74" t="str">
            <v>DOY Face wash</v>
          </cell>
          <cell r="H74">
            <v>1</v>
          </cell>
          <cell r="I74" t="str">
            <v>Hit</v>
          </cell>
          <cell r="Q74" t="str">
            <v/>
          </cell>
          <cell r="R74" t="str">
            <v/>
          </cell>
          <cell r="Z74">
            <v>1</v>
          </cell>
          <cell r="AA74" t="str">
            <v>Hit</v>
          </cell>
          <cell r="AI74" t="str">
            <v/>
          </cell>
          <cell r="AJ74" t="str">
            <v/>
          </cell>
        </row>
        <row r="75">
          <cell r="B75" t="str">
            <v>DOY Face wash</v>
          </cell>
          <cell r="H75" t="str">
            <v/>
          </cell>
          <cell r="I75" t="str">
            <v/>
          </cell>
          <cell r="Q75" t="str">
            <v/>
          </cell>
          <cell r="R75" t="str">
            <v/>
          </cell>
          <cell r="Z75">
            <v>1</v>
          </cell>
          <cell r="AA75" t="str">
            <v>Hit</v>
          </cell>
          <cell r="AI75" t="str">
            <v/>
          </cell>
          <cell r="AJ75" t="str">
            <v/>
          </cell>
        </row>
        <row r="76">
          <cell r="B76" t="str">
            <v>DOY Face wash</v>
          </cell>
          <cell r="H76">
            <v>1</v>
          </cell>
          <cell r="I76" t="str">
            <v>Hit</v>
          </cell>
          <cell r="Q76" t="str">
            <v/>
          </cell>
          <cell r="R76" t="str">
            <v/>
          </cell>
          <cell r="Z76">
            <v>1</v>
          </cell>
          <cell r="AA76" t="str">
            <v>Hit</v>
          </cell>
          <cell r="AI76" t="str">
            <v/>
          </cell>
          <cell r="AJ76" t="str">
            <v/>
          </cell>
        </row>
        <row r="77">
          <cell r="B77" t="str">
            <v>DOY Face wash</v>
          </cell>
          <cell r="H77" t="str">
            <v/>
          </cell>
          <cell r="I77" t="str">
            <v/>
          </cell>
          <cell r="Q77" t="str">
            <v/>
          </cell>
          <cell r="R77" t="str">
            <v/>
          </cell>
          <cell r="Z77">
            <v>1</v>
          </cell>
          <cell r="AA77" t="str">
            <v>Hit</v>
          </cell>
          <cell r="AI77" t="str">
            <v/>
          </cell>
          <cell r="AJ77" t="str">
            <v/>
          </cell>
        </row>
        <row r="78">
          <cell r="B78" t="str">
            <v>BS - Handwash</v>
          </cell>
          <cell r="H78" t="str">
            <v/>
          </cell>
          <cell r="I78" t="str">
            <v/>
          </cell>
          <cell r="Q78" t="str">
            <v/>
          </cell>
          <cell r="R78" t="str">
            <v/>
          </cell>
          <cell r="Z78" t="str">
            <v/>
          </cell>
          <cell r="AA78" t="str">
            <v/>
          </cell>
          <cell r="AJ78" t="str">
            <v/>
          </cell>
          <cell r="AS78" t="str">
            <v/>
          </cell>
        </row>
        <row r="79">
          <cell r="B79" t="str">
            <v>BS - Handwash</v>
          </cell>
          <cell r="H79">
            <v>1.0133333333333334</v>
          </cell>
          <cell r="I79" t="str">
            <v>Hit</v>
          </cell>
          <cell r="Q79" t="str">
            <v/>
          </cell>
          <cell r="R79" t="str">
            <v/>
          </cell>
          <cell r="Z79">
            <v>1</v>
          </cell>
          <cell r="AA79" t="str">
            <v>Hit</v>
          </cell>
          <cell r="AI79">
            <v>1</v>
          </cell>
          <cell r="AJ79" t="str">
            <v>Hit</v>
          </cell>
          <cell r="AS79" t="str">
            <v/>
          </cell>
        </row>
        <row r="80">
          <cell r="B80" t="str">
            <v>BS - Handwash</v>
          </cell>
          <cell r="H80" t="str">
            <v/>
          </cell>
          <cell r="I80" t="str">
            <v/>
          </cell>
          <cell r="Q80" t="str">
            <v/>
          </cell>
          <cell r="R80" t="str">
            <v/>
          </cell>
          <cell r="Z80" t="str">
            <v/>
          </cell>
          <cell r="AA80" t="str">
            <v/>
          </cell>
          <cell r="AJ80" t="str">
            <v/>
          </cell>
        </row>
        <row r="81">
          <cell r="B81" t="str">
            <v>BS - Handwash</v>
          </cell>
          <cell r="H81" t="str">
            <v/>
          </cell>
          <cell r="I81" t="str">
            <v/>
          </cell>
          <cell r="Q81" t="str">
            <v/>
          </cell>
          <cell r="R81" t="str">
            <v/>
          </cell>
          <cell r="Z81" t="str">
            <v/>
          </cell>
          <cell r="AA81" t="str">
            <v/>
          </cell>
          <cell r="AJ81" t="str">
            <v/>
          </cell>
          <cell r="AS81" t="str">
            <v/>
          </cell>
        </row>
        <row r="82">
          <cell r="B82" t="str">
            <v>BS - Handwash</v>
          </cell>
          <cell r="H82" t="str">
            <v/>
          </cell>
          <cell r="I82" t="str">
            <v/>
          </cell>
          <cell r="Q82" t="str">
            <v/>
          </cell>
          <cell r="R82" t="str">
            <v/>
          </cell>
          <cell r="Z82" t="str">
            <v/>
          </cell>
          <cell r="AA82" t="str">
            <v/>
          </cell>
          <cell r="AI82" t="str">
            <v/>
          </cell>
          <cell r="AJ82" t="str">
            <v/>
          </cell>
        </row>
        <row r="83">
          <cell r="B83" t="str">
            <v>BS - Handwash</v>
          </cell>
          <cell r="H83" t="str">
            <v/>
          </cell>
          <cell r="I83" t="str">
            <v/>
          </cell>
          <cell r="Q83" t="str">
            <v/>
          </cell>
          <cell r="R83" t="str">
            <v/>
          </cell>
          <cell r="Z83" t="str">
            <v/>
          </cell>
          <cell r="AA83" t="str">
            <v/>
          </cell>
          <cell r="AJ83" t="str">
            <v/>
          </cell>
        </row>
        <row r="84">
          <cell r="B84" t="str">
            <v>BS - Handrub</v>
          </cell>
          <cell r="H84">
            <v>1</v>
          </cell>
          <cell r="I84" t="str">
            <v>Hit</v>
          </cell>
          <cell r="Q84" t="str">
            <v/>
          </cell>
          <cell r="R84" t="str">
            <v/>
          </cell>
          <cell r="Z84" t="str">
            <v/>
          </cell>
          <cell r="AA84" t="str">
            <v/>
          </cell>
          <cell r="AJ84" t="str">
            <v/>
          </cell>
        </row>
        <row r="85">
          <cell r="B85" t="str">
            <v>BS - Handrub</v>
          </cell>
          <cell r="H85">
            <v>1</v>
          </cell>
          <cell r="I85" t="str">
            <v>Hit</v>
          </cell>
          <cell r="Q85" t="str">
            <v/>
          </cell>
          <cell r="R85" t="str">
            <v/>
          </cell>
          <cell r="Z85">
            <v>1</v>
          </cell>
          <cell r="AA85" t="str">
            <v>Hit</v>
          </cell>
          <cell r="AJ85" t="str">
            <v/>
          </cell>
        </row>
        <row r="86">
          <cell r="B86" t="str">
            <v>BS - Handwash</v>
          </cell>
          <cell r="Q86" t="str">
            <v/>
          </cell>
          <cell r="R86" t="str">
            <v/>
          </cell>
        </row>
      </sheetData>
      <sheetData sheetId="2">
        <row r="16">
          <cell r="G16">
            <v>0.95736796536796542</v>
          </cell>
          <cell r="H16" t="str">
            <v>Hit</v>
          </cell>
          <cell r="O16">
            <v>0.97066666666666668</v>
          </cell>
          <cell r="P16" t="str">
            <v>Hit</v>
          </cell>
          <cell r="W16">
            <v>0.98887804878048779</v>
          </cell>
          <cell r="X16" t="str">
            <v>Hit</v>
          </cell>
          <cell r="AE16">
            <v>1</v>
          </cell>
          <cell r="AF16" t="str">
            <v>Hit</v>
          </cell>
        </row>
        <row r="17">
          <cell r="G17" t="str">
            <v/>
          </cell>
          <cell r="H17" t="str">
            <v/>
          </cell>
          <cell r="O17" t="str">
            <v/>
          </cell>
          <cell r="P17" t="str">
            <v/>
          </cell>
          <cell r="W17" t="str">
            <v/>
          </cell>
          <cell r="X17" t="str">
            <v/>
          </cell>
          <cell r="AE17" t="str">
            <v/>
          </cell>
          <cell r="AF17" t="str">
            <v/>
          </cell>
        </row>
        <row r="18">
          <cell r="G18" t="str">
            <v/>
          </cell>
          <cell r="H18" t="str">
            <v/>
          </cell>
          <cell r="O18" t="str">
            <v/>
          </cell>
          <cell r="P18" t="str">
            <v/>
          </cell>
          <cell r="W18" t="str">
            <v/>
          </cell>
          <cell r="X18" t="str">
            <v/>
          </cell>
          <cell r="AE18" t="str">
            <v/>
          </cell>
        </row>
        <row r="19">
          <cell r="G19" t="str">
            <v/>
          </cell>
          <cell r="H19" t="str">
            <v/>
          </cell>
          <cell r="O19" t="str">
            <v/>
          </cell>
          <cell r="P19" t="str">
            <v/>
          </cell>
          <cell r="W19" t="str">
            <v/>
          </cell>
          <cell r="X19" t="str">
            <v/>
          </cell>
          <cell r="AE19" t="str">
            <v/>
          </cell>
          <cell r="AF19" t="str">
            <v/>
          </cell>
        </row>
        <row r="20">
          <cell r="G20" t="str">
            <v/>
          </cell>
          <cell r="H20" t="str">
            <v/>
          </cell>
          <cell r="O20" t="str">
            <v/>
          </cell>
          <cell r="P20" t="str">
            <v/>
          </cell>
          <cell r="W20" t="str">
            <v/>
          </cell>
          <cell r="X20" t="str">
            <v/>
          </cell>
          <cell r="AF20" t="str">
            <v/>
          </cell>
        </row>
        <row r="21">
          <cell r="G21">
            <v>0.96163636363636362</v>
          </cell>
          <cell r="H21" t="str">
            <v>Hit</v>
          </cell>
          <cell r="O21">
            <v>1.0620000000000001</v>
          </cell>
          <cell r="P21" t="str">
            <v>Hit</v>
          </cell>
          <cell r="W21">
            <v>1.0308571428571429</v>
          </cell>
          <cell r="X21" t="str">
            <v>Hit</v>
          </cell>
          <cell r="AE21">
            <v>0.74399999999999999</v>
          </cell>
          <cell r="AF21" t="str">
            <v>Hit</v>
          </cell>
        </row>
        <row r="22">
          <cell r="O22" t="str">
            <v/>
          </cell>
          <cell r="P22" t="str">
            <v/>
          </cell>
          <cell r="W22" t="str">
            <v/>
          </cell>
          <cell r="X22" t="str">
            <v/>
          </cell>
          <cell r="AE22" t="str">
            <v/>
          </cell>
          <cell r="AF22" t="str">
            <v/>
          </cell>
        </row>
        <row r="23">
          <cell r="G23" t="str">
            <v/>
          </cell>
          <cell r="H23" t="str">
            <v/>
          </cell>
          <cell r="O23" t="str">
            <v/>
          </cell>
          <cell r="P23" t="str">
            <v/>
          </cell>
          <cell r="W23" t="str">
            <v/>
          </cell>
          <cell r="X23" t="str">
            <v/>
          </cell>
          <cell r="AE23" t="str">
            <v/>
          </cell>
          <cell r="AF23" t="str">
            <v/>
          </cell>
        </row>
        <row r="24">
          <cell r="G24" t="str">
            <v/>
          </cell>
          <cell r="H24" t="str">
            <v/>
          </cell>
          <cell r="O24">
            <v>1.0013333333333334</v>
          </cell>
          <cell r="P24" t="str">
            <v>Hit</v>
          </cell>
          <cell r="W24" t="str">
            <v/>
          </cell>
          <cell r="X24" t="str">
            <v/>
          </cell>
          <cell r="AE24">
            <v>1</v>
          </cell>
          <cell r="AF24" t="str">
            <v>Hit</v>
          </cell>
        </row>
        <row r="25">
          <cell r="G25" t="str">
            <v/>
          </cell>
          <cell r="H25" t="str">
            <v/>
          </cell>
          <cell r="O25" t="str">
            <v/>
          </cell>
          <cell r="P25" t="str">
            <v/>
          </cell>
          <cell r="W25" t="str">
            <v/>
          </cell>
          <cell r="X25" t="str">
            <v/>
          </cell>
          <cell r="AF25" t="str">
            <v/>
          </cell>
        </row>
        <row r="26">
          <cell r="G26" t="str">
            <v/>
          </cell>
          <cell r="H26" t="str">
            <v/>
          </cell>
          <cell r="P26" t="str">
            <v/>
          </cell>
          <cell r="W26" t="str">
            <v/>
          </cell>
          <cell r="X26" t="str">
            <v/>
          </cell>
          <cell r="AE26" t="str">
            <v/>
          </cell>
          <cell r="AF26" t="str">
            <v/>
          </cell>
        </row>
        <row r="27">
          <cell r="G27" t="str">
            <v/>
          </cell>
          <cell r="H27" t="str">
            <v/>
          </cell>
          <cell r="P27" t="str">
            <v/>
          </cell>
          <cell r="W27" t="str">
            <v/>
          </cell>
          <cell r="X27" t="str">
            <v/>
          </cell>
          <cell r="AE27" t="str">
            <v/>
          </cell>
          <cell r="AF27" t="str">
            <v/>
          </cell>
        </row>
        <row r="28">
          <cell r="G28" t="str">
            <v/>
          </cell>
          <cell r="H28" t="str">
            <v/>
          </cell>
          <cell r="AE28" t="str">
            <v/>
          </cell>
          <cell r="AF28" t="str">
            <v/>
          </cell>
        </row>
        <row r="29">
          <cell r="G29" t="str">
            <v/>
          </cell>
          <cell r="H29" t="str">
            <v/>
          </cell>
          <cell r="O29" t="str">
            <v/>
          </cell>
          <cell r="P29" t="str">
            <v/>
          </cell>
          <cell r="W29" t="str">
            <v/>
          </cell>
          <cell r="X29" t="str">
            <v/>
          </cell>
          <cell r="AF29" t="str">
            <v/>
          </cell>
        </row>
        <row r="30">
          <cell r="G30" t="str">
            <v/>
          </cell>
          <cell r="H30" t="str">
            <v/>
          </cell>
          <cell r="O30" t="str">
            <v/>
          </cell>
          <cell r="P30" t="str">
            <v/>
          </cell>
          <cell r="W30" t="str">
            <v/>
          </cell>
          <cell r="X30" t="str">
            <v/>
          </cell>
          <cell r="AE30" t="str">
            <v/>
          </cell>
          <cell r="AF30" t="str">
            <v/>
          </cell>
        </row>
        <row r="31">
          <cell r="G31">
            <v>1.0584615384615386</v>
          </cell>
          <cell r="H31" t="str">
            <v>Hit</v>
          </cell>
          <cell r="O31" t="str">
            <v/>
          </cell>
          <cell r="P31" t="str">
            <v/>
          </cell>
          <cell r="W31">
            <v>0.9893877551020408</v>
          </cell>
          <cell r="X31" t="str">
            <v>Hit</v>
          </cell>
          <cell r="AE31">
            <v>1.4016346702147882</v>
          </cell>
          <cell r="AF31" t="str">
            <v>Hit</v>
          </cell>
        </row>
        <row r="32">
          <cell r="G32">
            <v>0.96272000000000002</v>
          </cell>
          <cell r="H32" t="str">
            <v>Hit</v>
          </cell>
          <cell r="O32">
            <v>1.00905</v>
          </cell>
          <cell r="P32" t="str">
            <v>Hit</v>
          </cell>
          <cell r="W32">
            <v>0.97482352941176476</v>
          </cell>
          <cell r="X32" t="str">
            <v>Hit</v>
          </cell>
          <cell r="AE32">
            <v>0.61419130434782609</v>
          </cell>
          <cell r="AF32" t="str">
            <v>Miss</v>
          </cell>
        </row>
        <row r="33">
          <cell r="G33" t="str">
            <v/>
          </cell>
          <cell r="H33" t="str">
            <v/>
          </cell>
          <cell r="O33" t="str">
            <v/>
          </cell>
          <cell r="P33" t="str">
            <v/>
          </cell>
          <cell r="W33" t="str">
            <v/>
          </cell>
          <cell r="X33" t="str">
            <v/>
          </cell>
          <cell r="AE33" t="str">
            <v/>
          </cell>
          <cell r="AF33" t="str">
            <v/>
          </cell>
        </row>
        <row r="34">
          <cell r="G34" t="str">
            <v/>
          </cell>
          <cell r="H34" t="str">
            <v/>
          </cell>
          <cell r="O34" t="str">
            <v/>
          </cell>
          <cell r="P34" t="str">
            <v/>
          </cell>
          <cell r="W34" t="str">
            <v/>
          </cell>
          <cell r="X34" t="str">
            <v/>
          </cell>
          <cell r="AE34" t="str">
            <v/>
          </cell>
          <cell r="AF34" t="str">
            <v/>
          </cell>
        </row>
        <row r="35">
          <cell r="G35" t="str">
            <v/>
          </cell>
          <cell r="H35" t="str">
            <v/>
          </cell>
          <cell r="O35" t="str">
            <v/>
          </cell>
          <cell r="P35" t="str">
            <v/>
          </cell>
          <cell r="W35" t="str">
            <v/>
          </cell>
          <cell r="X35" t="str">
            <v/>
          </cell>
          <cell r="AE35" t="str">
            <v/>
          </cell>
          <cell r="AF35" t="str">
            <v/>
          </cell>
        </row>
        <row r="36">
          <cell r="G36" t="str">
            <v/>
          </cell>
          <cell r="H36" t="str">
            <v/>
          </cell>
          <cell r="O36" t="str">
            <v/>
          </cell>
          <cell r="P36" t="str">
            <v/>
          </cell>
          <cell r="W36" t="str">
            <v/>
          </cell>
          <cell r="X36" t="str">
            <v/>
          </cell>
          <cell r="AE36" t="str">
            <v/>
          </cell>
          <cell r="AF36" t="str">
            <v/>
          </cell>
        </row>
        <row r="37">
          <cell r="G37" t="str">
            <v/>
          </cell>
          <cell r="H37" t="str">
            <v/>
          </cell>
          <cell r="O37" t="str">
            <v/>
          </cell>
          <cell r="P37" t="str">
            <v/>
          </cell>
          <cell r="W37" t="str">
            <v/>
          </cell>
          <cell r="X37" t="str">
            <v/>
          </cell>
          <cell r="AE37" t="str">
            <v/>
          </cell>
          <cell r="AF37" t="str">
            <v/>
          </cell>
        </row>
        <row r="38">
          <cell r="G38">
            <v>1.0321031344792719</v>
          </cell>
          <cell r="H38" t="str">
            <v>Hit</v>
          </cell>
          <cell r="O38" t="str">
            <v/>
          </cell>
          <cell r="P38" t="str">
            <v/>
          </cell>
          <cell r="W38" t="str">
            <v/>
          </cell>
          <cell r="X38" t="str">
            <v/>
          </cell>
          <cell r="AF38" t="str">
            <v/>
          </cell>
        </row>
        <row r="39">
          <cell r="G39">
            <v>1.0237499999999999</v>
          </cell>
          <cell r="H39" t="str">
            <v>Hit</v>
          </cell>
          <cell r="O39">
            <v>1.0649999999999999</v>
          </cell>
          <cell r="P39" t="str">
            <v>Hit</v>
          </cell>
          <cell r="W39" t="str">
            <v/>
          </cell>
          <cell r="X39" t="str">
            <v/>
          </cell>
          <cell r="AF39" t="str">
            <v/>
          </cell>
        </row>
        <row r="40">
          <cell r="G40" t="str">
            <v/>
          </cell>
          <cell r="H40" t="str">
            <v/>
          </cell>
          <cell r="O40">
            <v>0.99199999999999999</v>
          </cell>
          <cell r="P40" t="str">
            <v>Hit</v>
          </cell>
          <cell r="W40">
            <v>1.0176000000000001</v>
          </cell>
          <cell r="X40" t="str">
            <v>Hit</v>
          </cell>
          <cell r="AF40" t="str">
            <v/>
          </cell>
        </row>
        <row r="41">
          <cell r="G41" t="str">
            <v/>
          </cell>
          <cell r="H41" t="str">
            <v/>
          </cell>
          <cell r="O41" t="str">
            <v/>
          </cell>
          <cell r="P41" t="str">
            <v/>
          </cell>
          <cell r="W41" t="str">
            <v/>
          </cell>
          <cell r="X41" t="str">
            <v/>
          </cell>
          <cell r="AF41" t="str">
            <v/>
          </cell>
        </row>
        <row r="42">
          <cell r="G42" t="str">
            <v/>
          </cell>
          <cell r="H42" t="str">
            <v/>
          </cell>
          <cell r="O42" t="str">
            <v/>
          </cell>
          <cell r="P42" t="str">
            <v/>
          </cell>
          <cell r="W42" t="str">
            <v/>
          </cell>
          <cell r="X42" t="str">
            <v/>
          </cell>
          <cell r="AF42" t="str">
            <v/>
          </cell>
        </row>
        <row r="43">
          <cell r="G43">
            <v>0.69059288537549413</v>
          </cell>
          <cell r="H43" t="str">
            <v>Miss</v>
          </cell>
          <cell r="O43">
            <v>0.99456</v>
          </cell>
          <cell r="P43" t="str">
            <v>Hit</v>
          </cell>
          <cell r="W43">
            <v>1.1581644018712407</v>
          </cell>
          <cell r="X43" t="str">
            <v>Hit</v>
          </cell>
          <cell r="AE43">
            <v>1</v>
          </cell>
          <cell r="AF43" t="str">
            <v>Hit</v>
          </cell>
        </row>
        <row r="48">
          <cell r="G48" t="str">
            <v/>
          </cell>
          <cell r="H48" t="str">
            <v/>
          </cell>
          <cell r="O48">
            <v>1.0023041474654377</v>
          </cell>
          <cell r="P48" t="str">
            <v>Hit</v>
          </cell>
          <cell r="W48" t="str">
            <v/>
          </cell>
          <cell r="X48" t="str">
            <v/>
          </cell>
          <cell r="AE48" t="str">
            <v/>
          </cell>
          <cell r="AF48" t="str">
            <v/>
          </cell>
        </row>
        <row r="49">
          <cell r="G49" t="str">
            <v/>
          </cell>
          <cell r="H49" t="str">
            <v/>
          </cell>
          <cell r="O49" t="str">
            <v/>
          </cell>
          <cell r="P49" t="str">
            <v/>
          </cell>
          <cell r="W49" t="str">
            <v/>
          </cell>
          <cell r="X49" t="str">
            <v/>
          </cell>
          <cell r="AE49" t="str">
            <v/>
          </cell>
          <cell r="AF49" t="str">
            <v/>
          </cell>
        </row>
        <row r="50">
          <cell r="G50" t="str">
            <v/>
          </cell>
          <cell r="H50" t="str">
            <v/>
          </cell>
          <cell r="O50" t="str">
            <v/>
          </cell>
          <cell r="P50" t="str">
            <v/>
          </cell>
          <cell r="AE50" t="str">
            <v/>
          </cell>
          <cell r="AF50" t="str">
            <v/>
          </cell>
        </row>
        <row r="51">
          <cell r="G51">
            <v>0.96</v>
          </cell>
          <cell r="H51" t="str">
            <v>Hit</v>
          </cell>
          <cell r="O51">
            <v>1.07680608365019</v>
          </cell>
          <cell r="P51" t="str">
            <v>Hit</v>
          </cell>
          <cell r="AE51" t="str">
            <v/>
          </cell>
          <cell r="AF51" t="str">
            <v/>
          </cell>
        </row>
        <row r="52">
          <cell r="G52" t="str">
            <v/>
          </cell>
          <cell r="H52" t="str">
            <v/>
          </cell>
          <cell r="O52" t="str">
            <v/>
          </cell>
          <cell r="P52" t="str">
            <v/>
          </cell>
          <cell r="W52" t="str">
            <v/>
          </cell>
          <cell r="X52" t="str">
            <v/>
          </cell>
          <cell r="AE52" t="str">
            <v/>
          </cell>
          <cell r="AF52" t="str">
            <v/>
          </cell>
        </row>
        <row r="53">
          <cell r="G53" t="str">
            <v/>
          </cell>
          <cell r="H53" t="str">
            <v/>
          </cell>
          <cell r="O53" t="str">
            <v/>
          </cell>
          <cell r="P53" t="str">
            <v/>
          </cell>
          <cell r="W53" t="str">
            <v/>
          </cell>
          <cell r="X53" t="str">
            <v/>
          </cell>
          <cell r="AE53" t="str">
            <v/>
          </cell>
          <cell r="AF53" t="str">
            <v/>
          </cell>
        </row>
        <row r="54">
          <cell r="G54" t="str">
            <v/>
          </cell>
          <cell r="H54" t="str">
            <v/>
          </cell>
          <cell r="O54">
            <v>1.08</v>
          </cell>
          <cell r="P54" t="str">
            <v>Hit</v>
          </cell>
          <cell r="W54">
            <v>0.48</v>
          </cell>
          <cell r="X54" t="str">
            <v>Miss</v>
          </cell>
          <cell r="AE54">
            <v>0</v>
          </cell>
          <cell r="AF54" t="str">
            <v>Miss</v>
          </cell>
        </row>
        <row r="55">
          <cell r="G55" t="str">
            <v/>
          </cell>
          <cell r="H55" t="str">
            <v/>
          </cell>
          <cell r="O55">
            <v>1.0132588974180041</v>
          </cell>
          <cell r="P55" t="str">
            <v>Hit</v>
          </cell>
          <cell r="W55" t="str">
            <v/>
          </cell>
          <cell r="X55" t="str">
            <v/>
          </cell>
          <cell r="AE55" t="str">
            <v/>
          </cell>
          <cell r="AF55" t="str">
            <v/>
          </cell>
        </row>
        <row r="56">
          <cell r="W56">
            <v>0</v>
          </cell>
          <cell r="X56" t="str">
            <v>Miss</v>
          </cell>
        </row>
        <row r="57">
          <cell r="W57">
            <v>1.8</v>
          </cell>
          <cell r="X57" t="str">
            <v>Hit</v>
          </cell>
          <cell r="AE57">
            <v>0.54</v>
          </cell>
          <cell r="AF57" t="str">
            <v>Miss</v>
          </cell>
        </row>
        <row r="58">
          <cell r="G58" t="str">
            <v/>
          </cell>
          <cell r="H58" t="str">
            <v/>
          </cell>
          <cell r="O58" t="str">
            <v/>
          </cell>
          <cell r="P58" t="str">
            <v/>
          </cell>
          <cell r="W58" t="str">
            <v/>
          </cell>
          <cell r="X58" t="str">
            <v/>
          </cell>
          <cell r="AE58" t="str">
            <v/>
          </cell>
          <cell r="AF58" t="str">
            <v/>
          </cell>
        </row>
        <row r="59">
          <cell r="G59" t="str">
            <v/>
          </cell>
          <cell r="H59" t="str">
            <v/>
          </cell>
          <cell r="O59" t="str">
            <v/>
          </cell>
          <cell r="P59" t="str">
            <v/>
          </cell>
          <cell r="W59" t="str">
            <v/>
          </cell>
          <cell r="X59" t="str">
            <v/>
          </cell>
          <cell r="AE59" t="str">
            <v/>
          </cell>
          <cell r="AF59" t="str">
            <v/>
          </cell>
        </row>
        <row r="60">
          <cell r="G60" t="str">
            <v/>
          </cell>
          <cell r="H60" t="str">
            <v/>
          </cell>
          <cell r="O60" t="str">
            <v/>
          </cell>
          <cell r="P60" t="str">
            <v/>
          </cell>
          <cell r="W60" t="str">
            <v/>
          </cell>
          <cell r="X60" t="str">
            <v/>
          </cell>
          <cell r="AE60" t="str">
            <v/>
          </cell>
          <cell r="AF60" t="str">
            <v/>
          </cell>
        </row>
        <row r="61">
          <cell r="G61" t="str">
            <v/>
          </cell>
          <cell r="H61" t="str">
            <v/>
          </cell>
          <cell r="O61" t="str">
            <v/>
          </cell>
          <cell r="P61" t="str">
            <v/>
          </cell>
          <cell r="W61" t="str">
            <v/>
          </cell>
          <cell r="X61" t="str">
            <v/>
          </cell>
          <cell r="AE61" t="str">
            <v/>
          </cell>
          <cell r="AF61" t="str">
            <v/>
          </cell>
        </row>
        <row r="62">
          <cell r="G62" t="str">
            <v/>
          </cell>
          <cell r="H62" t="str">
            <v/>
          </cell>
          <cell r="O62" t="str">
            <v/>
          </cell>
          <cell r="P62" t="str">
            <v/>
          </cell>
          <cell r="W62" t="str">
            <v/>
          </cell>
          <cell r="X62" t="str">
            <v/>
          </cell>
          <cell r="AF62" t="str">
            <v/>
          </cell>
        </row>
        <row r="63">
          <cell r="G63" t="str">
            <v/>
          </cell>
          <cell r="H63" t="str">
            <v/>
          </cell>
          <cell r="O63" t="str">
            <v/>
          </cell>
          <cell r="P63" t="str">
            <v/>
          </cell>
          <cell r="W63" t="str">
            <v/>
          </cell>
          <cell r="X63" t="str">
            <v/>
          </cell>
          <cell r="AE63" t="str">
            <v/>
          </cell>
          <cell r="AF63" t="str">
            <v/>
          </cell>
        </row>
        <row r="64">
          <cell r="G64" t="str">
            <v/>
          </cell>
          <cell r="H64" t="str">
            <v/>
          </cell>
          <cell r="O64" t="str">
            <v/>
          </cell>
          <cell r="P64" t="str">
            <v/>
          </cell>
          <cell r="W64" t="str">
            <v/>
          </cell>
          <cell r="X64" t="str">
            <v/>
          </cell>
          <cell r="AE64" t="str">
            <v/>
          </cell>
          <cell r="AF64" t="str">
            <v/>
          </cell>
        </row>
        <row r="65">
          <cell r="G65" t="str">
            <v/>
          </cell>
          <cell r="O65" t="str">
            <v/>
          </cell>
          <cell r="P65" t="str">
            <v/>
          </cell>
          <cell r="W65" t="str">
            <v/>
          </cell>
          <cell r="X65" t="str">
            <v/>
          </cell>
          <cell r="AE65" t="str">
            <v/>
          </cell>
          <cell r="AF65" t="str">
            <v/>
          </cell>
        </row>
        <row r="66">
          <cell r="G66" t="str">
            <v/>
          </cell>
          <cell r="H66" t="str">
            <v/>
          </cell>
          <cell r="O66" t="str">
            <v/>
          </cell>
          <cell r="P66" t="str">
            <v/>
          </cell>
          <cell r="W66" t="str">
            <v/>
          </cell>
          <cell r="X66" t="str">
            <v/>
          </cell>
          <cell r="AE66" t="str">
            <v/>
          </cell>
          <cell r="AF66" t="str">
            <v/>
          </cell>
        </row>
        <row r="67">
          <cell r="G67" t="str">
            <v/>
          </cell>
          <cell r="H67" t="str">
            <v/>
          </cell>
          <cell r="O67" t="str">
            <v/>
          </cell>
          <cell r="P67" t="str">
            <v/>
          </cell>
          <cell r="X67" t="str">
            <v/>
          </cell>
          <cell r="AE67" t="str">
            <v/>
          </cell>
          <cell r="AF67" t="str">
            <v/>
          </cell>
        </row>
        <row r="68">
          <cell r="G68" t="str">
            <v/>
          </cell>
          <cell r="H68" t="str">
            <v/>
          </cell>
          <cell r="O68" t="str">
            <v/>
          </cell>
          <cell r="P68" t="str">
            <v/>
          </cell>
          <cell r="W68" t="str">
            <v/>
          </cell>
          <cell r="X68" t="str">
            <v/>
          </cell>
          <cell r="AE68" t="str">
            <v/>
          </cell>
          <cell r="AF68" t="str">
            <v/>
          </cell>
        </row>
        <row r="69">
          <cell r="G69" t="str">
            <v/>
          </cell>
          <cell r="H69" t="str">
            <v/>
          </cell>
          <cell r="O69" t="str">
            <v/>
          </cell>
          <cell r="P69" t="str">
            <v/>
          </cell>
          <cell r="W69" t="str">
            <v/>
          </cell>
          <cell r="X69" t="str">
            <v/>
          </cell>
          <cell r="AE69" t="str">
            <v/>
          </cell>
          <cell r="AF69" t="str">
            <v/>
          </cell>
        </row>
        <row r="70">
          <cell r="G70" t="str">
            <v/>
          </cell>
          <cell r="H70" t="str">
            <v/>
          </cell>
        </row>
        <row r="71">
          <cell r="G71" t="str">
            <v/>
          </cell>
          <cell r="H71" t="str">
            <v/>
          </cell>
          <cell r="O71" t="str">
            <v/>
          </cell>
          <cell r="P71" t="str">
            <v/>
          </cell>
          <cell r="W71" t="str">
            <v/>
          </cell>
          <cell r="X71" t="str">
            <v/>
          </cell>
          <cell r="AF71" t="str">
            <v/>
          </cell>
        </row>
        <row r="72">
          <cell r="G72" t="str">
            <v/>
          </cell>
          <cell r="H72" t="str">
            <v/>
          </cell>
          <cell r="O72" t="str">
            <v/>
          </cell>
          <cell r="P72" t="str">
            <v/>
          </cell>
          <cell r="W72" t="str">
            <v/>
          </cell>
          <cell r="X72" t="str">
            <v/>
          </cell>
          <cell r="AE72" t="str">
            <v/>
          </cell>
          <cell r="AF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CPD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CPD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CPD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CPD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CPD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CPD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CPD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CPD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CPD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CPD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CPD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CPD</v>
          </cell>
          <cell r="M16" t="str">
            <v>Miss</v>
          </cell>
          <cell r="O16">
            <v>1</v>
          </cell>
        </row>
        <row r="17">
          <cell r="C17" t="str">
            <v>Baddi</v>
          </cell>
          <cell r="D17" t="str">
            <v>Soap</v>
          </cell>
          <cell r="E17" t="str">
            <v>CPD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CPD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CPD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CPD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CPD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CPD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CPD</v>
          </cell>
          <cell r="M23" t="str">
            <v>Hit</v>
          </cell>
        </row>
        <row r="24">
          <cell r="C24" t="str">
            <v>Baddi</v>
          </cell>
          <cell r="D24" t="str">
            <v>Soap</v>
          </cell>
          <cell r="E24" t="str">
            <v>CPD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CPD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CPD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CPD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CPD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CPD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CPD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CPD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CPD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CPD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CPD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CPD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CPD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CPD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CPD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CPD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CPD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CPD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CPD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CPD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CPD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CPD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CPD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CPD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CPD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CPD</v>
          </cell>
          <cell r="M49" t="str">
            <v>Miss</v>
          </cell>
          <cell r="O49">
            <v>1</v>
          </cell>
        </row>
        <row r="50">
          <cell r="C50" t="str">
            <v>Baddi</v>
          </cell>
          <cell r="D50" t="str">
            <v>Soap</v>
          </cell>
          <cell r="E50" t="str">
            <v>CPD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CPD</v>
          </cell>
          <cell r="M51" t="str">
            <v>Miss</v>
          </cell>
          <cell r="O51">
            <v>1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Miss</v>
          </cell>
          <cell r="N67">
            <v>1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Miss</v>
          </cell>
          <cell r="P79">
            <v>1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>Hit</v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CMB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CMB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CMB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CMB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CMB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CMB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CMB</v>
          </cell>
          <cell r="M133" t="str">
            <v>Hit</v>
          </cell>
        </row>
        <row r="134">
          <cell r="C134" t="str">
            <v>Baddi</v>
          </cell>
          <cell r="D134" t="str">
            <v>Soap</v>
          </cell>
          <cell r="E134" t="str">
            <v>CMB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CMB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CMB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CMB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CMB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CMB</v>
          </cell>
          <cell r="M139" t="str">
            <v>Hit</v>
          </cell>
        </row>
        <row r="140">
          <cell r="C140" t="str">
            <v>Baddi</v>
          </cell>
          <cell r="D140" t="str">
            <v>Soap</v>
          </cell>
          <cell r="E140" t="str">
            <v>CMB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CMB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CMB</v>
          </cell>
          <cell r="M146" t="str">
            <v>Hit</v>
          </cell>
        </row>
        <row r="147">
          <cell r="C147" t="str">
            <v>Baddi</v>
          </cell>
          <cell r="D147" t="str">
            <v>Soap</v>
          </cell>
          <cell r="E147" t="str">
            <v>CMB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O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>Hit</v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>Hit</v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CMB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>Hit</v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Hit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Miss</v>
          </cell>
          <cell r="P183">
            <v>1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CMB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CMB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Hit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CMB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CMB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CMB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CMB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CMB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CMB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CMB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CMB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CMB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CMB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CMB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CMB</v>
          </cell>
          <cell r="M236" t="str">
            <v>Hit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CMB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CMB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CMB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Miss</v>
          </cell>
          <cell r="O247">
            <v>1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>Hit</v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>Hit</v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Hit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CMB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>Hit</v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>Hit</v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>Hit</v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/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/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/>
          </cell>
        </row>
        <row r="298">
          <cell r="C298" t="str">
            <v>Baddi</v>
          </cell>
          <cell r="D298" t="str">
            <v>Soap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Soap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Soap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Soap</v>
          </cell>
          <cell r="E301" t="str">
            <v>CMB</v>
          </cell>
          <cell r="M301" t="str">
            <v/>
          </cell>
        </row>
        <row r="302">
          <cell r="C302" t="str">
            <v>Baddi</v>
          </cell>
          <cell r="D302" t="str">
            <v>Soap</v>
          </cell>
          <cell r="E302" t="str">
            <v>CMB</v>
          </cell>
          <cell r="M302" t="str">
            <v/>
          </cell>
        </row>
        <row r="303">
          <cell r="C303" t="str">
            <v>Baddi</v>
          </cell>
          <cell r="D303" t="str">
            <v>Soap</v>
          </cell>
          <cell r="E303" t="str">
            <v>CMB</v>
          </cell>
          <cell r="M303" t="str">
            <v/>
          </cell>
        </row>
        <row r="304">
          <cell r="C304" t="str">
            <v>Baddi</v>
          </cell>
          <cell r="D304" t="str">
            <v>Soap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Soap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Soap</v>
          </cell>
          <cell r="E306" t="str">
            <v>CPD</v>
          </cell>
          <cell r="M306" t="str">
            <v/>
          </cell>
        </row>
        <row r="307">
          <cell r="C307" t="str">
            <v>Baddi</v>
          </cell>
          <cell r="D307" t="str">
            <v>Soap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Soap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Soap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Soap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Soap</v>
          </cell>
          <cell r="E311" t="str">
            <v>CPD</v>
          </cell>
          <cell r="M311" t="str">
            <v/>
          </cell>
        </row>
        <row r="312">
          <cell r="C312" t="str">
            <v>Baddi</v>
          </cell>
          <cell r="D312" t="str">
            <v>Soap</v>
          </cell>
          <cell r="E312" t="str">
            <v>CPD</v>
          </cell>
          <cell r="M312" t="str">
            <v/>
          </cell>
        </row>
        <row r="313">
          <cell r="C313" t="str">
            <v>Baddi</v>
          </cell>
          <cell r="D313" t="str">
            <v>Soap</v>
          </cell>
          <cell r="E313" t="str">
            <v>CPD</v>
          </cell>
          <cell r="M313" t="str">
            <v/>
          </cell>
        </row>
        <row r="314">
          <cell r="C314" t="str">
            <v>Baddi</v>
          </cell>
          <cell r="D314" t="str">
            <v>Soap</v>
          </cell>
          <cell r="E314" t="str">
            <v>CPD</v>
          </cell>
          <cell r="M314" t="str">
            <v>Hit</v>
          </cell>
        </row>
        <row r="315">
          <cell r="C315" t="str">
            <v>Baddi</v>
          </cell>
          <cell r="D315" t="str">
            <v>Soap</v>
          </cell>
          <cell r="E315" t="str">
            <v>CPD</v>
          </cell>
          <cell r="M315" t="str">
            <v>Hit</v>
          </cell>
        </row>
        <row r="316">
          <cell r="C316" t="str">
            <v>Baddi</v>
          </cell>
          <cell r="D316" t="str">
            <v>Soap</v>
          </cell>
          <cell r="E316" t="str">
            <v>CPD</v>
          </cell>
          <cell r="M316" t="str">
            <v>Hit</v>
          </cell>
        </row>
        <row r="317">
          <cell r="C317" t="str">
            <v>Baddi</v>
          </cell>
          <cell r="D317" t="str">
            <v>Soap</v>
          </cell>
          <cell r="E317" t="str">
            <v>CPD</v>
          </cell>
          <cell r="M317" t="str">
            <v>Hit</v>
          </cell>
        </row>
        <row r="318">
          <cell r="C318" t="str">
            <v>Baddi</v>
          </cell>
          <cell r="D318" t="str">
            <v>Soap</v>
          </cell>
          <cell r="E318" t="str">
            <v>CMB</v>
          </cell>
          <cell r="M318" t="str">
            <v/>
          </cell>
        </row>
        <row r="319">
          <cell r="C319" t="str">
            <v>Baddi</v>
          </cell>
          <cell r="D319" t="str">
            <v>Soap</v>
          </cell>
          <cell r="E319" t="str">
            <v>CPD</v>
          </cell>
          <cell r="M319" t="str">
            <v/>
          </cell>
        </row>
        <row r="320">
          <cell r="C320" t="str">
            <v>Baddi</v>
          </cell>
          <cell r="D320" t="str">
            <v>Soap</v>
          </cell>
          <cell r="E320" t="str">
            <v>CPD</v>
          </cell>
          <cell r="M320" t="str">
            <v/>
          </cell>
        </row>
        <row r="321">
          <cell r="C321" t="str">
            <v>Baddi</v>
          </cell>
          <cell r="D321" t="str">
            <v>Soap</v>
          </cell>
          <cell r="E321" t="str">
            <v>CPD</v>
          </cell>
          <cell r="M321" t="str">
            <v/>
          </cell>
        </row>
        <row r="322">
          <cell r="C322" t="str">
            <v>Baddi</v>
          </cell>
          <cell r="D322" t="str">
            <v>Soap</v>
          </cell>
          <cell r="E322" t="str">
            <v>CPD</v>
          </cell>
          <cell r="M322" t="str">
            <v/>
          </cell>
        </row>
        <row r="323">
          <cell r="C323" t="str">
            <v>Baddi</v>
          </cell>
          <cell r="D323" t="str">
            <v>Soap</v>
          </cell>
          <cell r="E323" t="str">
            <v>CPD</v>
          </cell>
          <cell r="M323" t="str">
            <v/>
          </cell>
        </row>
        <row r="324">
          <cell r="C324" t="str">
            <v>Baddi</v>
          </cell>
          <cell r="D324" t="str">
            <v>Soap</v>
          </cell>
          <cell r="E324" t="str">
            <v>CPD</v>
          </cell>
          <cell r="M324" t="str">
            <v/>
          </cell>
        </row>
        <row r="325">
          <cell r="C325" t="str">
            <v>Baddi</v>
          </cell>
          <cell r="D325" t="str">
            <v>Soap</v>
          </cell>
          <cell r="E325" t="str">
            <v>CPD</v>
          </cell>
          <cell r="M325" t="str">
            <v/>
          </cell>
        </row>
        <row r="326">
          <cell r="C326" t="str">
            <v>Baddi</v>
          </cell>
          <cell r="D326" t="str">
            <v>Soap</v>
          </cell>
          <cell r="E326" t="str">
            <v>CPD</v>
          </cell>
          <cell r="M326" t="str">
            <v/>
          </cell>
        </row>
        <row r="327">
          <cell r="C327" t="str">
            <v>Baddi</v>
          </cell>
          <cell r="D327" t="str">
            <v>Soap</v>
          </cell>
          <cell r="E327" t="str">
            <v>CPD</v>
          </cell>
          <cell r="M327" t="str">
            <v/>
          </cell>
        </row>
        <row r="328">
          <cell r="C328" t="str">
            <v>Baddi</v>
          </cell>
          <cell r="D328" t="str">
            <v>Soap</v>
          </cell>
          <cell r="E328" t="str">
            <v>CPD</v>
          </cell>
          <cell r="M328" t="str">
            <v/>
          </cell>
        </row>
        <row r="329">
          <cell r="C329" t="str">
            <v>Baddi</v>
          </cell>
          <cell r="D329" t="str">
            <v>Soap</v>
          </cell>
          <cell r="E329" t="str">
            <v>CMB</v>
          </cell>
          <cell r="M329" t="str">
            <v/>
          </cell>
        </row>
        <row r="330">
          <cell r="C330" t="str">
            <v>Baddi</v>
          </cell>
          <cell r="D330" t="str">
            <v>Soap</v>
          </cell>
          <cell r="E330" t="str">
            <v>CMB</v>
          </cell>
          <cell r="M330" t="str">
            <v/>
          </cell>
        </row>
        <row r="331">
          <cell r="C331" t="str">
            <v>Baddi</v>
          </cell>
          <cell r="D331" t="str">
            <v>Soap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Soap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Soap</v>
          </cell>
          <cell r="E333" t="str">
            <v>CMB</v>
          </cell>
          <cell r="M333" t="str">
            <v/>
          </cell>
        </row>
        <row r="334">
          <cell r="C334" t="str">
            <v>Baddi</v>
          </cell>
          <cell r="D334" t="str">
            <v>Soap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Soap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Soap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Soap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Soap</v>
          </cell>
          <cell r="E338" t="str">
            <v>CMB</v>
          </cell>
          <cell r="M338" t="str">
            <v/>
          </cell>
        </row>
        <row r="339">
          <cell r="C339" t="str">
            <v>Baddi</v>
          </cell>
          <cell r="D339" t="str">
            <v>Soap</v>
          </cell>
          <cell r="E339" t="str">
            <v>CMB</v>
          </cell>
          <cell r="M339" t="str">
            <v/>
          </cell>
        </row>
        <row r="340">
          <cell r="C340" t="str">
            <v>Baddi</v>
          </cell>
          <cell r="D340" t="str">
            <v>Soap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Soap</v>
          </cell>
          <cell r="E341" t="str">
            <v>CMB</v>
          </cell>
          <cell r="M341" t="str">
            <v/>
          </cell>
        </row>
        <row r="342">
          <cell r="C342" t="str">
            <v>Baddi</v>
          </cell>
          <cell r="D342" t="str">
            <v>Soap</v>
          </cell>
          <cell r="E342" t="str">
            <v>CMB</v>
          </cell>
          <cell r="M342" t="str">
            <v/>
          </cell>
        </row>
        <row r="343">
          <cell r="C343" t="str">
            <v>Baddi</v>
          </cell>
          <cell r="D343" t="str">
            <v>Soap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Soap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Soap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Soap</v>
          </cell>
          <cell r="E346" t="str">
            <v>CMB</v>
          </cell>
          <cell r="M346" t="str">
            <v/>
          </cell>
        </row>
        <row r="347">
          <cell r="C347" t="str">
            <v>Baddi</v>
          </cell>
          <cell r="D347" t="str">
            <v>Soap</v>
          </cell>
          <cell r="E347" t="str">
            <v>CPD</v>
          </cell>
          <cell r="M347" t="str">
            <v/>
          </cell>
        </row>
        <row r="348">
          <cell r="C348" t="str">
            <v>Baddi</v>
          </cell>
          <cell r="D348" t="str">
            <v>Soap</v>
          </cell>
          <cell r="E348" t="str">
            <v>CPD</v>
          </cell>
          <cell r="M348" t="str">
            <v/>
          </cell>
        </row>
        <row r="349">
          <cell r="C349" t="str">
            <v>Baddi</v>
          </cell>
          <cell r="D349" t="str">
            <v>Soap</v>
          </cell>
          <cell r="E349" t="str">
            <v>CPD</v>
          </cell>
          <cell r="M349" t="str">
            <v/>
          </cell>
        </row>
        <row r="350">
          <cell r="C350" t="str">
            <v>Baddi</v>
          </cell>
          <cell r="D350" t="str">
            <v>Soap</v>
          </cell>
          <cell r="E350" t="str">
            <v>CMB</v>
          </cell>
          <cell r="M350" t="str">
            <v>Hit</v>
          </cell>
        </row>
        <row r="351">
          <cell r="C351" t="str">
            <v>Baddi</v>
          </cell>
          <cell r="D351" t="str">
            <v>Soap</v>
          </cell>
          <cell r="E351" t="str">
            <v>CMB</v>
          </cell>
          <cell r="M351" t="str">
            <v/>
          </cell>
        </row>
        <row r="352">
          <cell r="C352" t="str">
            <v>Baddi</v>
          </cell>
          <cell r="D352" t="str">
            <v>Soap</v>
          </cell>
          <cell r="E352" t="str">
            <v>CMB</v>
          </cell>
          <cell r="M352" t="str">
            <v>Hit</v>
          </cell>
        </row>
        <row r="353">
          <cell r="C353" t="str">
            <v>Baddi</v>
          </cell>
          <cell r="D353" t="str">
            <v>Soap</v>
          </cell>
          <cell r="E353" t="str">
            <v>CMB</v>
          </cell>
          <cell r="M353" t="str">
            <v>Hit</v>
          </cell>
        </row>
        <row r="354">
          <cell r="C354" t="str">
            <v>Baddi</v>
          </cell>
          <cell r="D354" t="str">
            <v>Soap</v>
          </cell>
          <cell r="E354" t="str">
            <v>CMB</v>
          </cell>
          <cell r="M354" t="str">
            <v>Hit</v>
          </cell>
        </row>
        <row r="355">
          <cell r="C355" t="str">
            <v>Baddi</v>
          </cell>
          <cell r="D355" t="str">
            <v>Soap</v>
          </cell>
          <cell r="E355" t="str">
            <v>CMB</v>
          </cell>
          <cell r="M355" t="str">
            <v/>
          </cell>
        </row>
        <row r="356">
          <cell r="C356" t="str">
            <v>Baddi</v>
          </cell>
          <cell r="D356" t="str">
            <v>Soap</v>
          </cell>
          <cell r="E356" t="str">
            <v>CMB</v>
          </cell>
          <cell r="M356" t="str">
            <v>Hit</v>
          </cell>
        </row>
        <row r="357">
          <cell r="C357" t="str">
            <v>Baddi</v>
          </cell>
          <cell r="D357" t="str">
            <v>Soap</v>
          </cell>
          <cell r="E357" t="str">
            <v>CMB</v>
          </cell>
          <cell r="M357" t="str">
            <v>Hit</v>
          </cell>
        </row>
        <row r="358">
          <cell r="C358" t="str">
            <v>Baddi</v>
          </cell>
          <cell r="D358" t="str">
            <v>Soap</v>
          </cell>
          <cell r="E358" t="str">
            <v>CMB</v>
          </cell>
          <cell r="M358" t="str">
            <v/>
          </cell>
        </row>
        <row r="359">
          <cell r="C359" t="str">
            <v>Baddi</v>
          </cell>
          <cell r="D359" t="str">
            <v>Soap</v>
          </cell>
          <cell r="E359" t="str">
            <v>CMB</v>
          </cell>
          <cell r="M359" t="str">
            <v>Hit</v>
          </cell>
        </row>
        <row r="360">
          <cell r="C360" t="str">
            <v>Baddi</v>
          </cell>
          <cell r="D360" t="str">
            <v>Soap</v>
          </cell>
          <cell r="E360" t="str">
            <v>CMB</v>
          </cell>
          <cell r="M360" t="str">
            <v>Hit</v>
          </cell>
        </row>
        <row r="361">
          <cell r="C361" t="str">
            <v>Baddi</v>
          </cell>
          <cell r="D361" t="str">
            <v>Soap</v>
          </cell>
          <cell r="E361" t="str">
            <v>CMB</v>
          </cell>
          <cell r="M361" t="str">
            <v>Hit</v>
          </cell>
        </row>
        <row r="362">
          <cell r="C362" t="str">
            <v>Baddi</v>
          </cell>
          <cell r="D362" t="str">
            <v>Soap</v>
          </cell>
          <cell r="E362" t="str">
            <v>CMB</v>
          </cell>
          <cell r="M362" t="str">
            <v>Hit</v>
          </cell>
        </row>
        <row r="363">
          <cell r="C363" t="str">
            <v>Baddi</v>
          </cell>
          <cell r="D363" t="str">
            <v>Soap</v>
          </cell>
          <cell r="E363" t="str">
            <v>CMB</v>
          </cell>
          <cell r="M363" t="str">
            <v>Hit</v>
          </cell>
        </row>
        <row r="364">
          <cell r="C364" t="str">
            <v>Baddi</v>
          </cell>
          <cell r="D364" t="str">
            <v>Soap</v>
          </cell>
          <cell r="E364" t="str">
            <v>CMB</v>
          </cell>
          <cell r="M364" t="str">
            <v>Hit</v>
          </cell>
        </row>
        <row r="365">
          <cell r="C365" t="str">
            <v>Baddi</v>
          </cell>
          <cell r="D365" t="str">
            <v>Soap</v>
          </cell>
          <cell r="E365" t="str">
            <v>CMB</v>
          </cell>
          <cell r="M365" t="str">
            <v>Hit</v>
          </cell>
        </row>
        <row r="366">
          <cell r="C366" t="str">
            <v>Baddi</v>
          </cell>
          <cell r="D366" t="str">
            <v>Soap</v>
          </cell>
          <cell r="E366" t="str">
            <v>CMB</v>
          </cell>
          <cell r="M366" t="str">
            <v/>
          </cell>
        </row>
        <row r="367">
          <cell r="C367" t="str">
            <v>Baddi</v>
          </cell>
          <cell r="D367" t="str">
            <v>Soap</v>
          </cell>
          <cell r="E367" t="str">
            <v>CMB</v>
          </cell>
          <cell r="M367" t="str">
            <v>Hit</v>
          </cell>
        </row>
        <row r="368">
          <cell r="C368" t="str">
            <v>Baddi</v>
          </cell>
          <cell r="D368" t="str">
            <v>Soap</v>
          </cell>
          <cell r="E368" t="str">
            <v>CMB</v>
          </cell>
          <cell r="M368" t="str">
            <v>Hit</v>
          </cell>
        </row>
        <row r="369">
          <cell r="C369" t="str">
            <v>Baddi</v>
          </cell>
          <cell r="D369" t="str">
            <v>Soap</v>
          </cell>
          <cell r="E369" t="str">
            <v>CMB</v>
          </cell>
          <cell r="M369" t="str">
            <v/>
          </cell>
        </row>
        <row r="370">
          <cell r="C370" t="str">
            <v>Baddi</v>
          </cell>
          <cell r="D370" t="str">
            <v>Soap</v>
          </cell>
          <cell r="E370" t="str">
            <v>CMB</v>
          </cell>
          <cell r="M370" t="str">
            <v/>
          </cell>
        </row>
        <row r="371">
          <cell r="C371" t="str">
            <v>Baddi</v>
          </cell>
          <cell r="D371" t="str">
            <v>Soap</v>
          </cell>
          <cell r="E371" t="str">
            <v>CMB</v>
          </cell>
          <cell r="M371" t="str">
            <v>Hit</v>
          </cell>
        </row>
        <row r="372">
          <cell r="C372" t="str">
            <v>Baddi</v>
          </cell>
          <cell r="D372" t="str">
            <v>Soap</v>
          </cell>
          <cell r="E372" t="str">
            <v>CMB</v>
          </cell>
          <cell r="M372" t="str">
            <v>Hit</v>
          </cell>
        </row>
        <row r="373">
          <cell r="C373" t="str">
            <v>Baddi</v>
          </cell>
          <cell r="D373" t="str">
            <v>Soap</v>
          </cell>
          <cell r="E373" t="str">
            <v>CMB</v>
          </cell>
          <cell r="M373" t="str">
            <v/>
          </cell>
        </row>
        <row r="374">
          <cell r="C374" t="str">
            <v>Baddi</v>
          </cell>
          <cell r="D374" t="str">
            <v>Soap</v>
          </cell>
          <cell r="E374" t="str">
            <v>CMB</v>
          </cell>
          <cell r="M374" t="str">
            <v>Hit</v>
          </cell>
        </row>
        <row r="375">
          <cell r="C375" t="str">
            <v>Baddi</v>
          </cell>
          <cell r="D375" t="str">
            <v>Soap</v>
          </cell>
          <cell r="E375" t="str">
            <v>CMB</v>
          </cell>
          <cell r="M375" t="str">
            <v>Hit</v>
          </cell>
        </row>
        <row r="376">
          <cell r="C376" t="str">
            <v>Baddi</v>
          </cell>
          <cell r="D376" t="str">
            <v>Soap</v>
          </cell>
          <cell r="E376" t="str">
            <v>CPD</v>
          </cell>
          <cell r="M376" t="str">
            <v/>
          </cell>
        </row>
        <row r="377">
          <cell r="C377" t="str">
            <v>Baddi</v>
          </cell>
          <cell r="D377" t="str">
            <v>Soap</v>
          </cell>
          <cell r="E377" t="str">
            <v>CPD</v>
          </cell>
          <cell r="M377" t="str">
            <v>Miss</v>
          </cell>
          <cell r="P377">
            <v>1</v>
          </cell>
        </row>
        <row r="378">
          <cell r="C378" t="str">
            <v>Baddi</v>
          </cell>
          <cell r="D378" t="str">
            <v>Soap</v>
          </cell>
          <cell r="E378" t="str">
            <v>CPD</v>
          </cell>
          <cell r="M378" t="str">
            <v/>
          </cell>
        </row>
        <row r="379">
          <cell r="C379" t="str">
            <v>Baddi</v>
          </cell>
          <cell r="D379" t="str">
            <v>Soap</v>
          </cell>
          <cell r="E379" t="str">
            <v>CPD</v>
          </cell>
          <cell r="M379" t="str">
            <v/>
          </cell>
        </row>
        <row r="380">
          <cell r="C380" t="str">
            <v>Baddi</v>
          </cell>
          <cell r="D380" t="str">
            <v>Soap</v>
          </cell>
          <cell r="E380" t="str">
            <v>CPD</v>
          </cell>
          <cell r="M380" t="str">
            <v/>
          </cell>
        </row>
        <row r="381">
          <cell r="C381" t="str">
            <v>Baddi</v>
          </cell>
          <cell r="D381" t="str">
            <v>Soap</v>
          </cell>
          <cell r="E381" t="str">
            <v>CPD</v>
          </cell>
          <cell r="M381" t="str">
            <v>Hit</v>
          </cell>
        </row>
        <row r="382">
          <cell r="C382" t="str">
            <v>Baddi</v>
          </cell>
          <cell r="D382" t="str">
            <v>Soap</v>
          </cell>
          <cell r="E382" t="str">
            <v>CPD</v>
          </cell>
          <cell r="M382" t="str">
            <v/>
          </cell>
        </row>
        <row r="383">
          <cell r="C383" t="str">
            <v>Baddi</v>
          </cell>
          <cell r="D383" t="str">
            <v>Soap</v>
          </cell>
          <cell r="E383" t="str">
            <v>CPD</v>
          </cell>
          <cell r="M383" t="str">
            <v/>
          </cell>
        </row>
        <row r="384">
          <cell r="C384" t="str">
            <v>Baddi</v>
          </cell>
          <cell r="D384" t="str">
            <v>Soap</v>
          </cell>
          <cell r="E384" t="str">
            <v>CPD</v>
          </cell>
          <cell r="M384" t="str">
            <v/>
          </cell>
        </row>
        <row r="385">
          <cell r="C385" t="str">
            <v>Baddi</v>
          </cell>
          <cell r="D385" t="str">
            <v>Soap</v>
          </cell>
          <cell r="E385" t="str">
            <v>CPD</v>
          </cell>
          <cell r="M385" t="str">
            <v/>
          </cell>
        </row>
        <row r="386">
          <cell r="C386" t="str">
            <v>Baddi</v>
          </cell>
          <cell r="D386" t="str">
            <v>Soap</v>
          </cell>
          <cell r="E386" t="str">
            <v>CPD</v>
          </cell>
          <cell r="M386" t="str">
            <v/>
          </cell>
        </row>
        <row r="387">
          <cell r="C387" t="str">
            <v>Baddi</v>
          </cell>
          <cell r="D387" t="str">
            <v>Soap</v>
          </cell>
          <cell r="E387" t="str">
            <v>CPD</v>
          </cell>
          <cell r="M387" t="str">
            <v>Miss</v>
          </cell>
          <cell r="O387">
            <v>1</v>
          </cell>
        </row>
        <row r="388">
          <cell r="C388" t="str">
            <v>Baddi</v>
          </cell>
          <cell r="D388" t="str">
            <v>Soap</v>
          </cell>
          <cell r="E388" t="str">
            <v>CPD</v>
          </cell>
          <cell r="M388" t="str">
            <v/>
          </cell>
        </row>
        <row r="389">
          <cell r="C389" t="str">
            <v>Baddi</v>
          </cell>
          <cell r="D389" t="str">
            <v>Soap</v>
          </cell>
          <cell r="E389" t="str">
            <v>CPD</v>
          </cell>
          <cell r="M389" t="str">
            <v>Hit</v>
          </cell>
        </row>
        <row r="390">
          <cell r="C390" t="str">
            <v>Baddi</v>
          </cell>
          <cell r="D390" t="str">
            <v>Soap</v>
          </cell>
          <cell r="E390" t="str">
            <v>CPD</v>
          </cell>
          <cell r="M390" t="str">
            <v>Hit</v>
          </cell>
        </row>
        <row r="391">
          <cell r="C391" t="str">
            <v>Baddi</v>
          </cell>
          <cell r="D391" t="str">
            <v>Soap</v>
          </cell>
          <cell r="E391" t="str">
            <v>CPD</v>
          </cell>
          <cell r="M391" t="str">
            <v/>
          </cell>
        </row>
        <row r="392">
          <cell r="C392" t="str">
            <v>Baddi</v>
          </cell>
          <cell r="D392" t="str">
            <v>Soap</v>
          </cell>
          <cell r="E392" t="str">
            <v>CPD</v>
          </cell>
          <cell r="M392" t="str">
            <v/>
          </cell>
        </row>
        <row r="393">
          <cell r="C393" t="str">
            <v>Baddi</v>
          </cell>
          <cell r="D393" t="str">
            <v>Soap</v>
          </cell>
          <cell r="E393" t="str">
            <v>CPD</v>
          </cell>
          <cell r="M393" t="str">
            <v/>
          </cell>
        </row>
        <row r="394">
          <cell r="C394" t="str">
            <v>Baddi</v>
          </cell>
          <cell r="D394" t="str">
            <v>Soap</v>
          </cell>
          <cell r="E394" t="str">
            <v>CPD</v>
          </cell>
          <cell r="M394" t="str">
            <v/>
          </cell>
        </row>
        <row r="395">
          <cell r="C395" t="str">
            <v>Baddi</v>
          </cell>
          <cell r="D395" t="str">
            <v>Soap</v>
          </cell>
          <cell r="E395" t="str">
            <v>CPD</v>
          </cell>
          <cell r="M395" t="str">
            <v/>
          </cell>
        </row>
        <row r="396">
          <cell r="C396" t="str">
            <v>Baddi</v>
          </cell>
          <cell r="D396" t="str">
            <v>Soap</v>
          </cell>
          <cell r="E396" t="str">
            <v>CPD</v>
          </cell>
          <cell r="M396" t="str">
            <v/>
          </cell>
        </row>
        <row r="397">
          <cell r="C397" t="str">
            <v>Baddi</v>
          </cell>
          <cell r="D397" t="str">
            <v>Soap</v>
          </cell>
          <cell r="E397" t="str">
            <v>CPD</v>
          </cell>
          <cell r="M397" t="str">
            <v/>
          </cell>
        </row>
        <row r="398">
          <cell r="C398" t="str">
            <v>Baddi</v>
          </cell>
          <cell r="D398" t="str">
            <v>Soap</v>
          </cell>
          <cell r="E398" t="str">
            <v>CPD</v>
          </cell>
          <cell r="M398" t="str">
            <v>Hit</v>
          </cell>
        </row>
        <row r="399">
          <cell r="C399" t="str">
            <v>Baddi</v>
          </cell>
          <cell r="D399" t="str">
            <v>Soap</v>
          </cell>
          <cell r="E399" t="str">
            <v>CPD</v>
          </cell>
          <cell r="M399" t="str">
            <v/>
          </cell>
        </row>
        <row r="400">
          <cell r="C400" t="str">
            <v>Baddi</v>
          </cell>
          <cell r="D400" t="str">
            <v>Soap</v>
          </cell>
          <cell r="E400" t="str">
            <v>CPD</v>
          </cell>
          <cell r="M400" t="str">
            <v>Hit</v>
          </cell>
        </row>
        <row r="401">
          <cell r="C401" t="str">
            <v>Baddi</v>
          </cell>
          <cell r="D401" t="str">
            <v>Soap</v>
          </cell>
          <cell r="E401" t="str">
            <v>CPD</v>
          </cell>
          <cell r="M401" t="str">
            <v/>
          </cell>
        </row>
        <row r="402">
          <cell r="C402" t="str">
            <v>Baddi</v>
          </cell>
          <cell r="D402" t="str">
            <v>Soap</v>
          </cell>
          <cell r="E402" t="str">
            <v>CPD</v>
          </cell>
          <cell r="M402" t="str">
            <v/>
          </cell>
        </row>
        <row r="403">
          <cell r="C403" t="str">
            <v>Baddi</v>
          </cell>
          <cell r="D403" t="str">
            <v>Soap</v>
          </cell>
          <cell r="E403" t="str">
            <v>CPD</v>
          </cell>
          <cell r="M403" t="str">
            <v/>
          </cell>
        </row>
        <row r="404">
          <cell r="C404" t="str">
            <v>Baddi</v>
          </cell>
          <cell r="D404" t="str">
            <v>Soap</v>
          </cell>
          <cell r="E404" t="str">
            <v>CPD</v>
          </cell>
          <cell r="M404" t="str">
            <v/>
          </cell>
        </row>
        <row r="405">
          <cell r="C405" t="str">
            <v>Baddi</v>
          </cell>
          <cell r="D405" t="str">
            <v>Soap</v>
          </cell>
          <cell r="E405" t="str">
            <v>CPD</v>
          </cell>
          <cell r="M405" t="str">
            <v>Miss</v>
          </cell>
          <cell r="P405">
            <v>1</v>
          </cell>
        </row>
        <row r="406">
          <cell r="C406" t="str">
            <v>Baddi</v>
          </cell>
          <cell r="D406" t="str">
            <v>Soap</v>
          </cell>
          <cell r="E406" t="str">
            <v>CPD</v>
          </cell>
          <cell r="M406" t="str">
            <v>Hit</v>
          </cell>
        </row>
        <row r="407">
          <cell r="C407" t="str">
            <v>Baddi</v>
          </cell>
          <cell r="D407" t="str">
            <v>Speckle</v>
          </cell>
          <cell r="E407" t="str">
            <v>CPD</v>
          </cell>
          <cell r="M407" t="str">
            <v/>
          </cell>
        </row>
        <row r="408">
          <cell r="C408" t="str">
            <v>Baddi</v>
          </cell>
          <cell r="D408" t="str">
            <v>Speckle</v>
          </cell>
          <cell r="E408" t="str">
            <v>CPD</v>
          </cell>
          <cell r="M408" t="str">
            <v/>
          </cell>
        </row>
        <row r="409">
          <cell r="C409" t="str">
            <v>Baddi</v>
          </cell>
          <cell r="D409" t="str">
            <v>Powder</v>
          </cell>
          <cell r="E409" t="str">
            <v>CMB</v>
          </cell>
          <cell r="M409" t="str">
            <v>Hit</v>
          </cell>
        </row>
        <row r="410">
          <cell r="C410" t="str">
            <v>Baddi</v>
          </cell>
          <cell r="D410" t="str">
            <v>Powder</v>
          </cell>
          <cell r="E410" t="str">
            <v>CMB</v>
          </cell>
          <cell r="M410" t="str">
            <v>Hit</v>
          </cell>
        </row>
        <row r="411">
          <cell r="C411" t="str">
            <v>Baddi</v>
          </cell>
          <cell r="D411" t="str">
            <v>Powder</v>
          </cell>
          <cell r="E411" t="str">
            <v>CMB</v>
          </cell>
          <cell r="M411" t="str">
            <v/>
          </cell>
        </row>
        <row r="412">
          <cell r="C412" t="str">
            <v>Baddi</v>
          </cell>
          <cell r="D412" t="str">
            <v>Powder</v>
          </cell>
          <cell r="E412" t="str">
            <v>CMB</v>
          </cell>
          <cell r="M412" t="str">
            <v/>
          </cell>
        </row>
        <row r="413">
          <cell r="C413" t="str">
            <v>Baddi</v>
          </cell>
          <cell r="D413" t="str">
            <v>Powder</v>
          </cell>
          <cell r="E413" t="str">
            <v>CMB</v>
          </cell>
          <cell r="M413" t="str">
            <v>Hit</v>
          </cell>
        </row>
        <row r="414">
          <cell r="C414" t="str">
            <v>Baddi</v>
          </cell>
          <cell r="D414" t="str">
            <v>Powder</v>
          </cell>
          <cell r="E414" t="str">
            <v>CMB</v>
          </cell>
          <cell r="M414" t="str">
            <v>Hit</v>
          </cell>
        </row>
        <row r="415">
          <cell r="C415" t="str">
            <v>Baddi</v>
          </cell>
          <cell r="D415" t="str">
            <v>Powder</v>
          </cell>
          <cell r="E415" t="str">
            <v>CMB</v>
          </cell>
          <cell r="M415" t="str">
            <v/>
          </cell>
        </row>
        <row r="416">
          <cell r="C416" t="str">
            <v>Baddi</v>
          </cell>
          <cell r="D416" t="str">
            <v>Powder</v>
          </cell>
          <cell r="E416" t="str">
            <v>CMB</v>
          </cell>
          <cell r="M416" t="str">
            <v>Hit</v>
          </cell>
        </row>
        <row r="417">
          <cell r="C417" t="str">
            <v>Baddi</v>
          </cell>
          <cell r="D417" t="str">
            <v>Powder</v>
          </cell>
          <cell r="E417" t="str">
            <v>CMB</v>
          </cell>
          <cell r="M417" t="str">
            <v/>
          </cell>
        </row>
        <row r="418">
          <cell r="C418" t="str">
            <v>Baddi</v>
          </cell>
          <cell r="D418" t="str">
            <v>Powder</v>
          </cell>
          <cell r="E418" t="str">
            <v>CMB</v>
          </cell>
          <cell r="M418" t="str">
            <v>Hit</v>
          </cell>
        </row>
        <row r="419">
          <cell r="C419" t="str">
            <v>Baddi</v>
          </cell>
          <cell r="D419" t="str">
            <v>Powder</v>
          </cell>
          <cell r="E419" t="str">
            <v>CMB</v>
          </cell>
          <cell r="M419" t="str">
            <v/>
          </cell>
        </row>
        <row r="420">
          <cell r="C420" t="str">
            <v>Baddi</v>
          </cell>
          <cell r="D420" t="str">
            <v>Powder</v>
          </cell>
          <cell r="E420" t="str">
            <v>CMB</v>
          </cell>
          <cell r="M420" t="str">
            <v/>
          </cell>
        </row>
        <row r="421">
          <cell r="C421" t="str">
            <v>Baddi</v>
          </cell>
          <cell r="D421" t="str">
            <v>Powder</v>
          </cell>
          <cell r="E421" t="str">
            <v>CMB</v>
          </cell>
          <cell r="M421" t="str">
            <v/>
          </cell>
        </row>
        <row r="422">
          <cell r="C422" t="str">
            <v>Baddi</v>
          </cell>
          <cell r="D422" t="str">
            <v>Powder</v>
          </cell>
          <cell r="E422" t="str">
            <v>CMB</v>
          </cell>
          <cell r="M422" t="str">
            <v/>
          </cell>
        </row>
        <row r="423">
          <cell r="C423" t="str">
            <v>Baddi</v>
          </cell>
          <cell r="D423" t="str">
            <v>Powder</v>
          </cell>
          <cell r="E423" t="str">
            <v>CMB</v>
          </cell>
          <cell r="M423" t="str">
            <v/>
          </cell>
        </row>
        <row r="424">
          <cell r="C424" t="str">
            <v>Baddi</v>
          </cell>
          <cell r="D424" t="str">
            <v>Powder</v>
          </cell>
          <cell r="E424" t="str">
            <v>CMB</v>
          </cell>
          <cell r="M424" t="str">
            <v/>
          </cell>
        </row>
        <row r="425">
          <cell r="C425" t="str">
            <v>Baddi</v>
          </cell>
          <cell r="D425" t="str">
            <v>Powder</v>
          </cell>
          <cell r="E425" t="str">
            <v>CMB</v>
          </cell>
          <cell r="M425" t="str">
            <v>Hit</v>
          </cell>
        </row>
        <row r="426">
          <cell r="C426" t="str">
            <v>Baddi</v>
          </cell>
          <cell r="D426" t="str">
            <v>Powder</v>
          </cell>
          <cell r="E426" t="str">
            <v>CMB</v>
          </cell>
          <cell r="M426" t="str">
            <v/>
          </cell>
        </row>
        <row r="427">
          <cell r="C427" t="str">
            <v>Baddi</v>
          </cell>
          <cell r="D427" t="str">
            <v>Powder</v>
          </cell>
          <cell r="E427" t="str">
            <v>CMB</v>
          </cell>
          <cell r="M427" t="str">
            <v>Hit</v>
          </cell>
        </row>
        <row r="428">
          <cell r="C428" t="str">
            <v>Baddi</v>
          </cell>
          <cell r="D428" t="str">
            <v>Powder</v>
          </cell>
          <cell r="E428" t="str">
            <v>CMB</v>
          </cell>
          <cell r="M428" t="str">
            <v/>
          </cell>
        </row>
        <row r="429">
          <cell r="C429" t="str">
            <v>Baddi</v>
          </cell>
          <cell r="D429" t="str">
            <v>Powder</v>
          </cell>
          <cell r="E429" t="str">
            <v>CMB</v>
          </cell>
          <cell r="M429" t="str">
            <v>Hit</v>
          </cell>
        </row>
        <row r="430">
          <cell r="C430" t="str">
            <v>Baddi</v>
          </cell>
          <cell r="D430" t="str">
            <v>Powder</v>
          </cell>
          <cell r="E430" t="str">
            <v>CMB</v>
          </cell>
          <cell r="M430" t="str">
            <v>Hit</v>
          </cell>
        </row>
        <row r="431">
          <cell r="C431" t="str">
            <v>Baddi</v>
          </cell>
          <cell r="D431" t="str">
            <v>Powder</v>
          </cell>
          <cell r="E431" t="str">
            <v>CMB</v>
          </cell>
          <cell r="M431" t="str">
            <v/>
          </cell>
        </row>
        <row r="432">
          <cell r="C432" t="str">
            <v>Baddi</v>
          </cell>
          <cell r="D432" t="str">
            <v>Powder</v>
          </cell>
          <cell r="E432" t="str">
            <v>CMB</v>
          </cell>
          <cell r="M432" t="str">
            <v/>
          </cell>
        </row>
        <row r="433">
          <cell r="C433" t="str">
            <v>Baddi</v>
          </cell>
          <cell r="D433" t="str">
            <v>Powder</v>
          </cell>
          <cell r="E433" t="str">
            <v>CMB</v>
          </cell>
          <cell r="M433" t="str">
            <v/>
          </cell>
        </row>
        <row r="434">
          <cell r="C434" t="str">
            <v>Baddi</v>
          </cell>
          <cell r="D434" t="str">
            <v>Powder</v>
          </cell>
          <cell r="E434" t="str">
            <v>CMB</v>
          </cell>
          <cell r="M434" t="str">
            <v/>
          </cell>
        </row>
        <row r="435">
          <cell r="C435" t="str">
            <v>Baddi</v>
          </cell>
          <cell r="D435" t="str">
            <v>Powder</v>
          </cell>
          <cell r="E435" t="str">
            <v>CMB</v>
          </cell>
          <cell r="M435" t="str">
            <v/>
          </cell>
        </row>
        <row r="436">
          <cell r="C436" t="str">
            <v>Baddi</v>
          </cell>
          <cell r="D436" t="str">
            <v>Powder</v>
          </cell>
          <cell r="E436" t="str">
            <v>CMB</v>
          </cell>
          <cell r="M436" t="str">
            <v/>
          </cell>
        </row>
        <row r="437">
          <cell r="C437" t="str">
            <v>Baddi</v>
          </cell>
          <cell r="D437" t="str">
            <v>Powder</v>
          </cell>
          <cell r="E437" t="str">
            <v>CMB</v>
          </cell>
          <cell r="M437" t="str">
            <v/>
          </cell>
        </row>
        <row r="438">
          <cell r="C438" t="str">
            <v>Baddi</v>
          </cell>
          <cell r="D438" t="str">
            <v>Powder</v>
          </cell>
          <cell r="E438" t="str">
            <v>CMB</v>
          </cell>
          <cell r="M438" t="str">
            <v/>
          </cell>
        </row>
        <row r="439">
          <cell r="C439" t="str">
            <v>Baddi</v>
          </cell>
          <cell r="D439" t="str">
            <v>Noodle</v>
          </cell>
          <cell r="E439" t="str">
            <v>CMB</v>
          </cell>
          <cell r="M439" t="str">
            <v>Hit</v>
          </cell>
        </row>
        <row r="440">
          <cell r="C440" t="str">
            <v>Baddi</v>
          </cell>
          <cell r="D440" t="str">
            <v>Noodle</v>
          </cell>
          <cell r="E440" t="str">
            <v>CMB</v>
          </cell>
          <cell r="M440" t="str">
            <v/>
          </cell>
        </row>
        <row r="441">
          <cell r="C441" t="str">
            <v>Baddi</v>
          </cell>
          <cell r="D441" t="str">
            <v>Noodle</v>
          </cell>
          <cell r="E441" t="str">
            <v>CMB</v>
          </cell>
          <cell r="M441" t="str">
            <v/>
          </cell>
        </row>
        <row r="442">
          <cell r="C442" t="str">
            <v>Baddi</v>
          </cell>
          <cell r="D442" t="str">
            <v>Noodle</v>
          </cell>
          <cell r="E442" t="str">
            <v>CMB</v>
          </cell>
          <cell r="M442" t="str">
            <v>Miss</v>
          </cell>
          <cell r="N442">
            <v>1</v>
          </cell>
        </row>
        <row r="443">
          <cell r="C443" t="str">
            <v>Baddi</v>
          </cell>
          <cell r="D443" t="str">
            <v>Noodle</v>
          </cell>
          <cell r="E443" t="str">
            <v>CMB</v>
          </cell>
          <cell r="M443" t="str">
            <v/>
          </cell>
        </row>
        <row r="444">
          <cell r="C444" t="str">
            <v>Baddi</v>
          </cell>
          <cell r="D444" t="str">
            <v>Noodle</v>
          </cell>
          <cell r="E444" t="str">
            <v>CMB</v>
          </cell>
          <cell r="M444" t="str">
            <v/>
          </cell>
        </row>
        <row r="445">
          <cell r="C445" t="str">
            <v>Baddi</v>
          </cell>
          <cell r="D445" t="str">
            <v>Noodle</v>
          </cell>
          <cell r="E445" t="str">
            <v>CMB</v>
          </cell>
          <cell r="M445" t="str">
            <v/>
          </cell>
        </row>
        <row r="446">
          <cell r="C446" t="str">
            <v>Tiljala</v>
          </cell>
          <cell r="D446" t="str">
            <v>Noodle</v>
          </cell>
          <cell r="E446" t="str">
            <v>CMB</v>
          </cell>
          <cell r="M446" t="str">
            <v>Miss</v>
          </cell>
          <cell r="N446">
            <v>1</v>
          </cell>
        </row>
        <row r="447">
          <cell r="C447" t="str">
            <v>Tiljala</v>
          </cell>
          <cell r="D447" t="str">
            <v>Soap</v>
          </cell>
          <cell r="E447" t="str">
            <v>CMB</v>
          </cell>
          <cell r="M447" t="str">
            <v>Hit</v>
          </cell>
        </row>
        <row r="448">
          <cell r="C448" t="str">
            <v>Tiljala</v>
          </cell>
          <cell r="D448" t="str">
            <v>Toothpaste</v>
          </cell>
          <cell r="E448" t="str">
            <v>CMB</v>
          </cell>
          <cell r="M448" t="str">
            <v/>
          </cell>
        </row>
        <row r="449">
          <cell r="C449" t="str">
            <v>Tiljala</v>
          </cell>
          <cell r="D449" t="str">
            <v>Toothpaste</v>
          </cell>
          <cell r="E449" t="str">
            <v>CMB</v>
          </cell>
          <cell r="M449" t="str">
            <v/>
          </cell>
        </row>
        <row r="450">
          <cell r="C450" t="str">
            <v>Tiljala</v>
          </cell>
          <cell r="D450" t="str">
            <v>Toothpaste</v>
          </cell>
          <cell r="E450" t="str">
            <v>CMB</v>
          </cell>
          <cell r="M450" t="str">
            <v/>
          </cell>
        </row>
        <row r="451">
          <cell r="C451" t="str">
            <v>Tiljala</v>
          </cell>
          <cell r="D451" t="str">
            <v>Toothpaste</v>
          </cell>
          <cell r="E451" t="str">
            <v>CMB</v>
          </cell>
          <cell r="M451" t="str">
            <v/>
          </cell>
        </row>
        <row r="452">
          <cell r="C452" t="str">
            <v>Tiljala</v>
          </cell>
          <cell r="D452" t="str">
            <v>Toothpaste</v>
          </cell>
          <cell r="E452" t="str">
            <v>CMB</v>
          </cell>
          <cell r="M452" t="str">
            <v/>
          </cell>
        </row>
        <row r="453">
          <cell r="C453" t="str">
            <v>Tiljala</v>
          </cell>
          <cell r="D453" t="str">
            <v>Toothpaste</v>
          </cell>
          <cell r="E453" t="str">
            <v>CMB</v>
          </cell>
          <cell r="M453" t="str">
            <v/>
          </cell>
        </row>
        <row r="454">
          <cell r="C454" t="str">
            <v>Tiljala</v>
          </cell>
          <cell r="D454" t="str">
            <v>Toothpaste</v>
          </cell>
          <cell r="E454" t="str">
            <v>CMB</v>
          </cell>
          <cell r="M454" t="str">
            <v/>
          </cell>
        </row>
        <row r="455">
          <cell r="C455" t="str">
            <v>Tiljala</v>
          </cell>
          <cell r="D455" t="str">
            <v>Toothpaste</v>
          </cell>
          <cell r="E455" t="str">
            <v>CMB</v>
          </cell>
          <cell r="M455" t="str">
            <v/>
          </cell>
        </row>
        <row r="456">
          <cell r="C456" t="str">
            <v>Tiljala</v>
          </cell>
          <cell r="D456" t="str">
            <v>Toothpaste</v>
          </cell>
          <cell r="E456" t="str">
            <v>CMB</v>
          </cell>
          <cell r="M456" t="str">
            <v/>
          </cell>
        </row>
        <row r="457">
          <cell r="C457" t="str">
            <v>Daman</v>
          </cell>
          <cell r="D457" t="str">
            <v>Liquid</v>
          </cell>
          <cell r="E457" t="str">
            <v>CMB</v>
          </cell>
          <cell r="M457" t="str">
            <v>Hit</v>
          </cell>
        </row>
        <row r="458">
          <cell r="C458" t="str">
            <v>Daman</v>
          </cell>
          <cell r="D458" t="str">
            <v>Liquid</v>
          </cell>
          <cell r="E458" t="str">
            <v>CMB</v>
          </cell>
          <cell r="M458" t="str">
            <v/>
          </cell>
        </row>
        <row r="459">
          <cell r="C459" t="str">
            <v>Daman</v>
          </cell>
          <cell r="D459" t="str">
            <v>Liquid</v>
          </cell>
          <cell r="E459" t="str">
            <v>CMB</v>
          </cell>
          <cell r="M459" t="str">
            <v/>
          </cell>
        </row>
        <row r="460">
          <cell r="C460" t="str">
            <v>Daman</v>
          </cell>
          <cell r="D460" t="str">
            <v>Liquid</v>
          </cell>
          <cell r="E460" t="str">
            <v>CMB</v>
          </cell>
          <cell r="M460" t="str">
            <v/>
          </cell>
        </row>
        <row r="461">
          <cell r="C461" t="str">
            <v>Daman</v>
          </cell>
          <cell r="D461" t="str">
            <v>Liquid</v>
          </cell>
          <cell r="E461" t="str">
            <v>CMB</v>
          </cell>
          <cell r="M461" t="str">
            <v/>
          </cell>
        </row>
        <row r="462">
          <cell r="C462" t="str">
            <v>Daman</v>
          </cell>
          <cell r="D462" t="str">
            <v>Liquid</v>
          </cell>
          <cell r="E462" t="str">
            <v>CMB</v>
          </cell>
          <cell r="M462" t="str">
            <v>Hit</v>
          </cell>
        </row>
        <row r="463">
          <cell r="C463" t="str">
            <v>Daman</v>
          </cell>
          <cell r="D463" t="str">
            <v>Liquid</v>
          </cell>
          <cell r="E463" t="str">
            <v>CMB</v>
          </cell>
          <cell r="M463" t="str">
            <v>Hit</v>
          </cell>
        </row>
        <row r="464">
          <cell r="C464" t="str">
            <v>Daman</v>
          </cell>
          <cell r="D464" t="str">
            <v>Liquid</v>
          </cell>
          <cell r="E464" t="str">
            <v>CMB</v>
          </cell>
          <cell r="M464" t="str">
            <v>Hit</v>
          </cell>
        </row>
        <row r="465">
          <cell r="C465" t="str">
            <v>Daman</v>
          </cell>
          <cell r="D465" t="str">
            <v>Liquid</v>
          </cell>
          <cell r="E465" t="str">
            <v>CMB</v>
          </cell>
          <cell r="M465" t="str">
            <v>Hit</v>
          </cell>
        </row>
        <row r="466">
          <cell r="C466" t="str">
            <v>Daman</v>
          </cell>
          <cell r="D466" t="str">
            <v>Liquid</v>
          </cell>
          <cell r="E466" t="str">
            <v>CMB</v>
          </cell>
          <cell r="M466" t="str">
            <v>Hit</v>
          </cell>
        </row>
        <row r="467">
          <cell r="C467" t="str">
            <v>Daman</v>
          </cell>
          <cell r="D467" t="str">
            <v>Liquid</v>
          </cell>
          <cell r="E467" t="str">
            <v>CMB</v>
          </cell>
          <cell r="M467" t="str">
            <v/>
          </cell>
        </row>
        <row r="468">
          <cell r="C468" t="str">
            <v>Daman</v>
          </cell>
          <cell r="D468" t="str">
            <v>Liquid</v>
          </cell>
          <cell r="E468" t="str">
            <v>CMB</v>
          </cell>
          <cell r="M468" t="str">
            <v/>
          </cell>
        </row>
        <row r="469">
          <cell r="C469" t="str">
            <v>Daman</v>
          </cell>
          <cell r="D469" t="str">
            <v>Liquid</v>
          </cell>
          <cell r="E469" t="str">
            <v>CMB</v>
          </cell>
          <cell r="M469" t="str">
            <v/>
          </cell>
        </row>
        <row r="470">
          <cell r="C470" t="str">
            <v>Daman</v>
          </cell>
          <cell r="D470" t="str">
            <v>Liquid</v>
          </cell>
          <cell r="E470" t="str">
            <v>CMB</v>
          </cell>
          <cell r="M470" t="str">
            <v/>
          </cell>
        </row>
        <row r="471">
          <cell r="C471" t="str">
            <v>Daman</v>
          </cell>
          <cell r="D471" t="str">
            <v>Liquid</v>
          </cell>
          <cell r="E471" t="str">
            <v>CMB</v>
          </cell>
          <cell r="M471" t="str">
            <v/>
          </cell>
        </row>
        <row r="472">
          <cell r="C472" t="str">
            <v>Daman</v>
          </cell>
          <cell r="D472" t="str">
            <v>Liquid</v>
          </cell>
          <cell r="E472" t="str">
            <v>CMB</v>
          </cell>
          <cell r="M472" t="str">
            <v/>
          </cell>
        </row>
        <row r="473">
          <cell r="C473" t="str">
            <v>Daman</v>
          </cell>
          <cell r="D473" t="str">
            <v>Liquid</v>
          </cell>
          <cell r="E473" t="str">
            <v>CMB</v>
          </cell>
          <cell r="M473" t="str">
            <v/>
          </cell>
        </row>
        <row r="474">
          <cell r="C474" t="str">
            <v>Daman</v>
          </cell>
          <cell r="D474" t="str">
            <v>Liquid</v>
          </cell>
          <cell r="E474" t="str">
            <v>CPD</v>
          </cell>
          <cell r="M474" t="str">
            <v>Miss</v>
          </cell>
          <cell r="N474">
            <v>1</v>
          </cell>
        </row>
        <row r="475">
          <cell r="C475" t="str">
            <v>Daman</v>
          </cell>
          <cell r="D475" t="str">
            <v>Liquid</v>
          </cell>
          <cell r="E475" t="str">
            <v>CPD</v>
          </cell>
          <cell r="M475" t="str">
            <v/>
          </cell>
        </row>
        <row r="476">
          <cell r="C476" t="str">
            <v>Daman</v>
          </cell>
          <cell r="D476" t="str">
            <v>Liquid</v>
          </cell>
          <cell r="E476" t="str">
            <v>CPD</v>
          </cell>
          <cell r="M476" t="str">
            <v/>
          </cell>
        </row>
        <row r="477">
          <cell r="C477" t="str">
            <v>Daman</v>
          </cell>
          <cell r="D477" t="str">
            <v>Liquid</v>
          </cell>
          <cell r="E477" t="str">
            <v>CPD</v>
          </cell>
          <cell r="M477" t="str">
            <v>Hit</v>
          </cell>
          <cell r="N477">
            <v>1</v>
          </cell>
        </row>
        <row r="478">
          <cell r="C478" t="str">
            <v>Daman</v>
          </cell>
          <cell r="D478" t="str">
            <v>Liquid</v>
          </cell>
          <cell r="E478" t="str">
            <v>CPD</v>
          </cell>
          <cell r="M478" t="str">
            <v/>
          </cell>
        </row>
        <row r="479">
          <cell r="C479" t="str">
            <v>Daman</v>
          </cell>
          <cell r="D479" t="str">
            <v>Liquid</v>
          </cell>
          <cell r="E479" t="str">
            <v>CPD</v>
          </cell>
          <cell r="M479" t="str">
            <v/>
          </cell>
        </row>
        <row r="480">
          <cell r="C480" t="str">
            <v>Daman</v>
          </cell>
          <cell r="D480" t="str">
            <v>Liquid</v>
          </cell>
          <cell r="E480" t="str">
            <v>CPD</v>
          </cell>
          <cell r="M480" t="str">
            <v>Miss</v>
          </cell>
          <cell r="N480">
            <v>1</v>
          </cell>
        </row>
        <row r="481">
          <cell r="C481" t="str">
            <v>Daman</v>
          </cell>
          <cell r="D481" t="str">
            <v>Liquid</v>
          </cell>
          <cell r="E481" t="str">
            <v>CPD</v>
          </cell>
          <cell r="M481" t="str">
            <v>Hit</v>
          </cell>
        </row>
        <row r="482">
          <cell r="C482" t="str">
            <v>Daman</v>
          </cell>
          <cell r="D482" t="str">
            <v>Liquid</v>
          </cell>
          <cell r="E482" t="str">
            <v>CPD</v>
          </cell>
          <cell r="M482" t="str">
            <v/>
          </cell>
        </row>
        <row r="483">
          <cell r="C483" t="str">
            <v>Daman</v>
          </cell>
          <cell r="D483" t="str">
            <v>Liquid</v>
          </cell>
          <cell r="E483" t="str">
            <v>CPD</v>
          </cell>
          <cell r="M483" t="str">
            <v>Hit</v>
          </cell>
        </row>
        <row r="484">
          <cell r="C484" t="str">
            <v>Daman</v>
          </cell>
          <cell r="D484" t="str">
            <v>Liquid</v>
          </cell>
          <cell r="E484" t="str">
            <v>CPD</v>
          </cell>
          <cell r="M484" t="str">
            <v/>
          </cell>
        </row>
        <row r="485">
          <cell r="C485" t="str">
            <v>Daman</v>
          </cell>
          <cell r="D485" t="str">
            <v>Liquid</v>
          </cell>
          <cell r="E485" t="str">
            <v>CPD</v>
          </cell>
          <cell r="M485" t="str">
            <v>Miss</v>
          </cell>
          <cell r="N485">
            <v>1</v>
          </cell>
        </row>
        <row r="486">
          <cell r="C486" t="str">
            <v>Daman</v>
          </cell>
          <cell r="D486" t="str">
            <v>Liquid</v>
          </cell>
          <cell r="E486" t="str">
            <v>CPD</v>
          </cell>
          <cell r="M486" t="str">
            <v/>
          </cell>
        </row>
        <row r="487">
          <cell r="C487" t="str">
            <v>Daman</v>
          </cell>
          <cell r="D487" t="str">
            <v>Liquid</v>
          </cell>
          <cell r="E487" t="str">
            <v>CPD</v>
          </cell>
          <cell r="M487" t="str">
            <v>Hit</v>
          </cell>
        </row>
        <row r="488">
          <cell r="C488" t="str">
            <v>Daman</v>
          </cell>
          <cell r="D488" t="str">
            <v>Liquid</v>
          </cell>
          <cell r="E488" t="str">
            <v>CPD</v>
          </cell>
          <cell r="M488" t="str">
            <v/>
          </cell>
        </row>
        <row r="489">
          <cell r="C489" t="str">
            <v>Daman</v>
          </cell>
          <cell r="D489" t="str">
            <v>Liquid</v>
          </cell>
          <cell r="E489" t="str">
            <v>CPD</v>
          </cell>
          <cell r="M489" t="str">
            <v/>
          </cell>
        </row>
        <row r="490">
          <cell r="C490" t="str">
            <v>Daman</v>
          </cell>
          <cell r="D490" t="str">
            <v>Liquid</v>
          </cell>
          <cell r="E490" t="str">
            <v>CPD</v>
          </cell>
          <cell r="M490" t="str">
            <v/>
          </cell>
        </row>
        <row r="491">
          <cell r="C491" t="str">
            <v>Daman</v>
          </cell>
          <cell r="D491" t="str">
            <v>Liquid</v>
          </cell>
          <cell r="E491" t="str">
            <v>CPD</v>
          </cell>
          <cell r="M491" t="str">
            <v/>
          </cell>
        </row>
        <row r="492">
          <cell r="C492" t="str">
            <v>Daman</v>
          </cell>
          <cell r="D492" t="str">
            <v>Liquid</v>
          </cell>
          <cell r="E492" t="str">
            <v>CPD</v>
          </cell>
          <cell r="M492" t="str">
            <v/>
          </cell>
        </row>
        <row r="493">
          <cell r="C493" t="str">
            <v>Daman</v>
          </cell>
          <cell r="D493" t="str">
            <v>Liquid</v>
          </cell>
          <cell r="E493" t="str">
            <v>CPD</v>
          </cell>
          <cell r="M493" t="str">
            <v>Hit</v>
          </cell>
        </row>
        <row r="494">
          <cell r="C494" t="str">
            <v>Daman</v>
          </cell>
          <cell r="D494" t="str">
            <v>Liquid</v>
          </cell>
          <cell r="E494" t="str">
            <v>CPD</v>
          </cell>
          <cell r="M494" t="str">
            <v>Hit</v>
          </cell>
        </row>
        <row r="495">
          <cell r="C495" t="str">
            <v>Daman</v>
          </cell>
          <cell r="D495" t="str">
            <v>Liquid</v>
          </cell>
          <cell r="E495" t="str">
            <v>CPD</v>
          </cell>
          <cell r="M495" t="str">
            <v/>
          </cell>
        </row>
        <row r="496">
          <cell r="C496" t="str">
            <v>Daman</v>
          </cell>
          <cell r="D496" t="str">
            <v>Liquid</v>
          </cell>
          <cell r="E496" t="str">
            <v>CPD</v>
          </cell>
          <cell r="M496" t="str">
            <v/>
          </cell>
        </row>
        <row r="497">
          <cell r="C497" t="str">
            <v>Daman</v>
          </cell>
          <cell r="D497" t="str">
            <v>Liquid</v>
          </cell>
          <cell r="E497" t="str">
            <v>CPD</v>
          </cell>
          <cell r="M497" t="str">
            <v>Miss</v>
          </cell>
          <cell r="P497">
            <v>1</v>
          </cell>
        </row>
        <row r="498">
          <cell r="C498" t="str">
            <v>Daman</v>
          </cell>
          <cell r="D498" t="str">
            <v>Liquid</v>
          </cell>
          <cell r="E498" t="str">
            <v>CPD</v>
          </cell>
          <cell r="M498" t="str">
            <v/>
          </cell>
        </row>
        <row r="499">
          <cell r="C499" t="str">
            <v>Daman</v>
          </cell>
          <cell r="D499" t="str">
            <v>Liquid</v>
          </cell>
          <cell r="E499" t="str">
            <v>CPD</v>
          </cell>
          <cell r="M499" t="str">
            <v>Miss</v>
          </cell>
          <cell r="P499">
            <v>1</v>
          </cell>
        </row>
        <row r="500">
          <cell r="C500" t="str">
            <v>Daman</v>
          </cell>
          <cell r="D500" t="str">
            <v>Liquid</v>
          </cell>
          <cell r="E500" t="str">
            <v>CPD</v>
          </cell>
          <cell r="M500" t="str">
            <v/>
          </cell>
        </row>
        <row r="501">
          <cell r="C501" t="str">
            <v>Daman</v>
          </cell>
          <cell r="D501" t="str">
            <v>Liquid</v>
          </cell>
          <cell r="E501" t="str">
            <v>CPD</v>
          </cell>
          <cell r="M501" t="str">
            <v/>
          </cell>
        </row>
        <row r="502">
          <cell r="C502" t="str">
            <v>Daman</v>
          </cell>
          <cell r="D502" t="str">
            <v>Liquid</v>
          </cell>
          <cell r="E502" t="str">
            <v>CPD</v>
          </cell>
          <cell r="M502" t="str">
            <v/>
          </cell>
        </row>
        <row r="503">
          <cell r="C503" t="str">
            <v>Daman</v>
          </cell>
          <cell r="D503" t="str">
            <v>Liquid</v>
          </cell>
          <cell r="E503" t="str">
            <v>CPD</v>
          </cell>
          <cell r="M503" t="str">
            <v>Hit</v>
          </cell>
        </row>
        <row r="504">
          <cell r="C504" t="str">
            <v>Daman</v>
          </cell>
          <cell r="D504" t="str">
            <v>Liquid</v>
          </cell>
          <cell r="E504" t="str">
            <v>CPD</v>
          </cell>
          <cell r="M504" t="str">
            <v>Hit</v>
          </cell>
        </row>
        <row r="505">
          <cell r="C505" t="str">
            <v>Daman</v>
          </cell>
          <cell r="D505" t="str">
            <v>Liquid</v>
          </cell>
          <cell r="E505" t="str">
            <v>CPD</v>
          </cell>
          <cell r="M505" t="str">
            <v/>
          </cell>
        </row>
        <row r="506">
          <cell r="C506" t="str">
            <v>Daman</v>
          </cell>
          <cell r="D506" t="str">
            <v>Liquid</v>
          </cell>
          <cell r="E506" t="str">
            <v>CPD</v>
          </cell>
          <cell r="M506" t="str">
            <v/>
          </cell>
        </row>
        <row r="507">
          <cell r="C507" t="str">
            <v>Daman</v>
          </cell>
          <cell r="D507" t="str">
            <v>Liquid</v>
          </cell>
          <cell r="E507" t="str">
            <v>CPD</v>
          </cell>
          <cell r="M507" t="str">
            <v>Hit</v>
          </cell>
        </row>
        <row r="508">
          <cell r="C508" t="str">
            <v>Daman</v>
          </cell>
          <cell r="D508" t="str">
            <v>Liquid</v>
          </cell>
          <cell r="E508" t="str">
            <v>CPD</v>
          </cell>
          <cell r="M508" t="str">
            <v/>
          </cell>
        </row>
        <row r="509">
          <cell r="C509" t="str">
            <v>Daman</v>
          </cell>
          <cell r="D509" t="str">
            <v>Liquid</v>
          </cell>
          <cell r="E509" t="str">
            <v>CPD</v>
          </cell>
          <cell r="M509" t="str">
            <v>Hit</v>
          </cell>
        </row>
        <row r="510">
          <cell r="C510" t="str">
            <v>Daman</v>
          </cell>
          <cell r="D510" t="str">
            <v>Liquid</v>
          </cell>
          <cell r="E510" t="str">
            <v>CPD</v>
          </cell>
          <cell r="M510" t="str">
            <v>Hit</v>
          </cell>
        </row>
        <row r="511">
          <cell r="C511" t="str">
            <v>Daman</v>
          </cell>
          <cell r="D511" t="str">
            <v>Liquid</v>
          </cell>
          <cell r="E511" t="str">
            <v>CPD</v>
          </cell>
          <cell r="M511" t="str">
            <v/>
          </cell>
        </row>
        <row r="512">
          <cell r="C512" t="str">
            <v>Daman</v>
          </cell>
          <cell r="D512" t="str">
            <v>Liquid</v>
          </cell>
          <cell r="E512" t="str">
            <v>CPD</v>
          </cell>
          <cell r="M512" t="str">
            <v/>
          </cell>
        </row>
        <row r="513">
          <cell r="C513" t="str">
            <v>Daman</v>
          </cell>
          <cell r="D513" t="str">
            <v>Liquid</v>
          </cell>
          <cell r="E513" t="str">
            <v>CPD</v>
          </cell>
          <cell r="M513" t="str">
            <v>Hit</v>
          </cell>
        </row>
        <row r="514">
          <cell r="C514" t="str">
            <v>Daman</v>
          </cell>
          <cell r="D514" t="str">
            <v>Liquid</v>
          </cell>
          <cell r="E514" t="str">
            <v>CPD</v>
          </cell>
          <cell r="M514" t="str">
            <v/>
          </cell>
        </row>
        <row r="515">
          <cell r="C515" t="str">
            <v>Daman</v>
          </cell>
          <cell r="D515" t="str">
            <v>Liquid</v>
          </cell>
          <cell r="E515" t="str">
            <v>CPD</v>
          </cell>
          <cell r="M515" t="str">
            <v>Hit</v>
          </cell>
        </row>
        <row r="516">
          <cell r="C516" t="str">
            <v>Daman</v>
          </cell>
          <cell r="D516" t="str">
            <v>Liquid</v>
          </cell>
          <cell r="E516" t="str">
            <v>CMB</v>
          </cell>
          <cell r="M516" t="str">
            <v/>
          </cell>
        </row>
        <row r="517">
          <cell r="C517" t="str">
            <v>Daman</v>
          </cell>
          <cell r="D517" t="str">
            <v>Liquid</v>
          </cell>
          <cell r="E517" t="str">
            <v>CMB</v>
          </cell>
          <cell r="M517" t="str">
            <v/>
          </cell>
        </row>
        <row r="518">
          <cell r="C518" t="str">
            <v>Daman</v>
          </cell>
          <cell r="D518" t="str">
            <v>Liquid</v>
          </cell>
          <cell r="E518" t="str">
            <v>CMB</v>
          </cell>
          <cell r="M518" t="str">
            <v>Hit</v>
          </cell>
        </row>
        <row r="519">
          <cell r="C519" t="str">
            <v>Daman</v>
          </cell>
          <cell r="D519" t="str">
            <v>Liquid</v>
          </cell>
          <cell r="E519" t="str">
            <v>CMB</v>
          </cell>
          <cell r="M519" t="str">
            <v/>
          </cell>
        </row>
        <row r="520">
          <cell r="C520" t="str">
            <v>Daman</v>
          </cell>
          <cell r="D520" t="str">
            <v>Liquid</v>
          </cell>
          <cell r="E520" t="str">
            <v>CMB</v>
          </cell>
          <cell r="M520" t="str">
            <v/>
          </cell>
        </row>
        <row r="521">
          <cell r="C521" t="str">
            <v>Daman</v>
          </cell>
          <cell r="D521" t="str">
            <v>Liquid</v>
          </cell>
          <cell r="E521" t="str">
            <v>CMB</v>
          </cell>
          <cell r="M521" t="str">
            <v/>
          </cell>
        </row>
        <row r="522">
          <cell r="C522" t="str">
            <v>Daman</v>
          </cell>
          <cell r="D522" t="str">
            <v>Liquid</v>
          </cell>
          <cell r="E522" t="str">
            <v>CMB</v>
          </cell>
          <cell r="M522" t="str">
            <v/>
          </cell>
        </row>
        <row r="523">
          <cell r="C523" t="str">
            <v>Daman</v>
          </cell>
          <cell r="D523" t="str">
            <v>Liquid</v>
          </cell>
          <cell r="E523" t="str">
            <v>CMB</v>
          </cell>
          <cell r="M523" t="str">
            <v/>
          </cell>
        </row>
        <row r="524">
          <cell r="C524" t="str">
            <v>Daman</v>
          </cell>
          <cell r="D524" t="str">
            <v>Liquid</v>
          </cell>
          <cell r="E524" t="str">
            <v>CMB</v>
          </cell>
          <cell r="M524" t="str">
            <v/>
          </cell>
        </row>
        <row r="525">
          <cell r="C525" t="str">
            <v>Daman</v>
          </cell>
          <cell r="D525" t="str">
            <v>Liquid</v>
          </cell>
          <cell r="E525" t="str">
            <v>CMB</v>
          </cell>
          <cell r="M525" t="str">
            <v/>
          </cell>
        </row>
        <row r="526">
          <cell r="C526" t="str">
            <v>Daman</v>
          </cell>
          <cell r="D526" t="str">
            <v>Liquid</v>
          </cell>
          <cell r="E526" t="str">
            <v>CMB</v>
          </cell>
          <cell r="M526" t="str">
            <v>Hit</v>
          </cell>
        </row>
        <row r="527">
          <cell r="C527" t="str">
            <v>Daman</v>
          </cell>
          <cell r="D527" t="str">
            <v>Liquid</v>
          </cell>
          <cell r="E527" t="str">
            <v>CMB</v>
          </cell>
          <cell r="M527" t="str">
            <v>Hit</v>
          </cell>
        </row>
        <row r="528">
          <cell r="C528" t="str">
            <v>Daman</v>
          </cell>
          <cell r="D528" t="str">
            <v>Liquid</v>
          </cell>
          <cell r="E528" t="str">
            <v>CMB</v>
          </cell>
          <cell r="M528" t="str">
            <v/>
          </cell>
        </row>
        <row r="529">
          <cell r="C529" t="str">
            <v>Daman</v>
          </cell>
          <cell r="D529" t="str">
            <v>Liquid</v>
          </cell>
          <cell r="E529" t="str">
            <v>CMB</v>
          </cell>
          <cell r="M529" t="str">
            <v/>
          </cell>
        </row>
        <row r="530">
          <cell r="C530" t="str">
            <v>Daman</v>
          </cell>
          <cell r="D530" t="str">
            <v>Liquid</v>
          </cell>
          <cell r="E530" t="str">
            <v>CMB</v>
          </cell>
          <cell r="M530" t="str">
            <v/>
          </cell>
        </row>
        <row r="531">
          <cell r="C531" t="str">
            <v>Daman</v>
          </cell>
          <cell r="D531" t="str">
            <v>Liquid</v>
          </cell>
          <cell r="E531" t="str">
            <v>CMB</v>
          </cell>
          <cell r="M531" t="str">
            <v/>
          </cell>
        </row>
        <row r="532">
          <cell r="C532" t="str">
            <v>Daman</v>
          </cell>
          <cell r="D532" t="str">
            <v>Liquid</v>
          </cell>
          <cell r="E532" t="str">
            <v>CMB</v>
          </cell>
          <cell r="M532" t="str">
            <v/>
          </cell>
        </row>
        <row r="533">
          <cell r="C533" t="str">
            <v>Daman</v>
          </cell>
          <cell r="D533" t="str">
            <v>Liquid</v>
          </cell>
          <cell r="E533" t="str">
            <v>CMB</v>
          </cell>
          <cell r="M533" t="str">
            <v/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CPD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CPD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CPD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CPD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CPD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CPD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CPD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CPD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CPD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CPD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CPD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CPD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CPD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CPD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CPD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CPD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CPD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CPD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CPD</v>
          </cell>
          <cell r="M23" t="str">
            <v>Hit</v>
          </cell>
        </row>
        <row r="24">
          <cell r="C24" t="str">
            <v>Baddi</v>
          </cell>
          <cell r="D24" t="str">
            <v>Soap</v>
          </cell>
          <cell r="E24" t="str">
            <v>CPD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CPD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CPD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CPD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CPD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CPD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CPD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CPD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CPD</v>
          </cell>
          <cell r="M32" t="str">
            <v>Miss</v>
          </cell>
          <cell r="O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CPD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CPD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CPD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CPD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CPD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CPD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CPD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CPD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CPD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CPD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CPD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CPD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CPD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CPD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CPD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CPD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CPD</v>
          </cell>
          <cell r="M49" t="str">
            <v>Miss</v>
          </cell>
          <cell r="O49">
            <v>1</v>
          </cell>
        </row>
        <row r="50">
          <cell r="C50" t="str">
            <v>Baddi</v>
          </cell>
          <cell r="D50" t="str">
            <v>Soap</v>
          </cell>
          <cell r="E50" t="str">
            <v>CPD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CPD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Miss</v>
          </cell>
          <cell r="N91">
            <v>1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>Hit</v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>Hit</v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CMB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CMB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CMB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CMB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Miss</v>
          </cell>
          <cell r="O118">
            <v>1</v>
          </cell>
        </row>
        <row r="119">
          <cell r="C119" t="str">
            <v>Baddi</v>
          </cell>
          <cell r="D119" t="str">
            <v>Soap</v>
          </cell>
          <cell r="E119" t="str">
            <v>CMB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CMB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CMB</v>
          </cell>
          <cell r="M133" t="str">
            <v>Miss</v>
          </cell>
          <cell r="N133">
            <v>1</v>
          </cell>
        </row>
        <row r="134">
          <cell r="C134" t="str">
            <v>Baddi</v>
          </cell>
          <cell r="D134" t="str">
            <v>Soap</v>
          </cell>
          <cell r="E134" t="str">
            <v>CMB</v>
          </cell>
          <cell r="M134" t="str">
            <v/>
          </cell>
        </row>
        <row r="135">
          <cell r="C135" t="str">
            <v>Baddi</v>
          </cell>
          <cell r="D135" t="str">
            <v>Soap</v>
          </cell>
          <cell r="E135" t="str">
            <v>CMB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CMB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CMB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CMB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CMB</v>
          </cell>
          <cell r="M139" t="str">
            <v>Hit</v>
          </cell>
        </row>
        <row r="140">
          <cell r="C140" t="str">
            <v>Baddi</v>
          </cell>
          <cell r="D140" t="str">
            <v>Soap</v>
          </cell>
          <cell r="E140" t="str">
            <v>CMB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CMB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CMB</v>
          </cell>
          <cell r="M146" t="str">
            <v>Hit</v>
          </cell>
        </row>
        <row r="147">
          <cell r="C147" t="str">
            <v>Baddi</v>
          </cell>
          <cell r="D147" t="str">
            <v>Soap</v>
          </cell>
          <cell r="E147" t="str">
            <v>CMB</v>
          </cell>
          <cell r="M147" t="str">
            <v>Miss</v>
          </cell>
          <cell r="P147">
            <v>1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O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Miss</v>
          </cell>
          <cell r="P171">
            <v>1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>Hit</v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>Hit</v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CMB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>Hit</v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Miss</v>
          </cell>
          <cell r="N180">
            <v>1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CMB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CMB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Hit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CMB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CMB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CMB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CMB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CMB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CMB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CMB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CMB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CMB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>Hit</v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>Hit</v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CMB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CMB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CMB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Hit</v>
          </cell>
        </row>
        <row r="244">
          <cell r="C244" t="str">
            <v>Baddi</v>
          </cell>
          <cell r="D244" t="str">
            <v>Soap</v>
          </cell>
          <cell r="E244" t="str">
            <v>CMB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CMB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CMB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Miss</v>
          </cell>
          <cell r="O247">
            <v>1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>Miss</v>
          </cell>
          <cell r="O248">
            <v>1</v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>Miss</v>
          </cell>
          <cell r="O259">
            <v>1</v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Hit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>Hit</v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CMB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>Hit</v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/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/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/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/>
          </cell>
        </row>
        <row r="298">
          <cell r="C298" t="str">
            <v>Baddi</v>
          </cell>
          <cell r="D298" t="str">
            <v>Soap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Soap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Soap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Soap</v>
          </cell>
          <cell r="E301" t="str">
            <v>CMB</v>
          </cell>
          <cell r="M301" t="str">
            <v/>
          </cell>
        </row>
        <row r="302">
          <cell r="C302" t="str">
            <v>Baddi</v>
          </cell>
          <cell r="D302" t="str">
            <v>Soap</v>
          </cell>
          <cell r="E302" t="str">
            <v>CMB</v>
          </cell>
          <cell r="M302" t="str">
            <v/>
          </cell>
        </row>
        <row r="303">
          <cell r="C303" t="str">
            <v>Baddi</v>
          </cell>
          <cell r="D303" t="str">
            <v>Soap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Soap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Soap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Soap</v>
          </cell>
          <cell r="E306" t="str">
            <v>CPD</v>
          </cell>
          <cell r="M306" t="str">
            <v/>
          </cell>
        </row>
        <row r="307">
          <cell r="C307" t="str">
            <v>Baddi</v>
          </cell>
          <cell r="D307" t="str">
            <v>Soap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Soap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Soap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Soap</v>
          </cell>
          <cell r="E310" t="str">
            <v>CPD</v>
          </cell>
          <cell r="M310" t="str">
            <v/>
          </cell>
        </row>
        <row r="311">
          <cell r="C311" t="str">
            <v>Baddi</v>
          </cell>
          <cell r="D311" t="str">
            <v>Soap</v>
          </cell>
          <cell r="E311" t="str">
            <v>CPD</v>
          </cell>
          <cell r="M311" t="str">
            <v/>
          </cell>
        </row>
        <row r="312">
          <cell r="C312" t="str">
            <v>Baddi</v>
          </cell>
          <cell r="D312" t="str">
            <v>Soap</v>
          </cell>
          <cell r="E312" t="str">
            <v>CPD</v>
          </cell>
          <cell r="M312" t="str">
            <v/>
          </cell>
        </row>
        <row r="313">
          <cell r="C313" t="str">
            <v>Baddi</v>
          </cell>
          <cell r="D313" t="str">
            <v>Soap</v>
          </cell>
          <cell r="E313" t="str">
            <v>CPD</v>
          </cell>
          <cell r="M313" t="str">
            <v>Hit</v>
          </cell>
        </row>
        <row r="314">
          <cell r="C314" t="str">
            <v>Baddi</v>
          </cell>
          <cell r="D314" t="str">
            <v>Soap</v>
          </cell>
          <cell r="E314" t="str">
            <v>CPD</v>
          </cell>
          <cell r="M314" t="str">
            <v>Hit</v>
          </cell>
        </row>
        <row r="315">
          <cell r="C315" t="str">
            <v>Baddi</v>
          </cell>
          <cell r="D315" t="str">
            <v>Soap</v>
          </cell>
          <cell r="E315" t="str">
            <v>CPD</v>
          </cell>
          <cell r="M315" t="str">
            <v>Hit</v>
          </cell>
        </row>
        <row r="316">
          <cell r="C316" t="str">
            <v>Baddi</v>
          </cell>
          <cell r="D316" t="str">
            <v>Soap</v>
          </cell>
          <cell r="E316" t="str">
            <v>CPD</v>
          </cell>
          <cell r="M316" t="str">
            <v>Hit</v>
          </cell>
        </row>
        <row r="317">
          <cell r="C317" t="str">
            <v>Baddi</v>
          </cell>
          <cell r="D317" t="str">
            <v>Soap</v>
          </cell>
          <cell r="E317" t="str">
            <v>CMB</v>
          </cell>
          <cell r="M317" t="str">
            <v/>
          </cell>
        </row>
        <row r="318">
          <cell r="C318" t="str">
            <v>Baddi</v>
          </cell>
          <cell r="D318" t="str">
            <v>Soap</v>
          </cell>
          <cell r="E318" t="str">
            <v>CPD</v>
          </cell>
          <cell r="M318" t="str">
            <v/>
          </cell>
        </row>
        <row r="319">
          <cell r="C319" t="str">
            <v>Baddi</v>
          </cell>
          <cell r="D319" t="str">
            <v>Soap</v>
          </cell>
          <cell r="E319" t="str">
            <v>CPD</v>
          </cell>
          <cell r="M319" t="str">
            <v/>
          </cell>
        </row>
        <row r="320">
          <cell r="C320" t="str">
            <v>Baddi</v>
          </cell>
          <cell r="D320" t="str">
            <v>Soap</v>
          </cell>
          <cell r="E320" t="str">
            <v>CPD</v>
          </cell>
          <cell r="M320" t="str">
            <v>Miss</v>
          </cell>
          <cell r="P320">
            <v>1</v>
          </cell>
        </row>
        <row r="321">
          <cell r="C321" t="str">
            <v>Baddi</v>
          </cell>
          <cell r="D321" t="str">
            <v>Soap</v>
          </cell>
          <cell r="E321" t="str">
            <v>CPD</v>
          </cell>
          <cell r="M321" t="str">
            <v/>
          </cell>
        </row>
        <row r="322">
          <cell r="C322" t="str">
            <v>Baddi</v>
          </cell>
          <cell r="D322" t="str">
            <v>Soap</v>
          </cell>
          <cell r="E322" t="str">
            <v>CPD</v>
          </cell>
          <cell r="M322" t="str">
            <v/>
          </cell>
        </row>
        <row r="323">
          <cell r="C323" t="str">
            <v>Baddi</v>
          </cell>
          <cell r="D323" t="str">
            <v>Soap</v>
          </cell>
          <cell r="E323" t="str">
            <v>CPD</v>
          </cell>
          <cell r="M323" t="str">
            <v/>
          </cell>
        </row>
        <row r="324">
          <cell r="C324" t="str">
            <v>Baddi</v>
          </cell>
          <cell r="D324" t="str">
            <v>Soap</v>
          </cell>
          <cell r="E324" t="str">
            <v>CPD</v>
          </cell>
          <cell r="M324" t="str">
            <v/>
          </cell>
        </row>
        <row r="325">
          <cell r="C325" t="str">
            <v>Baddi</v>
          </cell>
          <cell r="D325" t="str">
            <v>Soap</v>
          </cell>
          <cell r="E325" t="str">
            <v>CPD</v>
          </cell>
          <cell r="M325" t="str">
            <v/>
          </cell>
        </row>
        <row r="326">
          <cell r="C326" t="str">
            <v>Baddi</v>
          </cell>
          <cell r="D326" t="str">
            <v>Soap</v>
          </cell>
          <cell r="E326" t="str">
            <v>CPD</v>
          </cell>
          <cell r="M326" t="str">
            <v/>
          </cell>
        </row>
        <row r="327">
          <cell r="C327" t="str">
            <v>Baddi</v>
          </cell>
          <cell r="D327" t="str">
            <v>Soap</v>
          </cell>
          <cell r="E327" t="str">
            <v>CPD</v>
          </cell>
          <cell r="M327" t="str">
            <v/>
          </cell>
        </row>
        <row r="328">
          <cell r="C328" t="str">
            <v>Baddi</v>
          </cell>
          <cell r="D328" t="str">
            <v>Soap</v>
          </cell>
          <cell r="E328" t="str">
            <v>CMB</v>
          </cell>
          <cell r="M328" t="str">
            <v>Miss</v>
          </cell>
          <cell r="O328">
            <v>1</v>
          </cell>
        </row>
        <row r="329">
          <cell r="C329" t="str">
            <v>Baddi</v>
          </cell>
          <cell r="D329" t="str">
            <v>Soap</v>
          </cell>
          <cell r="E329" t="str">
            <v>CMB</v>
          </cell>
          <cell r="M329" t="str">
            <v>Miss</v>
          </cell>
          <cell r="O329">
            <v>1</v>
          </cell>
        </row>
        <row r="330">
          <cell r="C330" t="str">
            <v>Baddi</v>
          </cell>
          <cell r="D330" t="str">
            <v>Soap</v>
          </cell>
          <cell r="E330" t="str">
            <v>CMB</v>
          </cell>
          <cell r="M330" t="str">
            <v>Miss</v>
          </cell>
          <cell r="O330">
            <v>1</v>
          </cell>
        </row>
        <row r="331">
          <cell r="C331" t="str">
            <v>Baddi</v>
          </cell>
          <cell r="D331" t="str">
            <v>Soap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Soap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Soap</v>
          </cell>
          <cell r="E333" t="str">
            <v>CMB</v>
          </cell>
          <cell r="M333" t="str">
            <v>Miss</v>
          </cell>
          <cell r="O333">
            <v>1</v>
          </cell>
        </row>
        <row r="334">
          <cell r="C334" t="str">
            <v>Baddi</v>
          </cell>
          <cell r="D334" t="str">
            <v>Soap</v>
          </cell>
          <cell r="E334" t="str">
            <v>CMB</v>
          </cell>
          <cell r="M334" t="str">
            <v>Hit</v>
          </cell>
        </row>
        <row r="335">
          <cell r="C335" t="str">
            <v>Baddi</v>
          </cell>
          <cell r="D335" t="str">
            <v>Soap</v>
          </cell>
          <cell r="E335" t="str">
            <v>CMB</v>
          </cell>
          <cell r="M335" t="str">
            <v>Miss</v>
          </cell>
          <cell r="O335">
            <v>1</v>
          </cell>
        </row>
        <row r="336">
          <cell r="C336" t="str">
            <v>Baddi</v>
          </cell>
          <cell r="D336" t="str">
            <v>Soap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Soap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Soap</v>
          </cell>
          <cell r="E338" t="str">
            <v>CMB</v>
          </cell>
          <cell r="M338" t="str">
            <v/>
          </cell>
        </row>
        <row r="339">
          <cell r="C339" t="str">
            <v>Baddi</v>
          </cell>
          <cell r="D339" t="str">
            <v>Soap</v>
          </cell>
          <cell r="E339" t="str">
            <v>CMB</v>
          </cell>
          <cell r="M339" t="str">
            <v>Hit</v>
          </cell>
        </row>
        <row r="340">
          <cell r="C340" t="str">
            <v>Baddi</v>
          </cell>
          <cell r="D340" t="str">
            <v>Soap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Soap</v>
          </cell>
          <cell r="E341" t="str">
            <v>CMB</v>
          </cell>
          <cell r="M341" t="str">
            <v>Miss</v>
          </cell>
          <cell r="O341">
            <v>1</v>
          </cell>
        </row>
        <row r="342">
          <cell r="C342" t="str">
            <v>Baddi</v>
          </cell>
          <cell r="D342" t="str">
            <v>Soap</v>
          </cell>
          <cell r="E342" t="str">
            <v>CMB</v>
          </cell>
          <cell r="M342" t="str">
            <v>Hit</v>
          </cell>
        </row>
        <row r="343">
          <cell r="C343" t="str">
            <v>Baddi</v>
          </cell>
          <cell r="D343" t="str">
            <v>Soap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Soap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Soap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Soap</v>
          </cell>
          <cell r="E346" t="str">
            <v>CPD</v>
          </cell>
          <cell r="M346" t="str">
            <v/>
          </cell>
        </row>
        <row r="347">
          <cell r="C347" t="str">
            <v>Baddi</v>
          </cell>
          <cell r="D347" t="str">
            <v>Soap</v>
          </cell>
          <cell r="E347" t="str">
            <v>CPD</v>
          </cell>
          <cell r="M347" t="str">
            <v/>
          </cell>
        </row>
        <row r="348">
          <cell r="C348" t="str">
            <v>Baddi</v>
          </cell>
          <cell r="D348" t="str">
            <v>Soap</v>
          </cell>
          <cell r="E348" t="str">
            <v>CPD</v>
          </cell>
          <cell r="M348" t="str">
            <v/>
          </cell>
        </row>
        <row r="349">
          <cell r="C349" t="str">
            <v>Baddi</v>
          </cell>
          <cell r="D349" t="str">
            <v>Soap</v>
          </cell>
          <cell r="E349" t="str">
            <v>CMB</v>
          </cell>
          <cell r="M349" t="str">
            <v>Hit</v>
          </cell>
        </row>
        <row r="350">
          <cell r="C350" t="str">
            <v>Baddi</v>
          </cell>
          <cell r="D350" t="str">
            <v>Soap</v>
          </cell>
          <cell r="E350" t="str">
            <v>CMB</v>
          </cell>
          <cell r="M350" t="str">
            <v>Hit</v>
          </cell>
        </row>
        <row r="351">
          <cell r="C351" t="str">
            <v>Baddi</v>
          </cell>
          <cell r="D351" t="str">
            <v>Soap</v>
          </cell>
          <cell r="E351" t="str">
            <v>CMB</v>
          </cell>
          <cell r="M351" t="str">
            <v>Hit</v>
          </cell>
        </row>
        <row r="352">
          <cell r="C352" t="str">
            <v>Baddi</v>
          </cell>
          <cell r="D352" t="str">
            <v>Soap</v>
          </cell>
          <cell r="E352" t="str">
            <v>CMB</v>
          </cell>
          <cell r="M352" t="str">
            <v>Hit</v>
          </cell>
        </row>
        <row r="353">
          <cell r="C353" t="str">
            <v>Baddi</v>
          </cell>
          <cell r="D353" t="str">
            <v>Soap</v>
          </cell>
          <cell r="E353" t="str">
            <v>CMB</v>
          </cell>
          <cell r="M353" t="str">
            <v>Miss</v>
          </cell>
          <cell r="N353">
            <v>1</v>
          </cell>
        </row>
        <row r="354">
          <cell r="C354" t="str">
            <v>Baddi</v>
          </cell>
          <cell r="D354" t="str">
            <v>Soap</v>
          </cell>
          <cell r="E354" t="str">
            <v>CMB</v>
          </cell>
          <cell r="M354" t="str">
            <v/>
          </cell>
        </row>
        <row r="355">
          <cell r="C355" t="str">
            <v>Baddi</v>
          </cell>
          <cell r="D355" t="str">
            <v>Soap</v>
          </cell>
          <cell r="E355" t="str">
            <v>CMB</v>
          </cell>
          <cell r="M355" t="str">
            <v/>
          </cell>
        </row>
        <row r="356">
          <cell r="C356" t="str">
            <v>Baddi</v>
          </cell>
          <cell r="D356" t="str">
            <v>Soap</v>
          </cell>
          <cell r="E356" t="str">
            <v>CMB</v>
          </cell>
          <cell r="M356" t="str">
            <v/>
          </cell>
        </row>
        <row r="357">
          <cell r="C357" t="str">
            <v>Baddi</v>
          </cell>
          <cell r="D357" t="str">
            <v>Soap</v>
          </cell>
          <cell r="E357" t="str">
            <v>CMB</v>
          </cell>
          <cell r="M357" t="str">
            <v/>
          </cell>
        </row>
        <row r="358">
          <cell r="C358" t="str">
            <v>Baddi</v>
          </cell>
          <cell r="D358" t="str">
            <v>Soap</v>
          </cell>
          <cell r="E358" t="str">
            <v>CMB</v>
          </cell>
          <cell r="M358" t="str">
            <v/>
          </cell>
        </row>
        <row r="359">
          <cell r="C359" t="str">
            <v>Baddi</v>
          </cell>
          <cell r="D359" t="str">
            <v>Soap</v>
          </cell>
          <cell r="E359" t="str">
            <v>CMB</v>
          </cell>
          <cell r="M359" t="str">
            <v>Hit</v>
          </cell>
        </row>
        <row r="360">
          <cell r="C360" t="str">
            <v>Baddi</v>
          </cell>
          <cell r="D360" t="str">
            <v>Soap</v>
          </cell>
          <cell r="E360" t="str">
            <v>CMB</v>
          </cell>
          <cell r="M360" t="str">
            <v>Hit</v>
          </cell>
        </row>
        <row r="361">
          <cell r="C361" t="str">
            <v>Baddi</v>
          </cell>
          <cell r="D361" t="str">
            <v>Soap</v>
          </cell>
          <cell r="E361" t="str">
            <v>CMB</v>
          </cell>
          <cell r="M361" t="str">
            <v/>
          </cell>
        </row>
        <row r="362">
          <cell r="C362" t="str">
            <v>Baddi</v>
          </cell>
          <cell r="D362" t="str">
            <v>Soap</v>
          </cell>
          <cell r="E362" t="str">
            <v>CMB</v>
          </cell>
          <cell r="M362" t="str">
            <v/>
          </cell>
        </row>
        <row r="363">
          <cell r="C363" t="str">
            <v>Baddi</v>
          </cell>
          <cell r="D363" t="str">
            <v>Soap</v>
          </cell>
          <cell r="E363" t="str">
            <v>CMB</v>
          </cell>
          <cell r="M363" t="str">
            <v/>
          </cell>
        </row>
        <row r="364">
          <cell r="C364" t="str">
            <v>Baddi</v>
          </cell>
          <cell r="D364" t="str">
            <v>Soap</v>
          </cell>
          <cell r="E364" t="str">
            <v>CMB</v>
          </cell>
          <cell r="M364" t="str">
            <v/>
          </cell>
        </row>
        <row r="365">
          <cell r="C365" t="str">
            <v>Baddi</v>
          </cell>
          <cell r="D365" t="str">
            <v>Soap</v>
          </cell>
          <cell r="E365" t="str">
            <v>CMB</v>
          </cell>
          <cell r="M365" t="str">
            <v>Hit</v>
          </cell>
        </row>
        <row r="366">
          <cell r="C366" t="str">
            <v>Baddi</v>
          </cell>
          <cell r="D366" t="str">
            <v>Soap</v>
          </cell>
          <cell r="E366" t="str">
            <v>CMB</v>
          </cell>
          <cell r="M366" t="str">
            <v/>
          </cell>
        </row>
        <row r="367">
          <cell r="C367" t="str">
            <v>Baddi</v>
          </cell>
          <cell r="D367" t="str">
            <v>Soap</v>
          </cell>
          <cell r="E367" t="str">
            <v>CMB</v>
          </cell>
          <cell r="M367" t="str">
            <v/>
          </cell>
        </row>
        <row r="368">
          <cell r="C368" t="str">
            <v>Baddi</v>
          </cell>
          <cell r="D368" t="str">
            <v>Soap</v>
          </cell>
          <cell r="E368" t="str">
            <v>CMB</v>
          </cell>
          <cell r="M368" t="str">
            <v/>
          </cell>
        </row>
        <row r="369">
          <cell r="C369" t="str">
            <v>Baddi</v>
          </cell>
          <cell r="D369" t="str">
            <v>Soap</v>
          </cell>
          <cell r="E369" t="str">
            <v>CMB</v>
          </cell>
          <cell r="M369" t="str">
            <v/>
          </cell>
        </row>
        <row r="370">
          <cell r="C370" t="str">
            <v>Baddi</v>
          </cell>
          <cell r="D370" t="str">
            <v>Soap</v>
          </cell>
          <cell r="E370" t="str">
            <v>CMB</v>
          </cell>
          <cell r="M370" t="str">
            <v/>
          </cell>
        </row>
        <row r="371">
          <cell r="C371" t="str">
            <v>Baddi</v>
          </cell>
          <cell r="D371" t="str">
            <v>Soap</v>
          </cell>
          <cell r="E371" t="str">
            <v>CMB</v>
          </cell>
          <cell r="M371" t="str">
            <v/>
          </cell>
        </row>
        <row r="372">
          <cell r="C372" t="str">
            <v>Baddi</v>
          </cell>
          <cell r="D372" t="str">
            <v>Soap</v>
          </cell>
          <cell r="E372" t="str">
            <v>CMB</v>
          </cell>
          <cell r="M372" t="str">
            <v/>
          </cell>
        </row>
        <row r="373">
          <cell r="C373" t="str">
            <v>Baddi</v>
          </cell>
          <cell r="D373" t="str">
            <v>Soap</v>
          </cell>
          <cell r="E373" t="str">
            <v>CMB</v>
          </cell>
          <cell r="M373" t="str">
            <v/>
          </cell>
        </row>
        <row r="374">
          <cell r="C374" t="str">
            <v>Baddi</v>
          </cell>
          <cell r="D374" t="str">
            <v>Soap</v>
          </cell>
          <cell r="E374" t="str">
            <v>CMB</v>
          </cell>
          <cell r="M374" t="str">
            <v/>
          </cell>
        </row>
        <row r="375">
          <cell r="C375" t="str">
            <v>Baddi</v>
          </cell>
          <cell r="D375" t="str">
            <v>Soap</v>
          </cell>
          <cell r="E375" t="str">
            <v>CPD</v>
          </cell>
          <cell r="M375" t="str">
            <v/>
          </cell>
        </row>
        <row r="376">
          <cell r="C376" t="str">
            <v>Baddi</v>
          </cell>
          <cell r="D376" t="str">
            <v>Soap</v>
          </cell>
          <cell r="E376" t="str">
            <v>CPD</v>
          </cell>
          <cell r="M376" t="str">
            <v>Hit</v>
          </cell>
        </row>
        <row r="377">
          <cell r="C377" t="str">
            <v>Baddi</v>
          </cell>
          <cell r="D377" t="str">
            <v>Soap</v>
          </cell>
          <cell r="E377" t="str">
            <v>CPD</v>
          </cell>
          <cell r="M377" t="str">
            <v/>
          </cell>
        </row>
        <row r="378">
          <cell r="C378" t="str">
            <v>Baddi</v>
          </cell>
          <cell r="D378" t="str">
            <v>Soap</v>
          </cell>
          <cell r="E378" t="str">
            <v>CPD</v>
          </cell>
          <cell r="M378" t="str">
            <v/>
          </cell>
        </row>
        <row r="379">
          <cell r="C379" t="str">
            <v>Baddi</v>
          </cell>
          <cell r="D379" t="str">
            <v>Soap</v>
          </cell>
          <cell r="E379" t="str">
            <v>CPD</v>
          </cell>
          <cell r="M379" t="str">
            <v/>
          </cell>
        </row>
        <row r="380">
          <cell r="C380" t="str">
            <v>Baddi</v>
          </cell>
          <cell r="D380" t="str">
            <v>Soap</v>
          </cell>
          <cell r="E380" t="str">
            <v>CPD</v>
          </cell>
          <cell r="M380" t="str">
            <v>Miss</v>
          </cell>
          <cell r="P380">
            <v>1</v>
          </cell>
        </row>
        <row r="381">
          <cell r="C381" t="str">
            <v>Baddi</v>
          </cell>
          <cell r="D381" t="str">
            <v>Soap</v>
          </cell>
          <cell r="E381" t="str">
            <v>CPD</v>
          </cell>
          <cell r="M381" t="str">
            <v/>
          </cell>
        </row>
        <row r="382">
          <cell r="C382" t="str">
            <v>Baddi</v>
          </cell>
          <cell r="D382" t="str">
            <v>Soap</v>
          </cell>
          <cell r="E382" t="str">
            <v>CPD</v>
          </cell>
          <cell r="M382" t="str">
            <v/>
          </cell>
        </row>
        <row r="383">
          <cell r="C383" t="str">
            <v>Baddi</v>
          </cell>
          <cell r="D383" t="str">
            <v>Soap</v>
          </cell>
          <cell r="E383" t="str">
            <v>CPD</v>
          </cell>
          <cell r="M383" t="str">
            <v/>
          </cell>
        </row>
        <row r="384">
          <cell r="C384" t="str">
            <v>Baddi</v>
          </cell>
          <cell r="D384" t="str">
            <v>Soap</v>
          </cell>
          <cell r="E384" t="str">
            <v>CPD</v>
          </cell>
          <cell r="M384" t="str">
            <v/>
          </cell>
        </row>
        <row r="385">
          <cell r="C385" t="str">
            <v>Baddi</v>
          </cell>
          <cell r="D385" t="str">
            <v>Soap</v>
          </cell>
          <cell r="E385" t="str">
            <v>CPD</v>
          </cell>
          <cell r="M385" t="str">
            <v/>
          </cell>
        </row>
        <row r="386">
          <cell r="C386" t="str">
            <v>Baddi</v>
          </cell>
          <cell r="D386" t="str">
            <v>Soap</v>
          </cell>
          <cell r="E386" t="str">
            <v>CPD</v>
          </cell>
          <cell r="M386" t="str">
            <v>Hit</v>
          </cell>
        </row>
        <row r="387">
          <cell r="C387" t="str">
            <v>Baddi</v>
          </cell>
          <cell r="D387" t="str">
            <v>Soap</v>
          </cell>
          <cell r="E387" t="str">
            <v>CPD</v>
          </cell>
          <cell r="M387" t="str">
            <v/>
          </cell>
        </row>
        <row r="388">
          <cell r="C388" t="str">
            <v>Baddi</v>
          </cell>
          <cell r="D388" t="str">
            <v>Soap</v>
          </cell>
          <cell r="E388" t="str">
            <v>CPD</v>
          </cell>
          <cell r="M388" t="str">
            <v>Hit</v>
          </cell>
        </row>
        <row r="389">
          <cell r="C389" t="str">
            <v>Baddi</v>
          </cell>
          <cell r="D389" t="str">
            <v>Soap</v>
          </cell>
          <cell r="E389" t="str">
            <v>CPD</v>
          </cell>
          <cell r="M389" t="str">
            <v/>
          </cell>
        </row>
        <row r="390">
          <cell r="C390" t="str">
            <v>Baddi</v>
          </cell>
          <cell r="D390" t="str">
            <v>Soap</v>
          </cell>
          <cell r="E390" t="str">
            <v>CPD</v>
          </cell>
          <cell r="M390" t="str">
            <v>Hit</v>
          </cell>
        </row>
        <row r="391">
          <cell r="C391" t="str">
            <v>Baddi</v>
          </cell>
          <cell r="D391" t="str">
            <v>Soap</v>
          </cell>
          <cell r="E391" t="str">
            <v>CPD</v>
          </cell>
          <cell r="M391" t="str">
            <v/>
          </cell>
        </row>
        <row r="392">
          <cell r="C392" t="str">
            <v>Baddi</v>
          </cell>
          <cell r="D392" t="str">
            <v>Soap</v>
          </cell>
          <cell r="E392" t="str">
            <v>CPD</v>
          </cell>
          <cell r="M392" t="str">
            <v/>
          </cell>
        </row>
        <row r="393">
          <cell r="C393" t="str">
            <v>Baddi</v>
          </cell>
          <cell r="D393" t="str">
            <v>Soap</v>
          </cell>
          <cell r="E393" t="str">
            <v>CPD</v>
          </cell>
          <cell r="M393" t="str">
            <v/>
          </cell>
        </row>
        <row r="394">
          <cell r="C394" t="str">
            <v>Baddi</v>
          </cell>
          <cell r="D394" t="str">
            <v>Soap</v>
          </cell>
          <cell r="E394" t="str">
            <v>CPD</v>
          </cell>
          <cell r="M394" t="str">
            <v/>
          </cell>
        </row>
        <row r="395">
          <cell r="C395" t="str">
            <v>Baddi</v>
          </cell>
          <cell r="D395" t="str">
            <v>Soap</v>
          </cell>
          <cell r="E395" t="str">
            <v>CPD</v>
          </cell>
          <cell r="M395" t="str">
            <v/>
          </cell>
        </row>
        <row r="396">
          <cell r="C396" t="str">
            <v>Baddi</v>
          </cell>
          <cell r="D396" t="str">
            <v>Soap</v>
          </cell>
          <cell r="E396" t="str">
            <v>CPD</v>
          </cell>
          <cell r="M396" t="str">
            <v>Hit</v>
          </cell>
        </row>
        <row r="397">
          <cell r="C397" t="str">
            <v>Baddi</v>
          </cell>
          <cell r="D397" t="str">
            <v>Soap</v>
          </cell>
          <cell r="E397" t="str">
            <v>CPD</v>
          </cell>
          <cell r="M397" t="str">
            <v>Hit</v>
          </cell>
        </row>
        <row r="398">
          <cell r="C398" t="str">
            <v>Baddi</v>
          </cell>
          <cell r="D398" t="str">
            <v>Soap</v>
          </cell>
          <cell r="E398" t="str">
            <v>CPD</v>
          </cell>
          <cell r="M398" t="str">
            <v>Hit</v>
          </cell>
        </row>
        <row r="399">
          <cell r="C399" t="str">
            <v>Baddi</v>
          </cell>
          <cell r="D399" t="str">
            <v>Soap</v>
          </cell>
          <cell r="E399" t="str">
            <v>CPD</v>
          </cell>
          <cell r="M399" t="str">
            <v>Hit</v>
          </cell>
        </row>
        <row r="400">
          <cell r="C400" t="str">
            <v>Baddi</v>
          </cell>
          <cell r="D400" t="str">
            <v>Soap</v>
          </cell>
          <cell r="E400" t="str">
            <v>CPD</v>
          </cell>
          <cell r="M400" t="str">
            <v/>
          </cell>
        </row>
        <row r="401">
          <cell r="C401" t="str">
            <v>Baddi</v>
          </cell>
          <cell r="D401" t="str">
            <v>Soap</v>
          </cell>
          <cell r="E401" t="str">
            <v>CPD</v>
          </cell>
          <cell r="M401" t="str">
            <v/>
          </cell>
        </row>
        <row r="402">
          <cell r="C402" t="str">
            <v>Baddi</v>
          </cell>
          <cell r="D402" t="str">
            <v>Soap</v>
          </cell>
          <cell r="E402" t="str">
            <v>CPD</v>
          </cell>
          <cell r="M402" t="str">
            <v>Hit</v>
          </cell>
        </row>
        <row r="403">
          <cell r="C403" t="str">
            <v>Baddi</v>
          </cell>
          <cell r="D403" t="str">
            <v>Soap</v>
          </cell>
          <cell r="E403" t="str">
            <v>CPD</v>
          </cell>
          <cell r="M403" t="str">
            <v/>
          </cell>
        </row>
        <row r="404">
          <cell r="C404" t="str">
            <v>Baddi</v>
          </cell>
          <cell r="D404" t="str">
            <v>Soap</v>
          </cell>
          <cell r="E404" t="str">
            <v>CPD</v>
          </cell>
          <cell r="M404" t="str">
            <v>Hit</v>
          </cell>
        </row>
        <row r="405">
          <cell r="C405" t="str">
            <v>Baddi</v>
          </cell>
          <cell r="D405" t="str">
            <v>Soap</v>
          </cell>
          <cell r="E405" t="str">
            <v>CPD</v>
          </cell>
          <cell r="M405" t="str">
            <v>Hit</v>
          </cell>
        </row>
        <row r="406">
          <cell r="C406" t="str">
            <v>Baddi</v>
          </cell>
          <cell r="D406" t="str">
            <v>Powder</v>
          </cell>
          <cell r="E406" t="str">
            <v>CMB</v>
          </cell>
          <cell r="M406" t="str">
            <v>Hit</v>
          </cell>
        </row>
        <row r="407">
          <cell r="C407" t="str">
            <v>Baddi</v>
          </cell>
          <cell r="D407" t="str">
            <v>Powder</v>
          </cell>
          <cell r="E407" t="str">
            <v>CMB</v>
          </cell>
          <cell r="M407" t="str">
            <v>Hit</v>
          </cell>
        </row>
        <row r="408">
          <cell r="C408" t="str">
            <v>Baddi</v>
          </cell>
          <cell r="D408" t="str">
            <v>Powder</v>
          </cell>
          <cell r="E408" t="str">
            <v>CMB</v>
          </cell>
          <cell r="M408" t="str">
            <v/>
          </cell>
        </row>
        <row r="409">
          <cell r="C409" t="str">
            <v>Baddi</v>
          </cell>
          <cell r="D409" t="str">
            <v>Powder</v>
          </cell>
          <cell r="E409" t="str">
            <v>CMB</v>
          </cell>
          <cell r="M409" t="str">
            <v/>
          </cell>
        </row>
        <row r="410">
          <cell r="C410" t="str">
            <v>Baddi</v>
          </cell>
          <cell r="D410" t="str">
            <v>Powder</v>
          </cell>
          <cell r="E410" t="str">
            <v>CMB</v>
          </cell>
          <cell r="M410" t="str">
            <v>Hit</v>
          </cell>
        </row>
        <row r="411">
          <cell r="C411" t="str">
            <v>Baddi</v>
          </cell>
          <cell r="D411" t="str">
            <v>Powder</v>
          </cell>
          <cell r="E411" t="str">
            <v>CMB</v>
          </cell>
          <cell r="M411" t="str">
            <v>Hit</v>
          </cell>
        </row>
        <row r="412">
          <cell r="C412" t="str">
            <v>Baddi</v>
          </cell>
          <cell r="D412" t="str">
            <v>Powder</v>
          </cell>
          <cell r="E412" t="str">
            <v>CMB</v>
          </cell>
          <cell r="M412" t="str">
            <v>Miss</v>
          </cell>
          <cell r="N412">
            <v>1</v>
          </cell>
        </row>
        <row r="413">
          <cell r="C413" t="str">
            <v>Baddi</v>
          </cell>
          <cell r="D413" t="str">
            <v>Powder</v>
          </cell>
          <cell r="E413" t="str">
            <v>CMB</v>
          </cell>
          <cell r="M413" t="str">
            <v>Miss</v>
          </cell>
          <cell r="P413">
            <v>1</v>
          </cell>
        </row>
        <row r="414">
          <cell r="C414" t="str">
            <v>Baddi</v>
          </cell>
          <cell r="D414" t="str">
            <v>Powder</v>
          </cell>
          <cell r="E414" t="str">
            <v>CMB</v>
          </cell>
          <cell r="M414" t="str">
            <v/>
          </cell>
        </row>
        <row r="415">
          <cell r="C415" t="str">
            <v>Baddi</v>
          </cell>
          <cell r="D415" t="str">
            <v>Powder</v>
          </cell>
          <cell r="E415" t="str">
            <v>CMB</v>
          </cell>
          <cell r="M415" t="str">
            <v>Miss</v>
          </cell>
          <cell r="N415">
            <v>1</v>
          </cell>
        </row>
        <row r="416">
          <cell r="C416" t="str">
            <v>Baddi</v>
          </cell>
          <cell r="D416" t="str">
            <v>Powder</v>
          </cell>
          <cell r="E416" t="str">
            <v>CMB</v>
          </cell>
          <cell r="M416" t="str">
            <v/>
          </cell>
        </row>
        <row r="417">
          <cell r="C417" t="str">
            <v>Baddi</v>
          </cell>
          <cell r="D417" t="str">
            <v>Powder</v>
          </cell>
          <cell r="E417" t="str">
            <v>CMB</v>
          </cell>
          <cell r="M417" t="str">
            <v/>
          </cell>
        </row>
        <row r="418">
          <cell r="C418" t="str">
            <v>Baddi</v>
          </cell>
          <cell r="D418" t="str">
            <v>Powder</v>
          </cell>
          <cell r="E418" t="str">
            <v>CMB</v>
          </cell>
          <cell r="M418" t="str">
            <v/>
          </cell>
        </row>
        <row r="419">
          <cell r="C419" t="str">
            <v>Baddi</v>
          </cell>
          <cell r="D419" t="str">
            <v>Powder</v>
          </cell>
          <cell r="E419" t="str">
            <v>CMB</v>
          </cell>
          <cell r="M419" t="str">
            <v/>
          </cell>
        </row>
        <row r="420">
          <cell r="C420" t="str">
            <v>Baddi</v>
          </cell>
          <cell r="D420" t="str">
            <v>Powder</v>
          </cell>
          <cell r="E420" t="str">
            <v>CMB</v>
          </cell>
          <cell r="M420" t="str">
            <v/>
          </cell>
        </row>
        <row r="421">
          <cell r="C421" t="str">
            <v>Baddi</v>
          </cell>
          <cell r="D421" t="str">
            <v>Powder</v>
          </cell>
          <cell r="E421" t="str">
            <v>CMB</v>
          </cell>
          <cell r="M421" t="str">
            <v/>
          </cell>
        </row>
        <row r="422">
          <cell r="C422" t="str">
            <v>Baddi</v>
          </cell>
          <cell r="D422" t="str">
            <v>Powder</v>
          </cell>
          <cell r="E422" t="str">
            <v>CMB</v>
          </cell>
          <cell r="M422" t="str">
            <v>Hit</v>
          </cell>
        </row>
        <row r="423">
          <cell r="C423" t="str">
            <v>Baddi</v>
          </cell>
          <cell r="D423" t="str">
            <v>Powder</v>
          </cell>
          <cell r="E423" t="str">
            <v>CMB</v>
          </cell>
          <cell r="M423" t="str">
            <v>Hit</v>
          </cell>
        </row>
        <row r="424">
          <cell r="C424" t="str">
            <v>Baddi</v>
          </cell>
          <cell r="D424" t="str">
            <v>Powder</v>
          </cell>
          <cell r="E424" t="str">
            <v>CMB</v>
          </cell>
          <cell r="M424" t="str">
            <v/>
          </cell>
        </row>
        <row r="425">
          <cell r="C425" t="str">
            <v>Baddi</v>
          </cell>
          <cell r="D425" t="str">
            <v>Powder</v>
          </cell>
          <cell r="E425" t="str">
            <v>CMB</v>
          </cell>
          <cell r="M425" t="str">
            <v/>
          </cell>
        </row>
        <row r="426">
          <cell r="C426" t="str">
            <v>Baddi</v>
          </cell>
          <cell r="D426" t="str">
            <v>Powder</v>
          </cell>
          <cell r="E426" t="str">
            <v>CMB</v>
          </cell>
          <cell r="M426" t="str">
            <v>Hit</v>
          </cell>
        </row>
        <row r="427">
          <cell r="C427" t="str">
            <v>Baddi</v>
          </cell>
          <cell r="D427" t="str">
            <v>Powder</v>
          </cell>
          <cell r="E427" t="str">
            <v>CMB</v>
          </cell>
          <cell r="M427" t="str">
            <v/>
          </cell>
        </row>
        <row r="428">
          <cell r="C428" t="str">
            <v>Baddi</v>
          </cell>
          <cell r="D428" t="str">
            <v>Powder</v>
          </cell>
          <cell r="E428" t="str">
            <v>CMB</v>
          </cell>
          <cell r="M428" t="str">
            <v/>
          </cell>
        </row>
        <row r="429">
          <cell r="C429" t="str">
            <v>Baddi</v>
          </cell>
          <cell r="D429" t="str">
            <v>Powder</v>
          </cell>
          <cell r="E429" t="str">
            <v>CMB</v>
          </cell>
          <cell r="M429" t="str">
            <v/>
          </cell>
        </row>
        <row r="430">
          <cell r="C430" t="str">
            <v>Baddi</v>
          </cell>
          <cell r="D430" t="str">
            <v>Powder</v>
          </cell>
          <cell r="E430" t="str">
            <v>CMB</v>
          </cell>
          <cell r="M430" t="str">
            <v/>
          </cell>
        </row>
        <row r="431">
          <cell r="C431" t="str">
            <v>Baddi</v>
          </cell>
          <cell r="D431" t="str">
            <v>Powder</v>
          </cell>
          <cell r="E431" t="str">
            <v>CMB</v>
          </cell>
          <cell r="M431" t="str">
            <v/>
          </cell>
        </row>
        <row r="432">
          <cell r="C432" t="str">
            <v>Baddi</v>
          </cell>
          <cell r="D432" t="str">
            <v>Powder</v>
          </cell>
          <cell r="E432" t="str">
            <v>CMB</v>
          </cell>
          <cell r="M432" t="str">
            <v/>
          </cell>
        </row>
        <row r="433">
          <cell r="C433" t="str">
            <v>Baddi</v>
          </cell>
          <cell r="D433" t="str">
            <v>Powder</v>
          </cell>
          <cell r="E433" t="str">
            <v>CMB</v>
          </cell>
          <cell r="M433" t="str">
            <v/>
          </cell>
        </row>
        <row r="434">
          <cell r="C434" t="str">
            <v>Baddi</v>
          </cell>
          <cell r="D434" t="str">
            <v>Powder</v>
          </cell>
          <cell r="E434" t="str">
            <v>CMB</v>
          </cell>
          <cell r="M434" t="str">
            <v/>
          </cell>
        </row>
        <row r="435">
          <cell r="C435" t="str">
            <v>Baddi</v>
          </cell>
          <cell r="D435" t="str">
            <v>Powder</v>
          </cell>
          <cell r="E435" t="str">
            <v>CMB</v>
          </cell>
          <cell r="M435" t="str">
            <v/>
          </cell>
        </row>
        <row r="436">
          <cell r="C436" t="str">
            <v>Baddi</v>
          </cell>
          <cell r="D436" t="str">
            <v>Noodle</v>
          </cell>
          <cell r="E436" t="str">
            <v>CMB</v>
          </cell>
          <cell r="M436" t="str">
            <v/>
          </cell>
        </row>
        <row r="437">
          <cell r="C437" t="str">
            <v>Baddi</v>
          </cell>
          <cell r="D437" t="str">
            <v>Noodle</v>
          </cell>
          <cell r="E437" t="str">
            <v>CMB</v>
          </cell>
          <cell r="M437" t="str">
            <v/>
          </cell>
        </row>
        <row r="438">
          <cell r="C438" t="str">
            <v>Baddi</v>
          </cell>
          <cell r="D438" t="str">
            <v>Noodle</v>
          </cell>
          <cell r="E438" t="str">
            <v>CMB</v>
          </cell>
          <cell r="M438" t="str">
            <v/>
          </cell>
        </row>
        <row r="439">
          <cell r="C439" t="str">
            <v>Baddi</v>
          </cell>
          <cell r="D439" t="str">
            <v>Noodle</v>
          </cell>
          <cell r="E439" t="str">
            <v>CMB</v>
          </cell>
          <cell r="M439" t="str">
            <v>Miss</v>
          </cell>
          <cell r="N439">
            <v>1</v>
          </cell>
        </row>
        <row r="440">
          <cell r="C440" t="str">
            <v>Baddi</v>
          </cell>
          <cell r="D440" t="str">
            <v>Noodle</v>
          </cell>
          <cell r="E440" t="str">
            <v>CMB</v>
          </cell>
          <cell r="M440" t="str">
            <v/>
          </cell>
        </row>
        <row r="441">
          <cell r="C441" t="str">
            <v>Baddi</v>
          </cell>
          <cell r="D441" t="str">
            <v>Noodle</v>
          </cell>
          <cell r="E441" t="str">
            <v>CMB</v>
          </cell>
          <cell r="M441" t="str">
            <v/>
          </cell>
        </row>
        <row r="442">
          <cell r="C442" t="str">
            <v>Baddi</v>
          </cell>
          <cell r="D442" t="str">
            <v>Noodle</v>
          </cell>
          <cell r="E442" t="str">
            <v>CMB</v>
          </cell>
          <cell r="M442" t="str">
            <v/>
          </cell>
        </row>
        <row r="443">
          <cell r="C443" t="str">
            <v>Tiljala</v>
          </cell>
          <cell r="D443" t="str">
            <v>Noodle</v>
          </cell>
          <cell r="E443" t="str">
            <v>CMB</v>
          </cell>
          <cell r="M443" t="str">
            <v>Miss</v>
          </cell>
          <cell r="N443">
            <v>1</v>
          </cell>
        </row>
        <row r="444">
          <cell r="C444" t="str">
            <v>Tiljala</v>
          </cell>
          <cell r="D444" t="str">
            <v>Soap</v>
          </cell>
          <cell r="E444" t="str">
            <v>CMB</v>
          </cell>
          <cell r="M444" t="str">
            <v>Hit</v>
          </cell>
        </row>
        <row r="445">
          <cell r="C445" t="str">
            <v>Tiljala</v>
          </cell>
          <cell r="D445" t="str">
            <v>Toothpaste</v>
          </cell>
          <cell r="E445" t="str">
            <v>CMB</v>
          </cell>
          <cell r="M445" t="str">
            <v/>
          </cell>
        </row>
        <row r="446">
          <cell r="C446" t="str">
            <v>Tiljala</v>
          </cell>
          <cell r="D446" t="str">
            <v>Toothpaste</v>
          </cell>
          <cell r="E446" t="str">
            <v>CMB</v>
          </cell>
          <cell r="M446" t="str">
            <v/>
          </cell>
        </row>
        <row r="447">
          <cell r="C447" t="str">
            <v>Tiljala</v>
          </cell>
          <cell r="D447" t="str">
            <v>Toothpaste</v>
          </cell>
          <cell r="E447" t="str">
            <v>CMB</v>
          </cell>
          <cell r="M447" t="str">
            <v/>
          </cell>
        </row>
        <row r="448">
          <cell r="C448" t="str">
            <v>Tiljala</v>
          </cell>
          <cell r="D448" t="str">
            <v>Toothpaste</v>
          </cell>
          <cell r="E448" t="str">
            <v>CMB</v>
          </cell>
          <cell r="M448" t="str">
            <v/>
          </cell>
        </row>
        <row r="449">
          <cell r="C449" t="str">
            <v>Tiljala</v>
          </cell>
          <cell r="D449" t="str">
            <v>Toothpaste</v>
          </cell>
          <cell r="E449" t="str">
            <v>CMB</v>
          </cell>
          <cell r="M449" t="str">
            <v/>
          </cell>
        </row>
        <row r="450">
          <cell r="C450" t="str">
            <v>Tiljala</v>
          </cell>
          <cell r="D450" t="str">
            <v>Toothpaste</v>
          </cell>
          <cell r="E450" t="str">
            <v>CMB</v>
          </cell>
          <cell r="M450" t="str">
            <v/>
          </cell>
        </row>
        <row r="451">
          <cell r="C451" t="str">
            <v>Tiljala</v>
          </cell>
          <cell r="D451" t="str">
            <v>Toothpaste</v>
          </cell>
          <cell r="E451" t="str">
            <v>CMB</v>
          </cell>
          <cell r="M451" t="str">
            <v/>
          </cell>
        </row>
        <row r="452">
          <cell r="C452" t="str">
            <v>Tiljala</v>
          </cell>
          <cell r="D452" t="str">
            <v>Toothpaste</v>
          </cell>
          <cell r="E452" t="str">
            <v>CMB</v>
          </cell>
          <cell r="M452" t="str">
            <v/>
          </cell>
        </row>
        <row r="453">
          <cell r="C453" t="str">
            <v>Tiljala</v>
          </cell>
          <cell r="D453" t="str">
            <v>Toothpaste</v>
          </cell>
          <cell r="E453" t="str">
            <v>CMB</v>
          </cell>
          <cell r="M453" t="str">
            <v/>
          </cell>
        </row>
        <row r="454">
          <cell r="C454" t="str">
            <v>Daman</v>
          </cell>
          <cell r="D454" t="str">
            <v>Liquid</v>
          </cell>
          <cell r="E454" t="str">
            <v>CMB</v>
          </cell>
          <cell r="M454" t="str">
            <v>Miss</v>
          </cell>
          <cell r="N454">
            <v>1</v>
          </cell>
        </row>
        <row r="455">
          <cell r="C455" t="str">
            <v>Daman</v>
          </cell>
          <cell r="D455" t="str">
            <v>Liquid</v>
          </cell>
          <cell r="E455" t="str">
            <v>CMB</v>
          </cell>
          <cell r="M455" t="str">
            <v/>
          </cell>
        </row>
        <row r="456">
          <cell r="C456" t="str">
            <v>Daman</v>
          </cell>
          <cell r="D456" t="str">
            <v>Liquid</v>
          </cell>
          <cell r="E456" t="str">
            <v>CMB</v>
          </cell>
          <cell r="M456" t="str">
            <v/>
          </cell>
        </row>
        <row r="457">
          <cell r="C457" t="str">
            <v>Daman</v>
          </cell>
          <cell r="D457" t="str">
            <v>Liquid</v>
          </cell>
          <cell r="E457" t="str">
            <v>CMB</v>
          </cell>
          <cell r="M457" t="str">
            <v/>
          </cell>
        </row>
        <row r="458">
          <cell r="C458" t="str">
            <v>Daman</v>
          </cell>
          <cell r="D458" t="str">
            <v>Liquid</v>
          </cell>
          <cell r="E458" t="str">
            <v>CMB</v>
          </cell>
          <cell r="M458" t="str">
            <v/>
          </cell>
        </row>
        <row r="459">
          <cell r="C459" t="str">
            <v>Daman</v>
          </cell>
          <cell r="D459" t="str">
            <v>Liquid</v>
          </cell>
          <cell r="E459" t="str">
            <v>CMB</v>
          </cell>
          <cell r="M459" t="str">
            <v>Hit</v>
          </cell>
        </row>
        <row r="460">
          <cell r="C460" t="str">
            <v>Daman</v>
          </cell>
          <cell r="D460" t="str">
            <v>Liquid</v>
          </cell>
          <cell r="E460" t="str">
            <v>CMB</v>
          </cell>
          <cell r="M460" t="str">
            <v>Miss</v>
          </cell>
          <cell r="N460">
            <v>1</v>
          </cell>
        </row>
        <row r="461">
          <cell r="C461" t="str">
            <v>Daman</v>
          </cell>
          <cell r="D461" t="str">
            <v>Liquid</v>
          </cell>
          <cell r="E461" t="str">
            <v>CMB</v>
          </cell>
          <cell r="M461" t="str">
            <v>Miss</v>
          </cell>
          <cell r="N461">
            <v>1</v>
          </cell>
        </row>
        <row r="462">
          <cell r="C462" t="str">
            <v>Daman</v>
          </cell>
          <cell r="D462" t="str">
            <v>Liquid</v>
          </cell>
          <cell r="E462" t="str">
            <v>CMB</v>
          </cell>
          <cell r="M462" t="str">
            <v/>
          </cell>
        </row>
        <row r="463">
          <cell r="C463" t="str">
            <v>Daman</v>
          </cell>
          <cell r="D463" t="str">
            <v>Liquid</v>
          </cell>
          <cell r="E463" t="str">
            <v>CMB</v>
          </cell>
          <cell r="M463" t="str">
            <v>Miss</v>
          </cell>
          <cell r="N463">
            <v>1</v>
          </cell>
        </row>
        <row r="464">
          <cell r="C464" t="str">
            <v>Daman</v>
          </cell>
          <cell r="D464" t="str">
            <v>Liquid</v>
          </cell>
          <cell r="E464" t="str">
            <v>CMB</v>
          </cell>
          <cell r="M464" t="str">
            <v/>
          </cell>
        </row>
        <row r="465">
          <cell r="C465" t="str">
            <v>Daman</v>
          </cell>
          <cell r="D465" t="str">
            <v>Liquid</v>
          </cell>
          <cell r="E465" t="str">
            <v>CMB</v>
          </cell>
          <cell r="M465" t="str">
            <v/>
          </cell>
        </row>
        <row r="466">
          <cell r="C466" t="str">
            <v>Daman</v>
          </cell>
          <cell r="D466" t="str">
            <v>Liquid</v>
          </cell>
          <cell r="E466" t="str">
            <v>CMB</v>
          </cell>
          <cell r="M466" t="str">
            <v/>
          </cell>
        </row>
        <row r="467">
          <cell r="C467" t="str">
            <v>Daman</v>
          </cell>
          <cell r="D467" t="str">
            <v>Liquid</v>
          </cell>
          <cell r="E467" t="str">
            <v>CMB</v>
          </cell>
          <cell r="M467" t="str">
            <v/>
          </cell>
        </row>
        <row r="468">
          <cell r="C468" t="str">
            <v>Daman</v>
          </cell>
          <cell r="D468" t="str">
            <v>Liquid</v>
          </cell>
          <cell r="E468" t="str">
            <v>CMB</v>
          </cell>
          <cell r="M468" t="str">
            <v/>
          </cell>
        </row>
        <row r="469">
          <cell r="C469" t="str">
            <v>Daman</v>
          </cell>
          <cell r="D469" t="str">
            <v>Liquid</v>
          </cell>
          <cell r="E469" t="str">
            <v>CMB</v>
          </cell>
          <cell r="M469" t="str">
            <v/>
          </cell>
        </row>
        <row r="470">
          <cell r="C470" t="str">
            <v>Daman</v>
          </cell>
          <cell r="D470" t="str">
            <v>Liquid</v>
          </cell>
          <cell r="E470" t="str">
            <v>CMB</v>
          </cell>
          <cell r="M470" t="str">
            <v/>
          </cell>
        </row>
        <row r="471">
          <cell r="C471" t="str">
            <v>Daman</v>
          </cell>
          <cell r="D471" t="str">
            <v>Liquid</v>
          </cell>
          <cell r="E471" t="str">
            <v>CPD</v>
          </cell>
          <cell r="M471" t="str">
            <v>Hit</v>
          </cell>
        </row>
        <row r="472">
          <cell r="C472" t="str">
            <v>Daman</v>
          </cell>
          <cell r="D472" t="str">
            <v>Liquid</v>
          </cell>
          <cell r="E472" t="str">
            <v>CPD</v>
          </cell>
          <cell r="M472" t="str">
            <v/>
          </cell>
        </row>
        <row r="473">
          <cell r="C473" t="str">
            <v>Daman</v>
          </cell>
          <cell r="D473" t="str">
            <v>Liquid</v>
          </cell>
          <cell r="E473" t="str">
            <v>CPD</v>
          </cell>
          <cell r="M473" t="str">
            <v/>
          </cell>
        </row>
        <row r="474">
          <cell r="C474" t="str">
            <v>Daman</v>
          </cell>
          <cell r="D474" t="str">
            <v>Liquid</v>
          </cell>
          <cell r="E474" t="str">
            <v>CPD</v>
          </cell>
          <cell r="M474" t="str">
            <v>Hit</v>
          </cell>
        </row>
        <row r="475">
          <cell r="C475" t="str">
            <v>Daman</v>
          </cell>
          <cell r="D475" t="str">
            <v>Liquid</v>
          </cell>
          <cell r="E475" t="str">
            <v>CPD</v>
          </cell>
          <cell r="M475" t="str">
            <v/>
          </cell>
        </row>
        <row r="476">
          <cell r="C476" t="str">
            <v>Daman</v>
          </cell>
          <cell r="D476" t="str">
            <v>Liquid</v>
          </cell>
          <cell r="E476" t="str">
            <v>CPD</v>
          </cell>
          <cell r="M476" t="str">
            <v/>
          </cell>
        </row>
        <row r="477">
          <cell r="C477" t="str">
            <v>Daman</v>
          </cell>
          <cell r="D477" t="str">
            <v>Liquid</v>
          </cell>
          <cell r="E477" t="str">
            <v>CPD</v>
          </cell>
          <cell r="M477" t="str">
            <v>Hit</v>
          </cell>
        </row>
        <row r="478">
          <cell r="C478" t="str">
            <v>Daman</v>
          </cell>
          <cell r="D478" t="str">
            <v>Liquid</v>
          </cell>
          <cell r="E478" t="str">
            <v>CPD</v>
          </cell>
          <cell r="M478" t="str">
            <v>Hit</v>
          </cell>
        </row>
        <row r="479">
          <cell r="C479" t="str">
            <v>Daman</v>
          </cell>
          <cell r="D479" t="str">
            <v>Liquid</v>
          </cell>
          <cell r="E479" t="str">
            <v>CPD</v>
          </cell>
          <cell r="M479" t="str">
            <v/>
          </cell>
        </row>
        <row r="480">
          <cell r="C480" t="str">
            <v>Daman</v>
          </cell>
          <cell r="D480" t="str">
            <v>Liquid</v>
          </cell>
          <cell r="E480" t="str">
            <v>CPD</v>
          </cell>
          <cell r="M480" t="str">
            <v>Hit</v>
          </cell>
        </row>
        <row r="481">
          <cell r="C481" t="str">
            <v>Daman</v>
          </cell>
          <cell r="D481" t="str">
            <v>Liquid</v>
          </cell>
          <cell r="E481" t="str">
            <v>CPD</v>
          </cell>
          <cell r="M481" t="str">
            <v/>
          </cell>
        </row>
        <row r="482">
          <cell r="C482" t="str">
            <v>Daman</v>
          </cell>
          <cell r="D482" t="str">
            <v>Liquid</v>
          </cell>
          <cell r="E482" t="str">
            <v>CPD</v>
          </cell>
          <cell r="M482" t="str">
            <v>Hit</v>
          </cell>
        </row>
        <row r="483">
          <cell r="C483" t="str">
            <v>Daman</v>
          </cell>
          <cell r="D483" t="str">
            <v>Liquid</v>
          </cell>
          <cell r="E483" t="str">
            <v>CPD</v>
          </cell>
          <cell r="M483" t="str">
            <v/>
          </cell>
        </row>
        <row r="484">
          <cell r="C484" t="str">
            <v>Daman</v>
          </cell>
          <cell r="D484" t="str">
            <v>Liquid</v>
          </cell>
          <cell r="E484" t="str">
            <v>CPD</v>
          </cell>
          <cell r="M484" t="str">
            <v/>
          </cell>
        </row>
        <row r="485">
          <cell r="C485" t="str">
            <v>Daman</v>
          </cell>
          <cell r="D485" t="str">
            <v>Liquid</v>
          </cell>
          <cell r="E485" t="str">
            <v>CPD</v>
          </cell>
          <cell r="M485" t="str">
            <v/>
          </cell>
        </row>
        <row r="486">
          <cell r="C486" t="str">
            <v>Daman</v>
          </cell>
          <cell r="D486" t="str">
            <v>Liquid</v>
          </cell>
          <cell r="E486" t="str">
            <v>CPD</v>
          </cell>
          <cell r="M486" t="str">
            <v/>
          </cell>
        </row>
        <row r="487">
          <cell r="C487" t="str">
            <v>Daman</v>
          </cell>
          <cell r="D487" t="str">
            <v>Liquid</v>
          </cell>
          <cell r="E487" t="str">
            <v>CPD</v>
          </cell>
          <cell r="M487" t="str">
            <v/>
          </cell>
        </row>
        <row r="488">
          <cell r="C488" t="str">
            <v>Daman</v>
          </cell>
          <cell r="D488" t="str">
            <v>Liquid</v>
          </cell>
          <cell r="E488" t="str">
            <v>CPD</v>
          </cell>
          <cell r="M488" t="str">
            <v>Hit</v>
          </cell>
        </row>
        <row r="489">
          <cell r="C489" t="str">
            <v>Daman</v>
          </cell>
          <cell r="D489" t="str">
            <v>Liquid</v>
          </cell>
          <cell r="E489" t="str">
            <v>CPD</v>
          </cell>
          <cell r="M489" t="str">
            <v/>
          </cell>
        </row>
        <row r="490">
          <cell r="C490" t="str">
            <v>Daman</v>
          </cell>
          <cell r="D490" t="str">
            <v>Liquid</v>
          </cell>
          <cell r="E490" t="str">
            <v>CPD</v>
          </cell>
          <cell r="M490" t="str">
            <v/>
          </cell>
        </row>
        <row r="491">
          <cell r="C491" t="str">
            <v>Daman</v>
          </cell>
          <cell r="D491" t="str">
            <v>Liquid</v>
          </cell>
          <cell r="E491" t="str">
            <v>CPD</v>
          </cell>
          <cell r="M491" t="str">
            <v/>
          </cell>
        </row>
        <row r="492">
          <cell r="C492" t="str">
            <v>Daman</v>
          </cell>
          <cell r="D492" t="str">
            <v>Liquid</v>
          </cell>
          <cell r="E492" t="str">
            <v>CPD</v>
          </cell>
          <cell r="M492" t="str">
            <v/>
          </cell>
        </row>
        <row r="493">
          <cell r="C493" t="str">
            <v>Daman</v>
          </cell>
          <cell r="D493" t="str">
            <v>Liquid</v>
          </cell>
          <cell r="E493" t="str">
            <v>CPD</v>
          </cell>
          <cell r="M493" t="str">
            <v/>
          </cell>
        </row>
        <row r="494">
          <cell r="C494" t="str">
            <v>Daman</v>
          </cell>
          <cell r="D494" t="str">
            <v>Liquid</v>
          </cell>
          <cell r="E494" t="str">
            <v>CPD</v>
          </cell>
          <cell r="M494" t="str">
            <v>Hit</v>
          </cell>
        </row>
        <row r="495">
          <cell r="C495" t="str">
            <v>Daman</v>
          </cell>
          <cell r="D495" t="str">
            <v>Liquid</v>
          </cell>
          <cell r="E495" t="str">
            <v>CPD</v>
          </cell>
          <cell r="M495" t="str">
            <v/>
          </cell>
        </row>
        <row r="496">
          <cell r="C496" t="str">
            <v>Daman</v>
          </cell>
          <cell r="D496" t="str">
            <v>Liquid</v>
          </cell>
          <cell r="E496" t="str">
            <v>CPD</v>
          </cell>
          <cell r="M496" t="str">
            <v>Hit</v>
          </cell>
        </row>
        <row r="497">
          <cell r="C497" t="str">
            <v>Daman</v>
          </cell>
          <cell r="D497" t="str">
            <v>Liquid</v>
          </cell>
          <cell r="E497" t="str">
            <v>CPD</v>
          </cell>
          <cell r="M497" t="str">
            <v/>
          </cell>
        </row>
        <row r="498">
          <cell r="C498" t="str">
            <v>Daman</v>
          </cell>
          <cell r="D498" t="str">
            <v>Liquid</v>
          </cell>
          <cell r="E498" t="str">
            <v>CPD</v>
          </cell>
          <cell r="M498" t="str">
            <v/>
          </cell>
        </row>
        <row r="499">
          <cell r="C499" t="str">
            <v>Daman</v>
          </cell>
          <cell r="D499" t="str">
            <v>Liquid</v>
          </cell>
          <cell r="E499" t="str">
            <v>CPD</v>
          </cell>
          <cell r="M499" t="str">
            <v/>
          </cell>
        </row>
        <row r="500">
          <cell r="C500" t="str">
            <v>Daman</v>
          </cell>
          <cell r="D500" t="str">
            <v>Liquid</v>
          </cell>
          <cell r="E500" t="str">
            <v>CPD</v>
          </cell>
          <cell r="M500" t="str">
            <v>Hit</v>
          </cell>
        </row>
        <row r="501">
          <cell r="C501" t="str">
            <v>Daman</v>
          </cell>
          <cell r="D501" t="str">
            <v>Liquid</v>
          </cell>
          <cell r="E501" t="str">
            <v>CPD</v>
          </cell>
          <cell r="M501" t="str">
            <v/>
          </cell>
        </row>
        <row r="502">
          <cell r="C502" t="str">
            <v>Daman</v>
          </cell>
          <cell r="D502" t="str">
            <v>Liquid</v>
          </cell>
          <cell r="E502" t="str">
            <v>CPD</v>
          </cell>
          <cell r="M502" t="str">
            <v/>
          </cell>
        </row>
        <row r="503">
          <cell r="C503" t="str">
            <v>Daman</v>
          </cell>
          <cell r="D503" t="str">
            <v>Liquid</v>
          </cell>
          <cell r="E503" t="str">
            <v>CPD</v>
          </cell>
          <cell r="M503" t="str">
            <v/>
          </cell>
        </row>
        <row r="504">
          <cell r="C504" t="str">
            <v>Daman</v>
          </cell>
          <cell r="D504" t="str">
            <v>Liquid</v>
          </cell>
          <cell r="E504" t="str">
            <v>CPD</v>
          </cell>
          <cell r="M504" t="str">
            <v>Hit</v>
          </cell>
        </row>
        <row r="505">
          <cell r="C505" t="str">
            <v>Daman</v>
          </cell>
          <cell r="D505" t="str">
            <v>Liquid</v>
          </cell>
          <cell r="E505" t="str">
            <v>CPD</v>
          </cell>
          <cell r="M505" t="str">
            <v/>
          </cell>
        </row>
        <row r="506">
          <cell r="C506" t="str">
            <v>Daman</v>
          </cell>
          <cell r="D506" t="str">
            <v>Liquid</v>
          </cell>
          <cell r="E506" t="str">
            <v>CPD</v>
          </cell>
          <cell r="M506" t="str">
            <v>Hit</v>
          </cell>
        </row>
        <row r="507">
          <cell r="C507" t="str">
            <v>Daman</v>
          </cell>
          <cell r="D507" t="str">
            <v>Liquid</v>
          </cell>
          <cell r="E507" t="str">
            <v>CPD</v>
          </cell>
          <cell r="M507" t="str">
            <v>Hit</v>
          </cell>
        </row>
        <row r="508">
          <cell r="C508" t="str">
            <v>Daman</v>
          </cell>
          <cell r="D508" t="str">
            <v>Liquid</v>
          </cell>
          <cell r="E508" t="str">
            <v>CPD</v>
          </cell>
          <cell r="M508" t="str">
            <v/>
          </cell>
        </row>
        <row r="509">
          <cell r="C509" t="str">
            <v>Daman</v>
          </cell>
          <cell r="D509" t="str">
            <v>Liquid</v>
          </cell>
          <cell r="E509" t="str">
            <v>CPD</v>
          </cell>
          <cell r="M509" t="str">
            <v/>
          </cell>
        </row>
        <row r="510">
          <cell r="C510" t="str">
            <v>Daman</v>
          </cell>
          <cell r="D510" t="str">
            <v>Liquid</v>
          </cell>
          <cell r="E510" t="str">
            <v>CPD</v>
          </cell>
          <cell r="M510" t="str">
            <v>Hit</v>
          </cell>
        </row>
        <row r="511">
          <cell r="C511" t="str">
            <v>Daman</v>
          </cell>
          <cell r="D511" t="str">
            <v>Liquid</v>
          </cell>
          <cell r="E511" t="str">
            <v>CPD</v>
          </cell>
          <cell r="M511" t="str">
            <v/>
          </cell>
        </row>
        <row r="512">
          <cell r="C512" t="str">
            <v>Daman</v>
          </cell>
          <cell r="D512" t="str">
            <v>Liquid</v>
          </cell>
          <cell r="E512" t="str">
            <v>CPD</v>
          </cell>
          <cell r="M512" t="str">
            <v/>
          </cell>
        </row>
        <row r="513">
          <cell r="C513" t="str">
            <v>Daman</v>
          </cell>
          <cell r="D513" t="str">
            <v>Liquid</v>
          </cell>
          <cell r="E513" t="str">
            <v>CMB</v>
          </cell>
          <cell r="M513" t="str">
            <v>Hit</v>
          </cell>
        </row>
        <row r="514">
          <cell r="C514" t="str">
            <v>Daman</v>
          </cell>
          <cell r="D514" t="str">
            <v>Liquid</v>
          </cell>
          <cell r="E514" t="str">
            <v>CMB</v>
          </cell>
          <cell r="M514" t="str">
            <v>Hit</v>
          </cell>
        </row>
        <row r="515">
          <cell r="C515" t="str">
            <v>Daman</v>
          </cell>
          <cell r="D515" t="str">
            <v>Liquid</v>
          </cell>
          <cell r="E515" t="str">
            <v>CMB</v>
          </cell>
          <cell r="M515" t="str">
            <v>Hit</v>
          </cell>
        </row>
        <row r="516">
          <cell r="C516" t="str">
            <v>Daman</v>
          </cell>
          <cell r="D516" t="str">
            <v>Liquid</v>
          </cell>
          <cell r="E516" t="str">
            <v>CMB</v>
          </cell>
          <cell r="M516" t="str">
            <v/>
          </cell>
        </row>
        <row r="517">
          <cell r="C517" t="str">
            <v>Daman</v>
          </cell>
          <cell r="D517" t="str">
            <v>Liquid</v>
          </cell>
          <cell r="E517" t="str">
            <v>CMB</v>
          </cell>
          <cell r="M517" t="str">
            <v/>
          </cell>
        </row>
        <row r="518">
          <cell r="C518" t="str">
            <v>Daman</v>
          </cell>
          <cell r="D518" t="str">
            <v>Liquid</v>
          </cell>
          <cell r="E518" t="str">
            <v>CMB</v>
          </cell>
          <cell r="M518" t="str">
            <v/>
          </cell>
        </row>
        <row r="519">
          <cell r="C519" t="str">
            <v>Daman</v>
          </cell>
          <cell r="D519" t="str">
            <v>Liquid</v>
          </cell>
          <cell r="E519" t="str">
            <v>CMB</v>
          </cell>
          <cell r="M519" t="str">
            <v/>
          </cell>
        </row>
        <row r="520">
          <cell r="C520" t="str">
            <v>Daman</v>
          </cell>
          <cell r="D520" t="str">
            <v>Liquid</v>
          </cell>
          <cell r="E520" t="str">
            <v>CMB</v>
          </cell>
          <cell r="M520" t="str">
            <v/>
          </cell>
        </row>
        <row r="521">
          <cell r="C521" t="str">
            <v>Daman</v>
          </cell>
          <cell r="D521" t="str">
            <v>Liquid</v>
          </cell>
          <cell r="E521" t="str">
            <v>CMB</v>
          </cell>
          <cell r="M521" t="str">
            <v/>
          </cell>
        </row>
        <row r="522">
          <cell r="C522" t="str">
            <v>Daman</v>
          </cell>
          <cell r="D522" t="str">
            <v>Liquid</v>
          </cell>
          <cell r="E522" t="str">
            <v>CMB</v>
          </cell>
          <cell r="M522" t="str">
            <v/>
          </cell>
        </row>
        <row r="523">
          <cell r="C523" t="str">
            <v>Daman</v>
          </cell>
          <cell r="D523" t="str">
            <v>Liquid</v>
          </cell>
          <cell r="E523" t="str">
            <v>CMB</v>
          </cell>
          <cell r="M523" t="str">
            <v>Hit</v>
          </cell>
        </row>
        <row r="524">
          <cell r="C524" t="str">
            <v>Daman</v>
          </cell>
          <cell r="D524" t="str">
            <v>Liquid</v>
          </cell>
          <cell r="E524" t="str">
            <v>CMB</v>
          </cell>
          <cell r="M524" t="str">
            <v>Hit</v>
          </cell>
        </row>
        <row r="525">
          <cell r="C525" t="str">
            <v>Daman</v>
          </cell>
          <cell r="D525" t="str">
            <v>Liquid</v>
          </cell>
          <cell r="E525" t="str">
            <v>CMB</v>
          </cell>
          <cell r="M525" t="str">
            <v/>
          </cell>
        </row>
        <row r="526">
          <cell r="C526" t="str">
            <v>Daman</v>
          </cell>
          <cell r="D526" t="str">
            <v>Liquid</v>
          </cell>
          <cell r="E526" t="str">
            <v>CMB</v>
          </cell>
          <cell r="M526" t="str">
            <v/>
          </cell>
        </row>
        <row r="527">
          <cell r="C527" t="str">
            <v>Daman</v>
          </cell>
          <cell r="D527" t="str">
            <v>Liquid</v>
          </cell>
          <cell r="E527" t="str">
            <v>CMB</v>
          </cell>
          <cell r="M527" t="str">
            <v/>
          </cell>
        </row>
        <row r="528">
          <cell r="C528" t="str">
            <v>Daman</v>
          </cell>
          <cell r="D528" t="str">
            <v>Liquid</v>
          </cell>
          <cell r="E528" t="str">
            <v>CMB</v>
          </cell>
          <cell r="M528" t="str">
            <v/>
          </cell>
        </row>
        <row r="529">
          <cell r="C529" t="str">
            <v>Daman</v>
          </cell>
          <cell r="D529" t="str">
            <v>Liquid</v>
          </cell>
          <cell r="E529" t="str">
            <v>CMB</v>
          </cell>
          <cell r="M529" t="str">
            <v/>
          </cell>
        </row>
        <row r="530">
          <cell r="C530" t="str">
            <v>Daman</v>
          </cell>
          <cell r="D530" t="str">
            <v>Liquid</v>
          </cell>
          <cell r="E530" t="str">
            <v>CMB</v>
          </cell>
          <cell r="M530" t="str">
            <v/>
          </cell>
        </row>
        <row r="531">
          <cell r="C531" t="str">
            <v>Baddi</v>
          </cell>
          <cell r="D531" t="str">
            <v>Soap</v>
          </cell>
          <cell r="E531" t="str">
            <v>CMB</v>
          </cell>
          <cell r="M531" t="str">
            <v>Hit</v>
          </cell>
        </row>
        <row r="532">
          <cell r="C532" t="str">
            <v>Baddi</v>
          </cell>
          <cell r="D532" t="str">
            <v>Soap</v>
          </cell>
          <cell r="E532" t="str">
            <v>CMB</v>
          </cell>
          <cell r="M532" t="str">
            <v>Hit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/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Miss</v>
          </cell>
          <cell r="Q10">
            <v>1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/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/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Hit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>Miss</v>
          </cell>
          <cell r="Q20">
            <v>1</v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Miss</v>
          </cell>
          <cell r="Q22">
            <v>1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Miss</v>
          </cell>
          <cell r="N26">
            <v>1</v>
          </cell>
          <cell r="Q26">
            <v>1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Miss</v>
          </cell>
          <cell r="Q31">
            <v>1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Miss</v>
          </cell>
          <cell r="N39">
            <v>0.5</v>
          </cell>
          <cell r="P39">
            <v>0.5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Hit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>Hit</v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>Hit</v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Miss</v>
          </cell>
          <cell r="N57">
            <v>1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Miss</v>
          </cell>
          <cell r="N64">
            <v>1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Miss</v>
          </cell>
          <cell r="N68">
            <v>1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>Hit</v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>Hit</v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Miss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>Hit</v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>Hit</v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Miss</v>
          </cell>
          <cell r="Q105">
            <v>1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>Hit</v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>Hit</v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Hit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Miss</v>
          </cell>
          <cell r="Q111">
            <v>1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Hit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Miss</v>
          </cell>
          <cell r="Q117">
            <v>1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>Hit</v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>Miss</v>
          </cell>
          <cell r="Q121">
            <v>1</v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>Miss</v>
          </cell>
          <cell r="Q122">
            <v>1</v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Miss</v>
          </cell>
          <cell r="Q124">
            <v>1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>Hit</v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>Hit</v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Miss</v>
          </cell>
          <cell r="Q143">
            <v>1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>Hit</v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Miss</v>
          </cell>
          <cell r="Q149">
            <v>1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>Miss</v>
          </cell>
          <cell r="Q151">
            <v>1</v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>Hit</v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>Hit</v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Q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Q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>Miss</v>
          </cell>
          <cell r="Q170">
            <v>1</v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>Hit</v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>Miss</v>
          </cell>
          <cell r="Q176">
            <v>1</v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>Hit</v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Q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Miss</v>
          </cell>
          <cell r="Q195">
            <v>1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Miss</v>
          </cell>
          <cell r="Q196">
            <v>1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Miss</v>
          </cell>
          <cell r="Q200">
            <v>1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Miss</v>
          </cell>
          <cell r="Q201">
            <v>1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Miss</v>
          </cell>
          <cell r="Q202">
            <v>1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Miss</v>
          </cell>
          <cell r="Q203">
            <v>1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Miss</v>
          </cell>
          <cell r="Q204">
            <v>1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Miss</v>
          </cell>
          <cell r="Q205">
            <v>1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Miss</v>
          </cell>
          <cell r="Q213">
            <v>1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Miss</v>
          </cell>
          <cell r="N219">
            <v>1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Miss</v>
          </cell>
          <cell r="O220">
            <v>1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N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Miss</v>
          </cell>
          <cell r="P222">
            <v>1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Miss</v>
          </cell>
          <cell r="Q224">
            <v>1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Miss</v>
          </cell>
          <cell r="Q225">
            <v>1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>Miss</v>
          </cell>
          <cell r="Q226">
            <v>1</v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>Miss</v>
          </cell>
          <cell r="Q227">
            <v>1</v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>Miss</v>
          </cell>
          <cell r="Q228">
            <v>1</v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Q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>Miss</v>
          </cell>
          <cell r="Q232">
            <v>1</v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Miss</v>
          </cell>
          <cell r="Q233">
            <v>1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Miss</v>
          </cell>
          <cell r="Q234">
            <v>1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Miss</v>
          </cell>
          <cell r="Q235">
            <v>1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>Miss</v>
          </cell>
          <cell r="Q236">
            <v>1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Miss</v>
          </cell>
          <cell r="O237">
            <v>1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Miss</v>
          </cell>
          <cell r="O239">
            <v>1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>Hit</v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Hit</v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>Hit</v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>Hit</v>
          </cell>
        </row>
        <row r="253">
          <cell r="C253" t="str">
            <v>Baddi</v>
          </cell>
          <cell r="D253" t="str">
            <v>Speckle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Speckle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Powder</v>
          </cell>
          <cell r="E255" t="str">
            <v>CMB</v>
          </cell>
          <cell r="M255" t="str">
            <v/>
          </cell>
        </row>
        <row r="256">
          <cell r="C256" t="str">
            <v>Baddi</v>
          </cell>
          <cell r="D256" t="str">
            <v>Powder</v>
          </cell>
          <cell r="E256" t="str">
            <v>CMB</v>
          </cell>
          <cell r="M256" t="str">
            <v>Hit</v>
          </cell>
        </row>
        <row r="257">
          <cell r="C257" t="str">
            <v>Baddi</v>
          </cell>
          <cell r="D257" t="str">
            <v>Powder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Powder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Powder</v>
          </cell>
          <cell r="E259" t="str">
            <v>CMB</v>
          </cell>
          <cell r="M259" t="str">
            <v>Miss</v>
          </cell>
          <cell r="O259">
            <v>1</v>
          </cell>
        </row>
        <row r="260">
          <cell r="C260" t="str">
            <v>Baddi</v>
          </cell>
          <cell r="D260" t="str">
            <v>Powder</v>
          </cell>
          <cell r="E260" t="str">
            <v>CMB</v>
          </cell>
          <cell r="M260" t="str">
            <v/>
          </cell>
        </row>
        <row r="261">
          <cell r="C261" t="str">
            <v>Baddi</v>
          </cell>
          <cell r="D261" t="str">
            <v>Powder</v>
          </cell>
          <cell r="E261" t="str">
            <v>CMB</v>
          </cell>
          <cell r="M261" t="str">
            <v>Hit</v>
          </cell>
        </row>
        <row r="262">
          <cell r="C262" t="str">
            <v>Baddi</v>
          </cell>
          <cell r="D262" t="str">
            <v>Powder</v>
          </cell>
          <cell r="E262" t="str">
            <v>CMB</v>
          </cell>
          <cell r="M262" t="str">
            <v>Miss</v>
          </cell>
          <cell r="O262">
            <v>1</v>
          </cell>
        </row>
        <row r="263">
          <cell r="C263" t="str">
            <v>Baddi</v>
          </cell>
          <cell r="D263" t="str">
            <v>Powder</v>
          </cell>
          <cell r="E263" t="str">
            <v>CMB</v>
          </cell>
          <cell r="M263" t="str">
            <v/>
          </cell>
        </row>
        <row r="264">
          <cell r="C264" t="str">
            <v>Baddi</v>
          </cell>
          <cell r="D264" t="str">
            <v>Powder</v>
          </cell>
          <cell r="E264" t="str">
            <v>CMB</v>
          </cell>
          <cell r="M264" t="str">
            <v>Miss</v>
          </cell>
          <cell r="N264">
            <v>1</v>
          </cell>
        </row>
        <row r="265">
          <cell r="C265" t="str">
            <v>Baddi</v>
          </cell>
          <cell r="D265" t="str">
            <v>Powder</v>
          </cell>
          <cell r="E265" t="str">
            <v>CMB</v>
          </cell>
          <cell r="M265" t="str">
            <v/>
          </cell>
        </row>
        <row r="266">
          <cell r="C266" t="str">
            <v>Baddi</v>
          </cell>
          <cell r="D266" t="str">
            <v>Powder</v>
          </cell>
          <cell r="E266" t="str">
            <v>CMB</v>
          </cell>
          <cell r="M266" t="str">
            <v/>
          </cell>
        </row>
        <row r="267">
          <cell r="C267" t="str">
            <v>Baddi</v>
          </cell>
          <cell r="D267" t="str">
            <v>Powder</v>
          </cell>
          <cell r="E267" t="str">
            <v>CMB</v>
          </cell>
          <cell r="M267" t="str">
            <v/>
          </cell>
        </row>
        <row r="268">
          <cell r="C268" t="str">
            <v>Baddi</v>
          </cell>
          <cell r="D268" t="str">
            <v>Powder</v>
          </cell>
          <cell r="E268" t="str">
            <v>CMB</v>
          </cell>
          <cell r="M268" t="str">
            <v/>
          </cell>
        </row>
        <row r="269">
          <cell r="C269" t="str">
            <v>Baddi</v>
          </cell>
          <cell r="D269" t="str">
            <v>Powder</v>
          </cell>
          <cell r="E269" t="str">
            <v>CMB</v>
          </cell>
          <cell r="M269" t="str">
            <v/>
          </cell>
        </row>
        <row r="270">
          <cell r="C270" t="str">
            <v>Baddi</v>
          </cell>
          <cell r="D270" t="str">
            <v>Powder</v>
          </cell>
          <cell r="E270" t="str">
            <v>CMB</v>
          </cell>
          <cell r="M270" t="str">
            <v/>
          </cell>
        </row>
        <row r="271">
          <cell r="C271" t="str">
            <v>Baddi</v>
          </cell>
          <cell r="D271" t="str">
            <v>Powder</v>
          </cell>
          <cell r="E271" t="str">
            <v>CMB</v>
          </cell>
          <cell r="M271" t="str">
            <v>Hit</v>
          </cell>
        </row>
        <row r="272">
          <cell r="C272" t="str">
            <v>Baddi</v>
          </cell>
          <cell r="D272" t="str">
            <v>Powder</v>
          </cell>
          <cell r="E272" t="str">
            <v>CMB</v>
          </cell>
          <cell r="M272" t="str">
            <v>Hit</v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Miss</v>
          </cell>
          <cell r="N275">
            <v>1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>Hit</v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Miss</v>
          </cell>
          <cell r="N279">
            <v>1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Miss</v>
          </cell>
          <cell r="N280">
            <v>1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Miss</v>
          </cell>
          <cell r="N281">
            <v>1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Miss</v>
          </cell>
          <cell r="N282">
            <v>1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Noodle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Noodle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Noodle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Noodle</v>
          </cell>
          <cell r="E292" t="str">
            <v>CMB</v>
          </cell>
          <cell r="M292" t="str">
            <v>Miss</v>
          </cell>
          <cell r="Q292">
            <v>1</v>
          </cell>
        </row>
        <row r="293">
          <cell r="C293" t="str">
            <v>Baddi</v>
          </cell>
          <cell r="D293" t="str">
            <v>Noodle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Noodle</v>
          </cell>
          <cell r="E295" t="str">
            <v>CMB</v>
          </cell>
          <cell r="M295" t="str">
            <v/>
          </cell>
        </row>
        <row r="296">
          <cell r="C296" t="str">
            <v>Tiljala</v>
          </cell>
          <cell r="D296" t="str">
            <v>Noodle</v>
          </cell>
          <cell r="E296" t="str">
            <v>CMB</v>
          </cell>
          <cell r="M296" t="str">
            <v>Miss</v>
          </cell>
          <cell r="N296">
            <v>1</v>
          </cell>
        </row>
        <row r="297">
          <cell r="C297" t="str">
            <v>Tiljala</v>
          </cell>
          <cell r="D297" t="str">
            <v>Soap</v>
          </cell>
          <cell r="E297" t="str">
            <v>CMB</v>
          </cell>
          <cell r="M297" t="str">
            <v/>
          </cell>
        </row>
        <row r="298">
          <cell r="C298" t="str">
            <v>Tiljala</v>
          </cell>
          <cell r="D298" t="str">
            <v>Toothpaste</v>
          </cell>
          <cell r="E298" t="str">
            <v>CMB</v>
          </cell>
          <cell r="M298" t="str">
            <v/>
          </cell>
        </row>
        <row r="299">
          <cell r="C299" t="str">
            <v>Tiljala</v>
          </cell>
          <cell r="D299" t="str">
            <v>Toothpaste</v>
          </cell>
          <cell r="E299" t="str">
            <v>CMB</v>
          </cell>
          <cell r="M299" t="str">
            <v/>
          </cell>
        </row>
        <row r="300">
          <cell r="C300" t="str">
            <v>Tiljala</v>
          </cell>
          <cell r="D300" t="str">
            <v>Toothpaste</v>
          </cell>
          <cell r="E300" t="str">
            <v>CMB</v>
          </cell>
          <cell r="M300" t="str">
            <v/>
          </cell>
        </row>
        <row r="301">
          <cell r="C301" t="str">
            <v>Tiljala</v>
          </cell>
          <cell r="D301" t="str">
            <v>Toothpaste</v>
          </cell>
          <cell r="E301" t="str">
            <v>CMB</v>
          </cell>
          <cell r="M301" t="str">
            <v/>
          </cell>
        </row>
        <row r="302">
          <cell r="C302" t="str">
            <v>Tiljala</v>
          </cell>
          <cell r="D302" t="str">
            <v>Toothpaste</v>
          </cell>
          <cell r="E302" t="str">
            <v>CMB</v>
          </cell>
          <cell r="M302" t="str">
            <v/>
          </cell>
        </row>
        <row r="303">
          <cell r="C303" t="str">
            <v>Tiljala</v>
          </cell>
          <cell r="D303" t="str">
            <v>Toothpaste</v>
          </cell>
          <cell r="E303" t="str">
            <v>CMB</v>
          </cell>
          <cell r="M303" t="str">
            <v/>
          </cell>
        </row>
        <row r="304">
          <cell r="C304" t="str">
            <v>Tiljala</v>
          </cell>
          <cell r="D304" t="str">
            <v>Toothpaste</v>
          </cell>
          <cell r="E304" t="str">
            <v>CMB</v>
          </cell>
          <cell r="M304" t="str">
            <v/>
          </cell>
        </row>
        <row r="305">
          <cell r="C305" t="str">
            <v>Tiljala</v>
          </cell>
          <cell r="D305" t="str">
            <v>Toothpaste</v>
          </cell>
          <cell r="E305" t="str">
            <v>CMB</v>
          </cell>
          <cell r="M305" t="str">
            <v/>
          </cell>
        </row>
        <row r="306">
          <cell r="C306" t="str">
            <v>Tiljala</v>
          </cell>
          <cell r="D306" t="str">
            <v>Toothpaste</v>
          </cell>
          <cell r="E306" t="str">
            <v>CMB</v>
          </cell>
          <cell r="M306" t="str">
            <v/>
          </cell>
        </row>
        <row r="307">
          <cell r="C307" t="str">
            <v>Daman</v>
          </cell>
          <cell r="D307" t="str">
            <v>Liquid</v>
          </cell>
          <cell r="E307" t="str">
            <v>CMB</v>
          </cell>
          <cell r="M307" t="str">
            <v>Miss</v>
          </cell>
          <cell r="N307">
            <v>1</v>
          </cell>
        </row>
        <row r="308">
          <cell r="C308" t="str">
            <v>Daman</v>
          </cell>
          <cell r="D308" t="str">
            <v>Liquid</v>
          </cell>
          <cell r="E308" t="str">
            <v>CMB</v>
          </cell>
          <cell r="M308" t="str">
            <v/>
          </cell>
        </row>
        <row r="309">
          <cell r="C309" t="str">
            <v>Daman</v>
          </cell>
          <cell r="D309" t="str">
            <v>Liquid</v>
          </cell>
          <cell r="E309" t="str">
            <v>CMB</v>
          </cell>
          <cell r="M309" t="str">
            <v/>
          </cell>
        </row>
        <row r="310">
          <cell r="C310" t="str">
            <v>Daman</v>
          </cell>
          <cell r="D310" t="str">
            <v>Liquid</v>
          </cell>
          <cell r="E310" t="str">
            <v>CMB</v>
          </cell>
          <cell r="M310" t="str">
            <v>Hit</v>
          </cell>
        </row>
        <row r="311">
          <cell r="C311" t="str">
            <v>Daman</v>
          </cell>
          <cell r="D311" t="str">
            <v>Liquid</v>
          </cell>
          <cell r="E311" t="str">
            <v>CMB</v>
          </cell>
          <cell r="M311" t="str">
            <v>Hit</v>
          </cell>
        </row>
        <row r="312">
          <cell r="C312" t="str">
            <v>Daman</v>
          </cell>
          <cell r="D312" t="str">
            <v>Liquid</v>
          </cell>
          <cell r="E312" t="str">
            <v>CMB</v>
          </cell>
          <cell r="M312" t="str">
            <v>Hit</v>
          </cell>
        </row>
        <row r="313">
          <cell r="C313" t="str">
            <v>Daman</v>
          </cell>
          <cell r="D313" t="str">
            <v>Liquid</v>
          </cell>
          <cell r="E313" t="str">
            <v>CMB</v>
          </cell>
          <cell r="M313" t="str">
            <v>Hit</v>
          </cell>
        </row>
        <row r="314">
          <cell r="C314" t="str">
            <v>Daman</v>
          </cell>
          <cell r="D314" t="str">
            <v>Liquid</v>
          </cell>
          <cell r="E314" t="str">
            <v>CMB</v>
          </cell>
          <cell r="M314" t="str">
            <v>Hit</v>
          </cell>
        </row>
        <row r="315">
          <cell r="C315" t="str">
            <v>Daman</v>
          </cell>
          <cell r="D315" t="str">
            <v>Liquid</v>
          </cell>
          <cell r="E315" t="str">
            <v>CMB</v>
          </cell>
          <cell r="M315" t="str">
            <v>Miss</v>
          </cell>
          <cell r="N315">
            <v>1</v>
          </cell>
        </row>
        <row r="316">
          <cell r="C316" t="str">
            <v>Daman</v>
          </cell>
          <cell r="D316" t="str">
            <v>Liquid</v>
          </cell>
          <cell r="E316" t="str">
            <v>CMB</v>
          </cell>
          <cell r="M316" t="str">
            <v>Miss</v>
          </cell>
          <cell r="N316">
            <v>1</v>
          </cell>
        </row>
        <row r="317">
          <cell r="C317" t="str">
            <v>Daman</v>
          </cell>
          <cell r="D317" t="str">
            <v>Liquid</v>
          </cell>
          <cell r="E317" t="str">
            <v>CMB</v>
          </cell>
          <cell r="M317" t="str">
            <v/>
          </cell>
        </row>
        <row r="318">
          <cell r="C318" t="str">
            <v>Daman</v>
          </cell>
          <cell r="D318" t="str">
            <v>Liquid</v>
          </cell>
          <cell r="E318" t="str">
            <v>CMB</v>
          </cell>
          <cell r="M318" t="str">
            <v/>
          </cell>
        </row>
        <row r="319">
          <cell r="C319" t="str">
            <v>Daman</v>
          </cell>
          <cell r="D319" t="str">
            <v>Liquid</v>
          </cell>
          <cell r="E319" t="str">
            <v>CMB</v>
          </cell>
          <cell r="M319" t="str">
            <v/>
          </cell>
        </row>
        <row r="320">
          <cell r="C320" t="str">
            <v>Daman</v>
          </cell>
          <cell r="D320" t="str">
            <v>Liquid</v>
          </cell>
          <cell r="E320" t="str">
            <v>CMB</v>
          </cell>
          <cell r="M320" t="str">
            <v/>
          </cell>
        </row>
        <row r="321">
          <cell r="C321" t="str">
            <v>Daman</v>
          </cell>
          <cell r="D321" t="str">
            <v>Liquid</v>
          </cell>
          <cell r="E321" t="str">
            <v>CMB</v>
          </cell>
          <cell r="M321" t="str">
            <v/>
          </cell>
        </row>
        <row r="322">
          <cell r="C322" t="str">
            <v>Daman</v>
          </cell>
          <cell r="D322" t="str">
            <v>Liquid</v>
          </cell>
          <cell r="E322" t="str">
            <v>CMB</v>
          </cell>
          <cell r="M322" t="str">
            <v/>
          </cell>
        </row>
        <row r="323">
          <cell r="C323" t="str">
            <v>Daman</v>
          </cell>
          <cell r="D323" t="str">
            <v>Liquid</v>
          </cell>
          <cell r="E323" t="str">
            <v>CMB</v>
          </cell>
          <cell r="M323" t="str">
            <v/>
          </cell>
        </row>
        <row r="324">
          <cell r="C324" t="str">
            <v>Daman</v>
          </cell>
          <cell r="D324" t="str">
            <v>Liquid</v>
          </cell>
          <cell r="E324" t="str">
            <v>CPD</v>
          </cell>
          <cell r="M324" t="str">
            <v>Hit</v>
          </cell>
        </row>
        <row r="325">
          <cell r="C325" t="str">
            <v>Daman</v>
          </cell>
          <cell r="D325" t="str">
            <v>Liquid</v>
          </cell>
          <cell r="E325" t="str">
            <v>CPD</v>
          </cell>
          <cell r="M325" t="str">
            <v/>
          </cell>
        </row>
        <row r="326">
          <cell r="C326" t="str">
            <v>Daman</v>
          </cell>
          <cell r="D326" t="str">
            <v>Liquid</v>
          </cell>
          <cell r="E326" t="str">
            <v>CPD</v>
          </cell>
          <cell r="M326" t="str">
            <v/>
          </cell>
        </row>
        <row r="327">
          <cell r="C327" t="str">
            <v>Daman</v>
          </cell>
          <cell r="D327" t="str">
            <v>Liquid</v>
          </cell>
          <cell r="E327" t="str">
            <v>CPD</v>
          </cell>
          <cell r="M327" t="str">
            <v>Hit</v>
          </cell>
        </row>
        <row r="328">
          <cell r="C328" t="str">
            <v>Daman</v>
          </cell>
          <cell r="D328" t="str">
            <v>Liquid</v>
          </cell>
          <cell r="E328" t="str">
            <v>CPD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CPD</v>
          </cell>
          <cell r="M329" t="str">
            <v/>
          </cell>
        </row>
        <row r="330">
          <cell r="C330" t="str">
            <v>Daman</v>
          </cell>
          <cell r="D330" t="str">
            <v>Liquid</v>
          </cell>
          <cell r="E330" t="str">
            <v>CPD</v>
          </cell>
          <cell r="M330" t="str">
            <v>Hit</v>
          </cell>
        </row>
        <row r="331">
          <cell r="C331" t="str">
            <v>Daman</v>
          </cell>
          <cell r="D331" t="str">
            <v>Liquid</v>
          </cell>
          <cell r="E331" t="str">
            <v>CPD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CPD</v>
          </cell>
          <cell r="M332" t="str">
            <v/>
          </cell>
        </row>
        <row r="333">
          <cell r="C333" t="str">
            <v>Daman</v>
          </cell>
          <cell r="D333" t="str">
            <v>Liquid</v>
          </cell>
          <cell r="E333" t="str">
            <v>CPD</v>
          </cell>
          <cell r="M333" t="str">
            <v>Hit</v>
          </cell>
        </row>
        <row r="334">
          <cell r="C334" t="str">
            <v>Daman</v>
          </cell>
          <cell r="D334" t="str">
            <v>Liquid</v>
          </cell>
          <cell r="E334" t="str">
            <v>CPD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CPD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CPD</v>
          </cell>
          <cell r="M336" t="str">
            <v/>
          </cell>
        </row>
        <row r="337">
          <cell r="C337" t="str">
            <v>Daman</v>
          </cell>
          <cell r="D337" t="str">
            <v>Liquid</v>
          </cell>
          <cell r="E337" t="str">
            <v>CPD</v>
          </cell>
          <cell r="M337" t="str">
            <v/>
          </cell>
        </row>
        <row r="338">
          <cell r="C338" t="str">
            <v>Daman</v>
          </cell>
          <cell r="D338" t="str">
            <v>Liquid</v>
          </cell>
          <cell r="E338" t="str">
            <v>CPD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CPD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CPD</v>
          </cell>
          <cell r="M340" t="str">
            <v>Miss</v>
          </cell>
          <cell r="P340">
            <v>1</v>
          </cell>
        </row>
        <row r="341">
          <cell r="C341" t="str">
            <v>Daman</v>
          </cell>
          <cell r="D341" t="str">
            <v>Liquid</v>
          </cell>
          <cell r="E341" t="str">
            <v>CPD</v>
          </cell>
          <cell r="M341" t="str">
            <v>Miss</v>
          </cell>
          <cell r="P341">
            <v>1</v>
          </cell>
        </row>
        <row r="342">
          <cell r="C342" t="str">
            <v>Daman</v>
          </cell>
          <cell r="D342" t="str">
            <v>Liquid</v>
          </cell>
          <cell r="E342" t="str">
            <v>CPD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CPD</v>
          </cell>
          <cell r="M343" t="str">
            <v>Hit</v>
          </cell>
        </row>
        <row r="344">
          <cell r="C344" t="str">
            <v>Daman</v>
          </cell>
          <cell r="D344" t="str">
            <v>Liquid</v>
          </cell>
          <cell r="E344" t="str">
            <v>CPD</v>
          </cell>
          <cell r="M344" t="str">
            <v>Hit</v>
          </cell>
        </row>
        <row r="345">
          <cell r="C345" t="str">
            <v>Daman</v>
          </cell>
          <cell r="D345" t="str">
            <v>Liquid</v>
          </cell>
          <cell r="E345" t="str">
            <v>CPD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CPD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CPD</v>
          </cell>
          <cell r="M347" t="str">
            <v>Hit</v>
          </cell>
        </row>
        <row r="348">
          <cell r="C348" t="str">
            <v>Daman</v>
          </cell>
          <cell r="D348" t="str">
            <v>Liquid</v>
          </cell>
          <cell r="E348" t="str">
            <v>CPD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>Miss</v>
          </cell>
          <cell r="P353">
            <v>1</v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/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>Hit</v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>Hit</v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>Hit</v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>Miss</v>
          </cell>
          <cell r="P377">
            <v>1</v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CMB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CMB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CMB</v>
          </cell>
          <cell r="M382" t="str">
            <v>Hit</v>
          </cell>
        </row>
        <row r="383">
          <cell r="C383" t="str">
            <v>Daman</v>
          </cell>
          <cell r="D383" t="str">
            <v>Liquid</v>
          </cell>
          <cell r="E383" t="str">
            <v>CMB</v>
          </cell>
          <cell r="M383" t="str">
            <v>Hit</v>
          </cell>
        </row>
        <row r="384">
          <cell r="C384" t="str">
            <v>Daman</v>
          </cell>
          <cell r="D384" t="str">
            <v>Liquid</v>
          </cell>
          <cell r="E384" t="str">
            <v>CMB</v>
          </cell>
          <cell r="M384" t="str">
            <v>Hit</v>
          </cell>
        </row>
        <row r="385">
          <cell r="M385" t="str">
            <v/>
          </cell>
        </row>
        <row r="386">
          <cell r="M386" t="str">
            <v/>
          </cell>
        </row>
        <row r="387">
          <cell r="M387" t="str">
            <v/>
          </cell>
        </row>
        <row r="388">
          <cell r="M388" t="str">
            <v/>
          </cell>
        </row>
        <row r="389">
          <cell r="M389" t="str">
            <v/>
          </cell>
        </row>
        <row r="390">
          <cell r="M390" t="str">
            <v/>
          </cell>
        </row>
        <row r="391">
          <cell r="M391" t="str">
            <v/>
          </cell>
        </row>
        <row r="392">
          <cell r="M392" t="str">
            <v/>
          </cell>
        </row>
        <row r="393">
          <cell r="M393" t="str">
            <v/>
          </cell>
        </row>
        <row r="394">
          <cell r="M394" t="str">
            <v/>
          </cell>
        </row>
        <row r="395">
          <cell r="M395" t="str">
            <v/>
          </cell>
        </row>
        <row r="396">
          <cell r="M396" t="str">
            <v/>
          </cell>
        </row>
        <row r="397">
          <cell r="M397" t="str">
            <v/>
          </cell>
        </row>
        <row r="398">
          <cell r="M398" t="str">
            <v/>
          </cell>
        </row>
        <row r="399">
          <cell r="M399" t="str">
            <v/>
          </cell>
        </row>
        <row r="400">
          <cell r="M400" t="str">
            <v/>
          </cell>
        </row>
        <row r="401">
          <cell r="M401" t="str">
            <v/>
          </cell>
        </row>
        <row r="402">
          <cell r="M402" t="str">
            <v/>
          </cell>
        </row>
        <row r="403">
          <cell r="M403" t="str">
            <v/>
          </cell>
        </row>
        <row r="404">
          <cell r="M404" t="str">
            <v/>
          </cell>
        </row>
        <row r="405">
          <cell r="M405" t="str">
            <v/>
          </cell>
        </row>
        <row r="406">
          <cell r="M406" t="str">
            <v/>
          </cell>
        </row>
        <row r="407">
          <cell r="M407" t="str">
            <v/>
          </cell>
        </row>
        <row r="408">
          <cell r="M408" t="str">
            <v/>
          </cell>
        </row>
        <row r="409"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  <row r="528">
          <cell r="M528" t="str">
            <v/>
          </cell>
        </row>
        <row r="529">
          <cell r="M529" t="str">
            <v/>
          </cell>
        </row>
        <row r="530">
          <cell r="M530" t="str">
            <v/>
          </cell>
        </row>
        <row r="531">
          <cell r="M531" t="str">
            <v/>
          </cell>
        </row>
        <row r="532">
          <cell r="M532" t="str">
            <v/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Miss</v>
          </cell>
          <cell r="Q5">
            <v>1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Miss</v>
          </cell>
          <cell r="N8">
            <v>1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Q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Q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Miss</v>
          </cell>
          <cell r="Q16">
            <v>1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Miss</v>
          </cell>
          <cell r="N18">
            <v>1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Miss</v>
          </cell>
          <cell r="N24">
            <v>1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Miss</v>
          </cell>
          <cell r="P29">
            <v>1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Miss</v>
          </cell>
          <cell r="N30">
            <v>1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Miss</v>
          </cell>
          <cell r="Q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Miss</v>
          </cell>
          <cell r="N37">
            <v>1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Miss</v>
          </cell>
          <cell r="N41">
            <v>1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Miss</v>
          </cell>
          <cell r="N44">
            <v>1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Miss</v>
          </cell>
          <cell r="O48">
            <v>1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/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Miss</v>
          </cell>
          <cell r="Q61">
            <v>1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>Miss</v>
          </cell>
          <cell r="Q79">
            <v>1</v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/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Miss</v>
          </cell>
          <cell r="P83">
            <v>1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Miss</v>
          </cell>
          <cell r="P88">
            <v>1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>Miss</v>
          </cell>
          <cell r="Q99">
            <v>1</v>
          </cell>
        </row>
        <row r="100">
          <cell r="C100" t="str">
            <v>Baddi</v>
          </cell>
          <cell r="D100" t="str">
            <v>Soap</v>
          </cell>
          <cell r="E100" t="str">
            <v>CPD</v>
          </cell>
          <cell r="M100" t="str">
            <v>Hit</v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Hit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>Miss</v>
          </cell>
          <cell r="Q106">
            <v>1</v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Miss</v>
          </cell>
          <cell r="Q113">
            <v>1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Miss</v>
          </cell>
          <cell r="Q115">
            <v>1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Miss</v>
          </cell>
          <cell r="Q117">
            <v>1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Miss</v>
          </cell>
          <cell r="Q118">
            <v>1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>Miss</v>
          </cell>
          <cell r="Q128">
            <v>1</v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>Miss</v>
          </cell>
          <cell r="Q130">
            <v>1</v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/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>Miss</v>
          </cell>
          <cell r="Q133">
            <v>1</v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Miss</v>
          </cell>
          <cell r="Q134">
            <v>1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Miss</v>
          </cell>
          <cell r="Q143">
            <v>1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>Miss</v>
          </cell>
          <cell r="Q145">
            <v>1</v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Hit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>Hit</v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Q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Miss</v>
          </cell>
          <cell r="Q159">
            <v>1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Hit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>Miss</v>
          </cell>
          <cell r="Q175">
            <v>1</v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>Miss</v>
          </cell>
          <cell r="Q176">
            <v>1</v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>Miss</v>
          </cell>
          <cell r="Q177">
            <v>1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Miss</v>
          </cell>
          <cell r="Q181">
            <v>1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>Hit</v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>Hit</v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>Hit</v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Q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Miss</v>
          </cell>
          <cell r="Q195">
            <v>1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Miss</v>
          </cell>
          <cell r="Q196">
            <v>1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Miss</v>
          </cell>
          <cell r="Q200">
            <v>1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Miss</v>
          </cell>
          <cell r="Q201">
            <v>1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Miss</v>
          </cell>
          <cell r="Q202">
            <v>1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Hit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Miss</v>
          </cell>
          <cell r="Q204">
            <v>1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Miss</v>
          </cell>
          <cell r="Q205">
            <v>1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>Hit</v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/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Hit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>Hit</v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Miss</v>
          </cell>
          <cell r="Q225">
            <v>1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>Miss</v>
          </cell>
          <cell r="Q226">
            <v>1</v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>Miss</v>
          </cell>
          <cell r="Q227">
            <v>1</v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>Hit</v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Q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>Miss</v>
          </cell>
          <cell r="Q232">
            <v>1</v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Miss</v>
          </cell>
          <cell r="Q233">
            <v>1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Miss</v>
          </cell>
          <cell r="Q234">
            <v>1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Miss</v>
          </cell>
          <cell r="Q235">
            <v>1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>Miss</v>
          </cell>
          <cell r="Q236">
            <v>1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Miss</v>
          </cell>
          <cell r="N238">
            <v>1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Miss</v>
          </cell>
          <cell r="O240">
            <v>1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Hit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Speckle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Speckle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Powder</v>
          </cell>
          <cell r="E255" t="str">
            <v>CMB</v>
          </cell>
          <cell r="M255" t="str">
            <v/>
          </cell>
        </row>
        <row r="256">
          <cell r="C256" t="str">
            <v>Baddi</v>
          </cell>
          <cell r="D256" t="str">
            <v>Powder</v>
          </cell>
          <cell r="E256" t="str">
            <v>CMB</v>
          </cell>
          <cell r="M256" t="str">
            <v>Hit</v>
          </cell>
        </row>
        <row r="257">
          <cell r="C257" t="str">
            <v>Baddi</v>
          </cell>
          <cell r="D257" t="str">
            <v>Powder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Powder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Powder</v>
          </cell>
          <cell r="E259" t="str">
            <v>CMB</v>
          </cell>
          <cell r="M259" t="str">
            <v>Miss</v>
          </cell>
          <cell r="N259">
            <v>1</v>
          </cell>
        </row>
        <row r="260">
          <cell r="C260" t="str">
            <v>Baddi</v>
          </cell>
          <cell r="D260" t="str">
            <v>Powder</v>
          </cell>
          <cell r="E260" t="str">
            <v>CMB</v>
          </cell>
          <cell r="M260" t="str">
            <v/>
          </cell>
        </row>
        <row r="261">
          <cell r="C261" t="str">
            <v>Baddi</v>
          </cell>
          <cell r="D261" t="str">
            <v>Powder</v>
          </cell>
          <cell r="E261" t="str">
            <v>CMB</v>
          </cell>
          <cell r="M261" t="str">
            <v>Hit</v>
          </cell>
        </row>
        <row r="262">
          <cell r="C262" t="str">
            <v>Baddi</v>
          </cell>
          <cell r="D262" t="str">
            <v>Powder</v>
          </cell>
          <cell r="E262" t="str">
            <v>CMB</v>
          </cell>
          <cell r="M262" t="str">
            <v>Hit</v>
          </cell>
        </row>
        <row r="263">
          <cell r="C263" t="str">
            <v>Baddi</v>
          </cell>
          <cell r="D263" t="str">
            <v>Powder</v>
          </cell>
          <cell r="E263" t="str">
            <v>CMB</v>
          </cell>
          <cell r="M263" t="str">
            <v/>
          </cell>
        </row>
        <row r="264">
          <cell r="C264" t="str">
            <v>Baddi</v>
          </cell>
          <cell r="D264" t="str">
            <v>Powder</v>
          </cell>
          <cell r="E264" t="str">
            <v>CMB</v>
          </cell>
          <cell r="M264" t="str">
            <v>Miss</v>
          </cell>
          <cell r="N264">
            <v>1</v>
          </cell>
        </row>
        <row r="265">
          <cell r="C265" t="str">
            <v>Baddi</v>
          </cell>
          <cell r="D265" t="str">
            <v>Powder</v>
          </cell>
          <cell r="E265" t="str">
            <v>CMB</v>
          </cell>
          <cell r="M265" t="str">
            <v/>
          </cell>
        </row>
        <row r="266">
          <cell r="C266" t="str">
            <v>Baddi</v>
          </cell>
          <cell r="D266" t="str">
            <v>Powder</v>
          </cell>
          <cell r="E266" t="str">
            <v>CMB</v>
          </cell>
          <cell r="M266" t="str">
            <v/>
          </cell>
        </row>
        <row r="267">
          <cell r="C267" t="str">
            <v>Baddi</v>
          </cell>
          <cell r="D267" t="str">
            <v>Powder</v>
          </cell>
          <cell r="E267" t="str">
            <v>CMB</v>
          </cell>
          <cell r="M267" t="str">
            <v/>
          </cell>
        </row>
        <row r="268">
          <cell r="C268" t="str">
            <v>Baddi</v>
          </cell>
          <cell r="D268" t="str">
            <v>Powder</v>
          </cell>
          <cell r="E268" t="str">
            <v>CMB</v>
          </cell>
          <cell r="M268" t="str">
            <v/>
          </cell>
        </row>
        <row r="269">
          <cell r="C269" t="str">
            <v>Baddi</v>
          </cell>
          <cell r="D269" t="str">
            <v>Powder</v>
          </cell>
          <cell r="E269" t="str">
            <v>CMB</v>
          </cell>
          <cell r="M269" t="str">
            <v/>
          </cell>
        </row>
        <row r="270">
          <cell r="C270" t="str">
            <v>Baddi</v>
          </cell>
          <cell r="D270" t="str">
            <v>Powder</v>
          </cell>
          <cell r="E270" t="str">
            <v>CMB</v>
          </cell>
          <cell r="M270" t="str">
            <v/>
          </cell>
        </row>
        <row r="271">
          <cell r="C271" t="str">
            <v>Baddi</v>
          </cell>
          <cell r="D271" t="str">
            <v>Powder</v>
          </cell>
          <cell r="E271" t="str">
            <v>CMB</v>
          </cell>
          <cell r="M271" t="str">
            <v>Hit</v>
          </cell>
        </row>
        <row r="272">
          <cell r="C272" t="str">
            <v>Baddi</v>
          </cell>
          <cell r="D272" t="str">
            <v>Powder</v>
          </cell>
          <cell r="E272" t="str">
            <v>CMB</v>
          </cell>
          <cell r="M272" t="str">
            <v>Hit</v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Hit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>Hit</v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Miss</v>
          </cell>
          <cell r="P279">
            <v>1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Miss</v>
          </cell>
          <cell r="P280">
            <v>1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Miss</v>
          </cell>
          <cell r="N281">
            <v>1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Miss</v>
          </cell>
          <cell r="P282">
            <v>1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Noodle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Noodle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Noodle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Noodle</v>
          </cell>
          <cell r="E292" t="str">
            <v>CMB</v>
          </cell>
          <cell r="M292" t="str">
            <v>Miss</v>
          </cell>
          <cell r="Q292">
            <v>1</v>
          </cell>
        </row>
        <row r="293">
          <cell r="C293" t="str">
            <v>Baddi</v>
          </cell>
          <cell r="D293" t="str">
            <v>Noodle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Noodle</v>
          </cell>
          <cell r="E295" t="str">
            <v>CMB</v>
          </cell>
          <cell r="M295" t="str">
            <v/>
          </cell>
        </row>
        <row r="296">
          <cell r="C296" t="str">
            <v>Tiljala</v>
          </cell>
          <cell r="D296" t="str">
            <v>Noodle</v>
          </cell>
          <cell r="E296" t="str">
            <v>CMB</v>
          </cell>
          <cell r="M296" t="str">
            <v>Miss</v>
          </cell>
          <cell r="N296">
            <v>1</v>
          </cell>
        </row>
        <row r="297">
          <cell r="C297" t="str">
            <v>Tiljala</v>
          </cell>
          <cell r="D297" t="str">
            <v>Soap</v>
          </cell>
          <cell r="E297" t="str">
            <v>CMB</v>
          </cell>
          <cell r="M297" t="str">
            <v/>
          </cell>
        </row>
        <row r="298">
          <cell r="C298" t="str">
            <v>Tiljala</v>
          </cell>
          <cell r="D298" t="str">
            <v>Toothpaste</v>
          </cell>
          <cell r="E298" t="str">
            <v>CMB</v>
          </cell>
          <cell r="M298" t="str">
            <v/>
          </cell>
        </row>
        <row r="299">
          <cell r="C299" t="str">
            <v>Tiljala</v>
          </cell>
          <cell r="D299" t="str">
            <v>Toothpaste</v>
          </cell>
          <cell r="E299" t="str">
            <v>CMB</v>
          </cell>
          <cell r="M299" t="str">
            <v/>
          </cell>
        </row>
        <row r="300">
          <cell r="C300" t="str">
            <v>Tiljala</v>
          </cell>
          <cell r="D300" t="str">
            <v>Toothpaste</v>
          </cell>
          <cell r="E300" t="str">
            <v>CMB</v>
          </cell>
          <cell r="M300" t="str">
            <v/>
          </cell>
        </row>
        <row r="301">
          <cell r="C301" t="str">
            <v>Tiljala</v>
          </cell>
          <cell r="D301" t="str">
            <v>Toothpaste</v>
          </cell>
          <cell r="E301" t="str">
            <v>CMB</v>
          </cell>
          <cell r="M301" t="str">
            <v/>
          </cell>
        </row>
        <row r="302">
          <cell r="C302" t="str">
            <v>Tiljala</v>
          </cell>
          <cell r="D302" t="str">
            <v>Toothpaste</v>
          </cell>
          <cell r="E302" t="str">
            <v>CMB</v>
          </cell>
          <cell r="M302" t="str">
            <v/>
          </cell>
        </row>
        <row r="303">
          <cell r="C303" t="str">
            <v>Tiljala</v>
          </cell>
          <cell r="D303" t="str">
            <v>Toothpaste</v>
          </cell>
          <cell r="E303" t="str">
            <v>CMB</v>
          </cell>
          <cell r="M303" t="str">
            <v/>
          </cell>
        </row>
        <row r="304">
          <cell r="C304" t="str">
            <v>Tiljala</v>
          </cell>
          <cell r="D304" t="str">
            <v>Toothpaste</v>
          </cell>
          <cell r="E304" t="str">
            <v>CMB</v>
          </cell>
          <cell r="M304" t="str">
            <v/>
          </cell>
        </row>
        <row r="305">
          <cell r="C305" t="str">
            <v>Tiljala</v>
          </cell>
          <cell r="D305" t="str">
            <v>Toothpaste</v>
          </cell>
          <cell r="E305" t="str">
            <v>CMB</v>
          </cell>
          <cell r="M305" t="str">
            <v/>
          </cell>
        </row>
        <row r="306">
          <cell r="C306" t="str">
            <v>Tiljala</v>
          </cell>
          <cell r="D306" t="str">
            <v>Toothpaste</v>
          </cell>
          <cell r="E306" t="str">
            <v>CMB</v>
          </cell>
          <cell r="M306" t="str">
            <v/>
          </cell>
        </row>
        <row r="307">
          <cell r="C307" t="str">
            <v>Daman</v>
          </cell>
          <cell r="D307" t="str">
            <v>Liquid</v>
          </cell>
          <cell r="E307" t="str">
            <v>CMB</v>
          </cell>
          <cell r="M307" t="str">
            <v>Hit</v>
          </cell>
        </row>
        <row r="308">
          <cell r="C308" t="str">
            <v>Daman</v>
          </cell>
          <cell r="D308" t="str">
            <v>Liquid</v>
          </cell>
          <cell r="E308" t="str">
            <v>CMB</v>
          </cell>
          <cell r="M308" t="str">
            <v/>
          </cell>
        </row>
        <row r="309">
          <cell r="C309" t="str">
            <v>Daman</v>
          </cell>
          <cell r="D309" t="str">
            <v>Liquid</v>
          </cell>
          <cell r="E309" t="str">
            <v>CMB</v>
          </cell>
          <cell r="M309" t="str">
            <v/>
          </cell>
        </row>
        <row r="310">
          <cell r="C310" t="str">
            <v>Daman</v>
          </cell>
          <cell r="D310" t="str">
            <v>Liquid</v>
          </cell>
          <cell r="E310" t="str">
            <v>CMB</v>
          </cell>
          <cell r="M310" t="str">
            <v/>
          </cell>
        </row>
        <row r="311">
          <cell r="C311" t="str">
            <v>Daman</v>
          </cell>
          <cell r="D311" t="str">
            <v>Liquid</v>
          </cell>
          <cell r="E311" t="str">
            <v>CMB</v>
          </cell>
          <cell r="M311" t="str">
            <v/>
          </cell>
        </row>
        <row r="312">
          <cell r="C312" t="str">
            <v>Daman</v>
          </cell>
          <cell r="D312" t="str">
            <v>Liquid</v>
          </cell>
          <cell r="E312" t="str">
            <v>CMB</v>
          </cell>
          <cell r="M312" t="str">
            <v>Hit</v>
          </cell>
        </row>
        <row r="313">
          <cell r="C313" t="str">
            <v>Daman</v>
          </cell>
          <cell r="D313" t="str">
            <v>Liquid</v>
          </cell>
          <cell r="E313" t="str">
            <v>CMB</v>
          </cell>
          <cell r="M313" t="str">
            <v/>
          </cell>
        </row>
        <row r="314">
          <cell r="C314" t="str">
            <v>Daman</v>
          </cell>
          <cell r="D314" t="str">
            <v>Liquid</v>
          </cell>
          <cell r="E314" t="str">
            <v>CMB</v>
          </cell>
          <cell r="M314" t="str">
            <v>Hit</v>
          </cell>
        </row>
        <row r="315">
          <cell r="C315" t="str">
            <v>Daman</v>
          </cell>
          <cell r="D315" t="str">
            <v>Liquid</v>
          </cell>
          <cell r="E315" t="str">
            <v>CMB</v>
          </cell>
          <cell r="M315" t="str">
            <v>Hit</v>
          </cell>
        </row>
        <row r="316">
          <cell r="C316" t="str">
            <v>Daman</v>
          </cell>
          <cell r="D316" t="str">
            <v>Liquid</v>
          </cell>
          <cell r="E316" t="str">
            <v>CMB</v>
          </cell>
          <cell r="M316" t="str">
            <v>Hit</v>
          </cell>
        </row>
        <row r="317">
          <cell r="C317" t="str">
            <v>Daman</v>
          </cell>
          <cell r="D317" t="str">
            <v>Liquid</v>
          </cell>
          <cell r="E317" t="str">
            <v>CMB</v>
          </cell>
          <cell r="M317" t="str">
            <v/>
          </cell>
        </row>
        <row r="318">
          <cell r="C318" t="str">
            <v>Daman</v>
          </cell>
          <cell r="D318" t="str">
            <v>Liquid</v>
          </cell>
          <cell r="E318" t="str">
            <v>CMB</v>
          </cell>
          <cell r="M318" t="str">
            <v>Hit</v>
          </cell>
        </row>
        <row r="319">
          <cell r="C319" t="str">
            <v>Daman</v>
          </cell>
          <cell r="D319" t="str">
            <v>Liquid</v>
          </cell>
          <cell r="E319" t="str">
            <v>CMB</v>
          </cell>
          <cell r="M319" t="str">
            <v/>
          </cell>
        </row>
        <row r="320">
          <cell r="C320" t="str">
            <v>Daman</v>
          </cell>
          <cell r="D320" t="str">
            <v>Liquid</v>
          </cell>
          <cell r="E320" t="str">
            <v>CMB</v>
          </cell>
          <cell r="M320" t="str">
            <v/>
          </cell>
        </row>
        <row r="321">
          <cell r="C321" t="str">
            <v>Daman</v>
          </cell>
          <cell r="D321" t="str">
            <v>Liquid</v>
          </cell>
          <cell r="E321" t="str">
            <v>CMB</v>
          </cell>
          <cell r="M321" t="str">
            <v/>
          </cell>
        </row>
        <row r="322">
          <cell r="C322" t="str">
            <v>Daman</v>
          </cell>
          <cell r="D322" t="str">
            <v>Liquid</v>
          </cell>
          <cell r="E322" t="str">
            <v>CMB</v>
          </cell>
          <cell r="M322" t="str">
            <v/>
          </cell>
        </row>
        <row r="323">
          <cell r="C323" t="str">
            <v>Daman</v>
          </cell>
          <cell r="D323" t="str">
            <v>Liquid</v>
          </cell>
          <cell r="E323" t="str">
            <v>CMB</v>
          </cell>
          <cell r="M323" t="str">
            <v/>
          </cell>
        </row>
        <row r="324">
          <cell r="C324" t="str">
            <v>Daman</v>
          </cell>
          <cell r="D324" t="str">
            <v>Liquid</v>
          </cell>
          <cell r="E324" t="str">
            <v>CMB</v>
          </cell>
          <cell r="M324" t="str">
            <v/>
          </cell>
        </row>
        <row r="325">
          <cell r="C325" t="str">
            <v>Daman</v>
          </cell>
          <cell r="D325" t="str">
            <v>Liquid</v>
          </cell>
          <cell r="E325" t="str">
            <v>CMB</v>
          </cell>
          <cell r="M325" t="str">
            <v/>
          </cell>
        </row>
        <row r="326">
          <cell r="C326" t="str">
            <v>Daman</v>
          </cell>
          <cell r="D326" t="str">
            <v>Liquid</v>
          </cell>
          <cell r="E326" t="str">
            <v>CPD</v>
          </cell>
          <cell r="M326" t="str">
            <v>Hit</v>
          </cell>
        </row>
        <row r="327">
          <cell r="C327" t="str">
            <v>Daman</v>
          </cell>
          <cell r="D327" t="str">
            <v>Liquid</v>
          </cell>
          <cell r="E327" t="str">
            <v>CPD</v>
          </cell>
          <cell r="M327" t="str">
            <v/>
          </cell>
        </row>
        <row r="328">
          <cell r="C328" t="str">
            <v>Daman</v>
          </cell>
          <cell r="D328" t="str">
            <v>Liquid</v>
          </cell>
          <cell r="E328" t="str">
            <v>CPD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CPD</v>
          </cell>
          <cell r="M329" t="str">
            <v>Hit</v>
          </cell>
        </row>
        <row r="330">
          <cell r="C330" t="str">
            <v>Daman</v>
          </cell>
          <cell r="D330" t="str">
            <v>Liquid</v>
          </cell>
          <cell r="E330" t="str">
            <v>CPD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CPD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CPD</v>
          </cell>
          <cell r="M332" t="str">
            <v>Hit</v>
          </cell>
        </row>
        <row r="333">
          <cell r="C333" t="str">
            <v>Daman</v>
          </cell>
          <cell r="D333" t="str">
            <v>Liquid</v>
          </cell>
          <cell r="E333" t="str">
            <v>CPD</v>
          </cell>
          <cell r="M333" t="str">
            <v/>
          </cell>
        </row>
        <row r="334">
          <cell r="C334" t="str">
            <v>Daman</v>
          </cell>
          <cell r="D334" t="str">
            <v>Liquid</v>
          </cell>
          <cell r="E334" t="str">
            <v>CPD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CPD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CPD</v>
          </cell>
          <cell r="M336" t="str">
            <v/>
          </cell>
        </row>
        <row r="337">
          <cell r="C337" t="str">
            <v>Daman</v>
          </cell>
          <cell r="D337" t="str">
            <v>Liquid</v>
          </cell>
          <cell r="E337" t="str">
            <v>CPD</v>
          </cell>
          <cell r="M337" t="str">
            <v/>
          </cell>
        </row>
        <row r="338">
          <cell r="C338" t="str">
            <v>Daman</v>
          </cell>
          <cell r="D338" t="str">
            <v>Liquid</v>
          </cell>
          <cell r="E338" t="str">
            <v>CPD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CPD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CPD</v>
          </cell>
          <cell r="M340" t="str">
            <v>Hit</v>
          </cell>
        </row>
        <row r="341">
          <cell r="C341" t="str">
            <v>Daman</v>
          </cell>
          <cell r="D341" t="str">
            <v>Liquid</v>
          </cell>
          <cell r="E341" t="str">
            <v>CPD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CPD</v>
          </cell>
          <cell r="M342" t="str">
            <v>Hit</v>
          </cell>
        </row>
        <row r="343">
          <cell r="C343" t="str">
            <v>Daman</v>
          </cell>
          <cell r="D343" t="str">
            <v>Liquid</v>
          </cell>
          <cell r="E343" t="str">
            <v>CPD</v>
          </cell>
          <cell r="M343" t="str">
            <v>Miss</v>
          </cell>
          <cell r="N343">
            <v>1</v>
          </cell>
        </row>
        <row r="344">
          <cell r="C344" t="str">
            <v>Daman</v>
          </cell>
          <cell r="D344" t="str">
            <v>Liquid</v>
          </cell>
          <cell r="E344" t="str">
            <v>CPD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CPD</v>
          </cell>
          <cell r="M345" t="str">
            <v>Miss</v>
          </cell>
          <cell r="N345">
            <v>1</v>
          </cell>
        </row>
        <row r="346">
          <cell r="C346" t="str">
            <v>Daman</v>
          </cell>
          <cell r="D346" t="str">
            <v>Liquid</v>
          </cell>
          <cell r="E346" t="str">
            <v>CPD</v>
          </cell>
          <cell r="M346" t="str">
            <v>Hit</v>
          </cell>
        </row>
        <row r="347">
          <cell r="C347" t="str">
            <v>Daman</v>
          </cell>
          <cell r="D347" t="str">
            <v>Liquid</v>
          </cell>
          <cell r="E347" t="str">
            <v>CPD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CPD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>Hit</v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/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>Hit</v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>Hit</v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>Hit</v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>Hit</v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>Hit</v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/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>Miss</v>
          </cell>
          <cell r="N370">
            <v>1</v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>Hit</v>
          </cell>
        </row>
        <row r="380">
          <cell r="C380" t="str">
            <v>Daman</v>
          </cell>
          <cell r="D380" t="str">
            <v>Liquid</v>
          </cell>
          <cell r="E380" t="str">
            <v>CMB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CMB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CMB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CMB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CMB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CMB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CMB</v>
          </cell>
          <cell r="M386" t="str">
            <v/>
          </cell>
        </row>
        <row r="387">
          <cell r="M387" t="str">
            <v/>
          </cell>
        </row>
        <row r="388">
          <cell r="M388" t="str">
            <v/>
          </cell>
        </row>
        <row r="389">
          <cell r="M389" t="str">
            <v/>
          </cell>
        </row>
        <row r="390">
          <cell r="M390" t="str">
            <v/>
          </cell>
        </row>
        <row r="391">
          <cell r="M391" t="str">
            <v/>
          </cell>
        </row>
        <row r="392">
          <cell r="M392" t="str">
            <v/>
          </cell>
        </row>
        <row r="393">
          <cell r="M393" t="str">
            <v/>
          </cell>
        </row>
        <row r="394">
          <cell r="M394" t="str">
            <v/>
          </cell>
        </row>
        <row r="395">
          <cell r="M395" t="str">
            <v/>
          </cell>
        </row>
        <row r="396">
          <cell r="M396" t="str">
            <v/>
          </cell>
        </row>
        <row r="397">
          <cell r="M397" t="str">
            <v/>
          </cell>
        </row>
        <row r="398">
          <cell r="M398" t="str">
            <v/>
          </cell>
        </row>
        <row r="399">
          <cell r="M399" t="str">
            <v/>
          </cell>
        </row>
        <row r="400">
          <cell r="M400" t="str">
            <v/>
          </cell>
        </row>
        <row r="401">
          <cell r="M401" t="str">
            <v/>
          </cell>
        </row>
        <row r="402">
          <cell r="M402" t="str">
            <v/>
          </cell>
        </row>
        <row r="403">
          <cell r="M403" t="str">
            <v/>
          </cell>
        </row>
        <row r="404">
          <cell r="M404" t="str">
            <v/>
          </cell>
        </row>
        <row r="405">
          <cell r="M405" t="str">
            <v/>
          </cell>
        </row>
        <row r="406">
          <cell r="M406" t="str">
            <v/>
          </cell>
        </row>
        <row r="407">
          <cell r="M407" t="str">
            <v/>
          </cell>
        </row>
        <row r="408">
          <cell r="M408" t="str">
            <v/>
          </cell>
        </row>
        <row r="409"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  <row r="528">
          <cell r="M528" t="str">
            <v/>
          </cell>
        </row>
        <row r="529">
          <cell r="M529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Miss</v>
          </cell>
          <cell r="N11">
            <v>1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Hit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Miss</v>
          </cell>
          <cell r="N19">
            <v>1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>Miss</v>
          </cell>
          <cell r="N21">
            <v>1</v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Hit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Hit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/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>Miss</v>
          </cell>
          <cell r="N59">
            <v>1</v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Miss</v>
          </cell>
          <cell r="O65">
            <v>1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Miss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>Hit</v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>Hit</v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>Hit</v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>Hit</v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>Hit</v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Hit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>Hit</v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>Hit</v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/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>Hit</v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O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>Hit</v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>Hit</v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>Miss</v>
          </cell>
          <cell r="N193">
            <v>1</v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O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/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Miss</v>
          </cell>
          <cell r="N203">
            <v>1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>Hit</v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Miss</v>
          </cell>
          <cell r="O220">
            <v>1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O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>Hit</v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>Hit</v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>Hit</v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>Hit</v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>Hit</v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>Hit</v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/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Miss</v>
          </cell>
          <cell r="P264">
            <v>1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>Hit</v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Miss</v>
          </cell>
          <cell r="P267">
            <v>1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>Hit</v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Noodle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Noodle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/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/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>Hit</v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Hit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Hit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/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Hit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Powder</v>
          </cell>
          <cell r="E289" t="str">
            <v>CMB</v>
          </cell>
          <cell r="M289" t="str">
            <v>Hit</v>
          </cell>
        </row>
        <row r="290">
          <cell r="C290" t="str">
            <v>Baddi</v>
          </cell>
          <cell r="D290" t="str">
            <v>Powder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Powder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Powder</v>
          </cell>
          <cell r="E292" t="str">
            <v>CMB</v>
          </cell>
          <cell r="M292" t="str">
            <v/>
          </cell>
        </row>
        <row r="293">
          <cell r="C293" t="str">
            <v>Baddi</v>
          </cell>
          <cell r="D293" t="str">
            <v>Powder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Powder</v>
          </cell>
          <cell r="E294" t="str">
            <v>CMB</v>
          </cell>
          <cell r="M294" t="str">
            <v>Hit</v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>Hit</v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/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>Hit</v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>Hit</v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>Miss</v>
          </cell>
          <cell r="P300">
            <v>1</v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Miss</v>
          </cell>
          <cell r="P301">
            <v>1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Miss</v>
          </cell>
          <cell r="P302">
            <v>1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Miss</v>
          </cell>
          <cell r="P303">
            <v>1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/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Noodle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Noodle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Noodle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Noodle</v>
          </cell>
          <cell r="E313" t="str">
            <v>CMB</v>
          </cell>
          <cell r="M313" t="str">
            <v>Miss</v>
          </cell>
          <cell r="N313">
            <v>1</v>
          </cell>
        </row>
        <row r="314">
          <cell r="C314" t="str">
            <v>Baddi</v>
          </cell>
          <cell r="D314" t="str">
            <v>Noodle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Noodle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Noodle</v>
          </cell>
          <cell r="E316" t="str">
            <v>CMB</v>
          </cell>
          <cell r="M316" t="str">
            <v/>
          </cell>
        </row>
        <row r="317">
          <cell r="C317" t="str">
            <v>Tiljala</v>
          </cell>
          <cell r="D317" t="str">
            <v>Noodle</v>
          </cell>
          <cell r="E317" t="str">
            <v>CMB</v>
          </cell>
          <cell r="M317" t="str">
            <v>Miss</v>
          </cell>
          <cell r="N317">
            <v>1</v>
          </cell>
        </row>
        <row r="318">
          <cell r="C318" t="str">
            <v>Tiljala</v>
          </cell>
          <cell r="D318" t="str">
            <v>Soap</v>
          </cell>
          <cell r="E318" t="str">
            <v>CMB</v>
          </cell>
          <cell r="M318" t="str">
            <v/>
          </cell>
        </row>
        <row r="319">
          <cell r="C319" t="str">
            <v>Tiljala</v>
          </cell>
          <cell r="D319" t="str">
            <v>Toothpaste</v>
          </cell>
          <cell r="E319" t="str">
            <v>CMB</v>
          </cell>
          <cell r="M319" t="str">
            <v/>
          </cell>
        </row>
        <row r="320">
          <cell r="C320" t="str">
            <v>Tiljala</v>
          </cell>
          <cell r="D320" t="str">
            <v>Toothpaste</v>
          </cell>
          <cell r="E320" t="str">
            <v>CMB</v>
          </cell>
          <cell r="M320" t="str">
            <v/>
          </cell>
        </row>
        <row r="321">
          <cell r="C321" t="str">
            <v>Tiljala</v>
          </cell>
          <cell r="D321" t="str">
            <v>Toothpaste</v>
          </cell>
          <cell r="E321" t="str">
            <v>CMB</v>
          </cell>
          <cell r="M321" t="str">
            <v/>
          </cell>
        </row>
        <row r="322">
          <cell r="C322" t="str">
            <v>Tiljala</v>
          </cell>
          <cell r="D322" t="str">
            <v>Toothpaste</v>
          </cell>
          <cell r="E322" t="str">
            <v>CMB</v>
          </cell>
          <cell r="M322" t="str">
            <v/>
          </cell>
        </row>
        <row r="323">
          <cell r="C323" t="str">
            <v>Tiljala</v>
          </cell>
          <cell r="D323" t="str">
            <v>Toothpaste</v>
          </cell>
          <cell r="E323" t="str">
            <v>CMB</v>
          </cell>
          <cell r="M323" t="str">
            <v/>
          </cell>
        </row>
        <row r="324">
          <cell r="C324" t="str">
            <v>Tiljala</v>
          </cell>
          <cell r="D324" t="str">
            <v>Toothpaste</v>
          </cell>
          <cell r="E324" t="str">
            <v>CMB</v>
          </cell>
          <cell r="M324" t="str">
            <v/>
          </cell>
        </row>
        <row r="325">
          <cell r="C325" t="str">
            <v>Tiljala</v>
          </cell>
          <cell r="D325" t="str">
            <v>Toothpaste</v>
          </cell>
          <cell r="E325" t="str">
            <v>CMB</v>
          </cell>
          <cell r="M325" t="str">
            <v/>
          </cell>
        </row>
        <row r="326">
          <cell r="C326" t="str">
            <v>Tiljala</v>
          </cell>
          <cell r="D326" t="str">
            <v>Toothpaste</v>
          </cell>
          <cell r="E326" t="str">
            <v>CMB</v>
          </cell>
          <cell r="M326" t="str">
            <v/>
          </cell>
        </row>
        <row r="327">
          <cell r="C327" t="str">
            <v>Tiljala</v>
          </cell>
          <cell r="D327" t="str">
            <v>Toothpaste</v>
          </cell>
          <cell r="E327" t="str">
            <v>CMB</v>
          </cell>
          <cell r="M327" t="str">
            <v/>
          </cell>
        </row>
        <row r="328">
          <cell r="C328" t="str">
            <v>Daman</v>
          </cell>
          <cell r="D328" t="str">
            <v>Liquid</v>
          </cell>
          <cell r="E328" t="str">
            <v>CMB</v>
          </cell>
          <cell r="M328" t="str">
            <v>Hit</v>
          </cell>
        </row>
        <row r="329">
          <cell r="C329" t="str">
            <v>Daman</v>
          </cell>
          <cell r="D329" t="str">
            <v>Liquid</v>
          </cell>
          <cell r="E329" t="str">
            <v>CMB</v>
          </cell>
          <cell r="M329" t="str">
            <v/>
          </cell>
        </row>
        <row r="330">
          <cell r="C330" t="str">
            <v>Daman</v>
          </cell>
          <cell r="D330" t="str">
            <v>Liquid</v>
          </cell>
          <cell r="E330" t="str">
            <v>CMB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CMB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CMB</v>
          </cell>
          <cell r="M332" t="str">
            <v>Miss</v>
          </cell>
          <cell r="N332">
            <v>1</v>
          </cell>
        </row>
        <row r="333">
          <cell r="C333" t="str">
            <v>Daman</v>
          </cell>
          <cell r="D333" t="str">
            <v>Liquid</v>
          </cell>
          <cell r="E333" t="str">
            <v>CMB</v>
          </cell>
          <cell r="M333" t="str">
            <v>Miss</v>
          </cell>
          <cell r="N333">
            <v>1</v>
          </cell>
        </row>
        <row r="334">
          <cell r="C334" t="str">
            <v>Daman</v>
          </cell>
          <cell r="D334" t="str">
            <v>Liquid</v>
          </cell>
          <cell r="E334" t="str">
            <v>CMB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CMB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CMB</v>
          </cell>
          <cell r="M336" t="str">
            <v>Hit</v>
          </cell>
        </row>
        <row r="337">
          <cell r="C337" t="str">
            <v>Daman</v>
          </cell>
          <cell r="D337" t="str">
            <v>Liquid</v>
          </cell>
          <cell r="E337" t="str">
            <v>CMB</v>
          </cell>
          <cell r="M337" t="str">
            <v>Hit</v>
          </cell>
        </row>
        <row r="338">
          <cell r="C338" t="str">
            <v>Daman</v>
          </cell>
          <cell r="D338" t="str">
            <v>Liquid</v>
          </cell>
          <cell r="E338" t="str">
            <v>CMB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CMB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CMB</v>
          </cell>
          <cell r="M340" t="str">
            <v/>
          </cell>
        </row>
        <row r="341">
          <cell r="C341" t="str">
            <v>Daman</v>
          </cell>
          <cell r="D341" t="str">
            <v>Liquid</v>
          </cell>
          <cell r="E341" t="str">
            <v>CMB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CMB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CMB</v>
          </cell>
          <cell r="M343" t="str">
            <v/>
          </cell>
        </row>
        <row r="344">
          <cell r="C344" t="str">
            <v>Daman</v>
          </cell>
          <cell r="D344" t="str">
            <v>Liquid</v>
          </cell>
          <cell r="E344" t="str">
            <v>CMB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CMB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CMB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CMB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CMB</v>
          </cell>
          <cell r="M348" t="str">
            <v>Hit</v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>Hit</v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/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CPD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CPD</v>
          </cell>
          <cell r="M369" t="str">
            <v>Hit</v>
          </cell>
        </row>
        <row r="370">
          <cell r="C370" t="str">
            <v>Daman</v>
          </cell>
          <cell r="D370" t="str">
            <v>Liquid</v>
          </cell>
          <cell r="E370" t="str">
            <v>CPD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CPD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>Hit</v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>Hit</v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>Miss</v>
          </cell>
          <cell r="P378">
            <v>1</v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>Hit</v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>Hit</v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>Hit</v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>Hit</v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/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>Hit</v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>Hit</v>
          </cell>
        </row>
        <row r="391">
          <cell r="C391" t="str">
            <v>Daman</v>
          </cell>
          <cell r="D391" t="str">
            <v>Liquid</v>
          </cell>
          <cell r="E391" t="str">
            <v>CMB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CMB</v>
          </cell>
          <cell r="M392" t="str">
            <v/>
          </cell>
        </row>
        <row r="393">
          <cell r="C393" t="str">
            <v>Daman</v>
          </cell>
          <cell r="D393" t="str">
            <v>Liquid</v>
          </cell>
          <cell r="E393" t="str">
            <v>CMB</v>
          </cell>
          <cell r="M393" t="str">
            <v>Hit</v>
          </cell>
        </row>
        <row r="394">
          <cell r="C394" t="str">
            <v>Daman</v>
          </cell>
          <cell r="D394" t="str">
            <v>Liquid</v>
          </cell>
          <cell r="E394" t="str">
            <v>CMB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CMB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CMB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CMB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CMB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CMB</v>
          </cell>
          <cell r="M399" t="str">
            <v/>
          </cell>
        </row>
        <row r="400">
          <cell r="C400" t="str">
            <v>Daman</v>
          </cell>
          <cell r="D400" t="str">
            <v>Liquid</v>
          </cell>
          <cell r="E400" t="str">
            <v>CMB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CMB</v>
          </cell>
          <cell r="M401" t="str">
            <v>Hit</v>
          </cell>
        </row>
        <row r="402">
          <cell r="C402" t="str">
            <v>Daman</v>
          </cell>
          <cell r="D402" t="str">
            <v>Liquid</v>
          </cell>
          <cell r="E402" t="str">
            <v>CMB</v>
          </cell>
          <cell r="M402" t="str">
            <v>Hit</v>
          </cell>
        </row>
        <row r="403">
          <cell r="C403" t="str">
            <v>Daman</v>
          </cell>
          <cell r="D403" t="str">
            <v>Liquid</v>
          </cell>
          <cell r="E403" t="str">
            <v>CMB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CMB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CMB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CMB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CMB</v>
          </cell>
          <cell r="M407" t="str">
            <v/>
          </cell>
        </row>
        <row r="408">
          <cell r="C408" t="str">
            <v>Daman</v>
          </cell>
          <cell r="D408" t="str">
            <v>Liquid</v>
          </cell>
          <cell r="E408" t="str">
            <v>CMB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CMB</v>
          </cell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>Hit</v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/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/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>Hit</v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>Miss</v>
          </cell>
          <cell r="P28">
            <v>1</v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Miss</v>
          </cell>
          <cell r="N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Miss</v>
          </cell>
          <cell r="N37">
            <v>1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Miss</v>
          </cell>
          <cell r="N43">
            <v>1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Hit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>Hit</v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Miss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Miss</v>
          </cell>
          <cell r="N82">
            <v>1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>Hit</v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Hit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>Hit</v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Hit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>Hit</v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/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>Hit</v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>Hit</v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>Hit</v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>Hit</v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>Hit</v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Hit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>Hit</v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>Hit</v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>Hit</v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>Hit</v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>Hit</v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Hit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/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Hit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Hit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>Hit</v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N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Hit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>Hit</v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/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Miss</v>
          </cell>
          <cell r="O243">
            <v>1</v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>Hit</v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>Hit</v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>Hit</v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>Hit</v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>Hit</v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>Miss</v>
          </cell>
          <cell r="O265">
            <v>1</v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>Hit</v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>Miss</v>
          </cell>
          <cell r="O268">
            <v>1</v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>Hit</v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>Hit</v>
          </cell>
        </row>
        <row r="272">
          <cell r="C272" t="str">
            <v>Baddi</v>
          </cell>
          <cell r="D272" t="str">
            <v>Noodle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Noodle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Hit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/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/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Hit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Hit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/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Powder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Powder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Powder</v>
          </cell>
          <cell r="E291" t="str">
            <v>CMB</v>
          </cell>
          <cell r="M291" t="str">
            <v>Hit</v>
          </cell>
        </row>
        <row r="292">
          <cell r="C292" t="str">
            <v>Baddi</v>
          </cell>
          <cell r="D292" t="str">
            <v>Powder</v>
          </cell>
          <cell r="E292" t="str">
            <v>CMB</v>
          </cell>
          <cell r="M292" t="str">
            <v/>
          </cell>
        </row>
        <row r="293">
          <cell r="C293" t="str">
            <v>Baddi</v>
          </cell>
          <cell r="D293" t="str">
            <v>Powder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Powder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>Hit</v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>Hit</v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>Miss</v>
          </cell>
          <cell r="N299">
            <v>1</v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>Hit</v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Miss</v>
          </cell>
          <cell r="O301">
            <v>1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Miss</v>
          </cell>
          <cell r="N302">
            <v>1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>Hit</v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>Miss</v>
          </cell>
          <cell r="O305">
            <v>1</v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>Hit</v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Noodle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Noodle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Noodle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Noodle</v>
          </cell>
          <cell r="E314" t="str">
            <v>CMB</v>
          </cell>
          <cell r="M314" t="str">
            <v>Hit</v>
          </cell>
        </row>
        <row r="315">
          <cell r="C315" t="str">
            <v>Baddi</v>
          </cell>
          <cell r="D315" t="str">
            <v>Noodle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Noodle</v>
          </cell>
          <cell r="E316" t="str">
            <v>CMB</v>
          </cell>
          <cell r="M316" t="str">
            <v/>
          </cell>
        </row>
        <row r="317">
          <cell r="C317" t="str">
            <v>Baddi</v>
          </cell>
          <cell r="D317" t="str">
            <v>Noodle</v>
          </cell>
          <cell r="E317" t="str">
            <v>CMB</v>
          </cell>
          <cell r="M317" t="str">
            <v/>
          </cell>
        </row>
        <row r="318">
          <cell r="C318" t="str">
            <v>Tiljala</v>
          </cell>
          <cell r="D318" t="str">
            <v>Noodle</v>
          </cell>
          <cell r="E318" t="str">
            <v>CMB</v>
          </cell>
          <cell r="M318" t="str">
            <v>Hit</v>
          </cell>
        </row>
        <row r="319">
          <cell r="C319" t="str">
            <v>Tiljala</v>
          </cell>
          <cell r="D319" t="str">
            <v>Soap</v>
          </cell>
          <cell r="E319" t="str">
            <v>CMB</v>
          </cell>
          <cell r="M319" t="str">
            <v/>
          </cell>
        </row>
        <row r="320">
          <cell r="C320" t="str">
            <v>Tiljala</v>
          </cell>
          <cell r="D320" t="str">
            <v>Toothpaste</v>
          </cell>
          <cell r="E320" t="str">
            <v>CMB</v>
          </cell>
          <cell r="M320" t="str">
            <v/>
          </cell>
        </row>
        <row r="321">
          <cell r="C321" t="str">
            <v>Tiljala</v>
          </cell>
          <cell r="D321" t="str">
            <v>Toothpaste</v>
          </cell>
          <cell r="E321" t="str">
            <v>CMB</v>
          </cell>
          <cell r="M321" t="str">
            <v/>
          </cell>
        </row>
        <row r="322">
          <cell r="C322" t="str">
            <v>Tiljala</v>
          </cell>
          <cell r="D322" t="str">
            <v>Toothpaste</v>
          </cell>
          <cell r="E322" t="str">
            <v>CMB</v>
          </cell>
          <cell r="M322" t="str">
            <v/>
          </cell>
        </row>
        <row r="323">
          <cell r="C323" t="str">
            <v>Tiljala</v>
          </cell>
          <cell r="D323" t="str">
            <v>Toothpaste</v>
          </cell>
          <cell r="E323" t="str">
            <v>CMB</v>
          </cell>
          <cell r="M323" t="str">
            <v/>
          </cell>
        </row>
        <row r="324">
          <cell r="C324" t="str">
            <v>Tiljala</v>
          </cell>
          <cell r="D324" t="str">
            <v>Toothpaste</v>
          </cell>
          <cell r="E324" t="str">
            <v>CMB</v>
          </cell>
          <cell r="M324" t="str">
            <v/>
          </cell>
        </row>
        <row r="325">
          <cell r="C325" t="str">
            <v>Tiljala</v>
          </cell>
          <cell r="D325" t="str">
            <v>Toothpaste</v>
          </cell>
          <cell r="E325" t="str">
            <v>CMB</v>
          </cell>
          <cell r="M325" t="str">
            <v/>
          </cell>
        </row>
        <row r="326">
          <cell r="C326" t="str">
            <v>Tiljala</v>
          </cell>
          <cell r="D326" t="str">
            <v>Toothpaste</v>
          </cell>
          <cell r="E326" t="str">
            <v>CMB</v>
          </cell>
          <cell r="M326" t="str">
            <v/>
          </cell>
        </row>
        <row r="327">
          <cell r="C327" t="str">
            <v>Tiljala</v>
          </cell>
          <cell r="D327" t="str">
            <v>Toothpaste</v>
          </cell>
          <cell r="E327" t="str">
            <v>CMB</v>
          </cell>
          <cell r="M327" t="str">
            <v/>
          </cell>
        </row>
        <row r="328">
          <cell r="C328" t="str">
            <v>Tiljala</v>
          </cell>
          <cell r="D328" t="str">
            <v>Toothpaste</v>
          </cell>
          <cell r="E328" t="str">
            <v>CMB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CMB</v>
          </cell>
          <cell r="M329" t="str">
            <v>Hit</v>
          </cell>
        </row>
        <row r="330">
          <cell r="C330" t="str">
            <v>Daman</v>
          </cell>
          <cell r="D330" t="str">
            <v>Liquid</v>
          </cell>
          <cell r="E330" t="str">
            <v>CMB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CMB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CMB</v>
          </cell>
          <cell r="M332" t="str">
            <v/>
          </cell>
        </row>
        <row r="333">
          <cell r="C333" t="str">
            <v>Daman</v>
          </cell>
          <cell r="D333" t="str">
            <v>Liquid</v>
          </cell>
          <cell r="E333" t="str">
            <v>CMB</v>
          </cell>
          <cell r="M333" t="str">
            <v>Hit</v>
          </cell>
        </row>
        <row r="334">
          <cell r="C334" t="str">
            <v>Daman</v>
          </cell>
          <cell r="D334" t="str">
            <v>Liquid</v>
          </cell>
          <cell r="E334" t="str">
            <v>CMB</v>
          </cell>
          <cell r="M334" t="str">
            <v>Miss</v>
          </cell>
          <cell r="N334">
            <v>1</v>
          </cell>
        </row>
        <row r="335">
          <cell r="C335" t="str">
            <v>Daman</v>
          </cell>
          <cell r="D335" t="str">
            <v>Liquid</v>
          </cell>
          <cell r="E335" t="str">
            <v>CMB</v>
          </cell>
          <cell r="M335" t="str">
            <v/>
          </cell>
        </row>
        <row r="336">
          <cell r="C336" t="str">
            <v>Daman</v>
          </cell>
          <cell r="D336" t="str">
            <v>Liquid</v>
          </cell>
          <cell r="E336" t="str">
            <v>CMB</v>
          </cell>
          <cell r="M336" t="str">
            <v>Miss</v>
          </cell>
          <cell r="P336">
            <v>1</v>
          </cell>
        </row>
        <row r="337">
          <cell r="C337" t="str">
            <v>Daman</v>
          </cell>
          <cell r="D337" t="str">
            <v>Liquid</v>
          </cell>
          <cell r="E337" t="str">
            <v>CMB</v>
          </cell>
          <cell r="M337" t="str">
            <v>Hit</v>
          </cell>
        </row>
        <row r="338">
          <cell r="C338" t="str">
            <v>Daman</v>
          </cell>
          <cell r="D338" t="str">
            <v>Liquid</v>
          </cell>
          <cell r="E338" t="str">
            <v>CMB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CMB</v>
          </cell>
          <cell r="M339" t="str">
            <v>Miss</v>
          </cell>
          <cell r="P339">
            <v>1</v>
          </cell>
        </row>
        <row r="340">
          <cell r="C340" t="str">
            <v>Daman</v>
          </cell>
          <cell r="D340" t="str">
            <v>Liquid</v>
          </cell>
          <cell r="E340" t="str">
            <v>CMB</v>
          </cell>
          <cell r="M340" t="str">
            <v/>
          </cell>
        </row>
        <row r="341">
          <cell r="C341" t="str">
            <v>Daman</v>
          </cell>
          <cell r="D341" t="str">
            <v>Liquid</v>
          </cell>
          <cell r="E341" t="str">
            <v>CMB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CMB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CMB</v>
          </cell>
          <cell r="M343" t="str">
            <v/>
          </cell>
        </row>
        <row r="344">
          <cell r="C344" t="str">
            <v>Daman</v>
          </cell>
          <cell r="D344" t="str">
            <v>Liquid</v>
          </cell>
          <cell r="E344" t="str">
            <v>CMB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CMB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CMB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CMB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CMB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CMB</v>
          </cell>
          <cell r="M349" t="str">
            <v/>
          </cell>
        </row>
        <row r="350">
          <cell r="C350" t="str">
            <v>Daman</v>
          </cell>
          <cell r="D350" t="str">
            <v>Liquid</v>
          </cell>
          <cell r="E350" t="str">
            <v>CMB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>Hit</v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/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>Hit</v>
          </cell>
        </row>
        <row r="368">
          <cell r="C368" t="str">
            <v>Daman</v>
          </cell>
          <cell r="D368" t="str">
            <v>Liquid</v>
          </cell>
          <cell r="E368" t="str">
            <v>CPD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CPD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CPD</v>
          </cell>
          <cell r="M370" t="str">
            <v>Hit</v>
          </cell>
        </row>
        <row r="371">
          <cell r="C371" t="str">
            <v>Daman</v>
          </cell>
          <cell r="D371" t="str">
            <v>Liquid</v>
          </cell>
          <cell r="E371" t="str">
            <v>CPD</v>
          </cell>
          <cell r="M371" t="str">
            <v>Hit</v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>Hit</v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>Hit</v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>Hit</v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>Hit</v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>Hit</v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>Hit</v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>Hit</v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/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>Hit</v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>Hit</v>
          </cell>
        </row>
        <row r="393">
          <cell r="C393" t="str">
            <v>Daman</v>
          </cell>
          <cell r="D393" t="str">
            <v>Liquid</v>
          </cell>
          <cell r="E393" t="str">
            <v>CMB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CMB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CMB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CMB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CMB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CMB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CMB</v>
          </cell>
          <cell r="M399" t="str">
            <v/>
          </cell>
        </row>
        <row r="400">
          <cell r="C400" t="str">
            <v>Daman</v>
          </cell>
          <cell r="D400" t="str">
            <v>Liquid</v>
          </cell>
          <cell r="E400" t="str">
            <v>CMB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CMB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CMB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CMB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CMB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CMB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CMB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CMB</v>
          </cell>
          <cell r="M407" t="str">
            <v/>
          </cell>
        </row>
        <row r="408">
          <cell r="C408" t="str">
            <v>Daman</v>
          </cell>
          <cell r="D408" t="str">
            <v>Liquid</v>
          </cell>
          <cell r="E408" t="str">
            <v>CMB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CMB</v>
          </cell>
          <cell r="M409" t="str">
            <v/>
          </cell>
        </row>
        <row r="410">
          <cell r="C410" t="str">
            <v>Daman</v>
          </cell>
          <cell r="D410" t="str">
            <v>Liquid</v>
          </cell>
          <cell r="E410" t="str">
            <v>CMB</v>
          </cell>
          <cell r="M410" t="str">
            <v/>
          </cell>
        </row>
        <row r="411">
          <cell r="C411" t="str">
            <v>Daman</v>
          </cell>
          <cell r="D411" t="str">
            <v>Liquid</v>
          </cell>
          <cell r="E411" t="str">
            <v>CMB</v>
          </cell>
          <cell r="M411" t="str">
            <v/>
          </cell>
        </row>
        <row r="412">
          <cell r="C412" t="str">
            <v>Taloja</v>
          </cell>
          <cell r="D412" t="str">
            <v>Noodle</v>
          </cell>
          <cell r="E412" t="str">
            <v>CMB</v>
          </cell>
          <cell r="M412" t="str">
            <v/>
          </cell>
        </row>
        <row r="413">
          <cell r="C413" t="str">
            <v>Taloja</v>
          </cell>
          <cell r="D413" t="str">
            <v>Noodle</v>
          </cell>
          <cell r="E413" t="str">
            <v>CMB</v>
          </cell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45"/>
  <sheetViews>
    <sheetView topLeftCell="A227" workbookViewId="0">
      <selection activeCell="B246" sqref="B246"/>
    </sheetView>
  </sheetViews>
  <sheetFormatPr defaultRowHeight="15" x14ac:dyDescent="0.25"/>
  <cols>
    <col min="2" max="2" width="28.7109375" bestFit="1" customWidth="1"/>
    <col min="3" max="3" width="12.5703125" bestFit="1" customWidth="1"/>
    <col min="4" max="4" width="14.85546875" customWidth="1"/>
    <col min="5" max="5" width="14.85546875" bestFit="1" customWidth="1"/>
    <col min="6" max="6" width="14.42578125" bestFit="1" customWidth="1"/>
    <col min="7" max="7" width="14.28515625" bestFit="1" customWidth="1"/>
    <col min="8" max="8" width="13.28515625" customWidth="1"/>
    <col min="9" max="9" width="8.28515625" bestFit="1" customWidth="1"/>
    <col min="10" max="10" width="13" customWidth="1"/>
    <col min="11" max="11" width="9.140625" bestFit="1" customWidth="1"/>
    <col min="12" max="12" width="9.5703125" bestFit="1" customWidth="1"/>
    <col min="13" max="13" width="8.140625" bestFit="1" customWidth="1"/>
    <col min="17" max="17" width="8.85546875" bestFit="1" customWidth="1"/>
    <col min="18" max="18" width="9.5703125" bestFit="1" customWidth="1"/>
  </cols>
  <sheetData>
    <row r="1" spans="2:53" ht="32.25" thickBot="1" x14ac:dyDescent="0.55000000000000004">
      <c r="D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53" ht="15.75" thickBot="1" x14ac:dyDescent="0.3"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53" ht="32.25" thickBot="1" x14ac:dyDescent="0.55000000000000004">
      <c r="B3" s="3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53" ht="15.75" thickBo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BA4" t="s">
        <v>2</v>
      </c>
    </row>
    <row r="5" spans="2:53" ht="15.75" thickBot="1" x14ac:dyDescent="0.3">
      <c r="B5" s="4" t="s">
        <v>3</v>
      </c>
      <c r="H5" s="5"/>
      <c r="I5" s="2"/>
      <c r="J5" s="2"/>
      <c r="K5" s="2"/>
      <c r="L5" s="2"/>
      <c r="M5" s="2"/>
      <c r="N5" s="5"/>
      <c r="O5" s="2"/>
      <c r="P5" s="2"/>
      <c r="Q5" s="2"/>
      <c r="R5" s="2"/>
      <c r="BA5" t="s">
        <v>4</v>
      </c>
    </row>
    <row r="6" spans="2:53" ht="30.75" thickBot="1" x14ac:dyDescent="0.3">
      <c r="B6" s="6" t="s">
        <v>5</v>
      </c>
      <c r="C6" s="7" t="s">
        <v>6</v>
      </c>
      <c r="D6" s="7" t="s">
        <v>7</v>
      </c>
      <c r="E6" s="7" t="s">
        <v>8</v>
      </c>
      <c r="F6" s="8" t="s">
        <v>9</v>
      </c>
      <c r="H6" s="9"/>
      <c r="I6" s="10"/>
      <c r="J6" s="10"/>
      <c r="K6" s="10"/>
      <c r="L6" s="10"/>
      <c r="M6" s="2"/>
      <c r="N6" s="9"/>
      <c r="O6" s="10"/>
      <c r="P6" s="10"/>
      <c r="Q6" s="10"/>
      <c r="R6" s="10"/>
      <c r="BA6" t="s">
        <v>10</v>
      </c>
    </row>
    <row r="7" spans="2:53" x14ac:dyDescent="0.25">
      <c r="B7" s="11" t="s">
        <v>11</v>
      </c>
      <c r="C7" s="12">
        <f>COUNTIFS([1]DISPATCH_OTIF!$B$14:$B$85,$B7,[1]DISPATCH_OTIF!$H$14:$H$85,"&gt;=0")</f>
        <v>3</v>
      </c>
      <c r="D7" s="12">
        <f>COUNTIFS([1]DISPATCH_OTIF!$B$14:$B$85,$B7,[1]DISPATCH_OTIF!$H$14:$H$85,"&gt;=0",[1]DISPATCH_OTIF!$I$14:$I$85,"Hit")</f>
        <v>3</v>
      </c>
      <c r="E7" s="13">
        <f>IFERROR(D7/C7,"")</f>
        <v>1</v>
      </c>
      <c r="F7" s="14">
        <f>SUMIF([1]DISPATCH_OTIF!$B$14:B85,$B7,[1]DISPATCH_OTIF!$J$14:$J$85)</f>
        <v>0</v>
      </c>
      <c r="H7" s="2"/>
      <c r="I7" s="2"/>
      <c r="J7" s="2"/>
      <c r="K7" s="15"/>
      <c r="L7" s="16"/>
      <c r="M7" s="2"/>
      <c r="N7" s="2"/>
      <c r="O7" s="2"/>
      <c r="P7" s="2"/>
      <c r="Q7" s="15"/>
      <c r="R7" s="16"/>
      <c r="BA7" t="s">
        <v>12</v>
      </c>
    </row>
    <row r="8" spans="2:53" x14ac:dyDescent="0.25">
      <c r="B8" s="11" t="s">
        <v>13</v>
      </c>
      <c r="C8" s="12">
        <f>COUNTIFS([1]DISPATCH_OTIF!$B$14:$B$85,$B8,[1]DISPATCH_OTIF!$H$14:$H$85,"&gt;=0")</f>
        <v>2</v>
      </c>
      <c r="D8" s="12">
        <f>COUNTIFS([1]DISPATCH_OTIF!$B$14:$B$85,$B8,[1]DISPATCH_OTIF!$H$14:$H$85,"&gt;=0",[1]DISPATCH_OTIF!$I$14:$I$85,"Hit")</f>
        <v>2</v>
      </c>
      <c r="E8" s="13">
        <f t="shared" ref="E8:E19" si="0">IFERROR(D8/C8,"")</f>
        <v>1</v>
      </c>
      <c r="F8" s="14">
        <f>SUMIF([1]DISPATCH_OTIF!$B$14:B85,$B8,[1]DISPATCH_OTIF!$J$14:$J$85)</f>
        <v>0</v>
      </c>
      <c r="H8" s="2"/>
      <c r="I8" s="2"/>
      <c r="J8" s="2"/>
      <c r="K8" s="15"/>
      <c r="L8" s="16"/>
      <c r="M8" s="2"/>
      <c r="N8" s="2"/>
      <c r="O8" s="2"/>
      <c r="P8" s="2"/>
      <c r="Q8" s="15"/>
      <c r="R8" s="16"/>
      <c r="BA8" t="s">
        <v>14</v>
      </c>
    </row>
    <row r="9" spans="2:53" x14ac:dyDescent="0.25">
      <c r="B9" s="11" t="s">
        <v>15</v>
      </c>
      <c r="C9" s="12">
        <f>COUNTIFS([1]DISPATCH_OTIF!$B$14:$B$85,$B9,[1]DISPATCH_OTIF!$H$14:$H$85,"&gt;=0")</f>
        <v>0</v>
      </c>
      <c r="D9" s="12">
        <f>COUNTIFS([1]DISPATCH_OTIF!$B$14:$B$85,$B9,[1]DISPATCH_OTIF!$H$14:$H$85,"&gt;=0",[1]DISPATCH_OTIF!$I$14:$I$85,"Hit")</f>
        <v>0</v>
      </c>
      <c r="E9" s="13" t="str">
        <f t="shared" si="0"/>
        <v/>
      </c>
      <c r="F9" s="14" t="e">
        <f>SUMIF([1]DISPATCH_OTIF!$B$14:B86,$B9,[1]DISPATCH_OTIF!$J$14:$J$85)</f>
        <v>#VALUE!</v>
      </c>
      <c r="H9" s="2"/>
      <c r="I9" s="2"/>
      <c r="J9" s="2"/>
      <c r="K9" s="15"/>
      <c r="L9" s="16"/>
      <c r="M9" s="2"/>
      <c r="N9" s="2"/>
      <c r="O9" s="2"/>
      <c r="P9" s="2"/>
      <c r="Q9" s="15"/>
      <c r="R9" s="16"/>
      <c r="BA9" t="s">
        <v>16</v>
      </c>
    </row>
    <row r="10" spans="2:53" x14ac:dyDescent="0.25">
      <c r="B10" s="11" t="s">
        <v>17</v>
      </c>
      <c r="C10" s="12">
        <f>COUNTIFS([1]DISPATCH_OTIF!$B$14:$B$85,$B10,[1]DISPATCH_OTIF!$H$14:$H$85,"&gt;=0")</f>
        <v>0</v>
      </c>
      <c r="D10" s="12">
        <f>COUNTIFS([1]DISPATCH_OTIF!$B$14:$B$85,$B10,[1]DISPATCH_OTIF!$H$14:$H$85,"&gt;=0",[1]DISPATCH_OTIF!$I$14:$I$85,"Hit")</f>
        <v>0</v>
      </c>
      <c r="E10" s="13" t="str">
        <f t="shared" si="0"/>
        <v/>
      </c>
      <c r="F10" s="14" t="e">
        <f>SUMIF([1]DISPATCH_OTIF!$B$14:B87,$B10,[1]DISPATCH_OTIF!$J$14:$J$85)</f>
        <v>#VALUE!</v>
      </c>
      <c r="H10" s="2"/>
      <c r="I10" s="2"/>
      <c r="J10" s="2"/>
      <c r="K10" s="15"/>
      <c r="L10" s="16"/>
      <c r="M10" s="2"/>
      <c r="N10" s="5"/>
      <c r="O10" s="5"/>
      <c r="P10" s="5"/>
      <c r="Q10" s="17"/>
      <c r="R10" s="18"/>
    </row>
    <row r="11" spans="2:53" x14ac:dyDescent="0.25">
      <c r="B11" s="11" t="s">
        <v>12</v>
      </c>
      <c r="C11" s="12">
        <f>COUNTIFS([1]DISPATCH_OTIF!$B$14:$B$85,$B11,[1]DISPATCH_OTIF!$H$14:$H$85,"&gt;=0")</f>
        <v>0</v>
      </c>
      <c r="D11" s="12">
        <f>COUNTIFS([1]DISPATCH_OTIF!$B$14:$B$85,$B11,[1]DISPATCH_OTIF!$H$14:$H$85,"&gt;=0",[1]DISPATCH_OTIF!$I$14:$I$85,"Hit")</f>
        <v>0</v>
      </c>
      <c r="E11" s="13" t="str">
        <f t="shared" si="0"/>
        <v/>
      </c>
      <c r="F11" s="14" t="e">
        <f>SUMIF([1]DISPATCH_OTIF!$B$14:B88,$B11,[1]DISPATCH_OTIF!$J$14:$J$85)</f>
        <v>#VALUE!</v>
      </c>
      <c r="H11" s="2"/>
      <c r="I11" s="2"/>
      <c r="J11" s="2"/>
      <c r="K11" s="15"/>
      <c r="L11" s="16"/>
      <c r="M11" s="2"/>
      <c r="N11" s="2"/>
      <c r="O11" s="2"/>
      <c r="P11" s="2"/>
      <c r="Q11" s="2"/>
      <c r="R11" s="2"/>
      <c r="BA11" s="19"/>
    </row>
    <row r="12" spans="2:53" x14ac:dyDescent="0.25">
      <c r="B12" s="11" t="s">
        <v>18</v>
      </c>
      <c r="C12" s="12">
        <f>COUNTIFS([1]DISPATCH_OTIF!$B$14:$B$85,$B12,[1]DISPATCH_OTIF!$H$14:$H$85,"&gt;=0")</f>
        <v>0</v>
      </c>
      <c r="D12" s="12">
        <f>COUNTIFS([1]DISPATCH_OTIF!$B$14:$B$85,$B12,[1]DISPATCH_OTIF!$H$14:$H$85,"&gt;=0",[1]DISPATCH_OTIF!$I$14:$I$85,"Hit")</f>
        <v>0</v>
      </c>
      <c r="E12" s="13" t="str">
        <f t="shared" si="0"/>
        <v/>
      </c>
      <c r="F12" s="14" t="e">
        <f>SUMIF([1]DISPATCH_OTIF!$B$14:B89,$B12,[1]DISPATCH_OTIF!$J$14:$J$85)</f>
        <v>#VALUE!</v>
      </c>
      <c r="H12" s="2"/>
      <c r="I12" s="2"/>
      <c r="J12" s="2"/>
      <c r="K12" s="15"/>
      <c r="L12" s="16"/>
      <c r="M12" s="2"/>
      <c r="N12" s="2"/>
      <c r="O12" s="2"/>
      <c r="P12" s="2"/>
      <c r="Q12" s="2"/>
      <c r="R12" s="2"/>
    </row>
    <row r="13" spans="2:53" x14ac:dyDescent="0.25">
      <c r="B13" s="11" t="s">
        <v>19</v>
      </c>
      <c r="C13" s="12"/>
      <c r="D13" s="12"/>
      <c r="E13" s="13" t="str">
        <f t="shared" si="0"/>
        <v/>
      </c>
      <c r="F13" s="14" t="e">
        <f>SUMIF([1]DISPATCH_OTIF!$B$14:B90,$B13,[1]DISPATCH_OTIF!$J$14:$J$85)</f>
        <v>#VALUE!</v>
      </c>
      <c r="H13" s="2"/>
      <c r="I13" s="2"/>
      <c r="J13" s="2"/>
      <c r="K13" s="15"/>
      <c r="L13" s="16"/>
      <c r="M13" s="2"/>
      <c r="N13" s="2"/>
      <c r="O13" s="2"/>
      <c r="P13" s="2"/>
      <c r="Q13" s="2"/>
      <c r="R13" s="2"/>
    </row>
    <row r="14" spans="2:53" x14ac:dyDescent="0.25">
      <c r="B14" s="20" t="s">
        <v>20</v>
      </c>
      <c r="C14" s="12">
        <f>COUNTIFS([1]DISPATCH_OTIF!$B$14:$B$85,$B14,[1]DISPATCH_OTIF!$H$14:$H$85,"&gt;=0")</f>
        <v>3</v>
      </c>
      <c r="D14" s="12">
        <f>COUNTIFS([1]DISPATCH_OTIF!$B$14:$B$85,$B14,[1]DISPATCH_OTIF!$H$14:$H$85,"&gt;=0",[1]DISPATCH_OTIF!$I$14:$I$85,"Hit")</f>
        <v>3</v>
      </c>
      <c r="E14" s="13">
        <f t="shared" si="0"/>
        <v>1</v>
      </c>
      <c r="F14" s="14" t="e">
        <f>SUMIF([1]DISPATCH_OTIF!$B$14:B90,$B14,[1]DISPATCH_OTIF!$J$14:$J$85)</f>
        <v>#VALUE!</v>
      </c>
      <c r="H14" s="2"/>
      <c r="I14" s="2"/>
      <c r="J14" s="2"/>
      <c r="K14" s="15"/>
      <c r="L14" s="16"/>
      <c r="M14" s="2"/>
      <c r="N14" s="2"/>
      <c r="O14" s="2"/>
      <c r="P14" s="2"/>
      <c r="Q14" s="2"/>
      <c r="R14" s="2"/>
    </row>
    <row r="15" spans="2:53" x14ac:dyDescent="0.25">
      <c r="B15" s="11" t="s">
        <v>2</v>
      </c>
      <c r="C15" s="12">
        <f>COUNTIFS([1]DISPATCH_OTIF!$B$14:$B$85,$B15,[1]DISPATCH_OTIF!$H$14:$H$85,"&gt;=0")</f>
        <v>2</v>
      </c>
      <c r="D15" s="12">
        <f>COUNTIFS([1]DISPATCH_OTIF!$B$14:$B$85,$B15,[1]DISPATCH_OTIF!$H$14:$H$85,"&gt;=0",[1]DISPATCH_OTIF!$I$14:$I$85,"Hit")</f>
        <v>2</v>
      </c>
      <c r="E15" s="13">
        <f t="shared" si="0"/>
        <v>1</v>
      </c>
      <c r="F15" s="14">
        <f>SUMIF([1]DISPATCH_OTIF!$B$14:B90,B15,[1]DISPATCH_OTIF!$S$14:$S$104)</f>
        <v>0</v>
      </c>
      <c r="H15" s="2"/>
      <c r="I15" s="2"/>
      <c r="J15" s="2"/>
      <c r="K15" s="15"/>
      <c r="L15" s="16"/>
      <c r="M15" s="2"/>
      <c r="N15" s="2"/>
      <c r="O15" s="2"/>
      <c r="P15" s="2"/>
      <c r="Q15" s="2"/>
      <c r="R15" s="2"/>
    </row>
    <row r="16" spans="2:53" x14ac:dyDescent="0.25">
      <c r="B16" s="11" t="s">
        <v>14</v>
      </c>
      <c r="C16" s="12">
        <f>COUNTIFS([1]DISPATCH_OTIF!$B$14:$B$85,$B16,[1]DISPATCH_OTIF!$H$14:$H$85,"&gt;=0")</f>
        <v>0</v>
      </c>
      <c r="D16" s="12">
        <f>COUNTIFS([1]DISPATCH_OTIF!$B$14:$B$85,$B16,[1]DISPATCH_OTIF!$H$14:$H$85,"&gt;=0",[1]DISPATCH_OTIF!$I$14:$I$85,"Hit")</f>
        <v>0</v>
      </c>
      <c r="E16" s="13" t="str">
        <f t="shared" si="0"/>
        <v/>
      </c>
      <c r="F16" s="14">
        <f>SUMIF([1]DISPATCH_OTIF!$B5:B$14,B16,[1]DISPATCH_OTIF!$AK$14:$AK$85)</f>
        <v>0</v>
      </c>
      <c r="H16" s="2"/>
      <c r="I16" s="2"/>
      <c r="J16" s="2"/>
      <c r="K16" s="15"/>
      <c r="L16" s="16"/>
      <c r="M16" s="2"/>
      <c r="N16" s="2"/>
      <c r="O16" s="2"/>
      <c r="P16" s="2"/>
      <c r="Q16" s="2"/>
      <c r="R16" s="2"/>
    </row>
    <row r="17" spans="2:18" x14ac:dyDescent="0.25">
      <c r="B17" s="11" t="s">
        <v>16</v>
      </c>
      <c r="C17" s="12">
        <f>COUNTIFS([1]DISPATCH_OTIF!$B$14:$B$85,$B17,[1]DISPATCH_OTIF!$H$14:$H$85,"&gt;=0")</f>
        <v>0</v>
      </c>
      <c r="D17" s="12">
        <f>COUNTIFS([1]DISPATCH_OTIF!$B$14:$B$85,$B17,[1]DISPATCH_OTIF!$H$14:$H$85,"&gt;=0",[1]DISPATCH_OTIF!$I$14:$I$85,"Hit")</f>
        <v>0</v>
      </c>
      <c r="E17" s="13" t="str">
        <f t="shared" si="0"/>
        <v/>
      </c>
      <c r="F17" s="14" t="e">
        <f>SUMIF([1]DISPATCH_OTIF!$B$14:B91,$B17,[1]DISPATCH_OTIF!$J$14:$J$85)</f>
        <v>#VALUE!</v>
      </c>
      <c r="H17" s="2"/>
      <c r="I17" s="2"/>
      <c r="J17" s="2"/>
      <c r="K17" s="15"/>
      <c r="L17" s="16"/>
      <c r="M17" s="2"/>
      <c r="N17" s="2"/>
      <c r="O17" s="2"/>
      <c r="P17" s="2"/>
      <c r="Q17" s="2"/>
      <c r="R17" s="2"/>
    </row>
    <row r="18" spans="2:18" x14ac:dyDescent="0.25">
      <c r="B18" s="11" t="s">
        <v>10</v>
      </c>
      <c r="C18" s="12">
        <f>COUNTIFS([1]DISPATCH_OTIF!$B$14:$B$85,$B18,[1]DISPATCH_OTIF!$H$14:$H$85,"&gt;=0")</f>
        <v>0</v>
      </c>
      <c r="D18" s="12">
        <f>COUNTIFS([1]DISPATCH_OTIF!$B$14:$B$85,$B18,[1]DISPATCH_OTIF!$H$14:$H$85,"&gt;=0",[1]DISPATCH_OTIF!$I$14:$I$85,"Hit")</f>
        <v>0</v>
      </c>
      <c r="E18" s="13" t="str">
        <f t="shared" si="0"/>
        <v/>
      </c>
      <c r="F18" s="14" t="e">
        <f>SUMIF([1]DISPATCH_OTIF!$B$14:B92,$B18,[1]DISPATCH_OTIF!$J$14:$J$85)</f>
        <v>#VALUE!</v>
      </c>
      <c r="H18" s="2"/>
      <c r="I18" s="2"/>
      <c r="J18" s="2"/>
      <c r="K18" s="15"/>
      <c r="L18" s="16"/>
      <c r="M18" s="2"/>
      <c r="N18" s="2"/>
      <c r="O18" s="2"/>
      <c r="P18" s="2"/>
      <c r="Q18" s="2"/>
      <c r="R18" s="2"/>
    </row>
    <row r="19" spans="2:18" ht="15.75" thickBot="1" x14ac:dyDescent="0.3">
      <c r="B19" s="11" t="s">
        <v>21</v>
      </c>
      <c r="C19" s="12">
        <f>COUNTIFS([1]DISPATCH_OTIF!$B$14:$B$85,$B19,[1]DISPATCH_OTIF!$H$14:$H$85,"&gt;=0")</f>
        <v>0</v>
      </c>
      <c r="D19" s="12">
        <f>COUNTIFS([1]DISPATCH_OTIF!$B$14:$B$85,$B19,[1]DISPATCH_OTIF!$H$14:$H$85,"&gt;=0",[1]DISPATCH_OTIF!$I$14:$I$85,"Hit")</f>
        <v>0</v>
      </c>
      <c r="E19" s="13" t="str">
        <f t="shared" si="0"/>
        <v/>
      </c>
      <c r="F19" s="14" t="e">
        <f>SUMIF([1]DISPATCH_OTIF!$B$14:B93,$B19,[1]DISPATCH_OTIF!$J$14:$J$85)</f>
        <v>#VALUE!</v>
      </c>
      <c r="H19" s="5"/>
      <c r="I19" s="5"/>
      <c r="J19" s="5"/>
      <c r="K19" s="17"/>
      <c r="L19" s="18"/>
      <c r="M19" s="2"/>
      <c r="N19" s="2"/>
      <c r="O19" s="2"/>
      <c r="P19" s="2"/>
      <c r="Q19" s="2"/>
      <c r="R19" s="2"/>
    </row>
    <row r="20" spans="2:18" ht="15.75" thickBot="1" x14ac:dyDescent="0.3">
      <c r="B20" s="21" t="s">
        <v>22</v>
      </c>
      <c r="C20" s="22">
        <f>SUM(C7:C18)</f>
        <v>10</v>
      </c>
      <c r="D20" s="22">
        <f>SUM(D7:D18)</f>
        <v>10</v>
      </c>
      <c r="E20" s="23">
        <f>D20/C20</f>
        <v>1</v>
      </c>
      <c r="F20" s="24" t="e">
        <f>SUM(F7:F18)</f>
        <v>#VALUE!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s="5"/>
      <c r="C21" s="25"/>
      <c r="D21" s="25"/>
      <c r="E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15.75" thickBot="1" x14ac:dyDescent="0.3">
      <c r="B22" s="5"/>
      <c r="C22" s="25"/>
      <c r="D22" s="25"/>
      <c r="E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ht="32.25" thickBot="1" x14ac:dyDescent="0.55000000000000004">
      <c r="B23" s="5"/>
      <c r="C23" s="25"/>
      <c r="D23" s="1" t="s">
        <v>23</v>
      </c>
      <c r="E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s="5"/>
      <c r="C24" s="25"/>
      <c r="D24" s="25"/>
      <c r="E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15.75" thickBot="1" x14ac:dyDescent="0.3">
      <c r="B25" s="5"/>
      <c r="C25" s="25"/>
      <c r="D25" s="25"/>
      <c r="E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5.75" thickBot="1" x14ac:dyDescent="0.3">
      <c r="B26" s="4" t="s">
        <v>24</v>
      </c>
      <c r="H26" s="5"/>
      <c r="I26" s="2"/>
      <c r="J26" s="2"/>
      <c r="K26" s="2"/>
      <c r="L26" s="2"/>
      <c r="M26" s="2"/>
      <c r="N26" s="5"/>
      <c r="O26" s="2"/>
      <c r="P26" s="2"/>
      <c r="Q26" s="2"/>
      <c r="R26" s="2"/>
    </row>
    <row r="27" spans="2:18" ht="30.75" thickBot="1" x14ac:dyDescent="0.3">
      <c r="B27" s="6" t="s">
        <v>5</v>
      </c>
      <c r="C27" s="7" t="s">
        <v>6</v>
      </c>
      <c r="D27" s="7" t="s">
        <v>7</v>
      </c>
      <c r="E27" s="7" t="s">
        <v>8</v>
      </c>
      <c r="F27" s="8" t="s">
        <v>9</v>
      </c>
      <c r="H27" s="9"/>
      <c r="I27" s="10"/>
      <c r="J27" s="10"/>
      <c r="K27" s="10"/>
      <c r="L27" s="10"/>
      <c r="M27" s="2"/>
      <c r="N27" s="9"/>
      <c r="O27" s="10"/>
      <c r="P27" s="10"/>
      <c r="Q27" s="10"/>
      <c r="R27" s="10"/>
    </row>
    <row r="28" spans="2:18" x14ac:dyDescent="0.25">
      <c r="B28" s="11" t="s">
        <v>11</v>
      </c>
      <c r="C28" s="12">
        <f>COUNTIFS([1]DISPATCH_OTIF!$B$14:$B$104,B28,[1]DISPATCH_OTIF!$Q$14:$Q$104,"&gt;=0")</f>
        <v>2</v>
      </c>
      <c r="D28" s="12">
        <f>COUNTIFS([1]DISPATCH_OTIF!$B$14:$B$104,B28,[1]DISPATCH_OTIF!$Q$14:$Q$104,"&gt;=0",[1]DISPATCH_OTIF!$R$14:$R$104,"Hit")</f>
        <v>2</v>
      </c>
      <c r="E28" s="13">
        <f t="shared" ref="E28:E40" si="1">IFERROR(D28/C28,"")</f>
        <v>1</v>
      </c>
      <c r="F28" s="14">
        <f>SUMIF([1]DISPATCH_OTIF!$B$14:B104,B28,[1]DISPATCH_OTIF!$S$14:$S$104)</f>
        <v>0</v>
      </c>
      <c r="H28" s="2"/>
      <c r="I28" s="2"/>
      <c r="J28" s="2"/>
      <c r="K28" s="15"/>
      <c r="L28" s="16"/>
      <c r="M28" s="2"/>
      <c r="N28" s="2"/>
      <c r="O28" s="2"/>
      <c r="P28" s="2"/>
      <c r="Q28" s="15"/>
      <c r="R28" s="16"/>
    </row>
    <row r="29" spans="2:18" x14ac:dyDescent="0.25">
      <c r="B29" s="11" t="s">
        <v>13</v>
      </c>
      <c r="C29" s="12">
        <f>COUNTIFS([1]DISPATCH_OTIF!$B$14:$B$104,B29,[1]DISPATCH_OTIF!$Q$14:$Q$104,"&gt;=0")</f>
        <v>0</v>
      </c>
      <c r="D29" s="12">
        <f>COUNTIFS([1]DISPATCH_OTIF!$B$14:$B$104,B29,[1]DISPATCH_OTIF!$Q$14:$Q$104,"&gt;=0",[1]DISPATCH_OTIF!$R$14:$R$104,"Hit")</f>
        <v>0</v>
      </c>
      <c r="E29" s="13" t="str">
        <f t="shared" si="1"/>
        <v/>
      </c>
      <c r="F29" s="14" t="e">
        <f>SUMIF([1]DISPATCH_OTIF!$B$14:B105,B29,[1]DISPATCH_OTIF!$S$14:$S$104)</f>
        <v>#VALUE!</v>
      </c>
      <c r="H29" s="2"/>
      <c r="I29" s="2"/>
      <c r="J29" s="2"/>
      <c r="K29" s="15"/>
      <c r="L29" s="16"/>
      <c r="M29" s="2"/>
      <c r="N29" s="2"/>
      <c r="O29" s="2"/>
      <c r="P29" s="2"/>
      <c r="Q29" s="15"/>
      <c r="R29" s="16"/>
    </row>
    <row r="30" spans="2:18" x14ac:dyDescent="0.25">
      <c r="B30" s="11" t="s">
        <v>15</v>
      </c>
      <c r="C30" s="12">
        <f>COUNTIFS([1]DISPATCH_OTIF!$B$14:$B$104,B30,[1]DISPATCH_OTIF!$Q$14:$Q$104,"&gt;=0")</f>
        <v>0</v>
      </c>
      <c r="D30" s="12">
        <f>COUNTIFS([1]DISPATCH_OTIF!$B$14:$B$104,B30,[1]DISPATCH_OTIF!$Q$14:$Q$104,"&gt;=0",[1]DISPATCH_OTIF!$R$14:$R$104,"Hit")</f>
        <v>0</v>
      </c>
      <c r="E30" s="13" t="str">
        <f t="shared" si="1"/>
        <v/>
      </c>
      <c r="F30" s="14" t="e">
        <f>SUMIF([1]DISPATCH_OTIF!$B$14:B106,B30,[1]DISPATCH_OTIF!$S$14:$S$104)</f>
        <v>#VALUE!</v>
      </c>
      <c r="H30" s="2"/>
      <c r="I30" s="2"/>
      <c r="J30" s="2"/>
      <c r="K30" s="15"/>
      <c r="L30" s="16"/>
      <c r="M30" s="2"/>
      <c r="N30" s="2"/>
      <c r="O30" s="2"/>
      <c r="P30" s="2"/>
      <c r="Q30" s="15"/>
      <c r="R30" s="16"/>
    </row>
    <row r="31" spans="2:18" x14ac:dyDescent="0.25">
      <c r="B31" s="11" t="s">
        <v>17</v>
      </c>
      <c r="C31" s="12">
        <f>COUNTIFS([1]DISPATCH_OTIF!$B$14:$B$104,B31,[1]DISPATCH_OTIF!$Q$14:$Q$104,"&gt;=0")</f>
        <v>0</v>
      </c>
      <c r="D31" s="12">
        <f>COUNTIFS([1]DISPATCH_OTIF!$B$14:$B$104,B31,[1]DISPATCH_OTIF!$Q$14:$Q$104,"&gt;=0",[1]DISPATCH_OTIF!$R$14:$R$104,"Hit")</f>
        <v>0</v>
      </c>
      <c r="E31" s="13" t="str">
        <f t="shared" si="1"/>
        <v/>
      </c>
      <c r="F31" s="14" t="e">
        <f>SUMIF([1]DISPATCH_OTIF!$B$14:B107,B31,[1]DISPATCH_OTIF!$S$14:$S$104)</f>
        <v>#VALUE!</v>
      </c>
      <c r="H31" s="2"/>
      <c r="I31" s="2"/>
      <c r="J31" s="2"/>
      <c r="K31" s="15"/>
      <c r="L31" s="16"/>
      <c r="M31" s="2"/>
      <c r="N31" s="5"/>
      <c r="O31" s="5"/>
      <c r="P31" s="5"/>
      <c r="Q31" s="17"/>
      <c r="R31" s="18"/>
    </row>
    <row r="32" spans="2:18" x14ac:dyDescent="0.25">
      <c r="B32" s="11" t="s">
        <v>12</v>
      </c>
      <c r="C32" s="12">
        <f>COUNTIFS([1]DISPATCH_OTIF!$B$14:$B$104,B32,[1]DISPATCH_OTIF!$Q$14:$Q$104,"&gt;=0")</f>
        <v>0</v>
      </c>
      <c r="D32" s="12">
        <f>COUNTIFS([1]DISPATCH_OTIF!$B$14:$B$104,B32,[1]DISPATCH_OTIF!$Q$14:$Q$104,"&gt;=0",[1]DISPATCH_OTIF!$R$14:$R$104,"Hit")</f>
        <v>0</v>
      </c>
      <c r="E32" s="13" t="str">
        <f t="shared" si="1"/>
        <v/>
      </c>
      <c r="F32" s="14" t="e">
        <f>SUMIF([1]DISPATCH_OTIF!$B$14:B108,B32,[1]DISPATCH_OTIF!$S$14:$S$104)</f>
        <v>#VALUE!</v>
      </c>
      <c r="H32" s="2"/>
      <c r="I32" s="2"/>
      <c r="J32" s="2"/>
      <c r="K32" s="15"/>
      <c r="L32" s="16"/>
      <c r="M32" s="2"/>
      <c r="N32" s="2"/>
      <c r="O32" s="2"/>
      <c r="P32" s="2"/>
      <c r="Q32" s="2"/>
      <c r="R32" s="2"/>
    </row>
    <row r="33" spans="2:18" x14ac:dyDescent="0.25">
      <c r="B33" s="11" t="s">
        <v>18</v>
      </c>
      <c r="C33" s="12">
        <f>COUNTIFS([1]DISPATCH_OTIF!$B$14:$B$104,B33,[1]DISPATCH_OTIF!$Q$14:$Q$104,"&gt;=0")</f>
        <v>0</v>
      </c>
      <c r="D33" s="12">
        <f>COUNTIFS([1]DISPATCH_OTIF!$B$14:$B$104,B33,[1]DISPATCH_OTIF!$Q$14:$Q$104,"&gt;=0",[1]DISPATCH_OTIF!$R$14:$R$104,"Hit")</f>
        <v>0</v>
      </c>
      <c r="E33" s="13" t="str">
        <f t="shared" si="1"/>
        <v/>
      </c>
      <c r="F33" s="14" t="e">
        <f>SUMIF([1]DISPATCH_OTIF!$B$14:B109,B33,[1]DISPATCH_OTIF!$S$14:$S$104)</f>
        <v>#VALUE!</v>
      </c>
      <c r="H33" s="2"/>
      <c r="I33" s="2"/>
      <c r="J33" s="2"/>
      <c r="K33" s="15"/>
      <c r="L33" s="16"/>
      <c r="M33" s="2"/>
      <c r="N33" s="2"/>
      <c r="O33" s="2"/>
      <c r="P33" s="2"/>
      <c r="Q33" s="2"/>
      <c r="R33" s="2"/>
    </row>
    <row r="34" spans="2:18" x14ac:dyDescent="0.25">
      <c r="B34" s="11" t="s">
        <v>19</v>
      </c>
      <c r="C34" s="12"/>
      <c r="D34" s="12"/>
      <c r="E34" s="13"/>
      <c r="F34" s="14"/>
      <c r="H34" s="2"/>
      <c r="I34" s="2"/>
      <c r="J34" s="2"/>
      <c r="K34" s="15"/>
      <c r="L34" s="16"/>
      <c r="M34" s="2"/>
      <c r="N34" s="2"/>
      <c r="O34" s="2"/>
      <c r="P34" s="2"/>
      <c r="Q34" s="2"/>
      <c r="R34" s="2"/>
    </row>
    <row r="35" spans="2:18" x14ac:dyDescent="0.25">
      <c r="B35" s="20" t="s">
        <v>20</v>
      </c>
      <c r="C35" s="12">
        <f>COUNTIFS([1]DISPATCH_OTIF!$B$14:$B$104,B35,[1]DISPATCH_OTIF!$Q$14:$Q$104,"&gt;=0")</f>
        <v>3</v>
      </c>
      <c r="D35" s="12">
        <f>COUNTIFS([1]DISPATCH_OTIF!$B$14:$B$104,B35,[1]DISPATCH_OTIF!$Q$14:$Q$104,"&gt;=0",[1]DISPATCH_OTIF!$R$14:$R$104,"Hit")</f>
        <v>2</v>
      </c>
      <c r="E35" s="13">
        <f t="shared" si="1"/>
        <v>0.66666666666666663</v>
      </c>
      <c r="F35" s="14" t="e">
        <f>SUMIF([1]DISPATCH_OTIF!$B$14:B110,B35,[1]DISPATCH_OTIF!$S$14:$S$104)</f>
        <v>#VALUE!</v>
      </c>
      <c r="H35" s="2"/>
      <c r="I35" s="2"/>
      <c r="J35" s="2"/>
      <c r="K35" s="15"/>
      <c r="L35" s="16"/>
      <c r="M35" s="2"/>
      <c r="N35" s="2"/>
      <c r="O35" s="2"/>
      <c r="P35" s="2"/>
      <c r="Q35" s="2"/>
      <c r="R35" s="2"/>
    </row>
    <row r="36" spans="2:18" x14ac:dyDescent="0.25">
      <c r="B36" s="11" t="s">
        <v>2</v>
      </c>
      <c r="C36" s="12">
        <f>COUNTIFS([1]DISPATCH_OTIF!$B$14:$B$104,B36,[1]DISPATCH_OTIF!$Q$14:$Q$104,"&gt;=0")</f>
        <v>7</v>
      </c>
      <c r="D36" s="12">
        <f>COUNTIFS([1]DISPATCH_OTIF!$B$14:$B$104,B36,[1]DISPATCH_OTIF!$Q$14:$Q$104,"&gt;=0",[1]DISPATCH_OTIF!$R$14:$R$104,"Hit")</f>
        <v>7</v>
      </c>
      <c r="E36" s="13">
        <f t="shared" si="1"/>
        <v>1</v>
      </c>
      <c r="F36" s="14">
        <f>SUMIF([1]DISPATCH_OTIF!$B$14:B37,B36,[1]DISPATCH_OTIF!$AK$14:$AK$85)</f>
        <v>0</v>
      </c>
      <c r="H36" s="2"/>
      <c r="I36" s="2"/>
      <c r="J36" s="2"/>
      <c r="K36" s="15"/>
      <c r="L36" s="16"/>
      <c r="M36" s="2"/>
      <c r="N36" s="2"/>
      <c r="O36" s="2"/>
      <c r="P36" s="2"/>
      <c r="Q36" s="2"/>
      <c r="R36" s="2"/>
    </row>
    <row r="37" spans="2:18" x14ac:dyDescent="0.25">
      <c r="B37" s="11" t="s">
        <v>14</v>
      </c>
      <c r="C37" s="12">
        <f>COUNTIFS([1]DISPATCH_OTIF!$B$14:$B$104,B37,[1]DISPATCH_OTIF!$Q$14:$Q$104,"&gt;=0")</f>
        <v>0</v>
      </c>
      <c r="D37" s="12">
        <f>COUNTIFS([1]DISPATCH_OTIF!$B$14:$B$104,B37,[1]DISPATCH_OTIF!$Q$14:$Q$104,"&gt;=0",[1]DISPATCH_OTIF!$R$14:$R$104,"Hit")</f>
        <v>0</v>
      </c>
      <c r="E37" s="13" t="str">
        <f t="shared" si="1"/>
        <v/>
      </c>
      <c r="F37" s="14" t="e">
        <f>SUMIF([1]DISPATCH_OTIF!$B$14:B111,B37,[1]DISPATCH_OTIF!$S$14:$S$104)</f>
        <v>#VALUE!</v>
      </c>
      <c r="H37" s="2"/>
      <c r="I37" s="2"/>
      <c r="J37" s="2"/>
      <c r="K37" s="15"/>
      <c r="L37" s="16"/>
      <c r="M37" s="2"/>
      <c r="N37" s="2"/>
      <c r="O37" s="2"/>
      <c r="P37" s="2"/>
      <c r="Q37" s="2"/>
      <c r="R37" s="2"/>
    </row>
    <row r="38" spans="2:18" x14ac:dyDescent="0.25">
      <c r="B38" s="11" t="s">
        <v>16</v>
      </c>
      <c r="C38" s="12">
        <f>COUNTIFS([1]DISPATCH_OTIF!$B$14:$B$104,B38,[1]DISPATCH_OTIF!$Q$14:$Q$104,"&gt;=0")</f>
        <v>0</v>
      </c>
      <c r="D38" s="12">
        <f>COUNTIFS([1]DISPATCH_OTIF!$B$14:$B$104,B38,[1]DISPATCH_OTIF!$Q$14:$Q$104,"&gt;=0",[1]DISPATCH_OTIF!$R$14:$R$104,"Hit")</f>
        <v>0</v>
      </c>
      <c r="E38" s="13" t="str">
        <f t="shared" si="1"/>
        <v/>
      </c>
      <c r="F38" s="14" t="e">
        <f>SUMIF([1]DISPATCH_OTIF!$B$14:B112,B38,[1]DISPATCH_OTIF!$S$14:$S$104)</f>
        <v>#VALUE!</v>
      </c>
      <c r="H38" s="2"/>
      <c r="I38" s="2"/>
      <c r="J38" s="2"/>
      <c r="K38" s="15"/>
      <c r="L38" s="16"/>
      <c r="M38" s="2"/>
      <c r="N38" s="2"/>
      <c r="O38" s="2"/>
      <c r="P38" s="2"/>
      <c r="Q38" s="2"/>
      <c r="R38" s="2"/>
    </row>
    <row r="39" spans="2:18" x14ac:dyDescent="0.25">
      <c r="B39" s="11" t="s">
        <v>10</v>
      </c>
      <c r="C39" s="12">
        <f>COUNTIFS([1]DISPATCH_OTIF!$B$14:$B$104,B39,[1]DISPATCH_OTIF!$Q$14:$Q$104,"&gt;=0")</f>
        <v>0</v>
      </c>
      <c r="D39" s="12">
        <f>COUNTIFS([1]DISPATCH_OTIF!$B$14:$B$104,B39,[1]DISPATCH_OTIF!$Q$14:$Q$104,"&gt;=0",[1]DISPATCH_OTIF!$R$14:$R$104,"Hit")</f>
        <v>0</v>
      </c>
      <c r="E39" s="13" t="str">
        <f t="shared" si="1"/>
        <v/>
      </c>
      <c r="F39" s="14" t="e">
        <f>SUMIF([1]DISPATCH_OTIF!$B$14:B113,B39,[1]DISPATCH_OTIF!$S$14:$S$104)</f>
        <v>#VALUE!</v>
      </c>
      <c r="H39" s="2"/>
      <c r="I39" s="2"/>
      <c r="J39" s="2"/>
      <c r="K39" s="15"/>
      <c r="L39" s="16"/>
      <c r="M39" s="2"/>
      <c r="N39" s="2"/>
      <c r="O39" s="2"/>
      <c r="P39" s="2"/>
      <c r="Q39" s="2"/>
      <c r="R39" s="2"/>
    </row>
    <row r="40" spans="2:18" ht="15.75" thickBot="1" x14ac:dyDescent="0.3">
      <c r="B40" s="11" t="s">
        <v>21</v>
      </c>
      <c r="C40" s="12">
        <f>COUNTIFS([1]DISPATCH_OTIF!$B$14:$B$104,B40,[1]DISPATCH_OTIF!$Q$14:$Q$104,"&gt;0")</f>
        <v>0</v>
      </c>
      <c r="D40" s="12">
        <f>COUNTIFS([1]DISPATCH_OTIF!$B$14:$B$104,B40,[1]DISPATCH_OTIF!$Q$14:$Q$104,"&gt;=0",[1]DISPATCH_OTIF!$R$14:$R$104,"Hit")</f>
        <v>0</v>
      </c>
      <c r="E40" s="13" t="str">
        <f t="shared" si="1"/>
        <v/>
      </c>
      <c r="F40" s="14" t="e">
        <f>SUMIF([1]DISPATCH_OTIF!$B$14:B110,$B40,[1]DISPATCH_OTIF!$J$14:$J$85)</f>
        <v>#VALUE!</v>
      </c>
      <c r="H40" s="2"/>
      <c r="I40" s="2"/>
      <c r="J40" s="2"/>
      <c r="K40" s="15"/>
      <c r="L40" s="16"/>
      <c r="M40" s="2"/>
      <c r="N40" s="2"/>
      <c r="O40" s="2"/>
      <c r="P40" s="2"/>
      <c r="Q40" s="2"/>
      <c r="R40" s="2"/>
    </row>
    <row r="41" spans="2:18" ht="15.75" thickBot="1" x14ac:dyDescent="0.3">
      <c r="B41" s="21" t="s">
        <v>22</v>
      </c>
      <c r="C41" s="22">
        <f>SUM(C28:C40)</f>
        <v>12</v>
      </c>
      <c r="D41" s="22">
        <f>SUM(D28:D40)</f>
        <v>11</v>
      </c>
      <c r="E41" s="23">
        <f>D41/C41</f>
        <v>0.91666666666666663</v>
      </c>
      <c r="F41" s="24" t="e">
        <f>SUM(F28:F40)</f>
        <v>#VALUE!</v>
      </c>
      <c r="H41" s="5"/>
      <c r="I41" s="5"/>
      <c r="J41" s="5"/>
      <c r="K41" s="17"/>
      <c r="L41" s="18"/>
      <c r="M41" s="2"/>
      <c r="N41" s="2"/>
      <c r="O41" s="2"/>
      <c r="P41" s="2"/>
      <c r="Q41" s="2"/>
      <c r="R41" s="2"/>
    </row>
    <row r="42" spans="2:18" x14ac:dyDescent="0.25">
      <c r="B42" s="5"/>
      <c r="C42" s="25"/>
      <c r="D42" s="25"/>
      <c r="E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B43" s="5"/>
      <c r="C43" s="25"/>
      <c r="D43" s="25"/>
      <c r="E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15.75" thickBot="1" x14ac:dyDescent="0.3">
      <c r="B44" s="5"/>
      <c r="C44" s="25"/>
      <c r="D44" s="25"/>
      <c r="E44" s="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32.25" thickBot="1" x14ac:dyDescent="0.55000000000000004">
      <c r="B45" s="5"/>
      <c r="C45" s="25"/>
      <c r="D45" s="1" t="s">
        <v>25</v>
      </c>
      <c r="E45" s="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B46" s="5"/>
      <c r="C46" s="25"/>
      <c r="D46" s="25"/>
      <c r="E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15.75" thickBot="1" x14ac:dyDescent="0.3">
      <c r="B47" s="5"/>
      <c r="C47" s="25"/>
      <c r="D47" s="25"/>
      <c r="E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15.75" thickBot="1" x14ac:dyDescent="0.3">
      <c r="B48" s="4" t="s">
        <v>3</v>
      </c>
      <c r="H48" s="5"/>
      <c r="I48" s="2"/>
      <c r="J48" s="2"/>
      <c r="K48" s="2"/>
      <c r="L48" s="2"/>
      <c r="M48" s="2"/>
      <c r="N48" s="5"/>
      <c r="O48" s="2"/>
      <c r="P48" s="2"/>
      <c r="Q48" s="2"/>
      <c r="R48" s="2"/>
    </row>
    <row r="49" spans="2:18" ht="30.75" thickBot="1" x14ac:dyDescent="0.3">
      <c r="B49" s="6" t="s">
        <v>5</v>
      </c>
      <c r="C49" s="7" t="s">
        <v>6</v>
      </c>
      <c r="D49" s="7" t="s">
        <v>7</v>
      </c>
      <c r="E49" s="7" t="s">
        <v>8</v>
      </c>
      <c r="F49" s="8" t="s">
        <v>26</v>
      </c>
      <c r="H49" s="9"/>
      <c r="I49" s="10"/>
      <c r="J49" s="10"/>
      <c r="K49" s="10"/>
      <c r="L49" s="10"/>
      <c r="M49" s="2"/>
      <c r="N49" s="9"/>
      <c r="O49" s="10"/>
      <c r="P49" s="10"/>
      <c r="Q49" s="10"/>
      <c r="R49" s="10"/>
    </row>
    <row r="50" spans="2:18" x14ac:dyDescent="0.25">
      <c r="B50" s="11" t="s">
        <v>11</v>
      </c>
      <c r="C50" s="12">
        <f>COUNTIFS([1]DISPATCH_OTIF!$B$14:$B$85,$B50,[1]DISPATCH_OTIF!$Z$14:$Z$85,"&gt;=0")</f>
        <v>1</v>
      </c>
      <c r="D50" s="12">
        <f>COUNTIFS([1]DISPATCH_OTIF!$B$14:$B$85,$B50,[1]DISPATCH_OTIF!$Z$14:$Z$85,"&gt;=0",[1]DISPATCH_OTIF!$AA$14:$AA$85,"Hit")</f>
        <v>1</v>
      </c>
      <c r="E50" s="13">
        <f>IFERROR(D50/C50,"")</f>
        <v>1</v>
      </c>
      <c r="F50" s="14" t="e">
        <f>SUMIF([1]DISPATCH_OTIF!$B$14:B120,$B50,[1]DISPATCH_OTIF!$J$14:$J$85)</f>
        <v>#VALUE!</v>
      </c>
      <c r="H50" s="2"/>
      <c r="I50" s="2"/>
      <c r="J50" s="2"/>
      <c r="K50" s="15"/>
      <c r="L50" s="16"/>
      <c r="M50" s="2"/>
      <c r="N50" s="2"/>
      <c r="O50" s="2"/>
      <c r="P50" s="2"/>
      <c r="Q50" s="15"/>
      <c r="R50" s="16"/>
    </row>
    <row r="51" spans="2:18" x14ac:dyDescent="0.25">
      <c r="B51" s="11" t="s">
        <v>13</v>
      </c>
      <c r="C51" s="12">
        <f>COUNTIFS([1]DISPATCH_OTIF!$B$14:$B$85,$B51,[1]DISPATCH_OTIF!$Z$14:$Z$85,"&gt;=0")</f>
        <v>0</v>
      </c>
      <c r="D51" s="12">
        <f>COUNTIFS([1]DISPATCH_OTIF!$B$14:$B$85,$B51,[1]DISPATCH_OTIF!$Z$14:$Z$85,"&gt;=0",[1]DISPATCH_OTIF!$AA$14:$AA$85,"Hit")</f>
        <v>0</v>
      </c>
      <c r="E51" s="13" t="str">
        <f t="shared" ref="E51:E62" si="2">IFERROR(D51/C51,"")</f>
        <v/>
      </c>
      <c r="F51" s="14" t="e">
        <f>SUMIF([1]DISPATCH_OTIF!$B$14:B121,$B51,[1]DISPATCH_OTIF!$J$14:$J$85)</f>
        <v>#VALUE!</v>
      </c>
      <c r="H51" s="2"/>
      <c r="I51" s="2"/>
      <c r="J51" s="2"/>
      <c r="K51" s="15"/>
      <c r="L51" s="16"/>
      <c r="M51" s="2"/>
      <c r="N51" s="2"/>
      <c r="O51" s="2"/>
      <c r="P51" s="2"/>
      <c r="Q51" s="15"/>
      <c r="R51" s="16"/>
    </row>
    <row r="52" spans="2:18" x14ac:dyDescent="0.25">
      <c r="B52" s="11" t="s">
        <v>15</v>
      </c>
      <c r="C52" s="12">
        <f>COUNTIFS([1]DISPATCH_OTIF!$B$14:$B$85,$B52,[1]DISPATCH_OTIF!$Z$14:$Z$85,"&gt;=0")</f>
        <v>0</v>
      </c>
      <c r="D52" s="12">
        <f>COUNTIFS([1]DISPATCH_OTIF!$B$14:$B$85,$B52,[1]DISPATCH_OTIF!$Z$14:$Z$85,"&gt;=0",[1]DISPATCH_OTIF!$AA$14:$AA$85,"Hit")</f>
        <v>0</v>
      </c>
      <c r="E52" s="13" t="str">
        <f t="shared" si="2"/>
        <v/>
      </c>
      <c r="F52" s="14" t="e">
        <f>SUMIF([1]DISPATCH_OTIF!$B$14:B122,$B52,[1]DISPATCH_OTIF!$J$14:$J$85)</f>
        <v>#VALUE!</v>
      </c>
      <c r="H52" s="2"/>
      <c r="I52" s="2"/>
      <c r="J52" s="2"/>
      <c r="K52" s="15"/>
      <c r="L52" s="16"/>
      <c r="M52" s="2"/>
      <c r="N52" s="2"/>
      <c r="O52" s="2"/>
      <c r="P52" s="2"/>
      <c r="Q52" s="15"/>
      <c r="R52" s="16"/>
    </row>
    <row r="53" spans="2:18" x14ac:dyDescent="0.25">
      <c r="B53" s="11" t="s">
        <v>17</v>
      </c>
      <c r="C53" s="12">
        <f>COUNTIFS([1]DISPATCH_OTIF!$B$14:$B$85,$B53,[1]DISPATCH_OTIF!$Z$14:$Z$85,"&gt;=0")</f>
        <v>0</v>
      </c>
      <c r="D53" s="12">
        <f>COUNTIFS([1]DISPATCH_OTIF!$B$14:$B$85,$B53,[1]DISPATCH_OTIF!$Z$14:$Z$85,"&gt;=0",[1]DISPATCH_OTIF!$AA$14:$AA$85,"Hit")</f>
        <v>0</v>
      </c>
      <c r="E53" s="13" t="str">
        <f t="shared" si="2"/>
        <v/>
      </c>
      <c r="F53" s="14" t="e">
        <f>SUMIF([1]DISPATCH_OTIF!$B$14:B123,$B53,[1]DISPATCH_OTIF!$J$14:$J$85)</f>
        <v>#VALUE!</v>
      </c>
      <c r="H53" s="2"/>
      <c r="I53" s="2"/>
      <c r="J53" s="2"/>
      <c r="K53" s="15"/>
      <c r="L53" s="16"/>
      <c r="M53" s="2"/>
      <c r="N53" s="5"/>
      <c r="O53" s="5"/>
      <c r="P53" s="5"/>
      <c r="Q53" s="17"/>
      <c r="R53" s="18"/>
    </row>
    <row r="54" spans="2:18" x14ac:dyDescent="0.25">
      <c r="B54" s="11" t="s">
        <v>12</v>
      </c>
      <c r="C54" s="12">
        <f>COUNTIFS([1]DISPATCH_OTIF!$B$14:$B$85,$B54,[1]DISPATCH_OTIF!$Z$14:$Z$85,"&gt;=0")</f>
        <v>0</v>
      </c>
      <c r="D54" s="12">
        <f>COUNTIFS([1]DISPATCH_OTIF!$B$14:$B$85,$B54,[1]DISPATCH_OTIF!$Z$14:$Z$85,"&gt;=0",[1]DISPATCH_OTIF!$AA$14:$AA$85,"Hit")</f>
        <v>0</v>
      </c>
      <c r="E54" s="13" t="str">
        <f t="shared" si="2"/>
        <v/>
      </c>
      <c r="F54" s="14" t="e">
        <f>SUMIF([1]DISPATCH_OTIF!$B$14:B124,$B54,[1]DISPATCH_OTIF!$J$14:$J$85)</f>
        <v>#VALUE!</v>
      </c>
      <c r="H54" s="2"/>
      <c r="I54" s="2"/>
      <c r="J54" s="2"/>
      <c r="K54" s="15"/>
      <c r="L54" s="16"/>
      <c r="M54" s="2"/>
      <c r="N54" s="5"/>
      <c r="O54" s="5"/>
      <c r="P54" s="5"/>
      <c r="Q54" s="17"/>
      <c r="R54" s="18"/>
    </row>
    <row r="55" spans="2:18" x14ac:dyDescent="0.25">
      <c r="B55" s="11" t="s">
        <v>18</v>
      </c>
      <c r="C55" s="12">
        <f>COUNTIFS([1]DISPATCH_OTIF!$B$14:$B$85,$B55,[1]DISPATCH_OTIF!$Z$14:$Z$85,"&gt;=0")</f>
        <v>0</v>
      </c>
      <c r="D55" s="12">
        <f>COUNTIFS([1]DISPATCH_OTIF!$B$14:$B$85,$B55,[1]DISPATCH_OTIF!$Z$14:$Z$85,"&gt;=0",[1]DISPATCH_OTIF!$AA$14:$AA$85,"Hit")</f>
        <v>0</v>
      </c>
      <c r="E55" s="13" t="str">
        <f t="shared" si="2"/>
        <v/>
      </c>
      <c r="F55" s="14" t="e">
        <f>SUMIF([1]DISPATCH_OTIF!$B$14:B125,$B55,[1]DISPATCH_OTIF!$J$14:$J$85)</f>
        <v>#VALUE!</v>
      </c>
      <c r="H55" s="2"/>
      <c r="I55" s="2"/>
      <c r="J55" s="2"/>
      <c r="K55" s="15"/>
      <c r="L55" s="16"/>
      <c r="M55" s="2"/>
      <c r="N55" s="2"/>
      <c r="O55" s="2"/>
      <c r="P55" s="2"/>
      <c r="Q55" s="2"/>
      <c r="R55" s="2"/>
    </row>
    <row r="56" spans="2:18" x14ac:dyDescent="0.25">
      <c r="B56" s="11" t="s">
        <v>19</v>
      </c>
      <c r="C56" s="27">
        <v>0</v>
      </c>
      <c r="D56" s="27">
        <v>0</v>
      </c>
      <c r="E56" s="28"/>
      <c r="F56" s="2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20" t="s">
        <v>20</v>
      </c>
      <c r="C57" s="12">
        <f>COUNTIFS([1]DISPATCH_OTIF!$B$14:$B$85,$B57,[1]DISPATCH_OTIF!$Z$14:$Z$85,"&gt;=0")</f>
        <v>4</v>
      </c>
      <c r="D57" s="12">
        <f>COUNTIFS([1]DISPATCH_OTIF!$B$14:$B$85,$B57,[1]DISPATCH_OTIF!$Z$14:$Z$85,"&gt;=0",[1]DISPATCH_OTIF!$AA$14:$AA$85,"Hit")</f>
        <v>3</v>
      </c>
      <c r="E57" s="13">
        <f t="shared" si="2"/>
        <v>0.75</v>
      </c>
      <c r="F57" s="14" t="e">
        <f>SUMIF([1]DISPATCH_OTIF!$B$14:B126,$B57,[1]DISPATCH_OTIF!$J$14:$J$85)</f>
        <v>#VALUE!</v>
      </c>
      <c r="H57" s="2"/>
      <c r="I57" s="2"/>
      <c r="J57" s="2"/>
      <c r="K57" s="15"/>
      <c r="L57" s="16"/>
      <c r="M57" s="2"/>
      <c r="N57" s="2"/>
      <c r="O57" s="2"/>
      <c r="P57" s="2"/>
      <c r="Q57" s="2"/>
      <c r="R57" s="2"/>
    </row>
    <row r="58" spans="2:18" x14ac:dyDescent="0.25">
      <c r="B58" s="11" t="s">
        <v>2</v>
      </c>
      <c r="C58" s="12">
        <f>COUNTIFS([1]DISPATCH_OTIF!$B$14:$B$85,$B58,[1]DISPATCH_OTIF!$Z$14:$Z$85,"&gt;=0")</f>
        <v>4</v>
      </c>
      <c r="D58" s="12">
        <f>COUNTIFS([1]DISPATCH_OTIF!$B$14:$B$85,$B58,[1]DISPATCH_OTIF!$Z$14:$Z$85,"&gt;=0",[1]DISPATCH_OTIF!$AA$14:$AA$85,"Hit")</f>
        <v>4</v>
      </c>
      <c r="E58" s="13">
        <f t="shared" si="2"/>
        <v>1</v>
      </c>
      <c r="F58" s="14" t="e">
        <f>SUMIF([1]DISPATCH_OTIF!$B$14:B131,B58,[1]DISPATCH_OTIF!$S$14:$S$104)</f>
        <v>#VALUE!</v>
      </c>
      <c r="H58" s="2"/>
      <c r="I58" s="2"/>
      <c r="J58" s="2"/>
      <c r="K58" s="15"/>
      <c r="L58" s="16"/>
      <c r="M58" s="2"/>
      <c r="N58" s="2"/>
      <c r="O58" s="2"/>
      <c r="P58" s="2"/>
      <c r="Q58" s="2"/>
      <c r="R58" s="2"/>
    </row>
    <row r="59" spans="2:18" x14ac:dyDescent="0.25">
      <c r="B59" s="11" t="s">
        <v>14</v>
      </c>
      <c r="C59" s="12">
        <f>COUNTIFS([1]DISPATCH_OTIF!$B$14:$B$85,$B59,[1]DISPATCH_OTIF!$Z$14:$Z$85,"&gt;=0")</f>
        <v>0</v>
      </c>
      <c r="D59" s="12">
        <f>COUNTIFS([1]DISPATCH_OTIF!$B$14:$B$85,$B59,[1]DISPATCH_OTIF!$Z$14:$Z$85,"&gt;=0",[1]DISPATCH_OTIF!$AA$14:$AA$85,"Hit")</f>
        <v>0</v>
      </c>
      <c r="E59" s="13" t="str">
        <f t="shared" si="2"/>
        <v/>
      </c>
      <c r="F59" s="14">
        <f>SUMIF([1]DISPATCH_OTIF!$B$14:B58,B59,[1]DISPATCH_OTIF!$AK$14:$AK$85)</f>
        <v>0</v>
      </c>
      <c r="H59" s="2"/>
      <c r="I59" s="2"/>
      <c r="J59" s="2"/>
      <c r="K59" s="15"/>
      <c r="L59" s="16"/>
      <c r="M59" s="2"/>
      <c r="N59" s="2"/>
      <c r="O59" s="2"/>
      <c r="P59" s="2"/>
      <c r="Q59" s="2"/>
      <c r="R59" s="2"/>
    </row>
    <row r="60" spans="2:18" x14ac:dyDescent="0.25">
      <c r="B60" s="11" t="s">
        <v>16</v>
      </c>
      <c r="C60" s="12">
        <f>COUNTIFS([1]DISPATCH_OTIF!$B$14:$B$85,$B60,[1]DISPATCH_OTIF!$Z$14:$Z$85,"&gt;=0")</f>
        <v>0</v>
      </c>
      <c r="D60" s="12">
        <f>COUNTIFS([1]DISPATCH_OTIF!$B$14:$B$85,$B60,[1]DISPATCH_OTIF!$Z$14:$Z$85,"&gt;=0",[1]DISPATCH_OTIF!$AA$14:$AA$85,"Hit")</f>
        <v>0</v>
      </c>
      <c r="E60" s="13" t="str">
        <f t="shared" si="2"/>
        <v/>
      </c>
      <c r="F60" s="14" t="e">
        <f>SUMIF([1]DISPATCH_OTIF!$B$14:B131,B60,[1]DISPATCH_OTIF!$S$14:$S$104)</f>
        <v>#VALUE!</v>
      </c>
      <c r="H60" s="2"/>
      <c r="I60" s="2"/>
      <c r="J60" s="2"/>
      <c r="K60" s="15"/>
      <c r="L60" s="16"/>
      <c r="M60" s="2"/>
      <c r="N60" s="2"/>
      <c r="O60" s="2"/>
      <c r="P60" s="2"/>
      <c r="Q60" s="2"/>
      <c r="R60" s="2"/>
    </row>
    <row r="61" spans="2:18" x14ac:dyDescent="0.25">
      <c r="B61" s="11" t="s">
        <v>10</v>
      </c>
      <c r="C61" s="12">
        <f>COUNTIFS([1]DISPATCH_OTIF!$B$14:$B$85,$B61,[1]DISPATCH_OTIF!$Z$14:$Z$85,"&gt;=0")</f>
        <v>0</v>
      </c>
      <c r="D61" s="12">
        <f>COUNTIFS([1]DISPATCH_OTIF!$B$14:$B$85,$B61,[1]DISPATCH_OTIF!$Z$14:$Z$85,"&gt;=0",[1]DISPATCH_OTIF!$AA$14:$AA$85,"Hit")</f>
        <v>0</v>
      </c>
      <c r="E61" s="13" t="str">
        <f t="shared" si="2"/>
        <v/>
      </c>
      <c r="F61" s="14" t="e">
        <f>SUMIF([1]DISPATCH_OTIF!$B$14:B127,$B61,[1]DISPATCH_OTIF!$J$14:$J$85)</f>
        <v>#VALUE!</v>
      </c>
      <c r="H61" s="2"/>
      <c r="I61" s="2"/>
      <c r="J61" s="2"/>
      <c r="K61" s="15"/>
      <c r="L61" s="16"/>
      <c r="M61" s="2"/>
      <c r="N61" s="2"/>
      <c r="O61" s="2"/>
      <c r="P61" s="2"/>
      <c r="Q61" s="2"/>
      <c r="R61" s="2"/>
    </row>
    <row r="62" spans="2:18" ht="15.75" thickBot="1" x14ac:dyDescent="0.3">
      <c r="B62" s="11" t="s">
        <v>21</v>
      </c>
      <c r="C62" s="12">
        <f>COUNTIFS([1]DISPATCH_OTIF!$B$14:$B$85,$B62,[1]DISPATCH_OTIF!$Z$14:$Z$85,"&gt;=0")</f>
        <v>0</v>
      </c>
      <c r="D62" s="12">
        <f>COUNTIFS([1]DISPATCH_OTIF!$B$14:$B$85,$B62,[1]DISPATCH_OTIF!$Z$14:$Z$85,"&gt;=0",[1]DISPATCH_OTIF!$AA$14:$AA$85,"Hit")</f>
        <v>0</v>
      </c>
      <c r="E62" s="13" t="str">
        <f t="shared" si="2"/>
        <v/>
      </c>
      <c r="F62" s="14" t="e">
        <f>SUMIF([1]DISPATCH_OTIF!$B$14:B128,$B62,[1]DISPATCH_OTIF!$J$14:$J$85)</f>
        <v>#VALUE!</v>
      </c>
      <c r="H62" s="2"/>
      <c r="I62" s="2"/>
      <c r="J62" s="2"/>
      <c r="K62" s="15"/>
      <c r="L62" s="16"/>
      <c r="M62" s="2"/>
      <c r="N62" s="2"/>
      <c r="O62" s="2"/>
      <c r="P62" s="2"/>
      <c r="Q62" s="2"/>
      <c r="R62" s="2"/>
    </row>
    <row r="63" spans="2:18" ht="15.75" thickBot="1" x14ac:dyDescent="0.3">
      <c r="B63" s="21" t="s">
        <v>22</v>
      </c>
      <c r="C63" s="22">
        <f>SUM(C50:C62)</f>
        <v>9</v>
      </c>
      <c r="D63" s="22">
        <f>SUM(D50:D62)</f>
        <v>8</v>
      </c>
      <c r="E63" s="23">
        <f>D63/C63</f>
        <v>0.88888888888888884</v>
      </c>
      <c r="F63" s="24" t="e">
        <f>SUM(F50:F62)</f>
        <v>#VALUE!</v>
      </c>
      <c r="G63" s="2"/>
      <c r="H63" s="5"/>
      <c r="I63" s="5"/>
      <c r="J63" s="5"/>
      <c r="K63" s="17"/>
      <c r="L63" s="18"/>
      <c r="M63" s="2"/>
      <c r="N63" s="2"/>
      <c r="O63" s="2"/>
      <c r="P63" s="2"/>
      <c r="Q63" s="2"/>
      <c r="R63" s="2"/>
    </row>
    <row r="64" spans="2:18" x14ac:dyDescent="0.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15.75" thickBot="1" x14ac:dyDescent="0.3">
      <c r="B65" s="5"/>
      <c r="C65" s="25"/>
      <c r="D65" s="25"/>
      <c r="E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32.25" thickBot="1" x14ac:dyDescent="0.55000000000000004">
      <c r="B66" s="5"/>
      <c r="C66" s="25"/>
      <c r="D66" s="1" t="s">
        <v>27</v>
      </c>
      <c r="E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x14ac:dyDescent="0.25">
      <c r="B67" s="5"/>
      <c r="C67" s="25"/>
      <c r="D67" s="25"/>
      <c r="E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ht="15.75" thickBot="1" x14ac:dyDescent="0.3">
      <c r="B68" s="5"/>
      <c r="C68" s="25"/>
      <c r="D68" s="25"/>
      <c r="E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ht="15.75" thickBot="1" x14ac:dyDescent="0.3">
      <c r="B69" s="4" t="s">
        <v>3</v>
      </c>
      <c r="H69" s="5"/>
      <c r="I69" s="2"/>
      <c r="J69" s="2"/>
      <c r="K69" s="2"/>
      <c r="L69" s="2"/>
      <c r="M69" s="2"/>
      <c r="N69" s="5"/>
      <c r="O69" s="2"/>
      <c r="P69" s="2"/>
      <c r="Q69" s="2"/>
      <c r="R69" s="2"/>
    </row>
    <row r="70" spans="2:18" ht="30.75" thickBot="1" x14ac:dyDescent="0.3">
      <c r="B70" s="6" t="s">
        <v>5</v>
      </c>
      <c r="C70" s="7" t="s">
        <v>6</v>
      </c>
      <c r="D70" s="7" t="s">
        <v>7</v>
      </c>
      <c r="E70" s="7" t="s">
        <v>8</v>
      </c>
      <c r="F70" s="8" t="s">
        <v>28</v>
      </c>
      <c r="H70" s="9"/>
      <c r="I70" s="10"/>
      <c r="J70" s="10"/>
      <c r="K70" s="10"/>
      <c r="L70" s="10"/>
      <c r="M70" s="2"/>
      <c r="N70" s="9"/>
      <c r="O70" s="10"/>
      <c r="P70" s="10"/>
      <c r="Q70" s="10"/>
      <c r="R70" s="10"/>
    </row>
    <row r="71" spans="2:18" x14ac:dyDescent="0.25">
      <c r="B71" s="11" t="s">
        <v>11</v>
      </c>
      <c r="C71" s="12">
        <f>COUNTIFS([1]DISPATCH_OTIF!$B$14:$B$85,B71,[1]DISPATCH_OTIF!$AI$14:$AI$85,"&gt;=0")</f>
        <v>1</v>
      </c>
      <c r="D71" s="12">
        <f>COUNTIFS([1]DISPATCH_OTIF!$B$14:$B$85,B71,[1]DISPATCH_OTIF!$AI$14:$AI$85,"&gt;=0",[1]DISPATCH_OTIF!$AJ$14:$AJ$85,"Hit")</f>
        <v>0</v>
      </c>
      <c r="E71" s="13">
        <f t="shared" ref="E71:E83" si="3">IFERROR(D71/C71,"")</f>
        <v>0</v>
      </c>
      <c r="F71" s="14">
        <f>SUMIF([1]DISPATCH_OTIF!$B$14:B85,B71,[1]DISPATCH_OTIF!$AK$14:$AK$85)</f>
        <v>0</v>
      </c>
      <c r="H71" s="2"/>
      <c r="I71" s="2"/>
      <c r="J71" s="2"/>
      <c r="K71" s="15"/>
      <c r="L71" s="16"/>
      <c r="M71" s="2"/>
      <c r="N71" s="2"/>
      <c r="O71" s="2"/>
      <c r="P71" s="2"/>
      <c r="Q71" s="15"/>
      <c r="R71" s="16"/>
    </row>
    <row r="72" spans="2:18" x14ac:dyDescent="0.25">
      <c r="B72" s="11" t="s">
        <v>13</v>
      </c>
      <c r="C72" s="12">
        <f>COUNTIFS([1]DISPATCH_OTIF!$B$14:$B$85,B72,[1]DISPATCH_OTIF!$AI$14:$AI$85,"&gt;=0")</f>
        <v>4</v>
      </c>
      <c r="D72" s="12">
        <f>COUNTIFS([1]DISPATCH_OTIF!$B$14:$B$85,B72,[1]DISPATCH_OTIF!$AI$14:$AI$85,"&gt;=0",[1]DISPATCH_OTIF!$AJ$14:$AJ$85,"Hit")</f>
        <v>0</v>
      </c>
      <c r="E72" s="13">
        <f t="shared" si="3"/>
        <v>0</v>
      </c>
      <c r="F72" s="14">
        <f>SUMIF([1]DISPATCH_OTIF!$B$14:B85,B72,[1]DISPATCH_OTIF!$AK$14:$AK$85)</f>
        <v>0</v>
      </c>
      <c r="H72" s="2"/>
      <c r="I72" s="2"/>
      <c r="J72" s="2"/>
      <c r="K72" s="15"/>
      <c r="L72" s="16"/>
      <c r="M72" s="2"/>
      <c r="N72" s="2"/>
      <c r="O72" s="2"/>
      <c r="P72" s="2"/>
      <c r="Q72" s="15"/>
      <c r="R72" s="16"/>
    </row>
    <row r="73" spans="2:18" x14ac:dyDescent="0.25">
      <c r="B73" s="11" t="s">
        <v>15</v>
      </c>
      <c r="C73" s="12">
        <f>COUNTIFS([1]DISPATCH_OTIF!$B$14:$B$85,B73,[1]DISPATCH_OTIF!$AI$14:$AI$85,"&gt;=0")</f>
        <v>0</v>
      </c>
      <c r="D73" s="12">
        <f>COUNTIFS([1]DISPATCH_OTIF!$B$14:$B$85,B73,[1]DISPATCH_OTIF!$AI$14:$AI$85,"&gt;=0",[1]DISPATCH_OTIF!$AJ$14:$AJ$85,"Hit")</f>
        <v>0</v>
      </c>
      <c r="E73" s="13" t="str">
        <f t="shared" si="3"/>
        <v/>
      </c>
      <c r="F73" s="14">
        <f>SUMIF([1]DISPATCH_OTIF!$B$14:B85,B73,[1]DISPATCH_OTIF!$AK$14:$AK$85)</f>
        <v>0</v>
      </c>
      <c r="H73" s="2"/>
      <c r="I73" s="2"/>
      <c r="J73" s="2"/>
      <c r="K73" s="15"/>
      <c r="L73" s="16"/>
      <c r="M73" s="2"/>
      <c r="N73" s="2"/>
      <c r="O73" s="2"/>
      <c r="P73" s="2"/>
      <c r="Q73" s="15"/>
      <c r="R73" s="16"/>
    </row>
    <row r="74" spans="2:18" x14ac:dyDescent="0.25">
      <c r="B74" s="11" t="s">
        <v>17</v>
      </c>
      <c r="C74" s="12">
        <f>COUNTIFS([1]DISPATCH_OTIF!$B$14:$B$85,B74,[1]DISPATCH_OTIF!$AI$14:$AI$85,"&gt;=0")</f>
        <v>0</v>
      </c>
      <c r="D74" s="12">
        <f>COUNTIFS([1]DISPATCH_OTIF!$B$14:$B$85,B74,[1]DISPATCH_OTIF!$AI$14:$AI$85,"&gt;=0",[1]DISPATCH_OTIF!$AJ$14:$AJ$85,"Hit")</f>
        <v>0</v>
      </c>
      <c r="E74" s="13" t="str">
        <f t="shared" si="3"/>
        <v/>
      </c>
      <c r="F74" s="14" t="e">
        <f>SUMIF([1]DISPATCH_OTIF!$B$14:B86,B74,[1]DISPATCH_OTIF!$AK$14:$AK$85)</f>
        <v>#VALUE!</v>
      </c>
      <c r="H74" s="2"/>
      <c r="I74" s="2"/>
      <c r="J74" s="2"/>
      <c r="K74" s="15"/>
      <c r="L74" s="16"/>
      <c r="M74" s="2"/>
      <c r="N74" s="5"/>
      <c r="O74" s="5"/>
      <c r="P74" s="5"/>
      <c r="Q74" s="17"/>
      <c r="R74" s="18"/>
    </row>
    <row r="75" spans="2:18" x14ac:dyDescent="0.25">
      <c r="B75" s="11" t="s">
        <v>12</v>
      </c>
      <c r="C75" s="12">
        <f>COUNTIFS([1]DISPATCH_OTIF!$B$14:$B$85,B75,[1]DISPATCH_OTIF!$AI$14:$AI$85,"&gt;=0")</f>
        <v>0</v>
      </c>
      <c r="D75" s="12">
        <f>COUNTIFS([1]DISPATCH_OTIF!$B$14:$B$85,B75,[1]DISPATCH_OTIF!$AI$14:$AI$85,"&gt;=0",[1]DISPATCH_OTIF!$AJ$14:$AJ$85,"Hit")</f>
        <v>0</v>
      </c>
      <c r="E75" s="13" t="str">
        <f t="shared" si="3"/>
        <v/>
      </c>
      <c r="F75" s="14" t="e">
        <f>SUMIF([1]DISPATCH_OTIF!$B$14:B87,B75,[1]DISPATCH_OTIF!$AK$14:$AK$85)</f>
        <v>#VALUE!</v>
      </c>
      <c r="H75" s="2"/>
      <c r="I75" s="2"/>
      <c r="J75" s="2"/>
      <c r="K75" s="15"/>
      <c r="L75" s="16"/>
      <c r="M75" s="2"/>
      <c r="N75" s="5"/>
      <c r="O75" s="5"/>
      <c r="P75" s="5"/>
      <c r="Q75" s="17"/>
      <c r="R75" s="18"/>
    </row>
    <row r="76" spans="2:18" x14ac:dyDescent="0.25">
      <c r="B76" s="11" t="s">
        <v>18</v>
      </c>
      <c r="C76" s="12">
        <f>COUNTIFS([1]DISPATCH_OTIF!$B$14:$B$85,B76,[1]DISPATCH_OTIF!$AI$14:$AI$85,"&gt;=0")</f>
        <v>0</v>
      </c>
      <c r="D76" s="12">
        <f>COUNTIFS([1]DISPATCH_OTIF!$B$14:$B$85,B76,[1]DISPATCH_OTIF!$AI$14:$AI$85,"&gt;=0",[1]DISPATCH_OTIF!$AJ$14:$AJ$85,"Hit")</f>
        <v>0</v>
      </c>
      <c r="E76" s="13" t="str">
        <f t="shared" si="3"/>
        <v/>
      </c>
      <c r="F76" s="14" t="e">
        <f>SUMIF([1]DISPATCH_OTIF!$B$14:B88,B76,[1]DISPATCH_OTIF!$AK$14:$AK$85)</f>
        <v>#VALUE!</v>
      </c>
      <c r="H76" s="2"/>
      <c r="I76" s="2"/>
      <c r="J76" s="2"/>
      <c r="K76" s="15"/>
      <c r="L76" s="16"/>
      <c r="M76" s="2"/>
      <c r="N76" s="2"/>
      <c r="O76" s="2"/>
      <c r="P76" s="2"/>
      <c r="Q76" s="2"/>
      <c r="R76" s="2"/>
    </row>
    <row r="77" spans="2:18" x14ac:dyDescent="0.25">
      <c r="B77" s="11" t="s">
        <v>19</v>
      </c>
      <c r="C77" s="12">
        <f>COUNTIFS([1]DISPATCH_OTIF!$B$14:$B$85,B77,[1]DISPATCH_OTIF!$AI$14:$AI$85,"&gt;=0")</f>
        <v>3</v>
      </c>
      <c r="D77" s="12">
        <f>COUNTIFS([1]DISPATCH_OTIF!$B$14:$B$85,B77,[1]DISPATCH_OTIF!$AI$14:$AI$85,"&gt;=0",[1]DISPATCH_OTIF!$AJ$14:$AJ$85,"Hit")</f>
        <v>3</v>
      </c>
      <c r="E77" s="28"/>
      <c r="F77" s="2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x14ac:dyDescent="0.25">
      <c r="B78" s="20" t="s">
        <v>20</v>
      </c>
      <c r="C78" s="12">
        <f>COUNTIFS([1]DISPATCH_OTIF!$B$14:$B$85,B78,[1]DISPATCH_OTIF!$AI$14:$AI$85,"&gt;=0")</f>
        <v>5</v>
      </c>
      <c r="D78" s="12">
        <f>COUNTIFS([1]DISPATCH_OTIF!$B$14:$B$85,B78,[1]DISPATCH_OTIF!$AI$14:$AI$85,"&gt;=0",[1]DISPATCH_OTIF!$AJ$14:$AJ$85,"Hit")</f>
        <v>3</v>
      </c>
      <c r="E78" s="13">
        <f t="shared" si="3"/>
        <v>0.6</v>
      </c>
      <c r="F78" s="14" t="e">
        <f>SUMIF([1]DISPATCH_OTIF!$B$14:B89,B78,[1]DISPATCH_OTIF!$AK$14:$AK$85)</f>
        <v>#VALUE!</v>
      </c>
      <c r="H78" s="2"/>
      <c r="I78" s="2"/>
      <c r="J78" s="2"/>
      <c r="K78" s="15"/>
      <c r="L78" s="16"/>
      <c r="M78" s="2"/>
      <c r="N78" s="2"/>
      <c r="O78" s="2"/>
      <c r="P78" s="2"/>
      <c r="Q78" s="2"/>
      <c r="R78" s="2"/>
    </row>
    <row r="79" spans="2:18" x14ac:dyDescent="0.25">
      <c r="B79" s="11" t="s">
        <v>2</v>
      </c>
      <c r="C79" s="12">
        <f>COUNTIFS([1]DISPATCH_OTIF!$B$14:$B$85,B79,[1]DISPATCH_OTIF!$AI$14:$AI$85,"&gt;=0")</f>
        <v>2</v>
      </c>
      <c r="D79" s="12">
        <f>COUNTIFS([1]DISPATCH_OTIF!$B$14:$B$85,B79,[1]DISPATCH_OTIF!$AI$14:$AI$85,"&gt;=0",[1]DISPATCH_OTIF!$AJ$14:$AJ$85,"Hit")</f>
        <v>0</v>
      </c>
      <c r="E79" s="13"/>
      <c r="F79" s="14"/>
      <c r="H79" s="2"/>
      <c r="I79" s="2"/>
      <c r="J79" s="2"/>
      <c r="K79" s="15"/>
      <c r="L79" s="16"/>
      <c r="M79" s="2"/>
      <c r="N79" s="2"/>
      <c r="O79" s="2"/>
      <c r="P79" s="2"/>
      <c r="Q79" s="2"/>
      <c r="R79" s="2"/>
    </row>
    <row r="80" spans="2:18" x14ac:dyDescent="0.25">
      <c r="B80" s="11" t="s">
        <v>14</v>
      </c>
      <c r="C80" s="12">
        <f>COUNTIFS([1]DISPATCH_OTIF!$B$14:$B$85,B80,[1]DISPATCH_OTIF!$AI$14:$AI$85,"&gt;=0")</f>
        <v>0</v>
      </c>
      <c r="D80" s="12">
        <f>COUNTIFS([1]DISPATCH_OTIF!$B$14:$B$85,B80,[1]DISPATCH_OTIF!$AI$14:$AI$85,"&gt;=0",[1]DISPATCH_OTIF!$AJ$14:$AJ$85,"Hit")</f>
        <v>0</v>
      </c>
      <c r="E80" s="13" t="str">
        <f t="shared" ref="E80" si="4">IFERROR(D80/C80,"")</f>
        <v/>
      </c>
      <c r="F80" s="14" t="e">
        <f>SUMIF([1]DISPATCH_OTIF!$B$14:B90,B80,[1]DISPATCH_OTIF!$AK$14:$AK$85)</f>
        <v>#VALUE!</v>
      </c>
      <c r="H80" s="2"/>
      <c r="I80" s="2"/>
      <c r="J80" s="2"/>
      <c r="K80" s="15"/>
      <c r="L80" s="16"/>
      <c r="M80" s="2"/>
      <c r="N80" s="2"/>
      <c r="O80" s="2"/>
      <c r="P80" s="2"/>
      <c r="Q80" s="2"/>
      <c r="R80" s="2"/>
    </row>
    <row r="81" spans="2:18" x14ac:dyDescent="0.25">
      <c r="B81" s="11" t="s">
        <v>16</v>
      </c>
      <c r="C81" s="12">
        <f>COUNTIFS([1]DISPATCH_OTIF!$B$14:$B$85,B81,[1]DISPATCH_OTIF!$AI$14:$AI$85,"&gt;=0")</f>
        <v>0</v>
      </c>
      <c r="D81" s="12">
        <f>COUNTIFS([1]DISPATCH_OTIF!$B$14:$B$85,B81,[1]DISPATCH_OTIF!$AI$14:$AI$85,"&gt;=0",[1]DISPATCH_OTIF!$AJ$14:$AJ$85,"Hit")</f>
        <v>0</v>
      </c>
      <c r="E81" s="13" t="str">
        <f t="shared" si="3"/>
        <v/>
      </c>
      <c r="F81" s="14" t="e">
        <f>SUMIF([1]DISPATCH_OTIF!$B$14:B149,B81,[1]DISPATCH_OTIF!$S$14:$S$104)</f>
        <v>#VALUE!</v>
      </c>
      <c r="H81" s="2"/>
      <c r="I81" s="2"/>
      <c r="J81" s="2"/>
      <c r="K81" s="15"/>
      <c r="L81" s="16"/>
      <c r="M81" s="2"/>
      <c r="N81" s="2"/>
      <c r="O81" s="2"/>
      <c r="P81" s="2"/>
      <c r="Q81" s="2"/>
      <c r="R81" s="2"/>
    </row>
    <row r="82" spans="2:18" x14ac:dyDescent="0.25">
      <c r="B82" s="11" t="s">
        <v>10</v>
      </c>
      <c r="C82" s="12">
        <f>COUNTIFS([1]DISPATCH_OTIF!$B$14:$B$85,B82,[1]DISPATCH_OTIF!$AI$14:$AI$85,"&gt;=0")</f>
        <v>0</v>
      </c>
      <c r="D82" s="12">
        <f>COUNTIFS([1]DISPATCH_OTIF!$B$14:$B$85,B82,[1]DISPATCH_OTIF!$AI$14:$AI$85,"&gt;=0",[1]DISPATCH_OTIF!$AJ$14:$AJ$85,"Hit")</f>
        <v>0</v>
      </c>
      <c r="E82" s="13" t="str">
        <f t="shared" si="3"/>
        <v/>
      </c>
      <c r="F82" s="14" t="e">
        <f>SUMIF([1]DISPATCH_OTIF!$B$14:B90,B82,[1]DISPATCH_OTIF!$AK$14:$AK$85)</f>
        <v>#VALUE!</v>
      </c>
      <c r="H82" s="2"/>
      <c r="I82" s="2"/>
      <c r="J82" s="2"/>
      <c r="K82" s="15"/>
      <c r="L82" s="16"/>
      <c r="M82" s="2"/>
      <c r="N82" s="2"/>
      <c r="O82" s="2"/>
      <c r="P82" s="2"/>
      <c r="Q82" s="2"/>
      <c r="R82" s="2"/>
    </row>
    <row r="83" spans="2:18" ht="15.75" thickBot="1" x14ac:dyDescent="0.3">
      <c r="B83" s="11" t="s">
        <v>21</v>
      </c>
      <c r="C83" s="12">
        <f>COUNTIFS([1]DISPATCH_OTIF!$B$14:$B$85,B83,[1]DISPATCH_OTIF!$AI$14:$AI$85,"&gt;=0")</f>
        <v>0</v>
      </c>
      <c r="D83" s="12">
        <f>COUNTIFS([1]DISPATCH_OTIF!$B$14:$B$85,B83,[1]DISPATCH_OTIF!$AI$14:$AI$85,"&gt;=0",[1]DISPATCH_OTIF!$AJ$14:$AJ$85,"Hit")</f>
        <v>0</v>
      </c>
      <c r="E83" s="13" t="str">
        <f t="shared" si="3"/>
        <v/>
      </c>
      <c r="F83" s="14" t="e">
        <f>SUMIF([1]DISPATCH_OTIF!$B$14:B145,$B83,[1]DISPATCH_OTIF!$J$14:$J$85)</f>
        <v>#VALUE!</v>
      </c>
      <c r="H83" s="2"/>
      <c r="I83" s="2"/>
      <c r="J83" s="2"/>
      <c r="K83" s="15"/>
      <c r="L83" s="16"/>
      <c r="M83" s="2"/>
      <c r="N83" s="2"/>
      <c r="O83" s="2"/>
      <c r="P83" s="2"/>
      <c r="Q83" s="2"/>
      <c r="R83" s="2"/>
    </row>
    <row r="84" spans="2:18" ht="15.75" thickBot="1" x14ac:dyDescent="0.3">
      <c r="B84" s="21" t="s">
        <v>22</v>
      </c>
      <c r="C84" s="22">
        <f>SUM(C71:C83)</f>
        <v>15</v>
      </c>
      <c r="D84" s="22">
        <f>SUM(D71:D83)</f>
        <v>6</v>
      </c>
      <c r="E84" s="23">
        <f>D84/C84</f>
        <v>0.4</v>
      </c>
      <c r="F84" s="24" t="e">
        <f>SUM(F71:F83)</f>
        <v>#VALUE!</v>
      </c>
      <c r="G84" s="2"/>
      <c r="H84" s="5"/>
      <c r="I84" s="5"/>
      <c r="J84" s="5"/>
      <c r="K84" s="17"/>
      <c r="L84" s="18"/>
      <c r="M84" s="2"/>
      <c r="N84" s="2"/>
      <c r="O84" s="2"/>
      <c r="P84" s="2"/>
      <c r="Q84" s="2"/>
      <c r="R84" s="2"/>
    </row>
    <row r="85" spans="2:18" x14ac:dyDescent="0.25"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2:18" ht="15.75" thickBot="1" x14ac:dyDescent="0.3">
      <c r="B86" s="5"/>
      <c r="C86" s="25"/>
      <c r="D86" s="25"/>
      <c r="E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18" ht="32.25" thickBot="1" x14ac:dyDescent="0.55000000000000004">
      <c r="B87" s="5"/>
      <c r="C87" s="25"/>
      <c r="D87" s="1" t="s">
        <v>29</v>
      </c>
      <c r="E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2:18" x14ac:dyDescent="0.25">
      <c r="B88" s="5"/>
      <c r="C88" s="25"/>
      <c r="D88" s="25"/>
      <c r="E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2:18" ht="15.75" thickBot="1" x14ac:dyDescent="0.3">
      <c r="B89" s="5"/>
      <c r="C89" s="25"/>
      <c r="D89" s="25"/>
      <c r="E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2:18" ht="15.75" thickBot="1" x14ac:dyDescent="0.3">
      <c r="B90" s="4" t="s">
        <v>3</v>
      </c>
      <c r="H90" s="5"/>
      <c r="I90" s="2"/>
      <c r="J90" s="2"/>
      <c r="K90" s="2"/>
      <c r="L90" s="2"/>
      <c r="M90" s="2"/>
      <c r="N90" s="5"/>
      <c r="O90" s="2"/>
      <c r="P90" s="2"/>
      <c r="Q90" s="2"/>
      <c r="R90" s="2"/>
    </row>
    <row r="91" spans="2:18" ht="30.75" thickBot="1" x14ac:dyDescent="0.3">
      <c r="B91" s="6" t="s">
        <v>5</v>
      </c>
      <c r="C91" s="7" t="s">
        <v>6</v>
      </c>
      <c r="D91" s="7" t="s">
        <v>7</v>
      </c>
      <c r="E91" s="7" t="s">
        <v>8</v>
      </c>
      <c r="F91" s="8" t="s">
        <v>28</v>
      </c>
      <c r="H91" s="9"/>
      <c r="I91" s="10"/>
      <c r="J91" s="10"/>
      <c r="K91" s="10"/>
      <c r="L91" s="10"/>
      <c r="M91" s="2"/>
      <c r="N91" s="9"/>
      <c r="O91" s="10"/>
      <c r="P91" s="10"/>
      <c r="Q91" s="10"/>
      <c r="R91" s="10"/>
    </row>
    <row r="92" spans="2:18" x14ac:dyDescent="0.25">
      <c r="B92" s="11" t="s">
        <v>11</v>
      </c>
      <c r="C92" s="12">
        <f>COUNTIFS([1]DISPATCH_OTIF!$B$14:$B$85,B92,[1]DISPATCH_OTIF!$AP$14:$AP$85,"&gt;0")</f>
        <v>0</v>
      </c>
      <c r="D92" s="12">
        <f>COUNTIFS([1]DISPATCH_OTIF!$B$14:$B$85,B92,[1]DISPATCH_OTIF!$AP$14:$AP$85,"&gt;0",[1]DISPATCH_OTIF!$AS$14:$AS$85,"Hit")</f>
        <v>0</v>
      </c>
      <c r="E92" s="13" t="str">
        <f t="shared" ref="E92:E100" si="5">IFERROR(D92/C92,"")</f>
        <v/>
      </c>
      <c r="F92" s="14" t="e">
        <f>SUMIF([1]DISPATCH_OTIF!$B$14:B101,B92,[1]DISPATCH_OTIF!$AK$14:$AK$85)</f>
        <v>#VALUE!</v>
      </c>
      <c r="H92" s="2"/>
      <c r="I92" s="2"/>
      <c r="J92" s="2"/>
      <c r="K92" s="15"/>
      <c r="L92" s="16"/>
      <c r="M92" s="2"/>
      <c r="N92" s="2"/>
      <c r="O92" s="2"/>
      <c r="P92" s="2"/>
      <c r="Q92" s="15"/>
      <c r="R92" s="16"/>
    </row>
    <row r="93" spans="2:18" x14ac:dyDescent="0.25">
      <c r="B93" s="11" t="s">
        <v>13</v>
      </c>
      <c r="C93" s="12">
        <f>COUNTIFS([1]DISPATCH_OTIF!$B$14:$B$85,B93,[1]DISPATCH_OTIF!$AP$14:$AP$85,"&gt;0")</f>
        <v>0</v>
      </c>
      <c r="D93" s="12">
        <f>COUNTIFS([1]DISPATCH_OTIF!$B$14:$B$85,B93,[1]DISPATCH_OTIF!$AP$14:$AP$85,"&gt;0",[1]DISPATCH_OTIF!$AS$14:$AS$85,"Hit")</f>
        <v>0</v>
      </c>
      <c r="E93" s="13" t="str">
        <f t="shared" si="5"/>
        <v/>
      </c>
      <c r="F93" s="14" t="e">
        <f>SUMIF([1]DISPATCH_OTIF!$B$14:B101,B93,[1]DISPATCH_OTIF!$AK$14:$AK$85)</f>
        <v>#VALUE!</v>
      </c>
      <c r="H93" s="2"/>
      <c r="I93" s="2"/>
      <c r="J93" s="2"/>
      <c r="K93" s="15"/>
      <c r="L93" s="16"/>
      <c r="M93" s="2"/>
      <c r="N93" s="2"/>
      <c r="O93" s="2"/>
      <c r="P93" s="2"/>
      <c r="Q93" s="15"/>
      <c r="R93" s="16"/>
    </row>
    <row r="94" spans="2:18" x14ac:dyDescent="0.25">
      <c r="B94" s="11" t="s">
        <v>15</v>
      </c>
      <c r="C94" s="12">
        <f>COUNTIFS([1]DISPATCH_OTIF!$B$14:$B$85,B94,[1]DISPATCH_OTIF!$AP$14:$AP$85,"&gt;0")</f>
        <v>0</v>
      </c>
      <c r="D94" s="12">
        <f>COUNTIFS([1]DISPATCH_OTIF!$B$14:$B$85,B94,[1]DISPATCH_OTIF!$AP$14:$AP$85,"&gt;0",[1]DISPATCH_OTIF!$AS$14:$AS$85,"Hit")</f>
        <v>0</v>
      </c>
      <c r="E94" s="13" t="str">
        <f t="shared" si="5"/>
        <v/>
      </c>
      <c r="F94" s="14" t="e">
        <f>SUMIF([1]DISPATCH_OTIF!$B$14:B102,B94,[1]DISPATCH_OTIF!$AK$14:$AK$85)</f>
        <v>#VALUE!</v>
      </c>
      <c r="H94" s="2"/>
      <c r="I94" s="2"/>
      <c r="J94" s="2"/>
      <c r="K94" s="15"/>
      <c r="L94" s="16"/>
      <c r="M94" s="2"/>
      <c r="N94" s="2"/>
      <c r="O94" s="2"/>
      <c r="P94" s="2"/>
      <c r="Q94" s="15"/>
      <c r="R94" s="16"/>
    </row>
    <row r="95" spans="2:18" x14ac:dyDescent="0.25">
      <c r="B95" s="11" t="s">
        <v>17</v>
      </c>
      <c r="C95" s="12">
        <f>COUNTIFS([1]DISPATCH_OTIF!$B$14:$B$85,B95,[1]DISPATCH_OTIF!$AP$14:$AP$85,"&gt;0")</f>
        <v>0</v>
      </c>
      <c r="D95" s="12">
        <f>COUNTIFS([1]DISPATCH_OTIF!$B$14:$B$85,B95,[1]DISPATCH_OTIF!$AP$14:$AP$85,"&gt;0",[1]DISPATCH_OTIF!$AS$14:$AS$85,"Hit")</f>
        <v>0</v>
      </c>
      <c r="E95" s="13" t="str">
        <f t="shared" si="5"/>
        <v/>
      </c>
      <c r="F95" s="14" t="e">
        <f>SUMIF([1]DISPATCH_OTIF!$B$14:B103,B95,[1]DISPATCH_OTIF!$AK$14:$AK$85)</f>
        <v>#VALUE!</v>
      </c>
      <c r="H95" s="2"/>
      <c r="I95" s="2"/>
      <c r="J95" s="2"/>
      <c r="K95" s="15"/>
      <c r="L95" s="16"/>
      <c r="M95" s="2"/>
      <c r="N95" s="5"/>
      <c r="O95" s="5"/>
      <c r="P95" s="5"/>
      <c r="Q95" s="17"/>
      <c r="R95" s="18"/>
    </row>
    <row r="96" spans="2:18" x14ac:dyDescent="0.25">
      <c r="B96" s="11" t="s">
        <v>12</v>
      </c>
      <c r="C96" s="12">
        <f>COUNTIFS([1]DISPATCH_OTIF!$B$14:$B$85,B96,[1]DISPATCH_OTIF!$AP$14:$AP$85,"&gt;0")</f>
        <v>0</v>
      </c>
      <c r="D96" s="12">
        <f>COUNTIFS([1]DISPATCH_OTIF!$B$14:$B$85,B96,[1]DISPATCH_OTIF!$AP$14:$AP$85,"&gt;0",[1]DISPATCH_OTIF!$AS$14:$AS$85,"Hit")</f>
        <v>0</v>
      </c>
      <c r="E96" s="13" t="str">
        <f t="shared" si="5"/>
        <v/>
      </c>
      <c r="F96" s="14" t="e">
        <f>SUMIF([1]DISPATCH_OTIF!$B$14:B104,B96,[1]DISPATCH_OTIF!$AK$14:$AK$85)</f>
        <v>#VALUE!</v>
      </c>
      <c r="H96" s="2"/>
      <c r="I96" s="2"/>
      <c r="J96" s="2"/>
      <c r="K96" s="15"/>
      <c r="L96" s="16"/>
      <c r="M96" s="2"/>
      <c r="N96" s="5"/>
      <c r="O96" s="5"/>
      <c r="P96" s="5"/>
      <c r="Q96" s="17"/>
      <c r="R96" s="18"/>
    </row>
    <row r="97" spans="2:18" x14ac:dyDescent="0.25">
      <c r="B97" s="11" t="s">
        <v>18</v>
      </c>
      <c r="C97" s="12">
        <f>COUNTIFS([1]DISPATCH_OTIF!$B$14:$B$85,B97,[1]DISPATCH_OTIF!$AP$14:$AP$85,"&gt;0")</f>
        <v>0</v>
      </c>
      <c r="D97" s="12">
        <f>COUNTIFS([1]DISPATCH_OTIF!$B$14:$B$85,B97,[1]DISPATCH_OTIF!$AP$14:$AP$85,"&gt;0",[1]DISPATCH_OTIF!$AS$14:$AS$85,"Hit")</f>
        <v>0</v>
      </c>
      <c r="E97" s="13" t="str">
        <f t="shared" si="5"/>
        <v/>
      </c>
      <c r="F97" s="14" t="e">
        <f>SUMIF([1]DISPATCH_OTIF!$B$14:B105,B97,[1]DISPATCH_OTIF!$AK$14:$AK$85)</f>
        <v>#VALUE!</v>
      </c>
      <c r="H97" s="2"/>
      <c r="I97" s="2"/>
      <c r="J97" s="2"/>
      <c r="K97" s="15"/>
      <c r="L97" s="16"/>
      <c r="M97" s="2"/>
      <c r="N97" s="2"/>
      <c r="O97" s="2"/>
      <c r="P97" s="2"/>
      <c r="Q97" s="2"/>
      <c r="R97" s="2"/>
    </row>
    <row r="98" spans="2:18" x14ac:dyDescent="0.25">
      <c r="B98" s="20" t="s">
        <v>20</v>
      </c>
      <c r="C98" s="12">
        <f>COUNTIFS([1]DISPATCH_OTIF!$B$14:$B$85,B98,[1]DISPATCH_OTIF!$AP$14:$AP$85,"&gt;0")</f>
        <v>0</v>
      </c>
      <c r="D98" s="12">
        <f>COUNTIFS([1]DISPATCH_OTIF!$B$14:$B$85,B98,[1]DISPATCH_OTIF!$AP$14:$AP$85,"&gt;0",[1]DISPATCH_OTIF!$AS$14:$AS$85,"Hit")</f>
        <v>0</v>
      </c>
      <c r="E98" s="13" t="str">
        <f t="shared" si="5"/>
        <v/>
      </c>
      <c r="F98" s="14" t="e">
        <f>SUMIF([1]DISPATCH_OTIF!$B$14:B106,B98,[1]DISPATCH_OTIF!$AK$14:$AK$85)</f>
        <v>#VALUE!</v>
      </c>
      <c r="H98" s="2"/>
      <c r="I98" s="2"/>
      <c r="J98" s="2"/>
      <c r="K98" s="15"/>
      <c r="L98" s="16"/>
      <c r="M98" s="2"/>
      <c r="N98" s="2"/>
      <c r="O98" s="2"/>
      <c r="P98" s="2"/>
      <c r="Q98" s="2"/>
      <c r="R98" s="2"/>
    </row>
    <row r="99" spans="2:18" x14ac:dyDescent="0.25">
      <c r="B99" s="11" t="s">
        <v>14</v>
      </c>
      <c r="C99" s="12">
        <f>COUNTIFS([1]DISPATCH_OTIF!$B$14:$B$85,B99,[1]DISPATCH_OTIF!$AP$14:$AP$85,"&gt;0")</f>
        <v>0</v>
      </c>
      <c r="D99" s="12">
        <f>COUNTIFS([1]DISPATCH_OTIF!$B$14:$B$85,B99,[1]DISPATCH_OTIF!$AP$14:$AP$85,"&gt;0",[1]DISPATCH_OTIF!$AS$14:$AS$85,"Hit")</f>
        <v>0</v>
      </c>
      <c r="E99" s="13" t="str">
        <f t="shared" si="5"/>
        <v/>
      </c>
      <c r="F99" s="14" t="e">
        <f>SUMIF([1]DISPATCH_OTIF!$B$14:B107,B99,[1]DISPATCH_OTIF!$AK$14:$AK$85)</f>
        <v>#VALUE!</v>
      </c>
      <c r="H99" s="2"/>
      <c r="I99" s="2"/>
      <c r="J99" s="2"/>
      <c r="K99" s="15"/>
      <c r="L99" s="16"/>
      <c r="M99" s="2"/>
      <c r="N99" s="2"/>
      <c r="O99" s="2"/>
      <c r="P99" s="2"/>
      <c r="Q99" s="2"/>
      <c r="R99" s="2"/>
    </row>
    <row r="100" spans="2:18" ht="15.75" thickBot="1" x14ac:dyDescent="0.3">
      <c r="B100" s="11" t="s">
        <v>21</v>
      </c>
      <c r="C100" s="12">
        <f>COUNTIFS([1]DISPATCH_OTIF!$B$14:$B$85,B100,[1]DISPATCH_OTIF!$AP$14:$AP$85,"&gt;0")</f>
        <v>0</v>
      </c>
      <c r="D100" s="12">
        <f>COUNTIFS([1]DISPATCH_OTIF!$B$14:$B$85,B100,[1]DISPATCH_OTIF!$AP$14:$AP$85,"&gt;0",[1]DISPATCH_OTIF!$AS$14:$AS$85,"Hit")</f>
        <v>0</v>
      </c>
      <c r="E100" s="13" t="str">
        <f t="shared" si="5"/>
        <v/>
      </c>
      <c r="F100" s="14" t="e">
        <f>SUMIF([1]DISPATCH_OTIF!$B$14:B162,$B100,[1]DISPATCH_OTIF!$J$14:$J$85)</f>
        <v>#VALUE!</v>
      </c>
      <c r="H100" s="2"/>
      <c r="I100" s="2"/>
      <c r="J100" s="2"/>
      <c r="K100" s="15"/>
      <c r="L100" s="16"/>
      <c r="M100" s="2"/>
      <c r="N100" s="2"/>
      <c r="O100" s="2"/>
      <c r="P100" s="2"/>
      <c r="Q100" s="2"/>
      <c r="R100" s="2"/>
    </row>
    <row r="101" spans="2:18" ht="15.75" thickBot="1" x14ac:dyDescent="0.3">
      <c r="B101" s="21" t="s">
        <v>22</v>
      </c>
      <c r="C101" s="22">
        <f>SUM(C92:C100)</f>
        <v>0</v>
      </c>
      <c r="D101" s="22">
        <f>SUM(D92:D100)</f>
        <v>0</v>
      </c>
      <c r="E101" s="23" t="e">
        <f>D101/C101</f>
        <v>#DIV/0!</v>
      </c>
      <c r="F101" s="24" t="e">
        <f>SUM(F92:F100)</f>
        <v>#VALUE!</v>
      </c>
      <c r="G101" s="2"/>
      <c r="H101" s="5"/>
      <c r="I101" s="5"/>
      <c r="J101" s="5"/>
      <c r="K101" s="17"/>
      <c r="L101" s="18"/>
      <c r="M101" s="2"/>
      <c r="N101" s="2"/>
      <c r="O101" s="2"/>
      <c r="P101" s="2"/>
      <c r="Q101" s="2"/>
      <c r="R101" s="2"/>
    </row>
    <row r="102" spans="2:18" x14ac:dyDescent="0.25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5.75" thickBot="1" x14ac:dyDescent="0.3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5.75" thickBot="1" x14ac:dyDescent="0.3">
      <c r="B104" s="4" t="s">
        <v>3</v>
      </c>
      <c r="C104" t="s">
        <v>30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30.75" thickBot="1" x14ac:dyDescent="0.3">
      <c r="B105" s="6" t="s">
        <v>5</v>
      </c>
      <c r="C105" s="7" t="s">
        <v>6</v>
      </c>
      <c r="D105" s="7" t="s">
        <v>7</v>
      </c>
      <c r="E105" s="7" t="s">
        <v>8</v>
      </c>
      <c r="F105" s="8" t="s">
        <v>28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x14ac:dyDescent="0.25">
      <c r="B106" s="11" t="s">
        <v>11</v>
      </c>
      <c r="C106" s="27">
        <f t="shared" ref="C106:D110" si="6">C7+C28+C50+C71+C92</f>
        <v>7</v>
      </c>
      <c r="D106" s="27">
        <f t="shared" si="6"/>
        <v>6</v>
      </c>
      <c r="E106" s="28">
        <f t="shared" ref="E106:E118" si="7">IFERROR(D106/C106,"")</f>
        <v>0.8571428571428571</v>
      </c>
      <c r="F106" s="29" t="e">
        <f>SUMIF([1]DISPATCH_OTIF!$B$14:B113,B106,[1]DISPATCH_OTIF!$AK$14:$AK$85)</f>
        <v>#VALUE!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x14ac:dyDescent="0.25">
      <c r="B107" s="11" t="s">
        <v>13</v>
      </c>
      <c r="C107" s="27">
        <f t="shared" si="6"/>
        <v>6</v>
      </c>
      <c r="D107" s="27">
        <f t="shared" si="6"/>
        <v>2</v>
      </c>
      <c r="E107" s="28">
        <f t="shared" si="7"/>
        <v>0.33333333333333331</v>
      </c>
      <c r="F107" s="29" t="e">
        <f>SUMIF([1]DISPATCH_OTIF!$B$14:B114,B107,[1]DISPATCH_OTIF!$AK$14:$AK$85)</f>
        <v>#VALUE!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 x14ac:dyDescent="0.25">
      <c r="B108" s="11" t="s">
        <v>15</v>
      </c>
      <c r="C108" s="27">
        <f t="shared" si="6"/>
        <v>0</v>
      </c>
      <c r="D108" s="27">
        <f t="shared" si="6"/>
        <v>0</v>
      </c>
      <c r="E108" s="28" t="str">
        <f t="shared" si="7"/>
        <v/>
      </c>
      <c r="F108" s="29" t="e">
        <f>SUMIF([1]DISPATCH_OTIF!$B$14:B115,B108,[1]DISPATCH_OTIF!$AK$14:$AK$85)</f>
        <v>#VALUE!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 x14ac:dyDescent="0.25">
      <c r="B109" s="11" t="s">
        <v>17</v>
      </c>
      <c r="C109" s="27">
        <f t="shared" si="6"/>
        <v>0</v>
      </c>
      <c r="D109" s="27">
        <f t="shared" si="6"/>
        <v>0</v>
      </c>
      <c r="E109" s="28" t="str">
        <f t="shared" si="7"/>
        <v/>
      </c>
      <c r="F109" s="29" t="e">
        <f>SUMIF([1]DISPATCH_OTIF!$B$14:B116,B109,[1]DISPATCH_OTIF!$AK$14:$AK$85)</f>
        <v>#VALUE!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 x14ac:dyDescent="0.25">
      <c r="B110" s="11" t="s">
        <v>12</v>
      </c>
      <c r="C110" s="27">
        <f t="shared" si="6"/>
        <v>0</v>
      </c>
      <c r="D110" s="27">
        <f t="shared" si="6"/>
        <v>0</v>
      </c>
      <c r="E110" s="28" t="str">
        <f t="shared" si="7"/>
        <v/>
      </c>
      <c r="F110" s="29" t="e">
        <f>SUMIF([1]DISPATCH_OTIF!$B$14:B117,B110,[1]DISPATCH_OTIF!$AK$14:$AK$85)</f>
        <v>#VALUE!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 x14ac:dyDescent="0.25">
      <c r="B111" s="11" t="s">
        <v>18</v>
      </c>
      <c r="C111" s="27">
        <f>C12+C33+C55+C76+C97</f>
        <v>0</v>
      </c>
      <c r="D111" s="27">
        <f>D12+D33+D55+D76+D97</f>
        <v>0</v>
      </c>
      <c r="E111" s="28" t="str">
        <f t="shared" si="7"/>
        <v/>
      </c>
      <c r="F111" s="29" t="e">
        <f>SUMIF([1]DISPATCH_OTIF!$B$14:B118,B111,[1]DISPATCH_OTIF!$AK$14:$AK$85)</f>
        <v>#VALUE!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 x14ac:dyDescent="0.25">
      <c r="B112" s="11" t="s">
        <v>19</v>
      </c>
      <c r="C112" s="27">
        <f>C13+C34+C56+C77+C98</f>
        <v>3</v>
      </c>
      <c r="D112" s="27">
        <f>D13+D34+D56+D77+D98</f>
        <v>3</v>
      </c>
      <c r="E112" s="28"/>
      <c r="F112" s="2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25">
      <c r="B113" s="20" t="s">
        <v>20</v>
      </c>
      <c r="C113" s="27">
        <f t="shared" ref="C113:D116" si="8">C14+C35+C57+C78+C98</f>
        <v>15</v>
      </c>
      <c r="D113" s="27">
        <f t="shared" si="8"/>
        <v>11</v>
      </c>
      <c r="E113" s="28">
        <f t="shared" si="7"/>
        <v>0.73333333333333328</v>
      </c>
      <c r="F113" s="29" t="e">
        <f>SUMIF([1]DISPATCH_OTIF!$B$14:B119,B113,[1]DISPATCH_OTIF!$AK$14:$AK$85)</f>
        <v>#VALUE!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25">
      <c r="B114" s="11" t="s">
        <v>2</v>
      </c>
      <c r="C114" s="27">
        <f t="shared" si="8"/>
        <v>15</v>
      </c>
      <c r="D114" s="27">
        <f t="shared" si="8"/>
        <v>13</v>
      </c>
      <c r="E114" s="28">
        <f t="shared" si="7"/>
        <v>0.8666666666666667</v>
      </c>
      <c r="F114" s="29" t="e">
        <f>SUMIF([1]DISPATCH_OTIF!$B$14:B120,B114,[1]DISPATCH_OTIF!$AK$14:$AK$85)</f>
        <v>#VALUE!</v>
      </c>
      <c r="H114" s="2"/>
      <c r="I114" s="2"/>
      <c r="J114" s="2"/>
      <c r="K114" s="15"/>
      <c r="L114" s="16"/>
      <c r="M114" s="2"/>
      <c r="N114" s="2"/>
      <c r="O114" s="2"/>
      <c r="P114" s="2"/>
      <c r="Q114" s="2"/>
      <c r="R114" s="2"/>
    </row>
    <row r="115" spans="2:18" x14ac:dyDescent="0.25">
      <c r="B115" s="11" t="s">
        <v>14</v>
      </c>
      <c r="C115" s="27">
        <f t="shared" si="8"/>
        <v>0</v>
      </c>
      <c r="D115" s="27">
        <f t="shared" si="8"/>
        <v>0</v>
      </c>
      <c r="E115" s="28" t="str">
        <f t="shared" si="7"/>
        <v/>
      </c>
      <c r="F115" s="29" t="e">
        <f>SUMIF([1]DISPATCH_OTIF!$B$14:B121,B115,[1]DISPATCH_OTIF!$AK$14:$AK$85)</f>
        <v>#VALUE!</v>
      </c>
      <c r="H115" s="2"/>
      <c r="I115" s="2"/>
      <c r="J115" s="2"/>
      <c r="K115" s="15"/>
      <c r="L115" s="16"/>
      <c r="M115" s="2"/>
      <c r="N115" s="2"/>
      <c r="O115" s="2"/>
      <c r="P115" s="2"/>
      <c r="Q115" s="2"/>
      <c r="R115" s="2"/>
    </row>
    <row r="116" spans="2:18" s="30" customFormat="1" x14ac:dyDescent="0.25">
      <c r="B116" s="11" t="s">
        <v>16</v>
      </c>
      <c r="C116" s="27">
        <f t="shared" si="8"/>
        <v>0</v>
      </c>
      <c r="D116" s="27">
        <f t="shared" si="8"/>
        <v>0</v>
      </c>
      <c r="E116" s="28" t="str">
        <f t="shared" si="7"/>
        <v/>
      </c>
      <c r="F116" s="29" t="e">
        <f>SUMIF([1]DISPATCH_OTIF!$B$14:B122,B116,[1]DISPATCH_OTIF!$AK$14:$AK$85)</f>
        <v>#VALUE!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 x14ac:dyDescent="0.25">
      <c r="B117" s="11" t="s">
        <v>10</v>
      </c>
      <c r="C117" s="27">
        <f>C18+C39+C61+C82+C102</f>
        <v>0</v>
      </c>
      <c r="D117" s="27">
        <f>D18+D39+D61+D82+D102</f>
        <v>0</v>
      </c>
      <c r="E117" s="28" t="str">
        <f t="shared" si="7"/>
        <v/>
      </c>
      <c r="F117" s="29" t="e">
        <f>SUMIF([1]DISPATCH_OTIF!$B$14:B123,B117,[1]DISPATCH_OTIF!$AK$14:$AK$85)</f>
        <v>#VALUE!</v>
      </c>
      <c r="H117" s="2"/>
      <c r="I117" s="2"/>
      <c r="J117" s="2"/>
      <c r="K117" s="15"/>
      <c r="L117" s="16"/>
      <c r="M117" s="2"/>
      <c r="N117" s="2"/>
      <c r="O117" s="2"/>
      <c r="P117" s="2"/>
      <c r="Q117" s="2"/>
      <c r="R117" s="2"/>
    </row>
    <row r="118" spans="2:18" ht="15.75" thickBot="1" x14ac:dyDescent="0.3">
      <c r="B118" s="11" t="s">
        <v>21</v>
      </c>
      <c r="C118" s="27">
        <f>C19+C40+C62+C83+C103</f>
        <v>0</v>
      </c>
      <c r="D118" s="27">
        <f>D19+D40+D62+D83+D103</f>
        <v>0</v>
      </c>
      <c r="E118" s="28" t="str">
        <f t="shared" si="7"/>
        <v/>
      </c>
      <c r="F118" s="29" t="e">
        <f>SUMIF([1]DISPATCH_OTIF!$B$14:B124,B118,[1]DISPATCH_OTIF!$AK$14:$AK$85)</f>
        <v>#VALUE!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s="31" customFormat="1" ht="15.75" thickBot="1" x14ac:dyDescent="0.3">
      <c r="B119" s="21" t="s">
        <v>22</v>
      </c>
      <c r="C119" s="22">
        <f>SUM(C106:C118)</f>
        <v>46</v>
      </c>
      <c r="D119" s="22">
        <f>SUM(D106:D118)</f>
        <v>35</v>
      </c>
      <c r="E119" s="23">
        <f>D119/C119</f>
        <v>0.76086956521739135</v>
      </c>
      <c r="F119" s="24" t="e">
        <f>SUM(F106:F118)</f>
        <v>#VALUE!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s="31" customFormat="1" x14ac:dyDescent="0.25">
      <c r="B120"/>
      <c r="C120"/>
      <c r="D120"/>
      <c r="E120"/>
      <c r="F12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s="31" customFormat="1" x14ac:dyDescent="0.25">
      <c r="B121" s="5"/>
      <c r="C121" s="5"/>
      <c r="D121" s="5"/>
      <c r="E121" s="17"/>
      <c r="F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 s="31" customFormat="1" x14ac:dyDescent="0.25">
      <c r="B122" s="5"/>
      <c r="C122" s="5"/>
      <c r="D122" s="5"/>
      <c r="E122" s="17"/>
      <c r="F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 s="31" customFormat="1" x14ac:dyDescent="0.25">
      <c r="B123" s="5"/>
      <c r="C123" s="5"/>
      <c r="D123" s="5"/>
      <c r="E123" s="17"/>
      <c r="F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5" spans="2:18" s="31" customFormat="1" x14ac:dyDescent="0.25">
      <c r="B125" s="5"/>
      <c r="C125" s="5"/>
      <c r="D125" s="5"/>
      <c r="E125" s="17"/>
      <c r="F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 s="31" customFormat="1" x14ac:dyDescent="0.25">
      <c r="B126" s="5"/>
      <c r="C126" s="5"/>
      <c r="D126" s="5"/>
      <c r="E126" s="17"/>
      <c r="F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15.75" thickBot="1" x14ac:dyDescent="0.3"/>
    <row r="128" spans="2:18" ht="32.25" thickBot="1" x14ac:dyDescent="0.55000000000000004">
      <c r="B128" s="3" t="s">
        <v>31</v>
      </c>
    </row>
    <row r="130" spans="2:18" x14ac:dyDescent="0.25">
      <c r="B130" s="32" t="s">
        <v>0</v>
      </c>
      <c r="C130" s="33" t="s">
        <v>32</v>
      </c>
      <c r="D130" s="33" t="s">
        <v>33</v>
      </c>
      <c r="E130" s="33" t="s">
        <v>34</v>
      </c>
      <c r="F130" s="34" t="s">
        <v>35</v>
      </c>
      <c r="G130" s="35" t="s">
        <v>31</v>
      </c>
    </row>
    <row r="131" spans="2:18" x14ac:dyDescent="0.25">
      <c r="B131" s="36" t="s">
        <v>36</v>
      </c>
      <c r="C131" s="37">
        <v>35</v>
      </c>
      <c r="D131" s="37">
        <v>35</v>
      </c>
      <c r="E131" s="37">
        <v>17</v>
      </c>
      <c r="F131" s="38">
        <v>18</v>
      </c>
      <c r="G131" s="39">
        <v>32</v>
      </c>
    </row>
    <row r="132" spans="2:18" x14ac:dyDescent="0.25">
      <c r="B132" s="36" t="s">
        <v>37</v>
      </c>
      <c r="C132" s="40">
        <v>24</v>
      </c>
      <c r="D132" s="40">
        <v>34</v>
      </c>
      <c r="E132" s="40">
        <v>16</v>
      </c>
      <c r="F132" s="40">
        <v>18</v>
      </c>
      <c r="G132" s="41">
        <v>24</v>
      </c>
    </row>
    <row r="133" spans="2:18" ht="15.75" thickBot="1" x14ac:dyDescent="0.3">
      <c r="B133" s="42" t="s">
        <v>8</v>
      </c>
      <c r="C133" s="43">
        <f>C132/C131</f>
        <v>0.68571428571428572</v>
      </c>
      <c r="D133" s="43">
        <f>D132/D131</f>
        <v>0.97142857142857142</v>
      </c>
      <c r="E133" s="43">
        <f>E132/E131</f>
        <v>0.94117647058823528</v>
      </c>
      <c r="F133" s="43">
        <f>F132/F131</f>
        <v>1</v>
      </c>
      <c r="G133" s="44">
        <f>G132/G131</f>
        <v>0.75</v>
      </c>
    </row>
    <row r="134" spans="2:18" ht="15.75" thickBot="1" x14ac:dyDescent="0.3"/>
    <row r="135" spans="2:18" ht="15.75" thickBot="1" x14ac:dyDescent="0.3">
      <c r="B135" s="45" t="s">
        <v>38</v>
      </c>
      <c r="C135" s="46"/>
      <c r="D135" s="213" t="s">
        <v>32</v>
      </c>
      <c r="E135" s="214"/>
      <c r="F135" s="214"/>
      <c r="G135" s="208" t="s">
        <v>33</v>
      </c>
      <c r="H135" s="209"/>
      <c r="I135" s="215"/>
      <c r="J135" s="210" t="s">
        <v>34</v>
      </c>
      <c r="K135" s="211"/>
      <c r="L135" s="212"/>
      <c r="M135" s="208" t="s">
        <v>35</v>
      </c>
      <c r="N135" s="209"/>
      <c r="O135" s="209"/>
      <c r="P135" s="210" t="s">
        <v>31</v>
      </c>
      <c r="Q135" s="211"/>
      <c r="R135" s="212"/>
    </row>
    <row r="136" spans="2:18" ht="45" x14ac:dyDescent="0.25">
      <c r="B136" s="47" t="s">
        <v>39</v>
      </c>
      <c r="C136" s="48" t="s">
        <v>40</v>
      </c>
      <c r="D136" s="49" t="s">
        <v>41</v>
      </c>
      <c r="E136" s="49" t="s">
        <v>42</v>
      </c>
      <c r="F136" s="50" t="s">
        <v>43</v>
      </c>
      <c r="G136" s="51" t="s">
        <v>44</v>
      </c>
      <c r="H136" s="49" t="s">
        <v>42</v>
      </c>
      <c r="I136" s="52" t="s">
        <v>43</v>
      </c>
      <c r="J136" s="51" t="s">
        <v>44</v>
      </c>
      <c r="K136" s="49" t="s">
        <v>42</v>
      </c>
      <c r="L136" s="52" t="s">
        <v>43</v>
      </c>
      <c r="M136" s="51" t="s">
        <v>44</v>
      </c>
      <c r="N136" s="49" t="s">
        <v>42</v>
      </c>
      <c r="O136" s="50" t="s">
        <v>43</v>
      </c>
      <c r="P136" s="51" t="s">
        <v>44</v>
      </c>
      <c r="Q136" s="49" t="s">
        <v>42</v>
      </c>
      <c r="R136" s="52" t="s">
        <v>43</v>
      </c>
    </row>
    <row r="137" spans="2:18" x14ac:dyDescent="0.25">
      <c r="B137" s="53" t="s">
        <v>45</v>
      </c>
      <c r="C137" s="54" t="s">
        <v>46</v>
      </c>
      <c r="D137" s="55">
        <v>11</v>
      </c>
      <c r="E137" s="55">
        <v>8</v>
      </c>
      <c r="F137" s="56">
        <f>E137/D137%</f>
        <v>72.727272727272734</v>
      </c>
      <c r="G137" s="57">
        <v>11</v>
      </c>
      <c r="H137" s="55">
        <v>11</v>
      </c>
      <c r="I137" s="56">
        <f>H137/G137%</f>
        <v>100</v>
      </c>
      <c r="J137" s="57">
        <v>11</v>
      </c>
      <c r="K137" s="55">
        <v>10</v>
      </c>
      <c r="L137" s="58">
        <f>K137/J137%</f>
        <v>90.909090909090907</v>
      </c>
      <c r="M137" s="57" t="s">
        <v>47</v>
      </c>
      <c r="N137" s="55" t="s">
        <v>47</v>
      </c>
      <c r="O137" s="56" t="s">
        <v>47</v>
      </c>
      <c r="P137" s="57">
        <v>10</v>
      </c>
      <c r="Q137" s="55">
        <v>8</v>
      </c>
      <c r="R137" s="58">
        <f>Q137/P137%</f>
        <v>80</v>
      </c>
    </row>
    <row r="138" spans="2:18" x14ac:dyDescent="0.25">
      <c r="B138" s="53"/>
      <c r="C138" s="54" t="s">
        <v>48</v>
      </c>
      <c r="D138" s="55">
        <v>6</v>
      </c>
      <c r="E138" s="55">
        <v>6</v>
      </c>
      <c r="F138" s="56">
        <f>E138/D138%</f>
        <v>100</v>
      </c>
      <c r="G138" s="57">
        <v>6</v>
      </c>
      <c r="H138" s="55">
        <v>6</v>
      </c>
      <c r="I138" s="56">
        <f>H138/G138%</f>
        <v>100</v>
      </c>
      <c r="J138" s="57">
        <v>6</v>
      </c>
      <c r="K138" s="55">
        <v>6</v>
      </c>
      <c r="L138" s="58">
        <f>K138/J138%</f>
        <v>100</v>
      </c>
      <c r="M138" s="57" t="s">
        <v>47</v>
      </c>
      <c r="N138" s="55" t="s">
        <v>47</v>
      </c>
      <c r="O138" s="56" t="str">
        <f>IFERROR(K138/M138%,"")</f>
        <v/>
      </c>
      <c r="P138" s="57">
        <v>6</v>
      </c>
      <c r="Q138" s="55">
        <v>6</v>
      </c>
      <c r="R138" s="58">
        <f>Q138/P138%</f>
        <v>100</v>
      </c>
    </row>
    <row r="139" spans="2:18" x14ac:dyDescent="0.25">
      <c r="B139" s="53"/>
      <c r="C139" s="54" t="s">
        <v>49</v>
      </c>
      <c r="D139" s="55">
        <v>0</v>
      </c>
      <c r="E139" s="55">
        <v>0</v>
      </c>
      <c r="F139" s="56" t="s">
        <v>47</v>
      </c>
      <c r="G139" s="57">
        <v>0</v>
      </c>
      <c r="H139" s="55">
        <v>0</v>
      </c>
      <c r="I139" s="58" t="s">
        <v>47</v>
      </c>
      <c r="J139" s="57">
        <v>0</v>
      </c>
      <c r="K139" s="55">
        <v>0</v>
      </c>
      <c r="L139" s="58" t="s">
        <v>47</v>
      </c>
      <c r="M139" s="57">
        <v>0</v>
      </c>
      <c r="N139" s="55">
        <v>0</v>
      </c>
      <c r="O139" s="56" t="s">
        <v>47</v>
      </c>
      <c r="P139" s="57">
        <v>0</v>
      </c>
      <c r="Q139" s="55">
        <v>0</v>
      </c>
      <c r="R139" s="58" t="s">
        <v>47</v>
      </c>
    </row>
    <row r="140" spans="2:18" x14ac:dyDescent="0.25">
      <c r="B140" s="59" t="s">
        <v>50</v>
      </c>
      <c r="C140" s="54" t="s">
        <v>46</v>
      </c>
      <c r="D140" s="55">
        <v>18</v>
      </c>
      <c r="E140" s="55">
        <v>10</v>
      </c>
      <c r="F140" s="56">
        <f>E140/D140%</f>
        <v>55.555555555555557</v>
      </c>
      <c r="G140" s="57">
        <v>18</v>
      </c>
      <c r="H140" s="55">
        <v>17</v>
      </c>
      <c r="I140" s="56">
        <f>H140/G140%</f>
        <v>94.444444444444443</v>
      </c>
      <c r="J140" s="57" t="s">
        <v>47</v>
      </c>
      <c r="K140" s="55" t="s">
        <v>47</v>
      </c>
      <c r="L140" s="58" t="str">
        <f>IFERROR(H140/J140%,"")</f>
        <v/>
      </c>
      <c r="M140" s="57">
        <v>18</v>
      </c>
      <c r="N140" s="55">
        <v>18</v>
      </c>
      <c r="O140" s="56">
        <f>N140/M140%</f>
        <v>100</v>
      </c>
      <c r="P140" s="57">
        <v>16</v>
      </c>
      <c r="Q140" s="55">
        <v>10</v>
      </c>
      <c r="R140" s="58">
        <f>Q140/P140%</f>
        <v>62.5</v>
      </c>
    </row>
    <row r="141" spans="2:18" ht="15.75" thickBot="1" x14ac:dyDescent="0.3">
      <c r="B141" s="60" t="s">
        <v>51</v>
      </c>
      <c r="C141" s="61"/>
      <c r="D141" s="62">
        <f>SUM(D137:D140)</f>
        <v>35</v>
      </c>
      <c r="E141" s="62">
        <f>SUM(E137:E140)</f>
        <v>24</v>
      </c>
      <c r="F141" s="63">
        <f>E141/D141</f>
        <v>0.68571428571428572</v>
      </c>
      <c r="G141" s="64">
        <f>SUM(G137:G140)</f>
        <v>35</v>
      </c>
      <c r="H141" s="65">
        <f>SUM(H137:H140)</f>
        <v>34</v>
      </c>
      <c r="I141" s="66">
        <f>H141/G141</f>
        <v>0.97142857142857142</v>
      </c>
      <c r="J141" s="67">
        <f>SUM(J137:J140)</f>
        <v>17</v>
      </c>
      <c r="K141" s="62">
        <f>SUM(K137:K140)</f>
        <v>16</v>
      </c>
      <c r="L141" s="68">
        <f>K141/J141</f>
        <v>0.94117647058823528</v>
      </c>
      <c r="M141" s="64">
        <f>SUM(M137:M140)</f>
        <v>18</v>
      </c>
      <c r="N141" s="65">
        <f>SUM(N137:N140)</f>
        <v>18</v>
      </c>
      <c r="O141" s="69">
        <f>N141/M141</f>
        <v>1</v>
      </c>
      <c r="P141" s="67">
        <f>SUM(P137:P140)</f>
        <v>32</v>
      </c>
      <c r="Q141" s="62">
        <f>SUM(Q137:Q140)</f>
        <v>24</v>
      </c>
      <c r="R141" s="70">
        <f>Q141/P141</f>
        <v>0.75</v>
      </c>
    </row>
    <row r="143" spans="2:18" ht="15.75" thickBot="1" x14ac:dyDescent="0.3"/>
    <row r="144" spans="2:18" x14ac:dyDescent="0.25">
      <c r="B144" s="32" t="s">
        <v>0</v>
      </c>
      <c r="C144" s="33" t="s">
        <v>32</v>
      </c>
      <c r="D144" s="33" t="s">
        <v>33</v>
      </c>
      <c r="E144" s="33" t="s">
        <v>34</v>
      </c>
      <c r="F144" s="34" t="s">
        <v>35</v>
      </c>
      <c r="G144" s="35" t="s">
        <v>31</v>
      </c>
    </row>
    <row r="145" spans="2:18" x14ac:dyDescent="0.25">
      <c r="B145" s="36" t="s">
        <v>36</v>
      </c>
      <c r="C145" s="71">
        <f>D154</f>
        <v>5</v>
      </c>
      <c r="D145" s="71">
        <f>G154</f>
        <v>4</v>
      </c>
      <c r="E145" s="71">
        <f>J154</f>
        <v>4</v>
      </c>
      <c r="F145" s="72">
        <f>M154</f>
        <v>1</v>
      </c>
      <c r="G145" s="73">
        <f>P154</f>
        <v>5</v>
      </c>
    </row>
    <row r="146" spans="2:18" x14ac:dyDescent="0.25">
      <c r="B146" s="36" t="s">
        <v>37</v>
      </c>
      <c r="C146" s="40">
        <f>E154</f>
        <v>5</v>
      </c>
      <c r="D146" s="40">
        <f>H154</f>
        <v>4</v>
      </c>
      <c r="E146" s="40">
        <f>K154</f>
        <v>4</v>
      </c>
      <c r="F146" s="40">
        <f>N154</f>
        <v>1</v>
      </c>
      <c r="G146" s="41">
        <f>Q154</f>
        <v>5</v>
      </c>
    </row>
    <row r="147" spans="2:18" ht="15.75" thickBot="1" x14ac:dyDescent="0.3">
      <c r="B147" s="42" t="s">
        <v>8</v>
      </c>
      <c r="C147" s="43">
        <f>C146/C145</f>
        <v>1</v>
      </c>
      <c r="D147" s="43">
        <f>D146/D145</f>
        <v>1</v>
      </c>
      <c r="E147" s="43">
        <f>E146/E145</f>
        <v>1</v>
      </c>
      <c r="F147" s="43">
        <f>F146/F145</f>
        <v>1</v>
      </c>
      <c r="G147" s="44">
        <f>G146/G145</f>
        <v>1</v>
      </c>
    </row>
    <row r="148" spans="2:18" ht="15.75" thickBot="1" x14ac:dyDescent="0.3"/>
    <row r="149" spans="2:18" ht="15.75" thickBot="1" x14ac:dyDescent="0.3">
      <c r="B149" s="45" t="s">
        <v>38</v>
      </c>
      <c r="C149" s="46"/>
      <c r="D149" s="213" t="s">
        <v>32</v>
      </c>
      <c r="E149" s="214"/>
      <c r="F149" s="216"/>
      <c r="G149" s="208" t="s">
        <v>33</v>
      </c>
      <c r="H149" s="209"/>
      <c r="I149" s="215"/>
      <c r="J149" s="210" t="s">
        <v>34</v>
      </c>
      <c r="K149" s="211"/>
      <c r="L149" s="212"/>
      <c r="M149" s="208" t="s">
        <v>35</v>
      </c>
      <c r="N149" s="209"/>
      <c r="O149" s="209"/>
      <c r="P149" s="210" t="s">
        <v>31</v>
      </c>
      <c r="Q149" s="211"/>
      <c r="R149" s="212"/>
    </row>
    <row r="150" spans="2:18" ht="45" x14ac:dyDescent="0.25">
      <c r="B150" s="47" t="s">
        <v>39</v>
      </c>
      <c r="C150" s="48" t="s">
        <v>40</v>
      </c>
      <c r="D150" s="49" t="s">
        <v>41</v>
      </c>
      <c r="E150" s="49" t="s">
        <v>42</v>
      </c>
      <c r="F150" s="50" t="s">
        <v>43</v>
      </c>
      <c r="G150" s="51" t="s">
        <v>44</v>
      </c>
      <c r="H150" s="49" t="s">
        <v>42</v>
      </c>
      <c r="I150" s="52" t="s">
        <v>43</v>
      </c>
      <c r="J150" s="51" t="s">
        <v>44</v>
      </c>
      <c r="K150" s="49" t="s">
        <v>42</v>
      </c>
      <c r="L150" s="52" t="s">
        <v>43</v>
      </c>
      <c r="M150" s="51" t="s">
        <v>44</v>
      </c>
      <c r="N150" s="49" t="s">
        <v>42</v>
      </c>
      <c r="O150" s="50" t="s">
        <v>43</v>
      </c>
      <c r="P150" s="51" t="s">
        <v>44</v>
      </c>
      <c r="Q150" s="49" t="s">
        <v>42</v>
      </c>
      <c r="R150" s="52" t="s">
        <v>43</v>
      </c>
    </row>
    <row r="151" spans="2:18" x14ac:dyDescent="0.25">
      <c r="B151" s="217" t="s">
        <v>45</v>
      </c>
      <c r="C151" s="54" t="s">
        <v>52</v>
      </c>
      <c r="D151" s="74">
        <f>COUNTIF([1]Production_OTIF!G$16:G$43,"&gt;=0")</f>
        <v>4</v>
      </c>
      <c r="E151" s="55">
        <f>COUNTIF([1]Production_OTIF!H$16:H$43,"=HIT")</f>
        <v>4</v>
      </c>
      <c r="F151" s="56">
        <f>E151/D151%</f>
        <v>100</v>
      </c>
      <c r="G151" s="57">
        <v>3</v>
      </c>
      <c r="H151" s="55">
        <v>3</v>
      </c>
      <c r="I151" s="56">
        <f>H151/G151%</f>
        <v>100</v>
      </c>
      <c r="J151" s="57">
        <v>4</v>
      </c>
      <c r="K151" s="55">
        <v>4</v>
      </c>
      <c r="L151" s="58">
        <f>K151/J151%</f>
        <v>100</v>
      </c>
      <c r="M151" s="57">
        <v>0</v>
      </c>
      <c r="N151" s="55">
        <v>0</v>
      </c>
      <c r="O151" s="58">
        <v>0</v>
      </c>
      <c r="P151" s="57">
        <v>4</v>
      </c>
      <c r="Q151" s="55">
        <v>4</v>
      </c>
      <c r="R151" s="58">
        <f>Q151/P151%</f>
        <v>100</v>
      </c>
    </row>
    <row r="152" spans="2:18" x14ac:dyDescent="0.25">
      <c r="B152" s="218"/>
      <c r="C152" s="54" t="s">
        <v>53</v>
      </c>
      <c r="D152" s="55">
        <f>COUNTIF([1]Production_OTIF!G$69:G$70,"&gt;=0")</f>
        <v>0</v>
      </c>
      <c r="E152" s="55">
        <f>COUNTIF([1]Production_OTIF!H$69:H$70,"=Hit")</f>
        <v>0</v>
      </c>
      <c r="F152" s="56" t="e">
        <f>E152/D152%</f>
        <v>#DIV/0!</v>
      </c>
      <c r="G152" s="57">
        <v>0</v>
      </c>
      <c r="H152" s="55">
        <v>0</v>
      </c>
      <c r="I152" s="56" t="e">
        <f>H152/G152%</f>
        <v>#DIV/0!</v>
      </c>
      <c r="J152" s="57">
        <v>0</v>
      </c>
      <c r="K152" s="55">
        <v>0</v>
      </c>
      <c r="L152" s="58" t="e">
        <f>K152/J152%</f>
        <v>#DIV/0!</v>
      </c>
      <c r="M152" s="57">
        <v>0</v>
      </c>
      <c r="N152" s="55">
        <v>0</v>
      </c>
      <c r="O152" s="58">
        <v>0</v>
      </c>
      <c r="P152" s="57">
        <v>0</v>
      </c>
      <c r="Q152" s="55">
        <v>0</v>
      </c>
      <c r="R152" s="58" t="e">
        <f>Q152/P152%</f>
        <v>#DIV/0!</v>
      </c>
    </row>
    <row r="153" spans="2:18" x14ac:dyDescent="0.25">
      <c r="B153" s="53" t="s">
        <v>50</v>
      </c>
      <c r="C153" s="54" t="s">
        <v>52</v>
      </c>
      <c r="D153" s="55">
        <f>COUNTIF([1]Production_OTIF!G$48:G$70,"&gt;=0")</f>
        <v>1</v>
      </c>
      <c r="E153" s="55">
        <f>COUNTIF([1]Production_OTIF!H$48:H$74,"=Hit")</f>
        <v>1</v>
      </c>
      <c r="F153" s="56">
        <f>E153/D153%</f>
        <v>100</v>
      </c>
      <c r="G153" s="57">
        <v>1</v>
      </c>
      <c r="H153" s="55">
        <v>1</v>
      </c>
      <c r="I153" s="56">
        <f>H153/G153%</f>
        <v>100</v>
      </c>
      <c r="J153" s="57"/>
      <c r="K153" s="55"/>
      <c r="L153" s="58" t="e">
        <f>K153/J153%</f>
        <v>#DIV/0!</v>
      </c>
      <c r="M153" s="57">
        <v>1</v>
      </c>
      <c r="N153" s="55">
        <v>1</v>
      </c>
      <c r="O153" s="58">
        <f>N153/M153%</f>
        <v>100</v>
      </c>
      <c r="P153" s="57">
        <v>1</v>
      </c>
      <c r="Q153" s="55">
        <v>1</v>
      </c>
      <c r="R153" s="58">
        <f>Q153/P153%</f>
        <v>100</v>
      </c>
    </row>
    <row r="154" spans="2:18" ht="15.75" thickBot="1" x14ac:dyDescent="0.3">
      <c r="B154" s="60" t="s">
        <v>51</v>
      </c>
      <c r="C154" s="61"/>
      <c r="D154" s="62">
        <f>SUM(D151:D153)</f>
        <v>5</v>
      </c>
      <c r="E154" s="62">
        <f>SUM(E151:E153)</f>
        <v>5</v>
      </c>
      <c r="F154" s="63">
        <f>E154/D154</f>
        <v>1</v>
      </c>
      <c r="G154" s="64">
        <f>SUM(G151:G153)</f>
        <v>4</v>
      </c>
      <c r="H154" s="64">
        <f>SUM(H151:H153)</f>
        <v>4</v>
      </c>
      <c r="I154" s="66">
        <f>H154/G154</f>
        <v>1</v>
      </c>
      <c r="J154" s="67">
        <f>SUM(J151:J153)</f>
        <v>4</v>
      </c>
      <c r="K154" s="67">
        <f>SUM(K151:K153)</f>
        <v>4</v>
      </c>
      <c r="L154" s="68">
        <f>K154/J154</f>
        <v>1</v>
      </c>
      <c r="M154" s="64">
        <f>SUM(M151:M153)</f>
        <v>1</v>
      </c>
      <c r="N154" s="64">
        <f>SUM(N151:N153)</f>
        <v>1</v>
      </c>
      <c r="O154" s="69">
        <f>N154/M154</f>
        <v>1</v>
      </c>
      <c r="P154" s="67">
        <f>SUM(P151:P153)</f>
        <v>5</v>
      </c>
      <c r="Q154" s="67">
        <f>SUM(Q151:Q153)</f>
        <v>5</v>
      </c>
      <c r="R154" s="70">
        <f>Q154/P154</f>
        <v>1</v>
      </c>
    </row>
    <row r="155" spans="2:18" x14ac:dyDescent="0.25">
      <c r="G155">
        <f>G154-H154</f>
        <v>0</v>
      </c>
      <c r="J155">
        <f>J154-K154</f>
        <v>0</v>
      </c>
      <c r="M155">
        <f>M154-N154</f>
        <v>0</v>
      </c>
      <c r="P155">
        <f>P154-Q154</f>
        <v>0</v>
      </c>
    </row>
    <row r="156" spans="2:18" ht="15.75" thickBot="1" x14ac:dyDescent="0.3"/>
    <row r="157" spans="2:18" x14ac:dyDescent="0.25">
      <c r="B157" s="32" t="s">
        <v>25</v>
      </c>
      <c r="C157" s="33" t="s">
        <v>32</v>
      </c>
      <c r="D157" s="33" t="s">
        <v>33</v>
      </c>
      <c r="E157" s="33" t="s">
        <v>34</v>
      </c>
      <c r="F157" s="34" t="s">
        <v>35</v>
      </c>
      <c r="G157" s="35" t="s">
        <v>31</v>
      </c>
      <c r="H157" s="75"/>
    </row>
    <row r="158" spans="2:18" x14ac:dyDescent="0.25">
      <c r="B158" s="36" t="s">
        <v>36</v>
      </c>
      <c r="C158" s="37">
        <v>18</v>
      </c>
      <c r="D158" s="37">
        <v>18</v>
      </c>
      <c r="E158" s="37">
        <v>16</v>
      </c>
      <c r="F158" s="38">
        <v>2</v>
      </c>
      <c r="G158" s="39">
        <v>11</v>
      </c>
    </row>
    <row r="159" spans="2:18" x14ac:dyDescent="0.25">
      <c r="B159" s="36" t="s">
        <v>37</v>
      </c>
      <c r="C159" s="40">
        <v>10</v>
      </c>
      <c r="D159" s="40">
        <v>17</v>
      </c>
      <c r="E159" s="40">
        <v>10</v>
      </c>
      <c r="F159" s="40">
        <v>2</v>
      </c>
      <c r="G159" s="41">
        <v>10</v>
      </c>
    </row>
    <row r="160" spans="2:18" ht="15.75" thickBot="1" x14ac:dyDescent="0.3">
      <c r="B160" s="42" t="s">
        <v>8</v>
      </c>
      <c r="C160" s="43">
        <f>C159/C158</f>
        <v>0.55555555555555558</v>
      </c>
      <c r="D160" s="43">
        <f>D159/D158</f>
        <v>0.94444444444444442</v>
      </c>
      <c r="E160" s="43">
        <f>E159/E158</f>
        <v>0.625</v>
      </c>
      <c r="F160" s="43">
        <f>F159/F158</f>
        <v>1</v>
      </c>
      <c r="G160" s="44">
        <f>G159/G158</f>
        <v>0.90909090909090906</v>
      </c>
    </row>
    <row r="161" spans="2:18" ht="15.75" thickBot="1" x14ac:dyDescent="0.3"/>
    <row r="162" spans="2:18" ht="15.75" thickBot="1" x14ac:dyDescent="0.3">
      <c r="B162" s="45" t="s">
        <v>54</v>
      </c>
      <c r="C162" s="46"/>
      <c r="D162" s="213" t="s">
        <v>32</v>
      </c>
      <c r="E162" s="214"/>
      <c r="F162" s="216"/>
      <c r="G162" s="208" t="s">
        <v>33</v>
      </c>
      <c r="H162" s="209"/>
      <c r="I162" s="215"/>
      <c r="J162" s="210" t="s">
        <v>34</v>
      </c>
      <c r="K162" s="211"/>
      <c r="L162" s="212"/>
      <c r="M162" s="208" t="s">
        <v>35</v>
      </c>
      <c r="N162" s="209"/>
      <c r="O162" s="209"/>
      <c r="P162" s="210" t="s">
        <v>31</v>
      </c>
      <c r="Q162" s="211"/>
      <c r="R162" s="212"/>
    </row>
    <row r="163" spans="2:18" ht="45" x14ac:dyDescent="0.25">
      <c r="B163" s="47" t="s">
        <v>39</v>
      </c>
      <c r="C163" s="48" t="s">
        <v>40</v>
      </c>
      <c r="D163" s="49" t="s">
        <v>41</v>
      </c>
      <c r="E163" s="49" t="s">
        <v>42</v>
      </c>
      <c r="F163" s="50" t="s">
        <v>43</v>
      </c>
      <c r="G163" s="51" t="s">
        <v>44</v>
      </c>
      <c r="H163" s="49" t="s">
        <v>42</v>
      </c>
      <c r="I163" s="52" t="s">
        <v>43</v>
      </c>
      <c r="J163" s="51" t="s">
        <v>44</v>
      </c>
      <c r="K163" s="49" t="s">
        <v>42</v>
      </c>
      <c r="L163" s="52" t="s">
        <v>43</v>
      </c>
      <c r="M163" s="51" t="s">
        <v>44</v>
      </c>
      <c r="N163" s="49" t="s">
        <v>42</v>
      </c>
      <c r="O163" s="50" t="s">
        <v>43</v>
      </c>
      <c r="P163" s="51" t="s">
        <v>44</v>
      </c>
      <c r="Q163" s="49" t="s">
        <v>42</v>
      </c>
      <c r="R163" s="52" t="s">
        <v>43</v>
      </c>
    </row>
    <row r="164" spans="2:18" x14ac:dyDescent="0.25">
      <c r="B164" s="53" t="s">
        <v>45</v>
      </c>
      <c r="C164" s="54" t="s">
        <v>46</v>
      </c>
      <c r="D164" s="55">
        <v>10</v>
      </c>
      <c r="E164" s="55">
        <v>3</v>
      </c>
      <c r="F164" s="56">
        <f>E164/D164%</f>
        <v>30</v>
      </c>
      <c r="G164" s="57">
        <v>10</v>
      </c>
      <c r="H164" s="55">
        <v>9</v>
      </c>
      <c r="I164" s="56">
        <f>H164/G164%</f>
        <v>90</v>
      </c>
      <c r="J164" s="57">
        <v>10</v>
      </c>
      <c r="K164" s="55">
        <v>4</v>
      </c>
      <c r="L164" s="58">
        <f>K164/J164%</f>
        <v>40</v>
      </c>
      <c r="M164" s="57" t="s">
        <v>47</v>
      </c>
      <c r="N164" s="55" t="s">
        <v>47</v>
      </c>
      <c r="O164" s="56" t="s">
        <v>47</v>
      </c>
      <c r="P164" s="57">
        <v>3</v>
      </c>
      <c r="Q164" s="55">
        <v>3</v>
      </c>
      <c r="R164" s="58">
        <f>Q164/P164%</f>
        <v>100</v>
      </c>
    </row>
    <row r="165" spans="2:18" x14ac:dyDescent="0.25">
      <c r="B165" s="53"/>
      <c r="C165" s="54" t="s">
        <v>48</v>
      </c>
      <c r="D165" s="55">
        <v>6</v>
      </c>
      <c r="E165" s="55">
        <v>5</v>
      </c>
      <c r="F165" s="56">
        <f>E165/D165%</f>
        <v>83.333333333333343</v>
      </c>
      <c r="G165" s="57">
        <v>6</v>
      </c>
      <c r="H165" s="55">
        <v>6</v>
      </c>
      <c r="I165" s="56">
        <f>H165/G165%</f>
        <v>100</v>
      </c>
      <c r="J165" s="57">
        <v>6</v>
      </c>
      <c r="K165" s="55">
        <v>6</v>
      </c>
      <c r="L165" s="58">
        <f>K165/J165%</f>
        <v>100</v>
      </c>
      <c r="M165" s="57" t="s">
        <v>47</v>
      </c>
      <c r="N165" s="55" t="s">
        <v>47</v>
      </c>
      <c r="O165" s="56" t="str">
        <f>IFERROR(K165/M165%,"")</f>
        <v/>
      </c>
      <c r="P165" s="57">
        <v>6</v>
      </c>
      <c r="Q165" s="55">
        <v>5</v>
      </c>
      <c r="R165" s="58">
        <f>Q165/P165%</f>
        <v>83.333333333333343</v>
      </c>
    </row>
    <row r="166" spans="2:18" x14ac:dyDescent="0.25">
      <c r="B166" s="53"/>
      <c r="C166" s="54" t="s">
        <v>49</v>
      </c>
      <c r="D166" s="55">
        <v>0</v>
      </c>
      <c r="E166" s="55">
        <v>0</v>
      </c>
      <c r="F166" s="56" t="s">
        <v>47</v>
      </c>
      <c r="G166" s="57">
        <v>0</v>
      </c>
      <c r="H166" s="55">
        <v>0</v>
      </c>
      <c r="I166" s="58" t="s">
        <v>47</v>
      </c>
      <c r="J166" s="57">
        <v>0</v>
      </c>
      <c r="K166" s="55">
        <v>0</v>
      </c>
      <c r="L166" s="58" t="s">
        <v>47</v>
      </c>
      <c r="M166" s="57">
        <v>0</v>
      </c>
      <c r="N166" s="55">
        <v>0</v>
      </c>
      <c r="O166" s="56" t="s">
        <v>47</v>
      </c>
      <c r="P166" s="57">
        <v>0</v>
      </c>
      <c r="Q166" s="55">
        <v>0</v>
      </c>
      <c r="R166" s="58" t="s">
        <v>47</v>
      </c>
    </row>
    <row r="167" spans="2:18" x14ac:dyDescent="0.25">
      <c r="B167" s="59" t="s">
        <v>50</v>
      </c>
      <c r="C167" s="54" t="s">
        <v>46</v>
      </c>
      <c r="D167" s="55">
        <v>2</v>
      </c>
      <c r="E167" s="55">
        <v>2</v>
      </c>
      <c r="F167" s="56">
        <f>E167/D167%</f>
        <v>100</v>
      </c>
      <c r="G167" s="57">
        <v>2</v>
      </c>
      <c r="H167" s="55">
        <v>2</v>
      </c>
      <c r="I167" s="56">
        <f>H167/G167%</f>
        <v>100</v>
      </c>
      <c r="J167" s="57" t="s">
        <v>47</v>
      </c>
      <c r="K167" s="55" t="s">
        <v>47</v>
      </c>
      <c r="L167" s="58" t="str">
        <f>IFERROR(H167/J167%,"")</f>
        <v/>
      </c>
      <c r="M167" s="57">
        <v>2</v>
      </c>
      <c r="N167" s="55">
        <v>2</v>
      </c>
      <c r="O167" s="56">
        <f>N167/M167%</f>
        <v>100</v>
      </c>
      <c r="P167" s="57">
        <v>2</v>
      </c>
      <c r="Q167" s="55">
        <v>2</v>
      </c>
      <c r="R167" s="58">
        <f>Q167/P167%</f>
        <v>100</v>
      </c>
    </row>
    <row r="168" spans="2:18" ht="15.75" thickBot="1" x14ac:dyDescent="0.3">
      <c r="B168" s="60" t="s">
        <v>51</v>
      </c>
      <c r="C168" s="61"/>
      <c r="D168" s="62">
        <f>SUM(D164:D167)</f>
        <v>18</v>
      </c>
      <c r="E168" s="62">
        <f>SUM(E164:E167)</f>
        <v>10</v>
      </c>
      <c r="F168" s="63">
        <f>E168/D168</f>
        <v>0.55555555555555558</v>
      </c>
      <c r="G168" s="64">
        <f>SUM(G164:G167)</f>
        <v>18</v>
      </c>
      <c r="H168" s="65">
        <f>SUM(H164:H167)</f>
        <v>17</v>
      </c>
      <c r="I168" s="66">
        <f>H168/G168</f>
        <v>0.94444444444444442</v>
      </c>
      <c r="J168" s="67">
        <f>SUM(J164:J167)</f>
        <v>16</v>
      </c>
      <c r="K168" s="62">
        <f>SUM(K164:K167)</f>
        <v>10</v>
      </c>
      <c r="L168" s="68">
        <f>K168/J168</f>
        <v>0.625</v>
      </c>
      <c r="M168" s="64">
        <f>SUM(M164:M167)</f>
        <v>2</v>
      </c>
      <c r="N168" s="65">
        <f>SUM(N164:N167)</f>
        <v>2</v>
      </c>
      <c r="O168" s="69">
        <f>N168/M168</f>
        <v>1</v>
      </c>
      <c r="P168" s="67">
        <f>SUM(P164:P167)</f>
        <v>11</v>
      </c>
      <c r="Q168" s="62">
        <f>SUM(Q164:Q167)</f>
        <v>10</v>
      </c>
      <c r="R168" s="70">
        <f>Q168/P168</f>
        <v>0.90909090909090906</v>
      </c>
    </row>
    <row r="170" spans="2:18" ht="15.75" thickBot="1" x14ac:dyDescent="0.3">
      <c r="B170" s="76" t="s">
        <v>55</v>
      </c>
    </row>
    <row r="171" spans="2:18" x14ac:dyDescent="0.25">
      <c r="B171" s="32" t="s">
        <v>23</v>
      </c>
      <c r="C171" s="33" t="s">
        <v>32</v>
      </c>
      <c r="D171" s="33" t="s">
        <v>33</v>
      </c>
      <c r="E171" s="33" t="s">
        <v>34</v>
      </c>
      <c r="F171" s="34" t="s">
        <v>35</v>
      </c>
      <c r="G171" s="35" t="s">
        <v>31</v>
      </c>
    </row>
    <row r="172" spans="2:18" x14ac:dyDescent="0.25">
      <c r="B172" s="36" t="s">
        <v>36</v>
      </c>
      <c r="C172" s="71">
        <f>D182</f>
        <v>4</v>
      </c>
      <c r="D172" s="71">
        <f>G182</f>
        <v>4</v>
      </c>
      <c r="E172" s="71">
        <f>J182</f>
        <v>3</v>
      </c>
      <c r="F172" s="71">
        <f>M182</f>
        <v>1</v>
      </c>
      <c r="G172" s="39">
        <f>P182</f>
        <v>4</v>
      </c>
    </row>
    <row r="173" spans="2:18" x14ac:dyDescent="0.25">
      <c r="B173" s="36" t="s">
        <v>37</v>
      </c>
      <c r="C173" s="40">
        <f>E182</f>
        <v>4</v>
      </c>
      <c r="D173" s="40">
        <f>H182</f>
        <v>4</v>
      </c>
      <c r="E173" s="40">
        <f>K182</f>
        <v>3</v>
      </c>
      <c r="F173" s="40">
        <f>N182</f>
        <v>1</v>
      </c>
      <c r="G173" s="41">
        <f>Q182</f>
        <v>4</v>
      </c>
    </row>
    <row r="174" spans="2:18" ht="15.75" thickBot="1" x14ac:dyDescent="0.3">
      <c r="B174" s="42" t="s">
        <v>8</v>
      </c>
      <c r="C174" s="43">
        <f>C173/C172</f>
        <v>1</v>
      </c>
      <c r="D174" s="43">
        <f>D173/D172</f>
        <v>1</v>
      </c>
      <c r="E174" s="43">
        <f>E173/E172</f>
        <v>1</v>
      </c>
      <c r="F174" s="43">
        <f>F173/F172</f>
        <v>1</v>
      </c>
      <c r="G174" s="44">
        <f>G173/G172</f>
        <v>1</v>
      </c>
    </row>
    <row r="176" spans="2:18" ht="15.75" thickBot="1" x14ac:dyDescent="0.3">
      <c r="B176" s="77" t="s">
        <v>56</v>
      </c>
    </row>
    <row r="177" spans="2:18" ht="15.75" thickBot="1" x14ac:dyDescent="0.3">
      <c r="B177" s="78" t="s">
        <v>57</v>
      </c>
      <c r="C177" s="46"/>
      <c r="D177" s="213" t="s">
        <v>32</v>
      </c>
      <c r="E177" s="214"/>
      <c r="F177" s="216"/>
      <c r="G177" s="208" t="s">
        <v>33</v>
      </c>
      <c r="H177" s="209"/>
      <c r="I177" s="215"/>
      <c r="J177" s="210" t="s">
        <v>34</v>
      </c>
      <c r="K177" s="211"/>
      <c r="L177" s="212"/>
      <c r="M177" s="208" t="s">
        <v>35</v>
      </c>
      <c r="N177" s="209"/>
      <c r="O177" s="209"/>
      <c r="P177" s="210" t="s">
        <v>31</v>
      </c>
      <c r="Q177" s="211"/>
      <c r="R177" s="212"/>
    </row>
    <row r="178" spans="2:18" ht="45" x14ac:dyDescent="0.25">
      <c r="B178" s="47" t="s">
        <v>39</v>
      </c>
      <c r="C178" s="48" t="s">
        <v>40</v>
      </c>
      <c r="D178" s="49" t="s">
        <v>41</v>
      </c>
      <c r="E178" s="49" t="s">
        <v>42</v>
      </c>
      <c r="F178" s="50" t="s">
        <v>43</v>
      </c>
      <c r="G178" s="51" t="s">
        <v>44</v>
      </c>
      <c r="H178" s="49" t="s">
        <v>42</v>
      </c>
      <c r="I178" s="52" t="s">
        <v>43</v>
      </c>
      <c r="J178" s="51" t="s">
        <v>44</v>
      </c>
      <c r="K178" s="49" t="s">
        <v>42</v>
      </c>
      <c r="L178" s="52" t="s">
        <v>43</v>
      </c>
      <c r="M178" s="51" t="s">
        <v>44</v>
      </c>
      <c r="N178" s="49" t="s">
        <v>42</v>
      </c>
      <c r="O178" s="50" t="s">
        <v>43</v>
      </c>
      <c r="P178" s="51" t="s">
        <v>44</v>
      </c>
      <c r="Q178" s="49" t="s">
        <v>42</v>
      </c>
      <c r="R178" s="52" t="s">
        <v>43</v>
      </c>
    </row>
    <row r="179" spans="2:18" x14ac:dyDescent="0.25">
      <c r="B179" s="217" t="s">
        <v>45</v>
      </c>
      <c r="C179" s="54" t="s">
        <v>52</v>
      </c>
      <c r="D179" s="74">
        <f>COUNTIF([1]Production_OTIF!O$16:O$43,"&gt;=0")</f>
        <v>3</v>
      </c>
      <c r="E179" s="55">
        <f>COUNTIF([1]Production_OTIF!P$16:P$43,"=HIT")</f>
        <v>3</v>
      </c>
      <c r="F179" s="56">
        <f>E179/D179%</f>
        <v>100</v>
      </c>
      <c r="G179" s="57">
        <v>3</v>
      </c>
      <c r="H179" s="55">
        <v>3</v>
      </c>
      <c r="I179" s="56">
        <f>H179/G179%</f>
        <v>100</v>
      </c>
      <c r="J179" s="57">
        <v>3</v>
      </c>
      <c r="K179" s="55">
        <v>3</v>
      </c>
      <c r="L179" s="58">
        <f>K179/J179%</f>
        <v>100</v>
      </c>
      <c r="M179" s="57"/>
      <c r="N179" s="55"/>
      <c r="O179" s="58">
        <v>0</v>
      </c>
      <c r="P179" s="57">
        <v>3</v>
      </c>
      <c r="Q179" s="55">
        <v>3</v>
      </c>
      <c r="R179" s="58">
        <f>Q179/P179%</f>
        <v>100</v>
      </c>
    </row>
    <row r="180" spans="2:18" x14ac:dyDescent="0.25">
      <c r="B180" s="218"/>
      <c r="C180" s="54" t="s">
        <v>53</v>
      </c>
      <c r="D180" s="55">
        <f>COUNTIF([1]Production_OTIF!O$69:O$70,"&gt;=0")</f>
        <v>0</v>
      </c>
      <c r="E180" s="55">
        <f>COUNTIF([1]Production_OTIF!P$69:P$70,"=Hit")</f>
        <v>0</v>
      </c>
      <c r="F180" s="56" t="e">
        <f>E180/D180%</f>
        <v>#DIV/0!</v>
      </c>
      <c r="G180" s="57"/>
      <c r="H180" s="55"/>
      <c r="I180" s="56" t="e">
        <f>H180/G180%</f>
        <v>#DIV/0!</v>
      </c>
      <c r="J180" s="57"/>
      <c r="K180" s="55"/>
      <c r="L180" s="58" t="e">
        <f>K180/J180%</f>
        <v>#DIV/0!</v>
      </c>
      <c r="M180" s="57"/>
      <c r="N180" s="55"/>
      <c r="O180" s="58">
        <v>0</v>
      </c>
      <c r="P180" s="57"/>
      <c r="Q180" s="55"/>
      <c r="R180" s="58" t="e">
        <f>Q180/P180%</f>
        <v>#DIV/0!</v>
      </c>
    </row>
    <row r="181" spans="2:18" x14ac:dyDescent="0.25">
      <c r="B181" s="53" t="s">
        <v>58</v>
      </c>
      <c r="C181" s="54" t="s">
        <v>52</v>
      </c>
      <c r="D181" s="55">
        <f>COUNTIF([1]Production_OTIF!O$48:O$70,"&gt;=0")</f>
        <v>1</v>
      </c>
      <c r="E181" s="55">
        <f>COUNTIF([1]Production_OTIF!P$48:P$70,"=Hit")</f>
        <v>1</v>
      </c>
      <c r="F181" s="56">
        <f>E181/D181%</f>
        <v>100</v>
      </c>
      <c r="G181" s="57">
        <v>1</v>
      </c>
      <c r="H181" s="55">
        <v>1</v>
      </c>
      <c r="I181" s="56">
        <f>H181/G181%</f>
        <v>100</v>
      </c>
      <c r="J181" s="57"/>
      <c r="K181" s="55"/>
      <c r="L181" s="58">
        <v>0</v>
      </c>
      <c r="M181" s="57">
        <v>1</v>
      </c>
      <c r="N181" s="55">
        <v>1</v>
      </c>
      <c r="O181" s="58">
        <f>N181/M181%</f>
        <v>100</v>
      </c>
      <c r="P181" s="57">
        <v>1</v>
      </c>
      <c r="Q181" s="55">
        <v>1</v>
      </c>
      <c r="R181" s="58">
        <f>Q181/P181%</f>
        <v>100</v>
      </c>
    </row>
    <row r="182" spans="2:18" ht="15.75" thickBot="1" x14ac:dyDescent="0.3">
      <c r="B182" s="60" t="s">
        <v>51</v>
      </c>
      <c r="C182" s="61"/>
      <c r="D182" s="62">
        <f>SUM(D179:D181)</f>
        <v>4</v>
      </c>
      <c r="E182" s="62">
        <f>SUM(E179:E181)</f>
        <v>4</v>
      </c>
      <c r="F182" s="63">
        <f>E182/D182</f>
        <v>1</v>
      </c>
      <c r="G182" s="64">
        <f>SUM(G179:G181)</f>
        <v>4</v>
      </c>
      <c r="H182" s="64">
        <f>SUM(H179:H181)</f>
        <v>4</v>
      </c>
      <c r="I182" s="66">
        <f>H182/G182</f>
        <v>1</v>
      </c>
      <c r="J182" s="67">
        <f>SUM(J179:J181)</f>
        <v>3</v>
      </c>
      <c r="K182" s="67">
        <f>SUM(K179:K181)</f>
        <v>3</v>
      </c>
      <c r="L182" s="68">
        <f>K182/J182</f>
        <v>1</v>
      </c>
      <c r="M182" s="64">
        <f>SUM(M179:M181)</f>
        <v>1</v>
      </c>
      <c r="N182" s="64">
        <f>SUM(N179:N181)</f>
        <v>1</v>
      </c>
      <c r="O182" s="69">
        <f>N182/M182</f>
        <v>1</v>
      </c>
      <c r="P182" s="67">
        <f>SUM(P179:P181)</f>
        <v>4</v>
      </c>
      <c r="Q182" s="67">
        <f>SUM(Q179:Q181)</f>
        <v>4</v>
      </c>
      <c r="R182" s="70">
        <f>Q182/P182</f>
        <v>1</v>
      </c>
    </row>
    <row r="183" spans="2:18" x14ac:dyDescent="0.25">
      <c r="D183">
        <f>D182-E182</f>
        <v>0</v>
      </c>
      <c r="G183">
        <f>G182-H182</f>
        <v>0</v>
      </c>
      <c r="J183">
        <f>J182-K182</f>
        <v>0</v>
      </c>
      <c r="M183">
        <f>M182-N182</f>
        <v>0</v>
      </c>
      <c r="P183">
        <f>P182-Q182</f>
        <v>0</v>
      </c>
    </row>
    <row r="184" spans="2:18" ht="15.75" thickBot="1" x14ac:dyDescent="0.3"/>
    <row r="185" spans="2:18" x14ac:dyDescent="0.25">
      <c r="B185" s="32" t="s">
        <v>25</v>
      </c>
      <c r="C185" s="33" t="s">
        <v>32</v>
      </c>
      <c r="D185" s="33" t="s">
        <v>33</v>
      </c>
      <c r="E185" s="33" t="s">
        <v>34</v>
      </c>
      <c r="F185" s="34" t="s">
        <v>35</v>
      </c>
      <c r="G185" s="35" t="s">
        <v>31</v>
      </c>
    </row>
    <row r="186" spans="2:18" x14ac:dyDescent="0.25">
      <c r="B186" s="36" t="s">
        <v>36</v>
      </c>
      <c r="C186" s="71">
        <f>D197</f>
        <v>7</v>
      </c>
      <c r="D186" s="71">
        <f>G197</f>
        <v>7</v>
      </c>
      <c r="E186" s="71">
        <f>J197</f>
        <v>5</v>
      </c>
      <c r="F186" s="71">
        <f>M197</f>
        <v>2</v>
      </c>
      <c r="G186" s="39">
        <f>P197</f>
        <v>6</v>
      </c>
    </row>
    <row r="187" spans="2:18" x14ac:dyDescent="0.25">
      <c r="B187" s="36" t="s">
        <v>37</v>
      </c>
      <c r="C187" s="40">
        <f>E197</f>
        <v>6</v>
      </c>
      <c r="D187" s="40">
        <f>H197</f>
        <v>6</v>
      </c>
      <c r="E187" s="40">
        <f>K197</f>
        <v>5</v>
      </c>
      <c r="F187" s="40">
        <f>N197</f>
        <v>2</v>
      </c>
      <c r="G187" s="41">
        <f>Q197</f>
        <v>6</v>
      </c>
    </row>
    <row r="188" spans="2:18" ht="15.75" thickBot="1" x14ac:dyDescent="0.3">
      <c r="B188" s="42" t="s">
        <v>8</v>
      </c>
      <c r="C188" s="43">
        <f>C187/C186</f>
        <v>0.8571428571428571</v>
      </c>
      <c r="D188" s="43">
        <f>D187/D186</f>
        <v>0.8571428571428571</v>
      </c>
      <c r="E188" s="43">
        <f>E187/E186</f>
        <v>1</v>
      </c>
      <c r="F188" s="43">
        <f>F187/F186</f>
        <v>1</v>
      </c>
      <c r="G188" s="44">
        <f>G187/G186</f>
        <v>1</v>
      </c>
    </row>
    <row r="191" spans="2:18" ht="15.75" thickBot="1" x14ac:dyDescent="0.3">
      <c r="B191" s="77" t="s">
        <v>56</v>
      </c>
    </row>
    <row r="192" spans="2:18" ht="15.75" thickBot="1" x14ac:dyDescent="0.3">
      <c r="B192" s="78" t="s">
        <v>54</v>
      </c>
      <c r="C192" s="46"/>
      <c r="D192" s="213" t="s">
        <v>32</v>
      </c>
      <c r="E192" s="214"/>
      <c r="F192" s="216"/>
      <c r="G192" s="208" t="s">
        <v>33</v>
      </c>
      <c r="H192" s="209"/>
      <c r="I192" s="215"/>
      <c r="J192" s="210" t="s">
        <v>34</v>
      </c>
      <c r="K192" s="211"/>
      <c r="L192" s="212"/>
      <c r="M192" s="208" t="s">
        <v>35</v>
      </c>
      <c r="N192" s="209"/>
      <c r="O192" s="209"/>
      <c r="P192" s="210" t="s">
        <v>31</v>
      </c>
      <c r="Q192" s="211"/>
      <c r="R192" s="212"/>
    </row>
    <row r="193" spans="2:18" ht="45" x14ac:dyDescent="0.25">
      <c r="B193" s="47" t="s">
        <v>39</v>
      </c>
      <c r="C193" s="48" t="s">
        <v>40</v>
      </c>
      <c r="D193" s="49" t="s">
        <v>41</v>
      </c>
      <c r="E193" s="49" t="s">
        <v>42</v>
      </c>
      <c r="F193" s="50" t="s">
        <v>43</v>
      </c>
      <c r="G193" s="51" t="s">
        <v>44</v>
      </c>
      <c r="H193" s="49" t="s">
        <v>42</v>
      </c>
      <c r="I193" s="52" t="s">
        <v>43</v>
      </c>
      <c r="J193" s="51" t="s">
        <v>44</v>
      </c>
      <c r="K193" s="49" t="s">
        <v>42</v>
      </c>
      <c r="L193" s="52" t="s">
        <v>43</v>
      </c>
      <c r="M193" s="51" t="s">
        <v>44</v>
      </c>
      <c r="N193" s="49" t="s">
        <v>42</v>
      </c>
      <c r="O193" s="50" t="s">
        <v>43</v>
      </c>
      <c r="P193" s="51" t="s">
        <v>44</v>
      </c>
      <c r="Q193" s="49" t="s">
        <v>42</v>
      </c>
      <c r="R193" s="52" t="s">
        <v>43</v>
      </c>
    </row>
    <row r="194" spans="2:18" x14ac:dyDescent="0.25">
      <c r="B194" s="217" t="s">
        <v>45</v>
      </c>
      <c r="C194" s="54" t="s">
        <v>52</v>
      </c>
      <c r="D194" s="55">
        <f>COUNTIF([1]Production_OTIF!W$16:W$43,"&gt;=0")</f>
        <v>5</v>
      </c>
      <c r="E194" s="55">
        <f>COUNTIF([1]Production_OTIF!X$16:X$43,"=HIT")</f>
        <v>4</v>
      </c>
      <c r="F194" s="56">
        <f>E194/D194%</f>
        <v>80</v>
      </c>
      <c r="G194" s="55">
        <v>5</v>
      </c>
      <c r="H194" s="55">
        <v>4</v>
      </c>
      <c r="I194" s="56">
        <f>H194/G194%</f>
        <v>80</v>
      </c>
      <c r="J194" s="55">
        <v>5</v>
      </c>
      <c r="K194" s="55">
        <v>5</v>
      </c>
      <c r="L194" s="58">
        <f>K194/J194%</f>
        <v>100</v>
      </c>
      <c r="M194" s="55"/>
      <c r="N194" s="55"/>
      <c r="O194" s="58">
        <v>0</v>
      </c>
      <c r="P194" s="55">
        <v>4</v>
      </c>
      <c r="Q194" s="55">
        <v>4</v>
      </c>
      <c r="R194" s="58">
        <f>Q194/P194%</f>
        <v>100</v>
      </c>
    </row>
    <row r="195" spans="2:18" x14ac:dyDescent="0.25">
      <c r="B195" s="218"/>
      <c r="C195" s="54" t="s">
        <v>53</v>
      </c>
      <c r="D195" s="55"/>
      <c r="E195" s="55"/>
      <c r="F195" s="56" t="e">
        <f>E195/D195%</f>
        <v>#DIV/0!</v>
      </c>
      <c r="G195" s="55"/>
      <c r="H195" s="55"/>
      <c r="I195" s="56" t="e">
        <f>H195/G195%</f>
        <v>#DIV/0!</v>
      </c>
      <c r="J195" s="55"/>
      <c r="K195" s="55"/>
      <c r="L195" s="58" t="e">
        <f>K195/J195%</f>
        <v>#DIV/0!</v>
      </c>
      <c r="M195" s="55"/>
      <c r="N195" s="55"/>
      <c r="O195" s="58">
        <v>0</v>
      </c>
      <c r="P195" s="55"/>
      <c r="Q195" s="55"/>
      <c r="R195" s="58" t="e">
        <f>Q195/P195%</f>
        <v>#DIV/0!</v>
      </c>
    </row>
    <row r="196" spans="2:18" x14ac:dyDescent="0.25">
      <c r="B196" s="53" t="s">
        <v>58</v>
      </c>
      <c r="C196" s="54" t="s">
        <v>52</v>
      </c>
      <c r="D196" s="55">
        <f>COUNTIF([1]Production_OTIF!W$48:W$70,"&gt;=0")</f>
        <v>2</v>
      </c>
      <c r="E196" s="55">
        <f>COUNTIF([1]Production_OTIF!X$48:X$70,"=Hit")</f>
        <v>2</v>
      </c>
      <c r="F196" s="56">
        <f>E196/D196%</f>
        <v>100</v>
      </c>
      <c r="G196" s="55">
        <v>2</v>
      </c>
      <c r="H196" s="55">
        <v>2</v>
      </c>
      <c r="I196" s="56">
        <f>H196/G196%</f>
        <v>100</v>
      </c>
      <c r="J196" s="55"/>
      <c r="K196" s="55"/>
      <c r="L196" s="58">
        <v>0</v>
      </c>
      <c r="M196" s="55">
        <v>2</v>
      </c>
      <c r="N196" s="55">
        <v>2</v>
      </c>
      <c r="O196" s="58">
        <f>N196/M196%</f>
        <v>100</v>
      </c>
      <c r="P196" s="55">
        <v>2</v>
      </c>
      <c r="Q196" s="55">
        <v>2</v>
      </c>
      <c r="R196" s="58">
        <f>Q196/P196%</f>
        <v>100</v>
      </c>
    </row>
    <row r="197" spans="2:18" ht="15.75" thickBot="1" x14ac:dyDescent="0.3">
      <c r="B197" s="60" t="s">
        <v>51</v>
      </c>
      <c r="C197" s="61"/>
      <c r="D197" s="62">
        <f>SUM(D194:D196)</f>
        <v>7</v>
      </c>
      <c r="E197" s="62">
        <f>SUM(E194:E196)</f>
        <v>6</v>
      </c>
      <c r="F197" s="63">
        <f>E197/D197</f>
        <v>0.8571428571428571</v>
      </c>
      <c r="G197" s="64">
        <f>SUM(G194:G196)</f>
        <v>7</v>
      </c>
      <c r="H197" s="64">
        <f>SUM(H194:H196)</f>
        <v>6</v>
      </c>
      <c r="I197" s="66">
        <f>H197/G197</f>
        <v>0.8571428571428571</v>
      </c>
      <c r="J197" s="67">
        <f>SUM(J194:J196)</f>
        <v>5</v>
      </c>
      <c r="K197" s="67">
        <f>SUM(K194:K196)</f>
        <v>5</v>
      </c>
      <c r="L197" s="68">
        <f>K197/J197</f>
        <v>1</v>
      </c>
      <c r="M197" s="64">
        <f t="shared" ref="M197:N197" si="9">SUM(M194:M196)</f>
        <v>2</v>
      </c>
      <c r="N197" s="64">
        <f t="shared" si="9"/>
        <v>2</v>
      </c>
      <c r="O197" s="69">
        <f>N197/M197</f>
        <v>1</v>
      </c>
      <c r="P197" s="67">
        <f>SUM(P194:P196)</f>
        <v>6</v>
      </c>
      <c r="Q197" s="67">
        <f>SUM(Q194:Q196)</f>
        <v>6</v>
      </c>
      <c r="R197" s="70">
        <f>Q197/P197</f>
        <v>1</v>
      </c>
    </row>
    <row r="198" spans="2:18" x14ac:dyDescent="0.25">
      <c r="G198">
        <f>G197-H197</f>
        <v>1</v>
      </c>
      <c r="J198">
        <f>J197-K197</f>
        <v>0</v>
      </c>
      <c r="M198">
        <f>M197-N197</f>
        <v>0</v>
      </c>
      <c r="P198">
        <f>P197-Q197</f>
        <v>0</v>
      </c>
    </row>
    <row r="199" spans="2:18" ht="15.75" thickBot="1" x14ac:dyDescent="0.3"/>
    <row r="200" spans="2:18" x14ac:dyDescent="0.25">
      <c r="B200" s="32" t="s">
        <v>27</v>
      </c>
      <c r="C200" s="33" t="s">
        <v>32</v>
      </c>
      <c r="D200" s="33" t="s">
        <v>33</v>
      </c>
      <c r="E200" s="33" t="s">
        <v>34</v>
      </c>
      <c r="F200" s="34" t="s">
        <v>35</v>
      </c>
      <c r="G200" s="35" t="s">
        <v>31</v>
      </c>
    </row>
    <row r="201" spans="2:18" x14ac:dyDescent="0.25">
      <c r="B201" s="36" t="s">
        <v>36</v>
      </c>
      <c r="C201" s="71">
        <f>D212</f>
        <v>12</v>
      </c>
      <c r="D201" s="71">
        <f>G212</f>
        <v>8</v>
      </c>
      <c r="E201" s="71">
        <f>J212</f>
        <v>8</v>
      </c>
      <c r="F201" s="71">
        <f>M212</f>
        <v>4</v>
      </c>
      <c r="G201" s="39">
        <f>P212</f>
        <v>12</v>
      </c>
    </row>
    <row r="202" spans="2:18" x14ac:dyDescent="0.25">
      <c r="B202" s="36" t="s">
        <v>37</v>
      </c>
      <c r="C202" s="40">
        <f>E212</f>
        <v>11</v>
      </c>
      <c r="D202" s="40">
        <f>H212</f>
        <v>7</v>
      </c>
      <c r="E202" s="40">
        <f>K212</f>
        <v>8</v>
      </c>
      <c r="F202" s="40">
        <f>N212</f>
        <v>4</v>
      </c>
      <c r="G202" s="41">
        <f>Q212</f>
        <v>12</v>
      </c>
    </row>
    <row r="203" spans="2:18" ht="15.75" thickBot="1" x14ac:dyDescent="0.3">
      <c r="B203" s="42" t="s">
        <v>8</v>
      </c>
      <c r="C203" s="43">
        <f>C202/C201</f>
        <v>0.91666666666666663</v>
      </c>
      <c r="D203" s="43">
        <f>D202/D201</f>
        <v>0.875</v>
      </c>
      <c r="E203" s="43">
        <f>E202/E201</f>
        <v>1</v>
      </c>
      <c r="F203" s="43">
        <v>0</v>
      </c>
      <c r="G203" s="44">
        <f>G202/G201</f>
        <v>1</v>
      </c>
    </row>
    <row r="206" spans="2:18" ht="15.75" thickBot="1" x14ac:dyDescent="0.3">
      <c r="B206" s="79" t="s">
        <v>56</v>
      </c>
    </row>
    <row r="207" spans="2:18" ht="15.75" thickBot="1" x14ac:dyDescent="0.3">
      <c r="B207" s="45" t="s">
        <v>59</v>
      </c>
      <c r="C207" s="46"/>
      <c r="D207" s="213" t="s">
        <v>32</v>
      </c>
      <c r="E207" s="214"/>
      <c r="F207" s="216"/>
      <c r="G207" s="208" t="s">
        <v>33</v>
      </c>
      <c r="H207" s="209"/>
      <c r="I207" s="215"/>
      <c r="J207" s="210" t="s">
        <v>34</v>
      </c>
      <c r="K207" s="211"/>
      <c r="L207" s="212"/>
      <c r="M207" s="208" t="s">
        <v>35</v>
      </c>
      <c r="N207" s="209"/>
      <c r="O207" s="209"/>
      <c r="P207" s="210" t="s">
        <v>31</v>
      </c>
      <c r="Q207" s="211"/>
      <c r="R207" s="212"/>
    </row>
    <row r="208" spans="2:18" ht="45" x14ac:dyDescent="0.25">
      <c r="B208" s="47" t="s">
        <v>39</v>
      </c>
      <c r="C208" s="48" t="s">
        <v>40</v>
      </c>
      <c r="D208" s="49" t="s">
        <v>41</v>
      </c>
      <c r="E208" s="49" t="s">
        <v>42</v>
      </c>
      <c r="F208" s="52" t="s">
        <v>43</v>
      </c>
      <c r="G208" s="51" t="s">
        <v>44</v>
      </c>
      <c r="H208" s="49" t="s">
        <v>42</v>
      </c>
      <c r="I208" s="52" t="s">
        <v>43</v>
      </c>
      <c r="J208" s="51" t="s">
        <v>44</v>
      </c>
      <c r="K208" s="49" t="s">
        <v>42</v>
      </c>
      <c r="L208" s="52" t="s">
        <v>43</v>
      </c>
      <c r="M208" s="51" t="s">
        <v>44</v>
      </c>
      <c r="N208" s="49" t="s">
        <v>42</v>
      </c>
      <c r="O208" s="50" t="s">
        <v>43</v>
      </c>
      <c r="P208" s="51" t="s">
        <v>44</v>
      </c>
      <c r="Q208" s="49" t="s">
        <v>42</v>
      </c>
      <c r="R208" s="52" t="s">
        <v>43</v>
      </c>
    </row>
    <row r="209" spans="2:20" x14ac:dyDescent="0.25">
      <c r="B209" s="217" t="s">
        <v>45</v>
      </c>
      <c r="C209" s="54" t="s">
        <v>52</v>
      </c>
      <c r="D209" s="55">
        <f>COUNTIF([1]Production_OTIF!AE$16:AE$43,"&gt;=0")</f>
        <v>8</v>
      </c>
      <c r="E209" s="55">
        <f>COUNTIF([1]Production_OTIF!AF$16:AF$43,"=HIT")</f>
        <v>7</v>
      </c>
      <c r="F209" s="58">
        <f>E209/D209%</f>
        <v>87.5</v>
      </c>
      <c r="G209" s="55">
        <v>8</v>
      </c>
      <c r="H209" s="55">
        <v>7</v>
      </c>
      <c r="I209" s="58">
        <f>H209/G209%</f>
        <v>87.5</v>
      </c>
      <c r="J209" s="57">
        <v>8</v>
      </c>
      <c r="K209" s="55">
        <v>8</v>
      </c>
      <c r="L209" s="58">
        <f>K209/J209%</f>
        <v>100</v>
      </c>
      <c r="M209" s="57"/>
      <c r="N209" s="55"/>
      <c r="O209" s="58">
        <v>0</v>
      </c>
      <c r="P209" s="57">
        <v>8</v>
      </c>
      <c r="Q209" s="55">
        <v>8</v>
      </c>
      <c r="R209" s="58">
        <f>Q209/P209%</f>
        <v>100</v>
      </c>
    </row>
    <row r="210" spans="2:20" x14ac:dyDescent="0.25">
      <c r="B210" s="218"/>
      <c r="C210" s="54" t="s">
        <v>53</v>
      </c>
      <c r="D210" s="55">
        <f>COUNTIF([1]Production_OTIF!AE$69:AE$70,"&gt;=0")</f>
        <v>0</v>
      </c>
      <c r="E210" s="55">
        <f>COUNTIF([1]Production_OTIF!AF$69:AF$70,"=Hit")</f>
        <v>0</v>
      </c>
      <c r="F210" s="58" t="e">
        <f>E210/D210%</f>
        <v>#DIV/0!</v>
      </c>
      <c r="G210" s="55"/>
      <c r="H210" s="55"/>
      <c r="I210" s="58" t="e">
        <f>H210/G210%</f>
        <v>#DIV/0!</v>
      </c>
      <c r="J210" s="57"/>
      <c r="K210" s="55"/>
      <c r="L210" s="58" t="e">
        <f>K210/J210%</f>
        <v>#DIV/0!</v>
      </c>
      <c r="M210" s="57"/>
      <c r="N210" s="55"/>
      <c r="O210" s="58">
        <v>0</v>
      </c>
      <c r="P210" s="57"/>
      <c r="Q210" s="55"/>
      <c r="R210" s="58">
        <v>0</v>
      </c>
    </row>
    <row r="211" spans="2:20" x14ac:dyDescent="0.25">
      <c r="B211" s="53" t="s">
        <v>58</v>
      </c>
      <c r="C211" s="54" t="s">
        <v>52</v>
      </c>
      <c r="D211" s="55">
        <f>COUNTIF([1]Production_OTIF!AE$48:AE$67,"&gt;=0")</f>
        <v>4</v>
      </c>
      <c r="E211" s="55">
        <f>COUNTIF([1]Production_OTIF!AF$48:AF$67,"=Hit")</f>
        <v>4</v>
      </c>
      <c r="F211" s="58">
        <f>E211/D211%</f>
        <v>100</v>
      </c>
      <c r="G211" s="55"/>
      <c r="H211" s="55"/>
      <c r="I211" s="58" t="e">
        <f>H211/G211%</f>
        <v>#DIV/0!</v>
      </c>
      <c r="J211" s="57"/>
      <c r="K211" s="55"/>
      <c r="L211" s="58">
        <v>0</v>
      </c>
      <c r="M211" s="57">
        <v>4</v>
      </c>
      <c r="N211" s="55">
        <v>4</v>
      </c>
      <c r="O211" s="58">
        <f>N211/M211%</f>
        <v>100</v>
      </c>
      <c r="P211" s="57">
        <v>4</v>
      </c>
      <c r="Q211" s="55">
        <v>4</v>
      </c>
      <c r="R211" s="58">
        <f>Q211/P211%</f>
        <v>100</v>
      </c>
    </row>
    <row r="212" spans="2:20" ht="15.75" thickBot="1" x14ac:dyDescent="0.3">
      <c r="B212" s="60" t="s">
        <v>51</v>
      </c>
      <c r="C212" s="61"/>
      <c r="D212" s="62">
        <f>SUM(D209:D211)</f>
        <v>12</v>
      </c>
      <c r="E212" s="62">
        <f>SUM(E209:E211)</f>
        <v>11</v>
      </c>
      <c r="F212" s="63">
        <f>E212/D212</f>
        <v>0.91666666666666663</v>
      </c>
      <c r="G212" s="64">
        <f>SUM(G209:G211)</f>
        <v>8</v>
      </c>
      <c r="H212" s="64">
        <f>SUM(H209:H211)</f>
        <v>7</v>
      </c>
      <c r="I212" s="66">
        <f>H212/G212</f>
        <v>0.875</v>
      </c>
      <c r="J212" s="67">
        <f>SUM(J209:J211)</f>
        <v>8</v>
      </c>
      <c r="K212" s="67">
        <f>SUM(K209:K211)</f>
        <v>8</v>
      </c>
      <c r="L212" s="68">
        <f>K212/J212</f>
        <v>1</v>
      </c>
      <c r="M212" s="64">
        <f t="shared" ref="M212:N212" si="10">SUM(M209:M211)</f>
        <v>4</v>
      </c>
      <c r="N212" s="64">
        <f t="shared" si="10"/>
        <v>4</v>
      </c>
      <c r="O212" s="69">
        <f>N212/M212</f>
        <v>1</v>
      </c>
      <c r="P212" s="67">
        <f>SUM(P209:P211)</f>
        <v>12</v>
      </c>
      <c r="Q212" s="67">
        <f>SUM(Q209:Q211)</f>
        <v>12</v>
      </c>
      <c r="R212" s="70">
        <f>Q212/P212</f>
        <v>1</v>
      </c>
    </row>
    <row r="213" spans="2:20" x14ac:dyDescent="0.25">
      <c r="C213" s="80"/>
      <c r="D213" s="80">
        <f>D212-E212</f>
        <v>1</v>
      </c>
      <c r="E213" s="80"/>
      <c r="F213" s="80"/>
      <c r="G213" s="80">
        <f>G212-H212</f>
        <v>1</v>
      </c>
      <c r="H213" s="80"/>
      <c r="I213" s="80"/>
      <c r="J213" s="80">
        <f>J212-K212</f>
        <v>0</v>
      </c>
      <c r="K213" s="80"/>
      <c r="L213" s="80"/>
      <c r="M213" s="80">
        <f>M212-N212</f>
        <v>0</v>
      </c>
      <c r="N213" s="80"/>
      <c r="O213" s="80"/>
      <c r="P213" s="80">
        <f>P212-Q212</f>
        <v>0</v>
      </c>
      <c r="Q213" s="80"/>
      <c r="R213" s="80"/>
    </row>
    <row r="214" spans="2:20" ht="15.75" thickBot="1" x14ac:dyDescent="0.3"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1"/>
      <c r="Q214" s="81"/>
      <c r="R214" s="81"/>
      <c r="S214" s="81"/>
      <c r="T214" s="81"/>
    </row>
    <row r="215" spans="2:20" x14ac:dyDescent="0.25">
      <c r="B215" s="32"/>
      <c r="C215" s="82"/>
      <c r="D215" s="82"/>
      <c r="E215" s="82"/>
      <c r="F215" s="83"/>
      <c r="G215" s="84"/>
      <c r="H215" s="80"/>
      <c r="I215" s="80"/>
      <c r="J215" s="80"/>
      <c r="K215" s="80"/>
      <c r="L215" s="80"/>
      <c r="M215" s="80"/>
      <c r="N215" s="80"/>
      <c r="O215" s="80"/>
      <c r="P215" s="81"/>
      <c r="Q215" s="81"/>
      <c r="R215" s="81"/>
      <c r="S215" s="81"/>
      <c r="T215" s="81"/>
    </row>
    <row r="216" spans="2:20" x14ac:dyDescent="0.25">
      <c r="B216" s="36"/>
      <c r="C216" s="85"/>
      <c r="D216" s="86"/>
      <c r="E216" s="86"/>
      <c r="F216" s="87"/>
      <c r="G216" s="88"/>
      <c r="H216" s="80"/>
      <c r="I216" s="80"/>
      <c r="J216" s="80"/>
      <c r="K216" s="80"/>
      <c r="L216" s="80"/>
      <c r="M216" s="80"/>
      <c r="N216" s="80"/>
      <c r="O216" s="80"/>
      <c r="P216" s="81"/>
      <c r="Q216" s="81"/>
      <c r="R216" s="81"/>
      <c r="S216" s="81"/>
      <c r="T216" s="81"/>
    </row>
    <row r="217" spans="2:20" x14ac:dyDescent="0.25">
      <c r="B217" s="36"/>
      <c r="C217" s="85"/>
      <c r="D217" s="89"/>
      <c r="E217" s="89"/>
      <c r="F217" s="89"/>
      <c r="G217" s="90"/>
      <c r="H217" s="80"/>
      <c r="I217" s="80"/>
      <c r="J217" s="80"/>
      <c r="K217" s="80"/>
      <c r="L217" s="80"/>
      <c r="M217" s="80"/>
      <c r="N217" s="80"/>
      <c r="O217" s="80"/>
      <c r="P217" s="81"/>
      <c r="Q217" s="81"/>
      <c r="R217" s="81"/>
      <c r="S217" s="81"/>
      <c r="T217" s="81"/>
    </row>
    <row r="218" spans="2:20" ht="15.75" thickBot="1" x14ac:dyDescent="0.3">
      <c r="B218" s="42"/>
      <c r="C218" s="91"/>
      <c r="D218" s="91"/>
      <c r="E218" s="91"/>
      <c r="F218" s="91"/>
      <c r="G218" s="92"/>
      <c r="H218" s="80"/>
      <c r="I218" s="80"/>
      <c r="J218" s="80"/>
      <c r="K218" s="80"/>
      <c r="L218" s="80"/>
      <c r="M218" s="80"/>
      <c r="N218" s="80"/>
      <c r="O218" s="80"/>
      <c r="P218" s="81"/>
      <c r="Q218" s="81"/>
      <c r="R218" s="81"/>
      <c r="S218" s="81"/>
      <c r="T218" s="81"/>
    </row>
    <row r="219" spans="2:20" x14ac:dyDescent="0.25"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1"/>
      <c r="Q219" s="81"/>
      <c r="R219" s="81"/>
      <c r="S219" s="81"/>
      <c r="T219" s="81"/>
    </row>
    <row r="220" spans="2:20" ht="15.75" thickBot="1" x14ac:dyDescent="0.3"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1"/>
      <c r="Q220" s="81"/>
      <c r="R220" s="81"/>
      <c r="S220" s="81"/>
      <c r="T220" s="81"/>
    </row>
    <row r="221" spans="2:20" ht="15.75" thickBot="1" x14ac:dyDescent="0.3">
      <c r="B221" s="45"/>
      <c r="C221" s="93"/>
      <c r="D221" s="222"/>
      <c r="E221" s="223"/>
      <c r="F221" s="224"/>
      <c r="G221" s="225"/>
      <c r="H221" s="226"/>
      <c r="I221" s="227"/>
      <c r="J221" s="228"/>
      <c r="K221" s="229"/>
      <c r="L221" s="230"/>
      <c r="M221" s="225"/>
      <c r="N221" s="226"/>
      <c r="O221" s="226"/>
      <c r="P221" s="219"/>
      <c r="Q221" s="220"/>
      <c r="R221" s="221"/>
      <c r="S221" s="81"/>
      <c r="T221" s="81"/>
    </row>
    <row r="222" spans="2:20" x14ac:dyDescent="0.25">
      <c r="B222" s="47"/>
      <c r="C222" s="94"/>
      <c r="D222" s="95"/>
      <c r="E222" s="95"/>
      <c r="F222" s="96"/>
      <c r="G222" s="97"/>
      <c r="H222" s="95"/>
      <c r="I222" s="96"/>
      <c r="J222" s="97"/>
      <c r="K222" s="95"/>
      <c r="L222" s="96"/>
      <c r="M222" s="97"/>
      <c r="N222" s="95"/>
      <c r="O222" s="98"/>
      <c r="P222" s="99"/>
      <c r="Q222" s="100"/>
      <c r="R222" s="101"/>
      <c r="S222" s="81"/>
      <c r="T222" s="81"/>
    </row>
    <row r="223" spans="2:20" x14ac:dyDescent="0.25">
      <c r="B223" s="217"/>
      <c r="C223" s="102"/>
      <c r="D223" s="103"/>
      <c r="E223" s="103"/>
      <c r="F223" s="104"/>
      <c r="G223" s="103"/>
      <c r="H223" s="103"/>
      <c r="I223" s="104"/>
      <c r="J223" s="105"/>
      <c r="K223" s="103"/>
      <c r="L223" s="104"/>
      <c r="M223" s="105"/>
      <c r="N223" s="103"/>
      <c r="O223" s="104"/>
      <c r="P223" s="57"/>
      <c r="Q223" s="55"/>
      <c r="R223" s="58"/>
      <c r="S223" s="81"/>
      <c r="T223" s="81"/>
    </row>
    <row r="224" spans="2:20" x14ac:dyDescent="0.25">
      <c r="B224" s="218"/>
      <c r="C224" s="102"/>
      <c r="D224" s="103"/>
      <c r="E224" s="103"/>
      <c r="F224" s="104"/>
      <c r="G224" s="103"/>
      <c r="H224" s="103"/>
      <c r="I224" s="104"/>
      <c r="J224" s="105"/>
      <c r="K224" s="103"/>
      <c r="L224" s="104"/>
      <c r="M224" s="105"/>
      <c r="N224" s="103"/>
      <c r="O224" s="104"/>
      <c r="P224" s="57"/>
      <c r="Q224" s="55"/>
      <c r="R224" s="58"/>
      <c r="S224" s="81"/>
      <c r="T224" s="81"/>
    </row>
    <row r="225" spans="2:20" x14ac:dyDescent="0.25">
      <c r="B225" s="53"/>
      <c r="C225" s="102"/>
      <c r="D225" s="103"/>
      <c r="E225" s="103"/>
      <c r="F225" s="104"/>
      <c r="G225" s="103"/>
      <c r="H225" s="103"/>
      <c r="I225" s="104"/>
      <c r="J225" s="105"/>
      <c r="K225" s="103"/>
      <c r="L225" s="104"/>
      <c r="M225" s="105"/>
      <c r="N225" s="103"/>
      <c r="O225" s="104"/>
      <c r="P225" s="57"/>
      <c r="Q225" s="55"/>
      <c r="R225" s="58"/>
      <c r="S225" s="81"/>
      <c r="T225" s="81"/>
    </row>
    <row r="226" spans="2:20" ht="15.75" thickBot="1" x14ac:dyDescent="0.3">
      <c r="B226" s="60"/>
      <c r="C226" s="106"/>
      <c r="D226" s="107"/>
      <c r="E226" s="107"/>
      <c r="F226" s="108"/>
      <c r="G226" s="109"/>
      <c r="H226" s="109"/>
      <c r="I226" s="110"/>
      <c r="J226" s="111"/>
      <c r="K226" s="111"/>
      <c r="L226" s="112"/>
      <c r="M226" s="109"/>
      <c r="N226" s="109"/>
      <c r="O226" s="113"/>
      <c r="P226" s="67"/>
      <c r="Q226" s="67"/>
      <c r="R226" s="70"/>
      <c r="S226" s="81"/>
      <c r="T226" s="81"/>
    </row>
    <row r="227" spans="2:20" x14ac:dyDescent="0.25"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1"/>
      <c r="Q227" s="81"/>
      <c r="R227" s="81"/>
      <c r="S227" s="81"/>
      <c r="T227" s="81"/>
    </row>
    <row r="228" spans="2:20" x14ac:dyDescent="0.25">
      <c r="P228" s="81"/>
      <c r="Q228" s="81"/>
      <c r="R228" s="81"/>
      <c r="S228" s="81"/>
      <c r="T228" s="81"/>
    </row>
    <row r="229" spans="2:20" ht="15.75" thickBot="1" x14ac:dyDescent="0.3">
      <c r="L229" s="30"/>
      <c r="P229" s="81">
        <f>P151+P179+P194+P209</f>
        <v>19</v>
      </c>
      <c r="Q229" s="81">
        <f t="shared" ref="P229:Q231" si="11">Q151+Q179+Q194+Q209</f>
        <v>19</v>
      </c>
      <c r="R229" s="81">
        <v>6</v>
      </c>
      <c r="S229" s="81">
        <f>Q229+R229</f>
        <v>25</v>
      </c>
      <c r="T229" s="81"/>
    </row>
    <row r="230" spans="2:20" x14ac:dyDescent="0.25">
      <c r="B230" s="114" t="s">
        <v>60</v>
      </c>
      <c r="C230" s="115" t="s">
        <v>32</v>
      </c>
      <c r="D230" s="115" t="s">
        <v>33</v>
      </c>
      <c r="E230" s="115" t="s">
        <v>34</v>
      </c>
      <c r="F230" s="116" t="s">
        <v>35</v>
      </c>
      <c r="G230" s="117" t="s">
        <v>31</v>
      </c>
      <c r="K230" s="118"/>
      <c r="L230" s="118"/>
      <c r="P230" s="81">
        <f t="shared" si="11"/>
        <v>0</v>
      </c>
      <c r="Q230" s="81">
        <f t="shared" si="11"/>
        <v>0</v>
      </c>
      <c r="R230" s="81"/>
      <c r="S230" s="81"/>
      <c r="T230" s="81"/>
    </row>
    <row r="231" spans="2:20" x14ac:dyDescent="0.25">
      <c r="B231" s="36" t="s">
        <v>36</v>
      </c>
      <c r="C231" s="71">
        <f>C145+C172+C186+C201+C216</f>
        <v>28</v>
      </c>
      <c r="D231" s="71">
        <f>D145+D172+D186+D201+D216</f>
        <v>23</v>
      </c>
      <c r="E231" s="71">
        <f>E145+E172+E186+E201+E216</f>
        <v>20</v>
      </c>
      <c r="F231" s="71">
        <f t="shared" ref="D231:G232" si="12">F145+F172+F186+F201+F216</f>
        <v>8</v>
      </c>
      <c r="G231" s="119">
        <f t="shared" si="12"/>
        <v>27</v>
      </c>
      <c r="J231" s="118"/>
      <c r="K231" s="120"/>
      <c r="L231" s="121"/>
      <c r="P231" s="81">
        <f>P153+P181+P196+P211</f>
        <v>8</v>
      </c>
      <c r="Q231" s="81">
        <f t="shared" si="11"/>
        <v>8</v>
      </c>
      <c r="R231" s="81">
        <v>10</v>
      </c>
      <c r="S231" s="81">
        <f>Q231+R231</f>
        <v>18</v>
      </c>
      <c r="T231" s="81"/>
    </row>
    <row r="232" spans="2:20" x14ac:dyDescent="0.25">
      <c r="B232" s="36" t="s">
        <v>37</v>
      </c>
      <c r="C232" s="71">
        <f>C146+C173+C187+C202+C217</f>
        <v>26</v>
      </c>
      <c r="D232" s="71">
        <f t="shared" si="12"/>
        <v>21</v>
      </c>
      <c r="E232" s="71">
        <f t="shared" si="12"/>
        <v>20</v>
      </c>
      <c r="F232" s="71">
        <f t="shared" si="12"/>
        <v>8</v>
      </c>
      <c r="G232" s="73">
        <f t="shared" si="12"/>
        <v>27</v>
      </c>
      <c r="H232" s="122"/>
      <c r="I232" s="2"/>
      <c r="J232" s="30"/>
      <c r="K232" s="30"/>
      <c r="P232" s="81"/>
      <c r="Q232" s="81"/>
      <c r="R232" s="81"/>
      <c r="S232" s="81"/>
      <c r="T232" s="81"/>
    </row>
    <row r="233" spans="2:20" ht="15.75" thickBot="1" x14ac:dyDescent="0.3">
      <c r="B233" s="42" t="s">
        <v>8</v>
      </c>
      <c r="C233" s="43">
        <f>C232/C231</f>
        <v>0.9285714285714286</v>
      </c>
      <c r="D233" s="43">
        <f>D232/D231</f>
        <v>0.91304347826086951</v>
      </c>
      <c r="E233" s="43">
        <f>E232/E231</f>
        <v>1</v>
      </c>
      <c r="F233" s="43">
        <f>F232/F231</f>
        <v>1</v>
      </c>
      <c r="G233" s="44">
        <f>G232/G231</f>
        <v>1</v>
      </c>
      <c r="I233" s="123"/>
      <c r="J233" s="121"/>
      <c r="K233" s="30"/>
      <c r="P233" s="81">
        <v>14</v>
      </c>
      <c r="Q233" s="81"/>
      <c r="R233" s="81"/>
      <c r="S233" s="81"/>
      <c r="T233" s="81"/>
    </row>
    <row r="234" spans="2:20" x14ac:dyDescent="0.25">
      <c r="I234" s="30"/>
      <c r="J234" s="30"/>
      <c r="K234" s="121"/>
      <c r="P234" s="81"/>
      <c r="Q234" s="81"/>
      <c r="R234" s="81"/>
      <c r="S234" s="81"/>
      <c r="T234" s="81"/>
    </row>
    <row r="235" spans="2:20" x14ac:dyDescent="0.25">
      <c r="I235" s="30"/>
      <c r="J235" s="30"/>
      <c r="K235" s="30"/>
      <c r="P235" s="81"/>
      <c r="Q235" s="81"/>
      <c r="R235" s="81"/>
      <c r="S235" s="81"/>
      <c r="T235" s="81"/>
    </row>
    <row r="236" spans="2:20" ht="15.75" thickBot="1" x14ac:dyDescent="0.3">
      <c r="J236" s="2"/>
      <c r="K236" s="2"/>
      <c r="P236" s="81"/>
      <c r="Q236" s="81"/>
      <c r="R236" s="81"/>
      <c r="S236" s="81"/>
      <c r="T236" s="81"/>
    </row>
    <row r="237" spans="2:20" x14ac:dyDescent="0.25">
      <c r="B237" s="114" t="s">
        <v>60</v>
      </c>
      <c r="C237" s="115" t="s">
        <v>1</v>
      </c>
      <c r="D237" s="115" t="s">
        <v>33</v>
      </c>
      <c r="E237" s="115" t="s">
        <v>34</v>
      </c>
      <c r="F237" s="124" t="s">
        <v>35</v>
      </c>
      <c r="G237" s="117" t="s">
        <v>31</v>
      </c>
    </row>
    <row r="238" spans="2:20" x14ac:dyDescent="0.25">
      <c r="B238" s="36" t="s">
        <v>36</v>
      </c>
      <c r="C238" s="71">
        <f>C119</f>
        <v>46</v>
      </c>
      <c r="D238" s="71">
        <f>D231</f>
        <v>23</v>
      </c>
      <c r="E238" s="71">
        <f>SUM(C106:C112,C115,C116,C117,C118)</f>
        <v>16</v>
      </c>
      <c r="F238" s="73">
        <f>C238-E238</f>
        <v>30</v>
      </c>
      <c r="G238" s="119">
        <f>G231</f>
        <v>27</v>
      </c>
      <c r="H238" s="125"/>
      <c r="J238" s="80"/>
    </row>
    <row r="239" spans="2:20" x14ac:dyDescent="0.25">
      <c r="B239" s="36" t="s">
        <v>37</v>
      </c>
      <c r="C239" s="71">
        <f>D119</f>
        <v>35</v>
      </c>
      <c r="D239" s="71">
        <f>D232</f>
        <v>21</v>
      </c>
      <c r="E239" s="71">
        <f>SUM(D106:D112)</f>
        <v>11</v>
      </c>
      <c r="F239" s="73">
        <f>SUM(D113:D118)</f>
        <v>24</v>
      </c>
      <c r="G239" s="73">
        <f>G232</f>
        <v>27</v>
      </c>
    </row>
    <row r="240" spans="2:20" ht="15.75" thickBot="1" x14ac:dyDescent="0.3">
      <c r="B240" s="42" t="s">
        <v>8</v>
      </c>
      <c r="C240" s="43">
        <f>C239/C238</f>
        <v>0.76086956521739135</v>
      </c>
      <c r="D240" s="43">
        <f>D239/D238</f>
        <v>0.91304347826086951</v>
      </c>
      <c r="E240" s="43">
        <f>E239/E238</f>
        <v>0.6875</v>
      </c>
      <c r="F240" s="44">
        <f>F239/F238</f>
        <v>0.8</v>
      </c>
      <c r="G240" s="44">
        <f>G239/G238</f>
        <v>1</v>
      </c>
    </row>
    <row r="242" spans="4:13" x14ac:dyDescent="0.25">
      <c r="D242" s="126"/>
    </row>
    <row r="243" spans="4:13" x14ac:dyDescent="0.25">
      <c r="D243" s="126"/>
      <c r="E243" s="126"/>
      <c r="G243" s="127"/>
    </row>
    <row r="245" spans="4:13" x14ac:dyDescent="0.25">
      <c r="D245" s="128"/>
      <c r="E245" s="128"/>
      <c r="F245" s="128"/>
      <c r="G245" s="128"/>
      <c r="H245" s="128"/>
      <c r="I245" s="129"/>
      <c r="L245" s="126"/>
      <c r="M245" s="126"/>
    </row>
  </sheetData>
  <mergeCells count="40">
    <mergeCell ref="P221:R221"/>
    <mergeCell ref="B223:B224"/>
    <mergeCell ref="D207:F207"/>
    <mergeCell ref="G207:I207"/>
    <mergeCell ref="J207:L207"/>
    <mergeCell ref="M207:O207"/>
    <mergeCell ref="D221:F221"/>
    <mergeCell ref="G221:I221"/>
    <mergeCell ref="J221:L221"/>
    <mergeCell ref="M221:O221"/>
    <mergeCell ref="M177:O177"/>
    <mergeCell ref="P177:R177"/>
    <mergeCell ref="P207:R207"/>
    <mergeCell ref="B209:B210"/>
    <mergeCell ref="D192:F192"/>
    <mergeCell ref="G192:I192"/>
    <mergeCell ref="J192:L192"/>
    <mergeCell ref="M192:O192"/>
    <mergeCell ref="P192:R192"/>
    <mergeCell ref="B194:B195"/>
    <mergeCell ref="B179:B180"/>
    <mergeCell ref="B151:B152"/>
    <mergeCell ref="D162:F162"/>
    <mergeCell ref="G162:I162"/>
    <mergeCell ref="J162:L162"/>
    <mergeCell ref="D177:F177"/>
    <mergeCell ref="G177:I177"/>
    <mergeCell ref="J177:L177"/>
    <mergeCell ref="M162:O162"/>
    <mergeCell ref="P162:R162"/>
    <mergeCell ref="D135:F135"/>
    <mergeCell ref="G135:I135"/>
    <mergeCell ref="J135:L135"/>
    <mergeCell ref="M135:O135"/>
    <mergeCell ref="P135:R135"/>
    <mergeCell ref="D149:F149"/>
    <mergeCell ref="G149:I149"/>
    <mergeCell ref="J149:L149"/>
    <mergeCell ref="M149:O149"/>
    <mergeCell ref="P149:R149"/>
  </mergeCells>
  <dataValidations count="3">
    <dataValidation type="list" allowBlank="1" showInputMessage="1" showErrorMessage="1" sqref="BA9">
      <formula1>$BS:$BS</formula1>
    </dataValidation>
    <dataValidation type="list" allowBlank="1" showInputMessage="1" showErrorMessage="1" sqref="B98 B14:B15 B35:B36 B113:B114 B57:B58 B78:B79">
      <formula1>$AR$2:$AR$23</formula1>
    </dataValidation>
    <dataValidation type="list" allowBlank="1" showInputMessage="1" showErrorMessage="1" sqref="B80:B82 B50:B56 B16:B18 B92:B97 B28:B34 B71:B77 B59:B61 B99 B106:B112 B37:B39 B115:B117 B7:B13">
      <formula1>$BA$2:$BA$17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L7" sqref="L7:L8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</f>
        <v>47</v>
      </c>
      <c r="E3" s="139">
        <f>COUNTIFS([10]Data!$C$5:$C$992,"="&amp;$A3,[10]Data!$E$5:$E$992,"="&amp;$B3,[10]Data!$D$5:$D$992,"="&amp;$C3,[10]Data!$M$5:$M$992,"="&amp;"Hit")</f>
        <v>42</v>
      </c>
      <c r="F3" s="140">
        <f t="shared" ref="F3:F10" si="0">IFERROR(E3/D3,"")</f>
        <v>0.8936170212765957</v>
      </c>
      <c r="G3" s="138">
        <f>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</f>
        <v>47</v>
      </c>
      <c r="H3" s="139">
        <f>(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)-(SUMIFS([10]Data!$N$5:$N$992,[10]Data!$C$5:$C$992,"="&amp;$A3,[10]Data!$E$5:$E$992,"="&amp;$B3,[10]Data!$D$5:$D$992,"="&amp;$C3))</f>
        <v>45</v>
      </c>
      <c r="I3" s="140">
        <f t="shared" ref="I3:I10" si="1">IFERROR(H3/G3,"")</f>
        <v>0.95744680851063835</v>
      </c>
      <c r="J3" s="141">
        <f>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</f>
        <v>47</v>
      </c>
      <c r="K3" s="139">
        <f>(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)-(SUMIFS([10]Data!$O$5:$O$992,[10]Data!$C$5:$C$992,"="&amp;$A3,[10]Data!$E$5:$E$992,"="&amp;$B3,[10]Data!$D$5:$D$992,"="&amp;$C3))</f>
        <v>45</v>
      </c>
      <c r="L3" s="142">
        <f t="shared" ref="L3:L10" si="2">IFERROR(K3/J3,"")</f>
        <v>0.95744680851063835</v>
      </c>
      <c r="M3" s="138">
        <f>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</f>
        <v>47</v>
      </c>
      <c r="N3" s="139">
        <f>(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)-(SUMIFS([10]Data!$P$5:$P$992,[10]Data!$C$5:$C$992,"="&amp;$A3,[10]Data!$E$5:$E$992,"="&amp;$B3,[10]Data!$D$5:$D$992,"="&amp;$C3))</f>
        <v>46</v>
      </c>
      <c r="O3" s="140">
        <f t="shared" ref="O3:O10" si="3">IFERROR(N3/M3,"")</f>
        <v>0.97872340425531912</v>
      </c>
      <c r="P3" s="138">
        <f>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</f>
        <v>47</v>
      </c>
      <c r="Q3" s="139">
        <f>(COUNTIFS([10]Data!$C$5:$C$992,"="&amp;$A3,[10]Data!$E$5:$E$992,"="&amp;$B3,[10]Data!$D$5:$D$992,"="&amp;$C3,[10]Data!$M$5:$M$992,"="&amp;"Hit")+COUNTIFS([10]Data!$C$5:$C$992,"="&amp;$A3,[10]Data!$E$5:$E$992,"="&amp;$B3,[10]Data!$D$5:$D$992,"="&amp;$C3,[10]Data!$M$5:$M$992,"="&amp;"Miss"))-(SUMIFS([10]Data!$Q$5:$Q$992,[10]Data!$C$5:$C$992,"="&amp;$A3,[10]Data!$E$5:$E$992,"="&amp;$B3,[10]Data!$D$5:$D$992,"="&amp;$C3))</f>
        <v>47</v>
      </c>
      <c r="R3" s="140">
        <f t="shared" ref="R3:R10" si="4">IFERROR(Q3/P3,"")</f>
        <v>1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</f>
        <v>18</v>
      </c>
      <c r="E4" s="147">
        <f>COUNTIFS([10]Data!$C$5:$C$992,"="&amp;$A4,[10]Data!$E$5:$E$992,"="&amp;$B4,[10]Data!$D$5:$D$992,"="&amp;$C4,[10]Data!$M$5:$M$992,"="&amp;"Hit")</f>
        <v>18</v>
      </c>
      <c r="F4" s="148">
        <f t="shared" si="0"/>
        <v>1</v>
      </c>
      <c r="G4" s="146">
        <f>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</f>
        <v>18</v>
      </c>
      <c r="H4" s="147">
        <f>(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)-(SUMIFS([10]Data!$N$5:$N$992,[10]Data!$C$5:$C$992,"="&amp;$A4,[10]Data!$E$5:$E$992,"="&amp;$B4,[10]Data!$D$5:$D$992,"="&amp;$C4))</f>
        <v>18</v>
      </c>
      <c r="I4" s="148">
        <f t="shared" si="1"/>
        <v>1</v>
      </c>
      <c r="J4" s="149">
        <f>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</f>
        <v>18</v>
      </c>
      <c r="K4" s="147">
        <f>(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)-(SUMIFS([10]Data!$O$5:$O$992,[10]Data!$C$5:$C$992,"="&amp;$A4,[10]Data!$E$5:$E$992,"="&amp;$B4,[10]Data!$D$5:$D$992,"="&amp;$C4))</f>
        <v>18</v>
      </c>
      <c r="L4" s="150">
        <f t="shared" si="2"/>
        <v>1</v>
      </c>
      <c r="M4" s="146">
        <f>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</f>
        <v>18</v>
      </c>
      <c r="N4" s="147">
        <f>(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)-(SUMIFS([10]Data!$P$5:$P$992,[10]Data!$C$5:$C$992,"="&amp;$A4,[10]Data!$E$5:$E$992,"="&amp;$B4,[10]Data!$D$5:$D$992,"="&amp;$C4))</f>
        <v>18</v>
      </c>
      <c r="O4" s="148">
        <f t="shared" si="3"/>
        <v>1</v>
      </c>
      <c r="P4" s="146">
        <f>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</f>
        <v>18</v>
      </c>
      <c r="Q4" s="147">
        <f>(COUNTIFS([10]Data!$C$5:$C$992,"="&amp;$A4,[10]Data!$E$5:$E$992,"="&amp;$B4,[10]Data!$D$5:$D$992,"="&amp;$C4,[10]Data!$M$5:$M$992,"="&amp;"Hit")+COUNTIFS([10]Data!$C$5:$C$992,"="&amp;$A4,[10]Data!$E$5:$E$992,"="&amp;$B4,[10]Data!$D$5:$D$992,"="&amp;$C4,[10]Data!$M$5:$M$992,"="&amp;"Miss"))-(SUMIFS([10]Data!$Q$5:$Q$992,[10]Data!$C$5:$C$992,"="&amp;$A4,[10]Data!$E$5:$E$992,"="&amp;$B4,[10]Data!$D$5:$D$992,"="&amp;$C4))</f>
        <v>18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</f>
        <v>1</v>
      </c>
      <c r="E5" s="147">
        <f>COUNTIFS([10]Data!$C$5:$C$992,"="&amp;$A5,[10]Data!$E$5:$E$992,"="&amp;$B5,[10]Data!$D$5:$D$992,"="&amp;$C5,[10]Data!$M$5:$M$992,"="&amp;"Hit")</f>
        <v>1</v>
      </c>
      <c r="F5" s="148">
        <f t="shared" si="0"/>
        <v>1</v>
      </c>
      <c r="G5" s="146">
        <f>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</f>
        <v>1</v>
      </c>
      <c r="H5" s="147">
        <f>(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)-(SUMIFS([10]Data!$N$5:$N$992,[10]Data!$C$5:$C$992,"="&amp;$A5,[10]Data!$E$5:$E$992,"="&amp;$B5,[10]Data!$D$5:$D$992,"="&amp;$C5))</f>
        <v>1</v>
      </c>
      <c r="I5" s="148">
        <f t="shared" si="1"/>
        <v>1</v>
      </c>
      <c r="J5" s="149">
        <f>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</f>
        <v>1</v>
      </c>
      <c r="K5" s="147">
        <f>(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)-(SUMIFS([10]Data!$O$5:$O$992,[10]Data!$C$5:$C$992,"="&amp;$A5,[10]Data!$E$5:$E$992,"="&amp;$B5,[10]Data!$D$5:$D$992,"="&amp;$C5))</f>
        <v>1</v>
      </c>
      <c r="L5" s="150">
        <f t="shared" si="2"/>
        <v>1</v>
      </c>
      <c r="M5" s="146">
        <f>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</f>
        <v>1</v>
      </c>
      <c r="N5" s="147">
        <f>(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)-(SUMIFS([10]Data!$P$5:$P$992,[10]Data!$C$5:$C$992,"="&amp;$A5,[10]Data!$E$5:$E$992,"="&amp;$B5,[10]Data!$D$5:$D$992,"="&amp;$C5))</f>
        <v>1</v>
      </c>
      <c r="O5" s="148">
        <f t="shared" si="3"/>
        <v>1</v>
      </c>
      <c r="P5" s="146">
        <f>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</f>
        <v>1</v>
      </c>
      <c r="Q5" s="147">
        <f>(COUNTIFS([10]Data!$C$5:$C$992,"="&amp;$A5,[10]Data!$E$5:$E$992,"="&amp;$B5,[10]Data!$D$5:$D$992,"="&amp;$C5,[10]Data!$M$5:$M$992,"="&amp;"Hit")+COUNTIFS([10]Data!$C$5:$C$992,"="&amp;$A5,[10]Data!$E$5:$E$992,"="&amp;$B5,[10]Data!$D$5:$D$992,"="&amp;$C5,[10]Data!$M$5:$M$992,"="&amp;"Miss"))-(SUMIFS([10]Data!$Q$5:$Q$992,[10]Data!$C$5:$C$992,"="&amp;$A5,[10]Data!$E$5:$E$992,"="&amp;$B5,[10]Data!$D$5:$D$992,"="&amp;$C5))</f>
        <v>1</v>
      </c>
      <c r="R5" s="148">
        <f t="shared" si="4"/>
        <v>1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</f>
        <v>41</v>
      </c>
      <c r="E6" s="147">
        <f>COUNTIFS([10]Data!$C$5:$C$992,"="&amp;$A6,[10]Data!$E$5:$E$992,"="&amp;$B6,[10]Data!$D$5:$D$992,"="&amp;$C6,[10]Data!$M$5:$M$992,"="&amp;"Hit")</f>
        <v>37</v>
      </c>
      <c r="F6" s="148">
        <f t="shared" si="0"/>
        <v>0.90243902439024393</v>
      </c>
      <c r="G6" s="146">
        <f>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</f>
        <v>41</v>
      </c>
      <c r="H6" s="147">
        <f>(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)-(SUMIFS([10]Data!$N$5:$N$992,[10]Data!$C$5:$C$992,"="&amp;$A6,[10]Data!$E$5:$E$992,"="&amp;$B6,[10]Data!$D$5:$D$992,"="&amp;$C6))</f>
        <v>41</v>
      </c>
      <c r="I6" s="148">
        <f t="shared" si="1"/>
        <v>1</v>
      </c>
      <c r="J6" s="149">
        <f>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</f>
        <v>41</v>
      </c>
      <c r="K6" s="147">
        <f>(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)-(SUMIFS([10]Data!$O$5:$O$992,[10]Data!$C$5:$C$992,"="&amp;$A6,[10]Data!$E$5:$E$992,"="&amp;$B6,[10]Data!$D$5:$D$992,"="&amp;$C6))</f>
        <v>39</v>
      </c>
      <c r="L6" s="150">
        <f t="shared" si="2"/>
        <v>0.95121951219512191</v>
      </c>
      <c r="M6" s="146">
        <f>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</f>
        <v>41</v>
      </c>
      <c r="N6" s="147">
        <f>(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)-(SUMIFS([10]Data!$P$5:$P$992,[10]Data!$C$5:$C$992,"="&amp;$A6,[10]Data!$E$5:$E$992,"="&amp;$B6,[10]Data!$D$5:$D$992,"="&amp;$C6))</f>
        <v>39</v>
      </c>
      <c r="O6" s="148">
        <f t="shared" si="3"/>
        <v>0.95121951219512191</v>
      </c>
      <c r="P6" s="146">
        <f>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</f>
        <v>41</v>
      </c>
      <c r="Q6" s="147">
        <f>(COUNTIFS([10]Data!$C$5:$C$992,"="&amp;$A6,[10]Data!$E$5:$E$992,"="&amp;$B6,[10]Data!$D$5:$D$992,"="&amp;$C6,[10]Data!$M$5:$M$992,"="&amp;"Hit")+COUNTIFS([10]Data!$C$5:$C$992,"="&amp;$A6,[10]Data!$E$5:$E$992,"="&amp;$B6,[10]Data!$D$5:$D$992,"="&amp;$C6,[10]Data!$M$5:$M$992,"="&amp;"Miss"))-(SUMIFS([10]Data!$Q$5:$Q$992,[10]Data!$C$5:$C$992,"="&amp;$A6,[10]Data!$E$5:$E$992,"="&amp;$B6,[10]Data!$D$5:$D$992,"="&amp;$C6))</f>
        <v>41</v>
      </c>
      <c r="R6" s="148">
        <f t="shared" si="4"/>
        <v>1</v>
      </c>
    </row>
    <row r="7" spans="1:20" x14ac:dyDescent="0.25">
      <c r="A7" s="143" t="s">
        <v>74</v>
      </c>
      <c r="B7" s="144" t="s">
        <v>73</v>
      </c>
      <c r="C7" s="145" t="s">
        <v>52</v>
      </c>
      <c r="D7" s="146">
        <f>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</f>
        <v>17</v>
      </c>
      <c r="E7" s="147">
        <f>COUNTIFS([10]Data!$C$5:$C$992,"="&amp;$A7,[10]Data!$E$5:$E$992,"="&amp;$B7,[10]Data!$D$5:$D$992,"="&amp;$C7,[10]Data!$M$5:$M$992,"="&amp;"Hit")</f>
        <v>10</v>
      </c>
      <c r="F7" s="148">
        <f t="shared" si="0"/>
        <v>0.58823529411764708</v>
      </c>
      <c r="G7" s="146">
        <f>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</f>
        <v>17</v>
      </c>
      <c r="H7" s="147">
        <f>(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)-(SUMIFS([10]Data!$N$5:$N$992,[10]Data!$C$5:$C$992,"="&amp;$A7,[10]Data!$E$5:$E$992,"="&amp;$B7,[10]Data!$D$5:$D$992,"="&amp;$C7))</f>
        <v>14</v>
      </c>
      <c r="I7" s="148">
        <f t="shared" si="1"/>
        <v>0.82352941176470584</v>
      </c>
      <c r="J7" s="149">
        <f>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</f>
        <v>17</v>
      </c>
      <c r="K7" s="147">
        <f>(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)-(SUMIFS([10]Data!$O$5:$O$992,[10]Data!$C$5:$C$992,"="&amp;$A7,[10]Data!$E$5:$E$992,"="&amp;$B7,[10]Data!$D$5:$D$992,"="&amp;$C7))</f>
        <v>17</v>
      </c>
      <c r="L7" s="207">
        <f t="shared" si="2"/>
        <v>1</v>
      </c>
      <c r="M7" s="146">
        <f>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</f>
        <v>17</v>
      </c>
      <c r="N7" s="147">
        <f>(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)-(SUMIFS([10]Data!$P$5:$P$992,[10]Data!$C$5:$C$992,"="&amp;$A7,[10]Data!$E$5:$E$992,"="&amp;$B7,[10]Data!$D$5:$D$992,"="&amp;$C7))</f>
        <v>13</v>
      </c>
      <c r="O7" s="148">
        <f t="shared" si="3"/>
        <v>0.76470588235294112</v>
      </c>
      <c r="P7" s="146">
        <f>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</f>
        <v>17</v>
      </c>
      <c r="Q7" s="147">
        <f>(COUNTIFS([10]Data!$C$5:$C$992,"="&amp;$A7,[10]Data!$E$5:$E$992,"="&amp;$B7,[10]Data!$D$5:$D$992,"="&amp;$C7,[10]Data!$M$5:$M$992,"="&amp;"Hit")+COUNTIFS([10]Data!$C$5:$C$992,"="&amp;$A7,[10]Data!$E$5:$E$992,"="&amp;$B7,[10]Data!$D$5:$D$992,"="&amp;$C7,[10]Data!$M$5:$M$992,"="&amp;"Miss"))-(SUMIFS([10]Data!$Q$5:$Q$992,[10]Data!$C$5:$C$992,"="&amp;$A7,[10]Data!$E$5:$E$992,"="&amp;$B7,[10]Data!$D$5:$D$992,"="&amp;$C7))</f>
        <v>17</v>
      </c>
      <c r="R7" s="148">
        <f t="shared" si="4"/>
        <v>1</v>
      </c>
    </row>
    <row r="8" spans="1:20" x14ac:dyDescent="0.25">
      <c r="A8" s="143" t="s">
        <v>74</v>
      </c>
      <c r="B8" s="144" t="s">
        <v>45</v>
      </c>
      <c r="C8" s="145" t="s">
        <v>52</v>
      </c>
      <c r="D8" s="146">
        <f>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</f>
        <v>9</v>
      </c>
      <c r="E8" s="147">
        <f>COUNTIFS([10]Data!$C$5:$C$992,"="&amp;$A8,[10]Data!$E$5:$E$992,"="&amp;$B8,[10]Data!$D$5:$D$992,"="&amp;$C8,[10]Data!$M$5:$M$992,"="&amp;"Hit")</f>
        <v>9</v>
      </c>
      <c r="F8" s="148">
        <f t="shared" si="0"/>
        <v>1</v>
      </c>
      <c r="G8" s="146">
        <f>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</f>
        <v>9</v>
      </c>
      <c r="H8" s="147">
        <f>(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)-(SUMIFS([10]Data!$N$5:$N$992,[10]Data!$C$5:$C$992,"="&amp;$A8,[10]Data!$E$5:$E$992,"="&amp;$B8,[10]Data!$D$5:$D$992,"="&amp;$C8))</f>
        <v>9</v>
      </c>
      <c r="I8" s="148">
        <f t="shared" si="1"/>
        <v>1</v>
      </c>
      <c r="J8" s="149">
        <f>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</f>
        <v>9</v>
      </c>
      <c r="K8" s="147">
        <f>(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)-(SUMIFS([10]Data!$O$5:$O$992,[10]Data!$C$5:$C$992,"="&amp;$A8,[10]Data!$E$5:$E$992,"="&amp;$B8,[10]Data!$D$5:$D$992,"="&amp;$C8))</f>
        <v>9</v>
      </c>
      <c r="L8" s="207">
        <f t="shared" si="2"/>
        <v>1</v>
      </c>
      <c r="M8" s="146">
        <f>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</f>
        <v>9</v>
      </c>
      <c r="N8" s="147">
        <f>(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)-(SUMIFS([10]Data!$P$5:$P$992,[10]Data!$C$5:$C$992,"="&amp;$A8,[10]Data!$E$5:$E$992,"="&amp;$B8,[10]Data!$D$5:$D$992,"="&amp;$C8))</f>
        <v>9</v>
      </c>
      <c r="O8" s="148">
        <f t="shared" si="3"/>
        <v>1</v>
      </c>
      <c r="P8" s="146">
        <f>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</f>
        <v>9</v>
      </c>
      <c r="Q8" s="147">
        <f>(COUNTIFS([10]Data!$C$5:$C$992,"="&amp;$A8,[10]Data!$E$5:$E$992,"="&amp;$B8,[10]Data!$D$5:$D$992,"="&amp;$C8,[10]Data!$M$5:$M$992,"="&amp;"Hit")+COUNTIFS([10]Data!$C$5:$C$992,"="&amp;$A8,[10]Data!$E$5:$E$992,"="&amp;$B8,[10]Data!$D$5:$D$992,"="&amp;$C8,[10]Data!$M$5:$M$992,"="&amp;"Miss"))-(SUMIFS([10]Data!$Q$5:$Q$992,[10]Data!$C$5:$C$992,"="&amp;$A8,[10]Data!$E$5:$E$992,"="&amp;$B8,[10]Data!$D$5:$D$992,"="&amp;$C8))</f>
        <v>9</v>
      </c>
      <c r="R8" s="148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</f>
        <v>1</v>
      </c>
      <c r="E9" s="147">
        <f>COUNTIFS([10]Data!$C$5:$C$992,"="&amp;$A9,[10]Data!$E$5:$E$992,"="&amp;$B9,[10]Data!$D$5:$D$992,"="&amp;$C9,[10]Data!$M$5:$M$992,"="&amp;"Hit")</f>
        <v>0</v>
      </c>
      <c r="F9" s="148">
        <f t="shared" si="0"/>
        <v>0</v>
      </c>
      <c r="G9" s="146">
        <f>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</f>
        <v>1</v>
      </c>
      <c r="H9" s="147">
        <f>(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)-(SUMIFS([10]Data!$N$5:$N$992,[10]Data!$C$5:$C$992,"="&amp;$A9,[10]Data!$E$5:$E$992,"="&amp;$B9,[10]Data!$D$5:$D$992,"="&amp;$C9))</f>
        <v>0</v>
      </c>
      <c r="I9" s="148">
        <f t="shared" si="1"/>
        <v>0</v>
      </c>
      <c r="J9" s="149">
        <f>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</f>
        <v>1</v>
      </c>
      <c r="K9" s="147">
        <f>(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)-(SUMIFS([10]Data!$O$5:$O$992,[10]Data!$C$5:$C$992,"="&amp;$A9,[10]Data!$E$5:$E$992,"="&amp;$B9,[10]Data!$D$5:$D$992,"="&amp;$C9))</f>
        <v>1</v>
      </c>
      <c r="L9" s="150">
        <f t="shared" si="2"/>
        <v>1</v>
      </c>
      <c r="M9" s="146">
        <f>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</f>
        <v>1</v>
      </c>
      <c r="N9" s="147">
        <f>(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)-(SUMIFS([10]Data!$P$5:$P$992,[10]Data!$C$5:$C$992,"="&amp;$A9,[10]Data!$E$5:$E$992,"="&amp;$B9,[10]Data!$D$5:$D$992,"="&amp;$C9))</f>
        <v>1</v>
      </c>
      <c r="O9" s="148">
        <f t="shared" si="3"/>
        <v>1</v>
      </c>
      <c r="P9" s="146">
        <f>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</f>
        <v>1</v>
      </c>
      <c r="Q9" s="147">
        <f>(COUNTIFS([10]Data!$C$5:$C$992,"="&amp;$A9,[10]Data!$E$5:$E$992,"="&amp;$B9,[10]Data!$D$5:$D$992,"="&amp;$C9,[10]Data!$M$5:$M$992,"="&amp;"Hit")+COUNTIFS([10]Data!$C$5:$C$992,"="&amp;$A9,[10]Data!$E$5:$E$992,"="&amp;$B9,[10]Data!$D$5:$D$992,"="&amp;$C9,[10]Data!$M$5:$M$992,"="&amp;"Miss"))-(SUMIFS([10]Data!$Q$5:$Q$992,[10]Data!$C$5:$C$992,"="&amp;$A9,[10]Data!$E$5:$E$992,"="&amp;$B9,[10]Data!$D$5:$D$992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</f>
        <v>0</v>
      </c>
      <c r="E10" s="147">
        <f>COUNTIFS([10]Data!$C$5:$C$992,"="&amp;$A10,[10]Data!$E$5:$E$992,"="&amp;$B10,[10]Data!$D$5:$D$992,"="&amp;$C10,[10]Data!$M$5:$M$992,"="&amp;"Hit")</f>
        <v>0</v>
      </c>
      <c r="F10" s="148" t="str">
        <f t="shared" si="0"/>
        <v/>
      </c>
      <c r="G10" s="146">
        <f>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</f>
        <v>0</v>
      </c>
      <c r="H10" s="147">
        <f>(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)-(SUMIFS([10]Data!$N$5:$N$992,[10]Data!$C$5:$C$992,"="&amp;$A10,[10]Data!$E$5:$E$992,"="&amp;$B10,[10]Data!$D$5:$D$992,"="&amp;$C10))</f>
        <v>0</v>
      </c>
      <c r="I10" s="148" t="str">
        <f t="shared" si="1"/>
        <v/>
      </c>
      <c r="J10" s="149">
        <f>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</f>
        <v>0</v>
      </c>
      <c r="K10" s="147">
        <f>(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)-(SUMIFS([10]Data!$O$5:$O$992,[10]Data!$C$5:$C$992,"="&amp;$A10,[10]Data!$E$5:$E$992,"="&amp;$B10,[10]Data!$D$5:$D$992,"="&amp;$C10))</f>
        <v>0</v>
      </c>
      <c r="L10" s="150" t="str">
        <f t="shared" si="2"/>
        <v/>
      </c>
      <c r="M10" s="146">
        <f>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</f>
        <v>0</v>
      </c>
      <c r="N10" s="147">
        <f>(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)-(SUMIFS([10]Data!$P$5:$P$992,[10]Data!$C$5:$C$992,"="&amp;$A10,[10]Data!$E$5:$E$992,"="&amp;$B10,[10]Data!$D$5:$D$992,"="&amp;$C10))</f>
        <v>0</v>
      </c>
      <c r="O10" s="148" t="str">
        <f t="shared" si="3"/>
        <v/>
      </c>
      <c r="P10" s="146">
        <f>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</f>
        <v>0</v>
      </c>
      <c r="Q10" s="147">
        <f>(COUNTIFS([10]Data!$C$5:$C$992,"="&amp;$A10,[10]Data!$E$5:$E$992,"="&amp;$B10,[10]Data!$D$5:$D$992,"="&amp;$C10,[10]Data!$M$5:$M$992,"="&amp;"Hit")+COUNTIFS([10]Data!$C$5:$C$992,"="&amp;$A10,[10]Data!$E$5:$E$992,"="&amp;$B10,[10]Data!$D$5:$D$992,"="&amp;$C10,[10]Data!$M$5:$M$992,"="&amp;"Miss"))-(SUMIFS([10]Data!$Q$5:$Q$992,[10]Data!$C$5:$C$992,"="&amp;$A10,[10]Data!$E$5:$E$992,"="&amp;$B10,[10]Data!$D$5:$D$992,"="&amp;$C10))</f>
        <v>0</v>
      </c>
      <c r="R10" s="148" t="str">
        <f t="shared" si="4"/>
        <v/>
      </c>
    </row>
    <row r="11" spans="1:20" x14ac:dyDescent="0.25">
      <c r="A11" s="151" t="s">
        <v>75</v>
      </c>
      <c r="B11" s="152" t="s">
        <v>45</v>
      </c>
      <c r="C11" s="153" t="s">
        <v>76</v>
      </c>
      <c r="D11" s="154">
        <f>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</f>
        <v>0</v>
      </c>
      <c r="E11" s="155">
        <f>COUNTIFS([10]Data!$C$5:$C$992,"="&amp;$A11,[10]Data!$E$5:$E$992,"="&amp;$B11,[10]Data!$D$5:$D$992,"="&amp;$C11,[10]Data!$M$5:$M$992,"="&amp;"Hit")</f>
        <v>0</v>
      </c>
      <c r="F11" s="156" t="str">
        <f>IFERROR(E11/D11,"")</f>
        <v/>
      </c>
      <c r="G11" s="154">
        <f>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</f>
        <v>0</v>
      </c>
      <c r="H11" s="155">
        <f>(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)-(SUMIFS([10]Data!$N$5:$N$992,[10]Data!$C$5:$C$992,"="&amp;$A11,[10]Data!$E$5:$E$992,"="&amp;$B11,[10]Data!$D$5:$D$992,"="&amp;$C11))</f>
        <v>0</v>
      </c>
      <c r="I11" s="156" t="str">
        <f>IFERROR(H11/G11,"")</f>
        <v/>
      </c>
      <c r="J11" s="157">
        <f>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</f>
        <v>0</v>
      </c>
      <c r="K11" s="155">
        <f>(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)-(SUMIFS([10]Data!$O$5:$O$992,[10]Data!$C$5:$C$992,"="&amp;$A11,[10]Data!$E$5:$E$992,"="&amp;$B11,[10]Data!$D$5:$D$992,"="&amp;$C11))</f>
        <v>0</v>
      </c>
      <c r="L11" s="158" t="str">
        <f>IFERROR(K11/J11,"")</f>
        <v/>
      </c>
      <c r="M11" s="154">
        <f>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</f>
        <v>0</v>
      </c>
      <c r="N11" s="155">
        <f>(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)-(SUMIFS([10]Data!$P$5:$P$992,[10]Data!$C$5:$C$992,"="&amp;$A11,[10]Data!$E$5:$E$992,"="&amp;$B11,[10]Data!$D$5:$D$992,"="&amp;$C11))</f>
        <v>0</v>
      </c>
      <c r="O11" s="156" t="str">
        <f>IFERROR(N11/M11,"")</f>
        <v/>
      </c>
      <c r="P11" s="154">
        <f>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</f>
        <v>0</v>
      </c>
      <c r="Q11" s="155">
        <f>(COUNTIFS([10]Data!$C$5:$C$992,"="&amp;$A11,[10]Data!$E$5:$E$992,"="&amp;$B11,[10]Data!$D$5:$D$992,"="&amp;$C11,[10]Data!$M$5:$M$992,"="&amp;"Hit")+COUNTIFS([10]Data!$C$5:$C$992,"="&amp;$A11,[10]Data!$E$5:$E$992,"="&amp;$B11,[10]Data!$D$5:$D$992,"="&amp;$C11,[10]Data!$M$5:$M$992,"="&amp;"Miss"))-(SUMIFS([10]Data!$Q$5:$Q$992,[10]Data!$C$5:$C$992,"="&amp;$A11,[10]Data!$E$5:$E$992,"="&amp;$B11,[10]Data!$D$5:$D$992,"="&amp;$C11))</f>
        <v>0</v>
      </c>
      <c r="R11" s="156" t="str">
        <f>IFERROR(Q11/P11,"")</f>
        <v/>
      </c>
    </row>
    <row r="12" spans="1:20" ht="15.75" thickBot="1" x14ac:dyDescent="0.3">
      <c r="A12" s="202" t="s">
        <v>79</v>
      </c>
      <c r="B12" s="203" t="s">
        <v>45</v>
      </c>
      <c r="C12" s="204" t="s">
        <v>49</v>
      </c>
      <c r="D12" s="175">
        <f>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</f>
        <v>1</v>
      </c>
      <c r="E12" s="176">
        <f>COUNTIFS([10]Data!$C$5:$C$992,"="&amp;$A12,[10]Data!$E$5:$E$992,"="&amp;$B12,[10]Data!$D$5:$D$992,"="&amp;$C12,[10]Data!$M$5:$M$992,"="&amp;"Hit")</f>
        <v>0</v>
      </c>
      <c r="F12" s="177">
        <f>IFERROR(E12/D12,"")</f>
        <v>0</v>
      </c>
      <c r="G12" s="175">
        <f>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</f>
        <v>1</v>
      </c>
      <c r="H12" s="176">
        <f>(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)-(SUMIFS([10]Data!$N$5:$N$992,[10]Data!$C$5:$C$992,"="&amp;$A12,[10]Data!$E$5:$E$992,"="&amp;$B12,[10]Data!$D$5:$D$992,"="&amp;$C12))</f>
        <v>1</v>
      </c>
      <c r="I12" s="177">
        <f>IFERROR(H12/G12,"")</f>
        <v>1</v>
      </c>
      <c r="J12" s="178">
        <f>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</f>
        <v>1</v>
      </c>
      <c r="K12" s="176">
        <f>(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)-(SUMIFS([10]Data!$O$5:$O$992,[10]Data!$C$5:$C$992,"="&amp;$A12,[10]Data!$E$5:$E$992,"="&amp;$B12,[10]Data!$D$5:$D$992,"="&amp;$C12))</f>
        <v>0</v>
      </c>
      <c r="L12" s="179">
        <f>IFERROR(K12/J12,"")</f>
        <v>0</v>
      </c>
      <c r="M12" s="175">
        <f>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</f>
        <v>1</v>
      </c>
      <c r="N12" s="176">
        <f>(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)-(SUMIFS([10]Data!$P$5:$P$992,[10]Data!$C$5:$C$992,"="&amp;$A12,[10]Data!$E$5:$E$992,"="&amp;$B12,[10]Data!$D$5:$D$992,"="&amp;$C12))</f>
        <v>1</v>
      </c>
      <c r="O12" s="177">
        <f>IFERROR(N12/M12,"")</f>
        <v>1</v>
      </c>
      <c r="P12" s="175">
        <f>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</f>
        <v>1</v>
      </c>
      <c r="Q12" s="176">
        <f>(COUNTIFS([10]Data!$C$5:$C$992,"="&amp;$A12,[10]Data!$E$5:$E$992,"="&amp;$B12,[10]Data!$D$5:$D$992,"="&amp;$C12,[10]Data!$M$5:$M$992,"="&amp;"Hit")+COUNTIFS([10]Data!$C$5:$C$992,"="&amp;$A12,[10]Data!$E$5:$E$992,"="&amp;$B12,[10]Data!$D$5:$D$992,"="&amp;$C12,[10]Data!$M$5:$M$992,"="&amp;"Miss"))-(SUMIFS([10]Data!$Q$5:$Q$992,[10]Data!$C$5:$C$992,"="&amp;$A12,[10]Data!$E$5:$E$992,"="&amp;$B12,[10]Data!$D$5:$D$992,"="&amp;$C12))</f>
        <v>1</v>
      </c>
      <c r="R12" s="177">
        <f>IFERROR(Q12/P12,"")</f>
        <v>1</v>
      </c>
    </row>
    <row r="13" spans="1:20" ht="15.75" thickBot="1" x14ac:dyDescent="0.3">
      <c r="A13" s="234" t="s">
        <v>22</v>
      </c>
      <c r="B13" s="235"/>
      <c r="C13" s="236"/>
      <c r="D13" s="159">
        <f>SUM(D3:D12)</f>
        <v>135</v>
      </c>
      <c r="E13" s="160">
        <f>SUM(E3:E12)</f>
        <v>117</v>
      </c>
      <c r="F13" s="196">
        <f>IFERROR(E13/D13,"")</f>
        <v>0.8666666666666667</v>
      </c>
      <c r="G13" s="159">
        <f t="shared" ref="G13:H13" si="5">SUM(G3:G12)</f>
        <v>135</v>
      </c>
      <c r="H13" s="180">
        <f t="shared" si="5"/>
        <v>129</v>
      </c>
      <c r="I13" s="197">
        <f t="shared" ref="I13:I24" si="6">IFERROR(H13/G13,"")</f>
        <v>0.9555555555555556</v>
      </c>
      <c r="J13" s="162">
        <f t="shared" ref="J13:K13" si="7">SUM(J3:J12)</f>
        <v>135</v>
      </c>
      <c r="K13" s="160">
        <f t="shared" si="7"/>
        <v>130</v>
      </c>
      <c r="L13" s="198">
        <f t="shared" ref="L13:L24" si="8">IFERROR(K13/J13,"")</f>
        <v>0.96296296296296291</v>
      </c>
      <c r="M13" s="159">
        <f t="shared" ref="M13:N13" si="9">SUM(M3:M12)</f>
        <v>135</v>
      </c>
      <c r="N13" s="180">
        <f t="shared" si="9"/>
        <v>128</v>
      </c>
      <c r="O13" s="197">
        <f t="shared" ref="O13:O24" si="10">IFERROR(N13/M13,"")</f>
        <v>0.94814814814814818</v>
      </c>
      <c r="P13" s="159">
        <f t="shared" ref="P13:Q13" si="11">SUM(P3:P12)</f>
        <v>135</v>
      </c>
      <c r="Q13" s="160">
        <f t="shared" si="11"/>
        <v>135</v>
      </c>
      <c r="R13" s="197">
        <f t="shared" ref="R13:R24" si="12">IFERROR(Q13/P13,"")</f>
        <v>1</v>
      </c>
      <c r="S13" s="194"/>
      <c r="T13" s="194"/>
    </row>
    <row r="14" spans="1:20" x14ac:dyDescent="0.25">
      <c r="A14" s="164" t="s">
        <v>72</v>
      </c>
      <c r="B14" s="165"/>
      <c r="C14" s="166"/>
      <c r="D14" s="167">
        <f>SUMIF($A$3:$A$12,$A14,D$3:D$12)</f>
        <v>107</v>
      </c>
      <c r="E14" s="168">
        <f>SUMIF($A$3:$A$12,$A14,E$3:E$12)</f>
        <v>98</v>
      </c>
      <c r="F14" s="169">
        <f t="shared" ref="F14:F24" si="13">IFERROR(E14/D14,"")</f>
        <v>0.91588785046728971</v>
      </c>
      <c r="G14" s="167">
        <f>SUMIF($A$3:$A$12,$A14,G$3:G$12)</f>
        <v>107</v>
      </c>
      <c r="H14" s="181">
        <f>SUMIF($A$3:$A$12,$A14,H$3:H$12)</f>
        <v>105</v>
      </c>
      <c r="I14" s="169">
        <f t="shared" si="6"/>
        <v>0.98130841121495327</v>
      </c>
      <c r="J14" s="170">
        <f>SUMIF($A$3:$A$12,$A14,J$3:J$12)</f>
        <v>107</v>
      </c>
      <c r="K14" s="168">
        <f>SUMIF($A$3:$A$12,$A14,K$3:K$12)</f>
        <v>103</v>
      </c>
      <c r="L14" s="171">
        <f t="shared" si="8"/>
        <v>0.96261682242990654</v>
      </c>
      <c r="M14" s="167">
        <f>SUMIF($A$3:$A$12,$A14,M$3:M$12)</f>
        <v>107</v>
      </c>
      <c r="N14" s="181">
        <f>SUMIF($A$3:$A$12,$A14,N$3:N$12)</f>
        <v>104</v>
      </c>
      <c r="O14" s="169">
        <f t="shared" si="10"/>
        <v>0.9719626168224299</v>
      </c>
      <c r="P14" s="167">
        <f>SUMIF($A$3:$A$12,$A14,P$3:P$12)</f>
        <v>107</v>
      </c>
      <c r="Q14" s="168">
        <f>SUMIF($A$3:$A$12,$A14,Q$3:Q$12)</f>
        <v>107</v>
      </c>
      <c r="R14" s="169">
        <f t="shared" si="12"/>
        <v>1</v>
      </c>
      <c r="T14" s="125"/>
    </row>
    <row r="15" spans="1:20" x14ac:dyDescent="0.25">
      <c r="A15" s="143" t="s">
        <v>74</v>
      </c>
      <c r="B15" s="144"/>
      <c r="C15" s="145"/>
      <c r="D15" s="146">
        <f t="shared" ref="D15:Q17" si="14">SUMIF($A$3:$A$12,$A15,D$3:D$12)</f>
        <v>26</v>
      </c>
      <c r="E15" s="147">
        <f t="shared" si="14"/>
        <v>19</v>
      </c>
      <c r="F15" s="148">
        <f t="shared" si="13"/>
        <v>0.73076923076923073</v>
      </c>
      <c r="G15" s="146">
        <f t="shared" si="14"/>
        <v>26</v>
      </c>
      <c r="H15" s="147">
        <f t="shared" si="14"/>
        <v>23</v>
      </c>
      <c r="I15" s="148">
        <f t="shared" si="6"/>
        <v>0.88461538461538458</v>
      </c>
      <c r="J15" s="149">
        <f t="shared" si="14"/>
        <v>26</v>
      </c>
      <c r="K15" s="147">
        <f t="shared" si="14"/>
        <v>26</v>
      </c>
      <c r="L15" s="150">
        <f t="shared" si="8"/>
        <v>1</v>
      </c>
      <c r="M15" s="146">
        <f t="shared" si="14"/>
        <v>26</v>
      </c>
      <c r="N15" s="147">
        <f t="shared" si="14"/>
        <v>22</v>
      </c>
      <c r="O15" s="148">
        <f t="shared" si="10"/>
        <v>0.84615384615384615</v>
      </c>
      <c r="P15" s="146">
        <f t="shared" si="14"/>
        <v>26</v>
      </c>
      <c r="Q15" s="147">
        <f t="shared" si="14"/>
        <v>26</v>
      </c>
      <c r="R15" s="148">
        <f t="shared" si="12"/>
        <v>1</v>
      </c>
    </row>
    <row r="16" spans="1:20" x14ac:dyDescent="0.25">
      <c r="A16" s="151" t="s">
        <v>75</v>
      </c>
      <c r="B16" s="152"/>
      <c r="C16" s="153"/>
      <c r="D16" s="154">
        <f t="shared" si="14"/>
        <v>1</v>
      </c>
      <c r="E16" s="155">
        <f t="shared" si="14"/>
        <v>0</v>
      </c>
      <c r="F16" s="156">
        <f t="shared" si="13"/>
        <v>0</v>
      </c>
      <c r="G16" s="154">
        <f t="shared" si="14"/>
        <v>1</v>
      </c>
      <c r="H16" s="155">
        <f t="shared" si="14"/>
        <v>0</v>
      </c>
      <c r="I16" s="156">
        <f t="shared" si="6"/>
        <v>0</v>
      </c>
      <c r="J16" s="157">
        <f t="shared" si="14"/>
        <v>1</v>
      </c>
      <c r="K16" s="155">
        <f t="shared" si="14"/>
        <v>1</v>
      </c>
      <c r="L16" s="158">
        <f t="shared" si="8"/>
        <v>1</v>
      </c>
      <c r="M16" s="154">
        <f t="shared" si="14"/>
        <v>1</v>
      </c>
      <c r="N16" s="155">
        <f t="shared" si="14"/>
        <v>1</v>
      </c>
      <c r="O16" s="156">
        <f t="shared" si="10"/>
        <v>1</v>
      </c>
      <c r="P16" s="154">
        <f t="shared" si="14"/>
        <v>1</v>
      </c>
      <c r="Q16" s="155">
        <f t="shared" si="14"/>
        <v>1</v>
      </c>
      <c r="R16" s="156">
        <f t="shared" si="12"/>
        <v>1</v>
      </c>
    </row>
    <row r="17" spans="1:18" x14ac:dyDescent="0.25">
      <c r="A17" s="143" t="s">
        <v>79</v>
      </c>
      <c r="B17" s="144"/>
      <c r="C17" s="145"/>
      <c r="D17" s="146">
        <f t="shared" si="14"/>
        <v>1</v>
      </c>
      <c r="E17" s="147">
        <f t="shared" si="14"/>
        <v>0</v>
      </c>
      <c r="F17" s="148">
        <f t="shared" si="13"/>
        <v>0</v>
      </c>
      <c r="G17" s="146">
        <f t="shared" si="14"/>
        <v>1</v>
      </c>
      <c r="H17" s="147">
        <f t="shared" si="14"/>
        <v>1</v>
      </c>
      <c r="I17" s="148">
        <f t="shared" si="6"/>
        <v>1</v>
      </c>
      <c r="J17" s="149">
        <f t="shared" si="14"/>
        <v>1</v>
      </c>
      <c r="K17" s="147">
        <f t="shared" si="14"/>
        <v>0</v>
      </c>
      <c r="L17" s="150">
        <f t="shared" si="8"/>
        <v>0</v>
      </c>
      <c r="M17" s="146">
        <f t="shared" si="14"/>
        <v>1</v>
      </c>
      <c r="N17" s="147">
        <f t="shared" si="14"/>
        <v>1</v>
      </c>
      <c r="O17" s="148">
        <f t="shared" si="10"/>
        <v>1</v>
      </c>
      <c r="P17" s="146">
        <f t="shared" si="14"/>
        <v>1</v>
      </c>
      <c r="Q17" s="147">
        <f t="shared" si="14"/>
        <v>1</v>
      </c>
      <c r="R17" s="148">
        <f t="shared" si="12"/>
        <v>1</v>
      </c>
    </row>
    <row r="18" spans="1:18" x14ac:dyDescent="0.25">
      <c r="A18" s="135"/>
      <c r="B18" s="136" t="s">
        <v>45</v>
      </c>
      <c r="C18" s="137"/>
      <c r="D18" s="138">
        <f>SUMIF($B$3:$B$12,$B18,D$3:D$12)</f>
        <v>77</v>
      </c>
      <c r="E18" s="139">
        <f>SUMIF($B$3:$B$12,$B18,E$3:E$12)</f>
        <v>70</v>
      </c>
      <c r="F18" s="140">
        <f t="shared" si="13"/>
        <v>0.90909090909090906</v>
      </c>
      <c r="G18" s="138">
        <f>SUMIF($B$3:$B$12,$B18,G$3:G$12)</f>
        <v>77</v>
      </c>
      <c r="H18" s="195">
        <f>SUMIF($B$3:$B$12,$B18,H$3:H$12)</f>
        <v>74</v>
      </c>
      <c r="I18" s="140">
        <f t="shared" si="6"/>
        <v>0.96103896103896103</v>
      </c>
      <c r="J18" s="141">
        <f>SUMIF($B$3:$B$12,$B18,J$3:J$12)</f>
        <v>77</v>
      </c>
      <c r="K18" s="139">
        <f>SUMIF($B$3:$B$12,$B18,K$3:K$12)</f>
        <v>74</v>
      </c>
      <c r="L18" s="142">
        <f t="shared" si="8"/>
        <v>0.96103896103896103</v>
      </c>
      <c r="M18" s="138">
        <f>SUMIF($B$3:$B$12,$B18,M$3:M$12)</f>
        <v>77</v>
      </c>
      <c r="N18" s="195">
        <f>SUMIF($B$3:$B$12,$B18,N$3:N$12)</f>
        <v>76</v>
      </c>
      <c r="O18" s="140">
        <f t="shared" si="10"/>
        <v>0.98701298701298701</v>
      </c>
      <c r="P18" s="138">
        <f>SUMIF($B$3:$B$12,$B18,P$3:P$12)</f>
        <v>77</v>
      </c>
      <c r="Q18" s="139">
        <f>SUMIF($B$3:$B$12,$B18,Q$3:Q$12)</f>
        <v>77</v>
      </c>
      <c r="R18" s="140">
        <f t="shared" si="12"/>
        <v>1</v>
      </c>
    </row>
    <row r="19" spans="1:18" ht="15.75" thickBot="1" x14ac:dyDescent="0.3">
      <c r="A19" s="172"/>
      <c r="B19" s="173" t="s">
        <v>73</v>
      </c>
      <c r="C19" s="174"/>
      <c r="D19" s="175">
        <f>SUMIF($B$3:$B$12,$B19,D$3:D$12)</f>
        <v>58</v>
      </c>
      <c r="E19" s="176">
        <f>SUMIF($B$3:$B$12,$B19,E$3:E$12)</f>
        <v>47</v>
      </c>
      <c r="F19" s="177">
        <f t="shared" si="13"/>
        <v>0.81034482758620685</v>
      </c>
      <c r="G19" s="175">
        <f>SUMIF($B$3:$B$12,$B19,G$3:G$12)</f>
        <v>58</v>
      </c>
      <c r="H19" s="176">
        <f>SUMIF($B$3:$B$12,$B19,H$3:H$12)</f>
        <v>55</v>
      </c>
      <c r="I19" s="177">
        <f t="shared" si="6"/>
        <v>0.94827586206896552</v>
      </c>
      <c r="J19" s="178">
        <f>SUMIF($B$3:$B$12,$B19,J$3:J$12)</f>
        <v>58</v>
      </c>
      <c r="K19" s="176">
        <f>SUMIF($B$3:$B$12,$B19,K$3:K$12)</f>
        <v>56</v>
      </c>
      <c r="L19" s="179">
        <f t="shared" si="8"/>
        <v>0.96551724137931039</v>
      </c>
      <c r="M19" s="175">
        <f>SUMIF($B$3:$B$12,$B19,M$3:M$12)</f>
        <v>58</v>
      </c>
      <c r="N19" s="176">
        <f>SUMIF($B$3:$B$12,$B19,N$3:N$12)</f>
        <v>52</v>
      </c>
      <c r="O19" s="177">
        <f t="shared" si="10"/>
        <v>0.89655172413793105</v>
      </c>
      <c r="P19" s="175">
        <f>SUMIF($B$3:$B$12,$B19,P$3:P$12)</f>
        <v>58</v>
      </c>
      <c r="Q19" s="176">
        <f>SUMIF($B$3:$B$12,$B19,Q$3:Q$12)</f>
        <v>58</v>
      </c>
      <c r="R19" s="177">
        <f t="shared" si="12"/>
        <v>1</v>
      </c>
    </row>
    <row r="20" spans="1:18" x14ac:dyDescent="0.25">
      <c r="A20" s="135"/>
      <c r="B20" s="136"/>
      <c r="C20" s="137" t="s">
        <v>46</v>
      </c>
      <c r="D20" s="138">
        <f>SUMIF($C$3:$C$12,$C20,D$3:D$12)</f>
        <v>88</v>
      </c>
      <c r="E20" s="139">
        <f>SUMIF($C$3:$C$12,$C20,E$3:E$12)</f>
        <v>79</v>
      </c>
      <c r="F20" s="140">
        <f t="shared" si="13"/>
        <v>0.89772727272727271</v>
      </c>
      <c r="G20" s="138">
        <f>SUMIF($C$3:$C$12,$C20,G$3:G$12)</f>
        <v>88</v>
      </c>
      <c r="H20" s="195">
        <f>SUMIF($C$3:$C$12,$C20,H$3:H$12)</f>
        <v>86</v>
      </c>
      <c r="I20" s="140">
        <f t="shared" si="6"/>
        <v>0.97727272727272729</v>
      </c>
      <c r="J20" s="141">
        <f>SUMIF($C$3:$C$12,$C20,J$3:J$12)</f>
        <v>88</v>
      </c>
      <c r="K20" s="139">
        <f>SUMIF($C$3:$C$12,$C20,K$3:K$12)</f>
        <v>84</v>
      </c>
      <c r="L20" s="142">
        <f t="shared" si="8"/>
        <v>0.95454545454545459</v>
      </c>
      <c r="M20" s="138">
        <f>SUMIF($C$3:$C$12,$C20,M$3:M$12)</f>
        <v>88</v>
      </c>
      <c r="N20" s="195">
        <f>SUMIF($C$3:$C$12,$C20,N$3:N$12)</f>
        <v>85</v>
      </c>
      <c r="O20" s="140">
        <f t="shared" si="10"/>
        <v>0.96590909090909094</v>
      </c>
      <c r="P20" s="138">
        <f>SUMIF($C$3:$C$12,$C20,P$3:P$12)</f>
        <v>88</v>
      </c>
      <c r="Q20" s="139">
        <f>SUMIF($C$3:$C$12,$C20,Q$3:Q$12)</f>
        <v>88</v>
      </c>
      <c r="R20" s="140">
        <f t="shared" si="12"/>
        <v>1</v>
      </c>
    </row>
    <row r="21" spans="1:18" x14ac:dyDescent="0.25">
      <c r="A21" s="143"/>
      <c r="B21" s="144"/>
      <c r="C21" s="145" t="s">
        <v>48</v>
      </c>
      <c r="D21" s="146">
        <f t="shared" ref="D21:Q24" si="15">SUMIF($C$3:$C$12,$C21,D$3:D$12)</f>
        <v>18</v>
      </c>
      <c r="E21" s="147">
        <f t="shared" si="15"/>
        <v>18</v>
      </c>
      <c r="F21" s="148">
        <f t="shared" si="13"/>
        <v>1</v>
      </c>
      <c r="G21" s="146">
        <f t="shared" si="15"/>
        <v>18</v>
      </c>
      <c r="H21" s="147">
        <f t="shared" si="15"/>
        <v>18</v>
      </c>
      <c r="I21" s="148">
        <f t="shared" si="6"/>
        <v>1</v>
      </c>
      <c r="J21" s="149">
        <f t="shared" si="15"/>
        <v>18</v>
      </c>
      <c r="K21" s="147">
        <f t="shared" si="15"/>
        <v>18</v>
      </c>
      <c r="L21" s="150">
        <f t="shared" si="8"/>
        <v>1</v>
      </c>
      <c r="M21" s="146">
        <f t="shared" si="15"/>
        <v>18</v>
      </c>
      <c r="N21" s="182">
        <f t="shared" si="15"/>
        <v>18</v>
      </c>
      <c r="O21" s="148">
        <f t="shared" si="10"/>
        <v>1</v>
      </c>
      <c r="P21" s="146">
        <f t="shared" si="15"/>
        <v>18</v>
      </c>
      <c r="Q21" s="147">
        <f t="shared" si="15"/>
        <v>18</v>
      </c>
      <c r="R21" s="148">
        <f t="shared" si="12"/>
        <v>1</v>
      </c>
    </row>
    <row r="22" spans="1:18" x14ac:dyDescent="0.25">
      <c r="A22" s="143"/>
      <c r="B22" s="144"/>
      <c r="C22" s="145" t="s">
        <v>49</v>
      </c>
      <c r="D22" s="146">
        <f t="shared" si="15"/>
        <v>3</v>
      </c>
      <c r="E22" s="147">
        <f t="shared" si="15"/>
        <v>1</v>
      </c>
      <c r="F22" s="148">
        <f t="shared" si="13"/>
        <v>0.33333333333333331</v>
      </c>
      <c r="G22" s="146">
        <f t="shared" si="15"/>
        <v>3</v>
      </c>
      <c r="H22" s="147">
        <f t="shared" si="15"/>
        <v>2</v>
      </c>
      <c r="I22" s="148">
        <f t="shared" si="6"/>
        <v>0.66666666666666663</v>
      </c>
      <c r="J22" s="149">
        <f t="shared" si="15"/>
        <v>3</v>
      </c>
      <c r="K22" s="147">
        <f t="shared" si="15"/>
        <v>2</v>
      </c>
      <c r="L22" s="150">
        <f t="shared" si="8"/>
        <v>0.66666666666666663</v>
      </c>
      <c r="M22" s="146">
        <f t="shared" si="15"/>
        <v>3</v>
      </c>
      <c r="N22" s="147">
        <f t="shared" si="15"/>
        <v>3</v>
      </c>
      <c r="O22" s="148">
        <f t="shared" si="10"/>
        <v>1</v>
      </c>
      <c r="P22" s="146">
        <f t="shared" si="15"/>
        <v>3</v>
      </c>
      <c r="Q22" s="147">
        <f t="shared" si="15"/>
        <v>3</v>
      </c>
      <c r="R22" s="148">
        <f t="shared" si="12"/>
        <v>1</v>
      </c>
    </row>
    <row r="23" spans="1:18" x14ac:dyDescent="0.25">
      <c r="A23" s="143"/>
      <c r="B23" s="144"/>
      <c r="C23" s="145" t="s">
        <v>52</v>
      </c>
      <c r="D23" s="146">
        <f t="shared" si="15"/>
        <v>26</v>
      </c>
      <c r="E23" s="147">
        <f t="shared" si="15"/>
        <v>19</v>
      </c>
      <c r="F23" s="148">
        <f t="shared" si="13"/>
        <v>0.73076923076923073</v>
      </c>
      <c r="G23" s="146">
        <f t="shared" si="15"/>
        <v>26</v>
      </c>
      <c r="H23" s="147">
        <f t="shared" si="15"/>
        <v>23</v>
      </c>
      <c r="I23" s="148">
        <f t="shared" si="6"/>
        <v>0.88461538461538458</v>
      </c>
      <c r="J23" s="149">
        <f t="shared" si="15"/>
        <v>26</v>
      </c>
      <c r="K23" s="147">
        <f t="shared" si="15"/>
        <v>26</v>
      </c>
      <c r="L23" s="150">
        <f t="shared" si="8"/>
        <v>1</v>
      </c>
      <c r="M23" s="146">
        <f t="shared" si="15"/>
        <v>26</v>
      </c>
      <c r="N23" s="147">
        <f t="shared" si="15"/>
        <v>22</v>
      </c>
      <c r="O23" s="148">
        <f t="shared" si="10"/>
        <v>0.84615384615384615</v>
      </c>
      <c r="P23" s="146">
        <f t="shared" si="15"/>
        <v>26</v>
      </c>
      <c r="Q23" s="147">
        <f t="shared" si="15"/>
        <v>26</v>
      </c>
      <c r="R23" s="148">
        <f t="shared" si="12"/>
        <v>1</v>
      </c>
    </row>
    <row r="24" spans="1:18" ht="15.75" thickBot="1" x14ac:dyDescent="0.3">
      <c r="A24" s="172"/>
      <c r="B24" s="173"/>
      <c r="C24" s="174" t="s">
        <v>76</v>
      </c>
      <c r="D24" s="175">
        <f t="shared" si="15"/>
        <v>0</v>
      </c>
      <c r="E24" s="176">
        <f t="shared" si="15"/>
        <v>0</v>
      </c>
      <c r="F24" s="177" t="str">
        <f t="shared" si="13"/>
        <v/>
      </c>
      <c r="G24" s="175">
        <f t="shared" si="15"/>
        <v>0</v>
      </c>
      <c r="H24" s="176">
        <f t="shared" si="15"/>
        <v>0</v>
      </c>
      <c r="I24" s="177" t="str">
        <f t="shared" si="6"/>
        <v/>
      </c>
      <c r="J24" s="178">
        <f t="shared" si="15"/>
        <v>0</v>
      </c>
      <c r="K24" s="176">
        <f t="shared" si="15"/>
        <v>0</v>
      </c>
      <c r="L24" s="179" t="str">
        <f t="shared" si="8"/>
        <v/>
      </c>
      <c r="M24" s="175">
        <f t="shared" si="15"/>
        <v>0</v>
      </c>
      <c r="N24" s="176">
        <f t="shared" si="15"/>
        <v>0</v>
      </c>
      <c r="O24" s="177" t="str">
        <f t="shared" si="10"/>
        <v/>
      </c>
      <c r="P24" s="175">
        <f t="shared" si="15"/>
        <v>0</v>
      </c>
      <c r="Q24" s="176">
        <f t="shared" si="15"/>
        <v>0</v>
      </c>
      <c r="R24" s="177" t="str">
        <f t="shared" si="12"/>
        <v/>
      </c>
    </row>
    <row r="25" spans="1:18" x14ac:dyDescent="0.25">
      <c r="A25" s="199" t="s">
        <v>77</v>
      </c>
    </row>
    <row r="26" spans="1:18" x14ac:dyDescent="0.25">
      <c r="A26" s="199" t="s">
        <v>78</v>
      </c>
      <c r="K26" s="201"/>
    </row>
    <row r="27" spans="1:18" x14ac:dyDescent="0.25">
      <c r="M27" s="200"/>
    </row>
  </sheetData>
  <mergeCells count="9">
    <mergeCell ref="M1:O1"/>
    <mergeCell ref="P1:R1"/>
    <mergeCell ref="A13:C13"/>
    <mergeCell ref="A1:A2"/>
    <mergeCell ref="B1:B2"/>
    <mergeCell ref="C1:C2"/>
    <mergeCell ref="D1:F1"/>
    <mergeCell ref="G1:I1"/>
    <mergeCell ref="J1:L1"/>
  </mergeCells>
  <conditionalFormatting sqref="F3:F24">
    <cfRule type="cellIs" dxfId="39" priority="9" operator="greaterThan">
      <formula>0.95</formula>
    </cfRule>
    <cfRule type="cellIs" dxfId="38" priority="10" operator="lessThan">
      <formula>0.95</formula>
    </cfRule>
  </conditionalFormatting>
  <conditionalFormatting sqref="I3:I24">
    <cfRule type="cellIs" dxfId="37" priority="7" operator="greaterThan">
      <formula>0.95</formula>
    </cfRule>
    <cfRule type="cellIs" dxfId="36" priority="8" operator="lessThan">
      <formula>0.95</formula>
    </cfRule>
  </conditionalFormatting>
  <conditionalFormatting sqref="L3:L24">
    <cfRule type="cellIs" dxfId="35" priority="5" operator="greaterThan">
      <formula>0.95</formula>
    </cfRule>
    <cfRule type="cellIs" dxfId="34" priority="6" operator="lessThan">
      <formula>0.95</formula>
    </cfRule>
  </conditionalFormatting>
  <conditionalFormatting sqref="O3:O24">
    <cfRule type="cellIs" dxfId="33" priority="3" operator="greaterThan">
      <formula>0.95</formula>
    </cfRule>
    <cfRule type="cellIs" dxfId="32" priority="4" operator="lessThan">
      <formula>0.95</formula>
    </cfRule>
  </conditionalFormatting>
  <conditionalFormatting sqref="R3:R24">
    <cfRule type="cellIs" dxfId="31" priority="1" operator="greaterThan">
      <formula>0.95</formula>
    </cfRule>
    <cfRule type="cellIs" dxfId="30" priority="2" operator="lessThan">
      <formula>0.95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8" sqref="A8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</f>
        <v>38</v>
      </c>
      <c r="E3" s="139">
        <f>COUNTIFS([11]Data!$C$5:$C$992,"="&amp;$A3,[11]Data!$E$5:$E$992,"="&amp;$B3,[11]Data!$D$5:$D$992,"="&amp;$C3,[11]Data!$M$5:$M$992,"="&amp;"Hit")</f>
        <v>28</v>
      </c>
      <c r="F3" s="140">
        <f t="shared" ref="F3:F10" si="0">IFERROR(E3/D3,"")</f>
        <v>0.73684210526315785</v>
      </c>
      <c r="G3" s="138">
        <f>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</f>
        <v>38</v>
      </c>
      <c r="H3" s="139">
        <f>(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)-(SUMIFS([11]Data!$N$5:$N$992,[11]Data!$C$5:$C$992,"="&amp;$A3,[11]Data!$E$5:$E$992,"="&amp;$B3,[11]Data!$D$5:$D$992,"="&amp;$C3))</f>
        <v>33</v>
      </c>
      <c r="I3" s="140">
        <f t="shared" ref="I3:I10" si="1">IFERROR(H3/G3,"")</f>
        <v>0.86842105263157898</v>
      </c>
      <c r="J3" s="141">
        <f>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</f>
        <v>38</v>
      </c>
      <c r="K3" s="139">
        <f>(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)-(SUMIFS([11]Data!$O$5:$O$992,[11]Data!$C$5:$C$992,"="&amp;$A3,[11]Data!$E$5:$E$992,"="&amp;$B3,[11]Data!$D$5:$D$992,"="&amp;$C3))</f>
        <v>37</v>
      </c>
      <c r="L3" s="142">
        <f t="shared" ref="L3:L10" si="2">IFERROR(K3/J3,"")</f>
        <v>0.97368421052631582</v>
      </c>
      <c r="M3" s="138">
        <f>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</f>
        <v>38</v>
      </c>
      <c r="N3" s="139">
        <f>(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)-(SUMIFS([11]Data!$P$5:$P$992,[11]Data!$C$5:$C$992,"="&amp;$A3,[11]Data!$E$5:$E$992,"="&amp;$B3,[11]Data!$D$5:$D$992,"="&amp;$C3))</f>
        <v>37</v>
      </c>
      <c r="O3" s="140">
        <f t="shared" ref="O3:O10" si="3">IFERROR(N3/M3,"")</f>
        <v>0.97368421052631582</v>
      </c>
      <c r="P3" s="138">
        <f>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</f>
        <v>38</v>
      </c>
      <c r="Q3" s="139">
        <f>(COUNTIFS([11]Data!$C$5:$C$992,"="&amp;$A3,[11]Data!$E$5:$E$992,"="&amp;$B3,[11]Data!$D$5:$D$992,"="&amp;$C3,[11]Data!$M$5:$M$992,"="&amp;"Hit")+COUNTIFS([11]Data!$C$5:$C$992,"="&amp;$A3,[11]Data!$E$5:$E$992,"="&amp;$B3,[11]Data!$D$5:$D$992,"="&amp;$C3,[11]Data!$M$5:$M$992,"="&amp;"Miss"))-(SUMIFS([11]Data!$Q$5:$Q$992,[11]Data!$C$5:$C$992,"="&amp;$A3,[11]Data!$E$5:$E$992,"="&amp;$B3,[11]Data!$D$5:$D$992,"="&amp;$C3))</f>
        <v>37</v>
      </c>
      <c r="R3" s="140">
        <f t="shared" ref="R3:R10" si="4">IFERROR(Q3/P3,"")</f>
        <v>0.97368421052631582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</f>
        <v>21</v>
      </c>
      <c r="E4" s="147">
        <f>COUNTIFS([11]Data!$C$5:$C$992,"="&amp;$A4,[11]Data!$E$5:$E$992,"="&amp;$B4,[11]Data!$D$5:$D$992,"="&amp;$C4,[11]Data!$M$5:$M$992,"="&amp;"Hit")</f>
        <v>20</v>
      </c>
      <c r="F4" s="148">
        <f t="shared" si="0"/>
        <v>0.95238095238095233</v>
      </c>
      <c r="G4" s="146">
        <f>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</f>
        <v>21</v>
      </c>
      <c r="H4" s="147">
        <f>(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)-(SUMIFS([11]Data!$N$5:$N$992,[11]Data!$C$5:$C$992,"="&amp;$A4,[11]Data!$E$5:$E$992,"="&amp;$B4,[11]Data!$D$5:$D$992,"="&amp;$C4))</f>
        <v>21</v>
      </c>
      <c r="I4" s="148">
        <f t="shared" si="1"/>
        <v>1</v>
      </c>
      <c r="J4" s="149">
        <f>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</f>
        <v>21</v>
      </c>
      <c r="K4" s="147">
        <f>(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)-(SUMIFS([11]Data!$O$5:$O$992,[11]Data!$C$5:$C$992,"="&amp;$A4,[11]Data!$E$5:$E$992,"="&amp;$B4,[11]Data!$D$5:$D$992,"="&amp;$C4))</f>
        <v>21</v>
      </c>
      <c r="L4" s="150">
        <f t="shared" si="2"/>
        <v>1</v>
      </c>
      <c r="M4" s="146">
        <f>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</f>
        <v>21</v>
      </c>
      <c r="N4" s="147">
        <f>(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)-(SUMIFS([11]Data!$P$5:$P$992,[11]Data!$C$5:$C$992,"="&amp;$A4,[11]Data!$E$5:$E$992,"="&amp;$B4,[11]Data!$D$5:$D$992,"="&amp;$C4))</f>
        <v>20</v>
      </c>
      <c r="O4" s="148">
        <f t="shared" si="3"/>
        <v>0.95238095238095233</v>
      </c>
      <c r="P4" s="146">
        <f>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</f>
        <v>21</v>
      </c>
      <c r="Q4" s="147">
        <f>(COUNTIFS([11]Data!$C$5:$C$992,"="&amp;$A4,[11]Data!$E$5:$E$992,"="&amp;$B4,[11]Data!$D$5:$D$992,"="&amp;$C4,[11]Data!$M$5:$M$992,"="&amp;"Hit")+COUNTIFS([11]Data!$C$5:$C$992,"="&amp;$A4,[11]Data!$E$5:$E$992,"="&amp;$B4,[11]Data!$D$5:$D$992,"="&amp;$C4,[11]Data!$M$5:$M$992,"="&amp;"Miss"))-(SUMIFS([11]Data!$Q$5:$Q$992,[11]Data!$C$5:$C$992,"="&amp;$A4,[11]Data!$E$5:$E$992,"="&amp;$B4,[11]Data!$D$5:$D$992,"="&amp;$C4))</f>
        <v>21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</f>
        <v>2</v>
      </c>
      <c r="E5" s="147">
        <f>COUNTIFS([11]Data!$C$5:$C$992,"="&amp;$A5,[11]Data!$E$5:$E$992,"="&amp;$B5,[11]Data!$D$5:$D$992,"="&amp;$C5,[11]Data!$M$5:$M$992,"="&amp;"Hit")</f>
        <v>2</v>
      </c>
      <c r="F5" s="148">
        <f t="shared" si="0"/>
        <v>1</v>
      </c>
      <c r="G5" s="146">
        <f>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</f>
        <v>2</v>
      </c>
      <c r="H5" s="147">
        <f>(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)-(SUMIFS([11]Data!$N$5:$N$992,[11]Data!$C$5:$C$992,"="&amp;$A5,[11]Data!$E$5:$E$992,"="&amp;$B5,[11]Data!$D$5:$D$992,"="&amp;$C5))</f>
        <v>2</v>
      </c>
      <c r="I5" s="148">
        <f t="shared" si="1"/>
        <v>1</v>
      </c>
      <c r="J5" s="149">
        <f>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</f>
        <v>2</v>
      </c>
      <c r="K5" s="147">
        <f>(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)-(SUMIFS([11]Data!$O$5:$O$992,[11]Data!$C$5:$C$992,"="&amp;$A5,[11]Data!$E$5:$E$992,"="&amp;$B5,[11]Data!$D$5:$D$992,"="&amp;$C5))</f>
        <v>2</v>
      </c>
      <c r="L5" s="150">
        <f t="shared" si="2"/>
        <v>1</v>
      </c>
      <c r="M5" s="146">
        <f>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</f>
        <v>2</v>
      </c>
      <c r="N5" s="147">
        <f>(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)-(SUMIFS([11]Data!$P$5:$P$992,[11]Data!$C$5:$C$992,"="&amp;$A5,[11]Data!$E$5:$E$992,"="&amp;$B5,[11]Data!$D$5:$D$992,"="&amp;$C5))</f>
        <v>2</v>
      </c>
      <c r="O5" s="148">
        <f t="shared" si="3"/>
        <v>1</v>
      </c>
      <c r="P5" s="146">
        <f>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</f>
        <v>2</v>
      </c>
      <c r="Q5" s="147">
        <f>(COUNTIFS([11]Data!$C$5:$C$992,"="&amp;$A5,[11]Data!$E$5:$E$992,"="&amp;$B5,[11]Data!$D$5:$D$992,"="&amp;$C5,[11]Data!$M$5:$M$992,"="&amp;"Hit")+COUNTIFS([11]Data!$C$5:$C$992,"="&amp;$A5,[11]Data!$E$5:$E$992,"="&amp;$B5,[11]Data!$D$5:$D$992,"="&amp;$C5,[11]Data!$M$5:$M$992,"="&amp;"Miss"))-(SUMIFS([11]Data!$Q$5:$Q$992,[11]Data!$C$5:$C$992,"="&amp;$A5,[11]Data!$E$5:$E$992,"="&amp;$B5,[11]Data!$D$5:$D$992,"="&amp;$C5))</f>
        <v>2</v>
      </c>
      <c r="R5" s="148">
        <f t="shared" si="4"/>
        <v>1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</f>
        <v>58</v>
      </c>
      <c r="E6" s="147">
        <f>COUNTIFS([11]Data!$C$5:$C$992,"="&amp;$A6,[11]Data!$E$5:$E$992,"="&amp;$B6,[11]Data!$D$5:$D$992,"="&amp;$C6,[11]Data!$M$5:$M$992,"="&amp;"Hit")</f>
        <v>58</v>
      </c>
      <c r="F6" s="148">
        <f t="shared" si="0"/>
        <v>1</v>
      </c>
      <c r="G6" s="146">
        <f>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</f>
        <v>58</v>
      </c>
      <c r="H6" s="147">
        <f>(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)-(SUMIFS([11]Data!$N$5:$N$992,[11]Data!$C$5:$C$992,"="&amp;$A6,[11]Data!$E$5:$E$992,"="&amp;$B6,[11]Data!$D$5:$D$992,"="&amp;$C6))</f>
        <v>58</v>
      </c>
      <c r="I6" s="148">
        <f t="shared" si="1"/>
        <v>1</v>
      </c>
      <c r="J6" s="149">
        <f>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</f>
        <v>58</v>
      </c>
      <c r="K6" s="147">
        <f>(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)-(SUMIFS([11]Data!$O$5:$O$992,[11]Data!$C$5:$C$992,"="&amp;$A6,[11]Data!$E$5:$E$992,"="&amp;$B6,[11]Data!$D$5:$D$992,"="&amp;$C6))</f>
        <v>58</v>
      </c>
      <c r="L6" s="150">
        <f t="shared" si="2"/>
        <v>1</v>
      </c>
      <c r="M6" s="146">
        <f>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</f>
        <v>58</v>
      </c>
      <c r="N6" s="147">
        <f>(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)-(SUMIFS([11]Data!$P$5:$P$992,[11]Data!$C$5:$C$992,"="&amp;$A6,[11]Data!$E$5:$E$992,"="&amp;$B6,[11]Data!$D$5:$D$992,"="&amp;$C6))</f>
        <v>58</v>
      </c>
      <c r="O6" s="148">
        <f t="shared" si="3"/>
        <v>1</v>
      </c>
      <c r="P6" s="146">
        <f>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</f>
        <v>58</v>
      </c>
      <c r="Q6" s="147">
        <f>(COUNTIFS([11]Data!$C$5:$C$992,"="&amp;$A6,[11]Data!$E$5:$E$992,"="&amp;$B6,[11]Data!$D$5:$D$992,"="&amp;$C6,[11]Data!$M$5:$M$992,"="&amp;"Hit")+COUNTIFS([11]Data!$C$5:$C$992,"="&amp;$A6,[11]Data!$E$5:$E$992,"="&amp;$B6,[11]Data!$D$5:$D$992,"="&amp;$C6,[11]Data!$M$5:$M$992,"="&amp;"Miss"))-(SUMIFS([11]Data!$Q$5:$Q$992,[11]Data!$C$5:$C$992,"="&amp;$A6,[11]Data!$E$5:$E$992,"="&amp;$B6,[11]Data!$D$5:$D$992,"="&amp;$C6))</f>
        <v>58</v>
      </c>
      <c r="R6" s="148">
        <f t="shared" si="4"/>
        <v>1</v>
      </c>
    </row>
    <row r="7" spans="1:20" x14ac:dyDescent="0.25">
      <c r="A7" s="143" t="s">
        <v>74</v>
      </c>
      <c r="B7" s="144" t="s">
        <v>73</v>
      </c>
      <c r="C7" s="145" t="s">
        <v>52</v>
      </c>
      <c r="D7" s="146">
        <f>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</f>
        <v>17</v>
      </c>
      <c r="E7" s="147">
        <f>COUNTIFS([11]Data!$C$5:$C$992,"="&amp;$A7,[11]Data!$E$5:$E$992,"="&amp;$B7,[11]Data!$D$5:$D$992,"="&amp;$C7,[11]Data!$M$5:$M$992,"="&amp;"Hit")</f>
        <v>11</v>
      </c>
      <c r="F7" s="148">
        <f t="shared" si="0"/>
        <v>0.6470588235294118</v>
      </c>
      <c r="G7" s="146">
        <f>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</f>
        <v>17</v>
      </c>
      <c r="H7" s="147">
        <f>(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)-(SUMIFS([11]Data!$N$5:$N$992,[11]Data!$C$5:$C$992,"="&amp;$A7,[11]Data!$E$5:$E$992,"="&amp;$B7,[11]Data!$D$5:$D$992,"="&amp;$C7))</f>
        <v>17</v>
      </c>
      <c r="I7" s="148">
        <f t="shared" si="1"/>
        <v>1</v>
      </c>
      <c r="J7" s="149">
        <f>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</f>
        <v>17</v>
      </c>
      <c r="K7" s="147">
        <f>(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)-(SUMIFS([11]Data!$O$5:$O$992,[11]Data!$C$5:$C$992,"="&amp;$A7,[11]Data!$E$5:$E$992,"="&amp;$B7,[11]Data!$D$5:$D$992,"="&amp;$C7))</f>
        <v>17</v>
      </c>
      <c r="L7" s="207">
        <f t="shared" si="2"/>
        <v>1</v>
      </c>
      <c r="M7" s="146">
        <f>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</f>
        <v>17</v>
      </c>
      <c r="N7" s="147">
        <f>(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)-(SUMIFS([11]Data!$P$5:$P$992,[11]Data!$C$5:$C$992,"="&amp;$A7,[11]Data!$E$5:$E$992,"="&amp;$B7,[11]Data!$D$5:$D$992,"="&amp;$C7))</f>
        <v>11</v>
      </c>
      <c r="O7" s="148">
        <f t="shared" si="3"/>
        <v>0.6470588235294118</v>
      </c>
      <c r="P7" s="146">
        <f>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</f>
        <v>17</v>
      </c>
      <c r="Q7" s="147">
        <f>(COUNTIFS([11]Data!$C$5:$C$992,"="&amp;$A7,[11]Data!$E$5:$E$992,"="&amp;$B7,[11]Data!$D$5:$D$992,"="&amp;$C7,[11]Data!$M$5:$M$992,"="&amp;"Hit")+COUNTIFS([11]Data!$C$5:$C$992,"="&amp;$A7,[11]Data!$E$5:$E$992,"="&amp;$B7,[11]Data!$D$5:$D$992,"="&amp;$C7,[11]Data!$M$5:$M$992,"="&amp;"Miss"))-(SUMIFS([11]Data!$Q$5:$Q$992,[11]Data!$C$5:$C$992,"="&amp;$A7,[11]Data!$E$5:$E$992,"="&amp;$B7,[11]Data!$D$5:$D$992,"="&amp;$C7))</f>
        <v>17</v>
      </c>
      <c r="R7" s="148">
        <f t="shared" si="4"/>
        <v>1</v>
      </c>
    </row>
    <row r="8" spans="1:20" x14ac:dyDescent="0.25">
      <c r="A8" s="143" t="s">
        <v>74</v>
      </c>
      <c r="B8" s="144" t="s">
        <v>45</v>
      </c>
      <c r="C8" s="145" t="s">
        <v>52</v>
      </c>
      <c r="D8" s="146">
        <f>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</f>
        <v>10</v>
      </c>
      <c r="E8" s="147">
        <f>COUNTIFS([11]Data!$C$5:$C$992,"="&amp;$A8,[11]Data!$E$5:$E$992,"="&amp;$B8,[11]Data!$D$5:$D$992,"="&amp;$C8,[11]Data!$M$5:$M$992,"="&amp;"Hit")</f>
        <v>5</v>
      </c>
      <c r="F8" s="148">
        <f t="shared" si="0"/>
        <v>0.5</v>
      </c>
      <c r="G8" s="146">
        <f>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</f>
        <v>10</v>
      </c>
      <c r="H8" s="147">
        <f>(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)-(SUMIFS([11]Data!$N$5:$N$992,[11]Data!$C$5:$C$992,"="&amp;$A8,[11]Data!$E$5:$E$992,"="&amp;$B8,[11]Data!$D$5:$D$992,"="&amp;$C8))</f>
        <v>7</v>
      </c>
      <c r="I8" s="148">
        <f t="shared" si="1"/>
        <v>0.7</v>
      </c>
      <c r="J8" s="149">
        <f>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</f>
        <v>10</v>
      </c>
      <c r="K8" s="147">
        <f>(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)-(SUMIFS([11]Data!$O$5:$O$992,[11]Data!$C$5:$C$992,"="&amp;$A8,[11]Data!$E$5:$E$992,"="&amp;$B8,[11]Data!$D$5:$D$992,"="&amp;$C8))</f>
        <v>10</v>
      </c>
      <c r="L8" s="207">
        <f t="shared" si="2"/>
        <v>1</v>
      </c>
      <c r="M8" s="146">
        <f>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</f>
        <v>10</v>
      </c>
      <c r="N8" s="147">
        <f>(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)-(SUMIFS([11]Data!$P$5:$P$992,[11]Data!$C$5:$C$992,"="&amp;$A8,[11]Data!$E$5:$E$992,"="&amp;$B8,[11]Data!$D$5:$D$992,"="&amp;$C8))</f>
        <v>8</v>
      </c>
      <c r="O8" s="148">
        <f t="shared" si="3"/>
        <v>0.8</v>
      </c>
      <c r="P8" s="146">
        <f>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</f>
        <v>10</v>
      </c>
      <c r="Q8" s="147">
        <f>(COUNTIFS([11]Data!$C$5:$C$992,"="&amp;$A8,[11]Data!$E$5:$E$992,"="&amp;$B8,[11]Data!$D$5:$D$992,"="&amp;$C8,[11]Data!$M$5:$M$992,"="&amp;"Hit")+COUNTIFS([11]Data!$C$5:$C$992,"="&amp;$A8,[11]Data!$E$5:$E$992,"="&amp;$B8,[11]Data!$D$5:$D$992,"="&amp;$C8,[11]Data!$M$5:$M$992,"="&amp;"Miss"))-(SUMIFS([11]Data!$Q$5:$Q$992,[11]Data!$C$5:$C$992,"="&amp;$A8,[11]Data!$E$5:$E$992,"="&amp;$B8,[11]Data!$D$5:$D$992,"="&amp;$C8))</f>
        <v>10</v>
      </c>
      <c r="R8" s="148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</f>
        <v>1</v>
      </c>
      <c r="E9" s="147">
        <f>COUNTIFS([11]Data!$C$5:$C$992,"="&amp;$A9,[11]Data!$E$5:$E$992,"="&amp;$B9,[11]Data!$D$5:$D$992,"="&amp;$C9,[11]Data!$M$5:$M$992,"="&amp;"Hit")</f>
        <v>0</v>
      </c>
      <c r="F9" s="148">
        <f t="shared" si="0"/>
        <v>0</v>
      </c>
      <c r="G9" s="146">
        <f>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</f>
        <v>1</v>
      </c>
      <c r="H9" s="147">
        <f>(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)-(SUMIFS([11]Data!$N$5:$N$992,[11]Data!$C$5:$C$992,"="&amp;$A9,[11]Data!$E$5:$E$992,"="&amp;$B9,[11]Data!$D$5:$D$992,"="&amp;$C9))</f>
        <v>0</v>
      </c>
      <c r="I9" s="148">
        <f t="shared" si="1"/>
        <v>0</v>
      </c>
      <c r="J9" s="149">
        <f>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</f>
        <v>1</v>
      </c>
      <c r="K9" s="147">
        <f>(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)-(SUMIFS([11]Data!$O$5:$O$992,[11]Data!$C$5:$C$992,"="&amp;$A9,[11]Data!$E$5:$E$992,"="&amp;$B9,[11]Data!$D$5:$D$992,"="&amp;$C9))</f>
        <v>1</v>
      </c>
      <c r="L9" s="150">
        <f t="shared" si="2"/>
        <v>1</v>
      </c>
      <c r="M9" s="146">
        <f>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</f>
        <v>1</v>
      </c>
      <c r="N9" s="147">
        <f>(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)-(SUMIFS([11]Data!$P$5:$P$992,[11]Data!$C$5:$C$992,"="&amp;$A9,[11]Data!$E$5:$E$992,"="&amp;$B9,[11]Data!$D$5:$D$992,"="&amp;$C9))</f>
        <v>1</v>
      </c>
      <c r="O9" s="148">
        <f t="shared" si="3"/>
        <v>1</v>
      </c>
      <c r="P9" s="146">
        <f>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</f>
        <v>1</v>
      </c>
      <c r="Q9" s="147">
        <f>(COUNTIFS([11]Data!$C$5:$C$992,"="&amp;$A9,[11]Data!$E$5:$E$992,"="&amp;$B9,[11]Data!$D$5:$D$992,"="&amp;$C9,[11]Data!$M$5:$M$992,"="&amp;"Hit")+COUNTIFS([11]Data!$C$5:$C$992,"="&amp;$A9,[11]Data!$E$5:$E$992,"="&amp;$B9,[11]Data!$D$5:$D$992,"="&amp;$C9,[11]Data!$M$5:$M$992,"="&amp;"Miss"))-(SUMIFS([11]Data!$Q$5:$Q$992,[11]Data!$C$5:$C$992,"="&amp;$A9,[11]Data!$E$5:$E$992,"="&amp;$B9,[11]Data!$D$5:$D$992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</f>
        <v>0</v>
      </c>
      <c r="E10" s="147">
        <f>COUNTIFS([11]Data!$C$5:$C$992,"="&amp;$A10,[11]Data!$E$5:$E$992,"="&amp;$B10,[11]Data!$D$5:$D$992,"="&amp;$C10,[11]Data!$M$5:$M$992,"="&amp;"Hit")</f>
        <v>0</v>
      </c>
      <c r="F10" s="148" t="str">
        <f t="shared" si="0"/>
        <v/>
      </c>
      <c r="G10" s="146">
        <f>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</f>
        <v>0</v>
      </c>
      <c r="H10" s="147">
        <f>(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)-(SUMIFS([11]Data!$N$5:$N$992,[11]Data!$C$5:$C$992,"="&amp;$A10,[11]Data!$E$5:$E$992,"="&amp;$B10,[11]Data!$D$5:$D$992,"="&amp;$C10))</f>
        <v>0</v>
      </c>
      <c r="I10" s="148" t="str">
        <f t="shared" si="1"/>
        <v/>
      </c>
      <c r="J10" s="149">
        <f>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</f>
        <v>0</v>
      </c>
      <c r="K10" s="147">
        <f>(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)-(SUMIFS([11]Data!$O$5:$O$992,[11]Data!$C$5:$C$992,"="&amp;$A10,[11]Data!$E$5:$E$992,"="&amp;$B10,[11]Data!$D$5:$D$992,"="&amp;$C10))</f>
        <v>0</v>
      </c>
      <c r="L10" s="150" t="str">
        <f t="shared" si="2"/>
        <v/>
      </c>
      <c r="M10" s="146">
        <f>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</f>
        <v>0</v>
      </c>
      <c r="N10" s="147">
        <f>(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)-(SUMIFS([11]Data!$P$5:$P$992,[11]Data!$C$5:$C$992,"="&amp;$A10,[11]Data!$E$5:$E$992,"="&amp;$B10,[11]Data!$D$5:$D$992,"="&amp;$C10))</f>
        <v>0</v>
      </c>
      <c r="O10" s="148" t="str">
        <f t="shared" si="3"/>
        <v/>
      </c>
      <c r="P10" s="146">
        <f>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</f>
        <v>0</v>
      </c>
      <c r="Q10" s="147">
        <f>(COUNTIFS([11]Data!$C$5:$C$992,"="&amp;$A10,[11]Data!$E$5:$E$992,"="&amp;$B10,[11]Data!$D$5:$D$992,"="&amp;$C10,[11]Data!$M$5:$M$992,"="&amp;"Hit")+COUNTIFS([11]Data!$C$5:$C$992,"="&amp;$A10,[11]Data!$E$5:$E$992,"="&amp;$B10,[11]Data!$D$5:$D$992,"="&amp;$C10,[11]Data!$M$5:$M$992,"="&amp;"Miss"))-(SUMIFS([11]Data!$Q$5:$Q$992,[11]Data!$C$5:$C$992,"="&amp;$A10,[11]Data!$E$5:$E$992,"="&amp;$B10,[11]Data!$D$5:$D$992,"="&amp;$C10))</f>
        <v>0</v>
      </c>
      <c r="R10" s="148" t="str">
        <f t="shared" si="4"/>
        <v/>
      </c>
    </row>
    <row r="11" spans="1:20" x14ac:dyDescent="0.25">
      <c r="A11" s="151" t="s">
        <v>75</v>
      </c>
      <c r="B11" s="152" t="s">
        <v>45</v>
      </c>
      <c r="C11" s="153" t="s">
        <v>76</v>
      </c>
      <c r="D11" s="154">
        <f>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</f>
        <v>0</v>
      </c>
      <c r="E11" s="155">
        <f>COUNTIFS([11]Data!$C$5:$C$992,"="&amp;$A11,[11]Data!$E$5:$E$992,"="&amp;$B11,[11]Data!$D$5:$D$992,"="&amp;$C11,[11]Data!$M$5:$M$992,"="&amp;"Hit")</f>
        <v>0</v>
      </c>
      <c r="F11" s="156" t="str">
        <f>IFERROR(E11/D11,"")</f>
        <v/>
      </c>
      <c r="G11" s="154">
        <f>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</f>
        <v>0</v>
      </c>
      <c r="H11" s="155">
        <f>(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)-(SUMIFS([11]Data!$N$5:$N$992,[11]Data!$C$5:$C$992,"="&amp;$A11,[11]Data!$E$5:$E$992,"="&amp;$B11,[11]Data!$D$5:$D$992,"="&amp;$C11))</f>
        <v>0</v>
      </c>
      <c r="I11" s="156" t="str">
        <f>IFERROR(H11/G11,"")</f>
        <v/>
      </c>
      <c r="J11" s="157">
        <f>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</f>
        <v>0</v>
      </c>
      <c r="K11" s="155">
        <f>(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)-(SUMIFS([11]Data!$O$5:$O$992,[11]Data!$C$5:$C$992,"="&amp;$A11,[11]Data!$E$5:$E$992,"="&amp;$B11,[11]Data!$D$5:$D$992,"="&amp;$C11))</f>
        <v>0</v>
      </c>
      <c r="L11" s="158" t="str">
        <f>IFERROR(K11/J11,"")</f>
        <v/>
      </c>
      <c r="M11" s="154">
        <f>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</f>
        <v>0</v>
      </c>
      <c r="N11" s="155">
        <f>(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)-(SUMIFS([11]Data!$P$5:$P$992,[11]Data!$C$5:$C$992,"="&amp;$A11,[11]Data!$E$5:$E$992,"="&amp;$B11,[11]Data!$D$5:$D$992,"="&amp;$C11))</f>
        <v>0</v>
      </c>
      <c r="O11" s="156" t="str">
        <f>IFERROR(N11/M11,"")</f>
        <v/>
      </c>
      <c r="P11" s="154">
        <f>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</f>
        <v>0</v>
      </c>
      <c r="Q11" s="155">
        <f>(COUNTIFS([11]Data!$C$5:$C$992,"="&amp;$A11,[11]Data!$E$5:$E$992,"="&amp;$B11,[11]Data!$D$5:$D$992,"="&amp;$C11,[11]Data!$M$5:$M$992,"="&amp;"Hit")+COUNTIFS([11]Data!$C$5:$C$992,"="&amp;$A11,[11]Data!$E$5:$E$992,"="&amp;$B11,[11]Data!$D$5:$D$992,"="&amp;$C11,[11]Data!$M$5:$M$992,"="&amp;"Miss"))-(SUMIFS([11]Data!$Q$5:$Q$992,[11]Data!$C$5:$C$992,"="&amp;$A11,[11]Data!$E$5:$E$992,"="&amp;$B11,[11]Data!$D$5:$D$992,"="&amp;$C11))</f>
        <v>0</v>
      </c>
      <c r="R11" s="156" t="str">
        <f>IFERROR(Q11/P11,"")</f>
        <v/>
      </c>
    </row>
    <row r="12" spans="1:20" ht="15.75" thickBot="1" x14ac:dyDescent="0.3">
      <c r="A12" s="202" t="s">
        <v>79</v>
      </c>
      <c r="B12" s="203" t="s">
        <v>45</v>
      </c>
      <c r="C12" s="204" t="s">
        <v>49</v>
      </c>
      <c r="D12" s="175">
        <f>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</f>
        <v>0</v>
      </c>
      <c r="E12" s="176">
        <f>COUNTIFS([11]Data!$C$5:$C$992,"="&amp;$A12,[11]Data!$E$5:$E$992,"="&amp;$B12,[11]Data!$D$5:$D$992,"="&amp;$C12,[11]Data!$M$5:$M$992,"="&amp;"Hit")</f>
        <v>0</v>
      </c>
      <c r="F12" s="177" t="str">
        <f>IFERROR(E12/D12,"")</f>
        <v/>
      </c>
      <c r="G12" s="175">
        <f>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</f>
        <v>0</v>
      </c>
      <c r="H12" s="176">
        <f>(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)-(SUMIFS([11]Data!$N$5:$N$992,[11]Data!$C$5:$C$992,"="&amp;$A12,[11]Data!$E$5:$E$992,"="&amp;$B12,[11]Data!$D$5:$D$992,"="&amp;$C12))</f>
        <v>0</v>
      </c>
      <c r="I12" s="177" t="str">
        <f>IFERROR(H12/G12,"")</f>
        <v/>
      </c>
      <c r="J12" s="178">
        <f>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</f>
        <v>0</v>
      </c>
      <c r="K12" s="176">
        <f>(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)-(SUMIFS([11]Data!$O$5:$O$992,[11]Data!$C$5:$C$992,"="&amp;$A12,[11]Data!$E$5:$E$992,"="&amp;$B12,[11]Data!$D$5:$D$992,"="&amp;$C12))</f>
        <v>0</v>
      </c>
      <c r="L12" s="179" t="str">
        <f>IFERROR(K12/J12,"")</f>
        <v/>
      </c>
      <c r="M12" s="175">
        <f>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</f>
        <v>0</v>
      </c>
      <c r="N12" s="176">
        <f>(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)-(SUMIFS([11]Data!$P$5:$P$992,[11]Data!$C$5:$C$992,"="&amp;$A12,[11]Data!$E$5:$E$992,"="&amp;$B12,[11]Data!$D$5:$D$992,"="&amp;$C12))</f>
        <v>0</v>
      </c>
      <c r="O12" s="177" t="str">
        <f>IFERROR(N12/M12,"")</f>
        <v/>
      </c>
      <c r="P12" s="175">
        <f>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</f>
        <v>0</v>
      </c>
      <c r="Q12" s="176">
        <f>(COUNTIFS([11]Data!$C$5:$C$992,"="&amp;$A12,[11]Data!$E$5:$E$992,"="&amp;$B12,[11]Data!$D$5:$D$992,"="&amp;$C12,[11]Data!$M$5:$M$992,"="&amp;"Hit")+COUNTIFS([11]Data!$C$5:$C$992,"="&amp;$A12,[11]Data!$E$5:$E$992,"="&amp;$B12,[11]Data!$D$5:$D$992,"="&amp;$C12,[11]Data!$M$5:$M$992,"="&amp;"Miss"))-(SUMIFS([11]Data!$Q$5:$Q$992,[11]Data!$C$5:$C$992,"="&amp;$A12,[11]Data!$E$5:$E$992,"="&amp;$B12,[11]Data!$D$5:$D$992,"="&amp;$C12))</f>
        <v>0</v>
      </c>
      <c r="R12" s="177" t="str">
        <f>IFERROR(Q12/P12,"")</f>
        <v/>
      </c>
    </row>
    <row r="13" spans="1:20" ht="15.75" thickBot="1" x14ac:dyDescent="0.3">
      <c r="A13" s="234" t="s">
        <v>22</v>
      </c>
      <c r="B13" s="235"/>
      <c r="C13" s="236"/>
      <c r="D13" s="159">
        <f>SUM(D3:D12)</f>
        <v>147</v>
      </c>
      <c r="E13" s="160">
        <f>SUM(E3:E12)</f>
        <v>124</v>
      </c>
      <c r="F13" s="196">
        <f>IFERROR(E13/D13,"")</f>
        <v>0.84353741496598644</v>
      </c>
      <c r="G13" s="159">
        <f t="shared" ref="G13:H13" si="5">SUM(G3:G12)</f>
        <v>147</v>
      </c>
      <c r="H13" s="180">
        <f t="shared" si="5"/>
        <v>138</v>
      </c>
      <c r="I13" s="197">
        <f t="shared" ref="I13:I24" si="6">IFERROR(H13/G13,"")</f>
        <v>0.93877551020408168</v>
      </c>
      <c r="J13" s="162">
        <f t="shared" ref="J13:K13" si="7">SUM(J3:J12)</f>
        <v>147</v>
      </c>
      <c r="K13" s="160">
        <f t="shared" si="7"/>
        <v>146</v>
      </c>
      <c r="L13" s="198">
        <f t="shared" ref="L13:L24" si="8">IFERROR(K13/J13,"")</f>
        <v>0.99319727891156462</v>
      </c>
      <c r="M13" s="159">
        <f t="shared" ref="M13:N13" si="9">SUM(M3:M12)</f>
        <v>147</v>
      </c>
      <c r="N13" s="180">
        <f t="shared" si="9"/>
        <v>137</v>
      </c>
      <c r="O13" s="197">
        <f t="shared" ref="O13:O24" si="10">IFERROR(N13/M13,"")</f>
        <v>0.93197278911564629</v>
      </c>
      <c r="P13" s="159">
        <f t="shared" ref="P13:Q13" si="11">SUM(P3:P12)</f>
        <v>147</v>
      </c>
      <c r="Q13" s="160">
        <f t="shared" si="11"/>
        <v>146</v>
      </c>
      <c r="R13" s="197">
        <f t="shared" ref="R13:R24" si="12">IFERROR(Q13/P13,"")</f>
        <v>0.99319727891156462</v>
      </c>
      <c r="S13" s="194"/>
      <c r="T13" s="194"/>
    </row>
    <row r="14" spans="1:20" x14ac:dyDescent="0.25">
      <c r="A14" s="164" t="s">
        <v>72</v>
      </c>
      <c r="B14" s="165"/>
      <c r="C14" s="166"/>
      <c r="D14" s="167">
        <f>SUMIF($A$3:$A$12,$A14,D$3:D$12)</f>
        <v>119</v>
      </c>
      <c r="E14" s="168">
        <f>SUMIF($A$3:$A$12,$A14,E$3:E$12)</f>
        <v>108</v>
      </c>
      <c r="F14" s="169">
        <f t="shared" ref="F14:F24" si="13">IFERROR(E14/D14,"")</f>
        <v>0.90756302521008403</v>
      </c>
      <c r="G14" s="167">
        <f>SUMIF($A$3:$A$12,$A14,G$3:G$12)</f>
        <v>119</v>
      </c>
      <c r="H14" s="181">
        <f>SUMIF($A$3:$A$12,$A14,H$3:H$12)</f>
        <v>114</v>
      </c>
      <c r="I14" s="169">
        <f t="shared" si="6"/>
        <v>0.95798319327731096</v>
      </c>
      <c r="J14" s="170">
        <f>SUMIF($A$3:$A$12,$A14,J$3:J$12)</f>
        <v>119</v>
      </c>
      <c r="K14" s="168">
        <f>SUMIF($A$3:$A$12,$A14,K$3:K$12)</f>
        <v>118</v>
      </c>
      <c r="L14" s="171">
        <f t="shared" si="8"/>
        <v>0.99159663865546221</v>
      </c>
      <c r="M14" s="167">
        <f>SUMIF($A$3:$A$12,$A14,M$3:M$12)</f>
        <v>119</v>
      </c>
      <c r="N14" s="181">
        <f>SUMIF($A$3:$A$12,$A14,N$3:N$12)</f>
        <v>117</v>
      </c>
      <c r="O14" s="169">
        <f t="shared" si="10"/>
        <v>0.98319327731092432</v>
      </c>
      <c r="P14" s="167">
        <f>SUMIF($A$3:$A$12,$A14,P$3:P$12)</f>
        <v>119</v>
      </c>
      <c r="Q14" s="168">
        <f>SUMIF($A$3:$A$12,$A14,Q$3:Q$12)</f>
        <v>118</v>
      </c>
      <c r="R14" s="169">
        <f t="shared" si="12"/>
        <v>0.99159663865546221</v>
      </c>
      <c r="T14" s="125"/>
    </row>
    <row r="15" spans="1:20" x14ac:dyDescent="0.25">
      <c r="A15" s="143" t="s">
        <v>74</v>
      </c>
      <c r="B15" s="144"/>
      <c r="C15" s="145"/>
      <c r="D15" s="146">
        <f t="shared" ref="D15:Q17" si="14">SUMIF($A$3:$A$12,$A15,D$3:D$12)</f>
        <v>27</v>
      </c>
      <c r="E15" s="147">
        <f t="shared" si="14"/>
        <v>16</v>
      </c>
      <c r="F15" s="148">
        <f t="shared" si="13"/>
        <v>0.59259259259259256</v>
      </c>
      <c r="G15" s="146">
        <f t="shared" si="14"/>
        <v>27</v>
      </c>
      <c r="H15" s="147">
        <f t="shared" si="14"/>
        <v>24</v>
      </c>
      <c r="I15" s="148">
        <f t="shared" si="6"/>
        <v>0.88888888888888884</v>
      </c>
      <c r="J15" s="149">
        <f t="shared" si="14"/>
        <v>27</v>
      </c>
      <c r="K15" s="147">
        <f t="shared" si="14"/>
        <v>27</v>
      </c>
      <c r="L15" s="150">
        <f t="shared" si="8"/>
        <v>1</v>
      </c>
      <c r="M15" s="146">
        <f t="shared" si="14"/>
        <v>27</v>
      </c>
      <c r="N15" s="147">
        <f t="shared" si="14"/>
        <v>19</v>
      </c>
      <c r="O15" s="148">
        <f t="shared" si="10"/>
        <v>0.70370370370370372</v>
      </c>
      <c r="P15" s="146">
        <f t="shared" si="14"/>
        <v>27</v>
      </c>
      <c r="Q15" s="147">
        <f t="shared" si="14"/>
        <v>27</v>
      </c>
      <c r="R15" s="148">
        <f t="shared" si="12"/>
        <v>1</v>
      </c>
    </row>
    <row r="16" spans="1:20" x14ac:dyDescent="0.25">
      <c r="A16" s="151" t="s">
        <v>75</v>
      </c>
      <c r="B16" s="152"/>
      <c r="C16" s="153"/>
      <c r="D16" s="154">
        <f t="shared" si="14"/>
        <v>1</v>
      </c>
      <c r="E16" s="155">
        <f t="shared" si="14"/>
        <v>0</v>
      </c>
      <c r="F16" s="156">
        <f t="shared" si="13"/>
        <v>0</v>
      </c>
      <c r="G16" s="154">
        <f t="shared" si="14"/>
        <v>1</v>
      </c>
      <c r="H16" s="155">
        <f t="shared" si="14"/>
        <v>0</v>
      </c>
      <c r="I16" s="156">
        <f t="shared" si="6"/>
        <v>0</v>
      </c>
      <c r="J16" s="157">
        <f t="shared" si="14"/>
        <v>1</v>
      </c>
      <c r="K16" s="155">
        <f t="shared" si="14"/>
        <v>1</v>
      </c>
      <c r="L16" s="158">
        <f t="shared" si="8"/>
        <v>1</v>
      </c>
      <c r="M16" s="154">
        <f t="shared" si="14"/>
        <v>1</v>
      </c>
      <c r="N16" s="155">
        <f t="shared" si="14"/>
        <v>1</v>
      </c>
      <c r="O16" s="156">
        <f t="shared" si="10"/>
        <v>1</v>
      </c>
      <c r="P16" s="154">
        <f t="shared" si="14"/>
        <v>1</v>
      </c>
      <c r="Q16" s="155">
        <f t="shared" si="14"/>
        <v>1</v>
      </c>
      <c r="R16" s="156">
        <f t="shared" si="12"/>
        <v>1</v>
      </c>
    </row>
    <row r="17" spans="1:18" x14ac:dyDescent="0.25">
      <c r="A17" s="143" t="s">
        <v>79</v>
      </c>
      <c r="B17" s="144"/>
      <c r="C17" s="145"/>
      <c r="D17" s="146">
        <f t="shared" si="14"/>
        <v>0</v>
      </c>
      <c r="E17" s="147">
        <f t="shared" si="14"/>
        <v>0</v>
      </c>
      <c r="F17" s="148" t="str">
        <f t="shared" si="13"/>
        <v/>
      </c>
      <c r="G17" s="146">
        <f t="shared" si="14"/>
        <v>0</v>
      </c>
      <c r="H17" s="147">
        <f t="shared" si="14"/>
        <v>0</v>
      </c>
      <c r="I17" s="148" t="str">
        <f t="shared" si="6"/>
        <v/>
      </c>
      <c r="J17" s="149">
        <f t="shared" si="14"/>
        <v>0</v>
      </c>
      <c r="K17" s="147">
        <f t="shared" si="14"/>
        <v>0</v>
      </c>
      <c r="L17" s="150" t="str">
        <f t="shared" si="8"/>
        <v/>
      </c>
      <c r="M17" s="146">
        <f t="shared" si="14"/>
        <v>0</v>
      </c>
      <c r="N17" s="147">
        <f t="shared" si="14"/>
        <v>0</v>
      </c>
      <c r="O17" s="148" t="str">
        <f t="shared" si="10"/>
        <v/>
      </c>
      <c r="P17" s="146">
        <f t="shared" si="14"/>
        <v>0</v>
      </c>
      <c r="Q17" s="147">
        <f t="shared" si="14"/>
        <v>0</v>
      </c>
      <c r="R17" s="148" t="str">
        <f t="shared" si="12"/>
        <v/>
      </c>
    </row>
    <row r="18" spans="1:18" x14ac:dyDescent="0.25">
      <c r="A18" s="135"/>
      <c r="B18" s="136" t="s">
        <v>45</v>
      </c>
      <c r="C18" s="137"/>
      <c r="D18" s="138">
        <f>SUMIF($B$3:$B$12,$B18,D$3:D$12)</f>
        <v>72</v>
      </c>
      <c r="E18" s="139">
        <f>SUMIF($B$3:$B$12,$B18,E$3:E$12)</f>
        <v>55</v>
      </c>
      <c r="F18" s="140">
        <f t="shared" si="13"/>
        <v>0.76388888888888884</v>
      </c>
      <c r="G18" s="138">
        <f>SUMIF($B$3:$B$12,$B18,G$3:G$12)</f>
        <v>72</v>
      </c>
      <c r="H18" s="195">
        <f>SUMIF($B$3:$B$12,$B18,H$3:H$12)</f>
        <v>63</v>
      </c>
      <c r="I18" s="140">
        <f t="shared" si="6"/>
        <v>0.875</v>
      </c>
      <c r="J18" s="141">
        <f>SUMIF($B$3:$B$12,$B18,J$3:J$12)</f>
        <v>72</v>
      </c>
      <c r="K18" s="139">
        <f>SUMIF($B$3:$B$12,$B18,K$3:K$12)</f>
        <v>71</v>
      </c>
      <c r="L18" s="142">
        <f t="shared" si="8"/>
        <v>0.98611111111111116</v>
      </c>
      <c r="M18" s="138">
        <f>SUMIF($B$3:$B$12,$B18,M$3:M$12)</f>
        <v>72</v>
      </c>
      <c r="N18" s="195">
        <f>SUMIF($B$3:$B$12,$B18,N$3:N$12)</f>
        <v>68</v>
      </c>
      <c r="O18" s="140">
        <f t="shared" si="10"/>
        <v>0.94444444444444442</v>
      </c>
      <c r="P18" s="138">
        <f>SUMIF($B$3:$B$12,$B18,P$3:P$12)</f>
        <v>72</v>
      </c>
      <c r="Q18" s="139">
        <f>SUMIF($B$3:$B$12,$B18,Q$3:Q$12)</f>
        <v>71</v>
      </c>
      <c r="R18" s="140">
        <f t="shared" si="12"/>
        <v>0.98611111111111116</v>
      </c>
    </row>
    <row r="19" spans="1:18" ht="15.75" thickBot="1" x14ac:dyDescent="0.3">
      <c r="A19" s="172"/>
      <c r="B19" s="173" t="s">
        <v>73</v>
      </c>
      <c r="C19" s="174"/>
      <c r="D19" s="175">
        <f>SUMIF($B$3:$B$12,$B19,D$3:D$12)</f>
        <v>75</v>
      </c>
      <c r="E19" s="176">
        <f>SUMIF($B$3:$B$12,$B19,E$3:E$12)</f>
        <v>69</v>
      </c>
      <c r="F19" s="177">
        <f t="shared" si="13"/>
        <v>0.92</v>
      </c>
      <c r="G19" s="175">
        <f>SUMIF($B$3:$B$12,$B19,G$3:G$12)</f>
        <v>75</v>
      </c>
      <c r="H19" s="176">
        <f>SUMIF($B$3:$B$12,$B19,H$3:H$12)</f>
        <v>75</v>
      </c>
      <c r="I19" s="177">
        <f t="shared" si="6"/>
        <v>1</v>
      </c>
      <c r="J19" s="178">
        <f>SUMIF($B$3:$B$12,$B19,J$3:J$12)</f>
        <v>75</v>
      </c>
      <c r="K19" s="176">
        <f>SUMIF($B$3:$B$12,$B19,K$3:K$12)</f>
        <v>75</v>
      </c>
      <c r="L19" s="179">
        <f t="shared" si="8"/>
        <v>1</v>
      </c>
      <c r="M19" s="175">
        <f>SUMIF($B$3:$B$12,$B19,M$3:M$12)</f>
        <v>75</v>
      </c>
      <c r="N19" s="176">
        <f>SUMIF($B$3:$B$12,$B19,N$3:N$12)</f>
        <v>69</v>
      </c>
      <c r="O19" s="177">
        <f t="shared" si="10"/>
        <v>0.92</v>
      </c>
      <c r="P19" s="175">
        <f>SUMIF($B$3:$B$12,$B19,P$3:P$12)</f>
        <v>75</v>
      </c>
      <c r="Q19" s="176">
        <f>SUMIF($B$3:$B$12,$B19,Q$3:Q$12)</f>
        <v>75</v>
      </c>
      <c r="R19" s="177">
        <f t="shared" si="12"/>
        <v>1</v>
      </c>
    </row>
    <row r="20" spans="1:18" x14ac:dyDescent="0.25">
      <c r="A20" s="135"/>
      <c r="B20" s="136"/>
      <c r="C20" s="137" t="s">
        <v>46</v>
      </c>
      <c r="D20" s="138">
        <f>SUMIF($C$3:$C$12,$C20,D$3:D$12)</f>
        <v>96</v>
      </c>
      <c r="E20" s="139">
        <f>SUMIF($C$3:$C$12,$C20,E$3:E$12)</f>
        <v>86</v>
      </c>
      <c r="F20" s="140">
        <f t="shared" si="13"/>
        <v>0.89583333333333337</v>
      </c>
      <c r="G20" s="138">
        <f>SUMIF($C$3:$C$12,$C20,G$3:G$12)</f>
        <v>96</v>
      </c>
      <c r="H20" s="195">
        <f>SUMIF($C$3:$C$12,$C20,H$3:H$12)</f>
        <v>91</v>
      </c>
      <c r="I20" s="140">
        <f t="shared" si="6"/>
        <v>0.94791666666666663</v>
      </c>
      <c r="J20" s="141">
        <f>SUMIF($C$3:$C$12,$C20,J$3:J$12)</f>
        <v>96</v>
      </c>
      <c r="K20" s="139">
        <f>SUMIF($C$3:$C$12,$C20,K$3:K$12)</f>
        <v>95</v>
      </c>
      <c r="L20" s="142">
        <f t="shared" si="8"/>
        <v>0.98958333333333337</v>
      </c>
      <c r="M20" s="138">
        <f>SUMIF($C$3:$C$12,$C20,M$3:M$12)</f>
        <v>96</v>
      </c>
      <c r="N20" s="195">
        <f>SUMIF($C$3:$C$12,$C20,N$3:N$12)</f>
        <v>95</v>
      </c>
      <c r="O20" s="140">
        <f t="shared" si="10"/>
        <v>0.98958333333333337</v>
      </c>
      <c r="P20" s="138">
        <f>SUMIF($C$3:$C$12,$C20,P$3:P$12)</f>
        <v>96</v>
      </c>
      <c r="Q20" s="139">
        <f>SUMIF($C$3:$C$12,$C20,Q$3:Q$12)</f>
        <v>95</v>
      </c>
      <c r="R20" s="140">
        <f t="shared" si="12"/>
        <v>0.98958333333333337</v>
      </c>
    </row>
    <row r="21" spans="1:18" x14ac:dyDescent="0.25">
      <c r="A21" s="143"/>
      <c r="B21" s="144"/>
      <c r="C21" s="145" t="s">
        <v>48</v>
      </c>
      <c r="D21" s="146">
        <f t="shared" ref="D21:Q24" si="15">SUMIF($C$3:$C$12,$C21,D$3:D$12)</f>
        <v>21</v>
      </c>
      <c r="E21" s="147">
        <f t="shared" si="15"/>
        <v>20</v>
      </c>
      <c r="F21" s="148">
        <f t="shared" si="13"/>
        <v>0.95238095238095233</v>
      </c>
      <c r="G21" s="146">
        <f t="shared" si="15"/>
        <v>21</v>
      </c>
      <c r="H21" s="147">
        <f t="shared" si="15"/>
        <v>21</v>
      </c>
      <c r="I21" s="148">
        <f t="shared" si="6"/>
        <v>1</v>
      </c>
      <c r="J21" s="149">
        <f t="shared" si="15"/>
        <v>21</v>
      </c>
      <c r="K21" s="147">
        <f t="shared" si="15"/>
        <v>21</v>
      </c>
      <c r="L21" s="150">
        <f t="shared" si="8"/>
        <v>1</v>
      </c>
      <c r="M21" s="146">
        <f t="shared" si="15"/>
        <v>21</v>
      </c>
      <c r="N21" s="182">
        <f t="shared" si="15"/>
        <v>20</v>
      </c>
      <c r="O21" s="148">
        <f t="shared" si="10"/>
        <v>0.95238095238095233</v>
      </c>
      <c r="P21" s="146">
        <f t="shared" si="15"/>
        <v>21</v>
      </c>
      <c r="Q21" s="147">
        <f t="shared" si="15"/>
        <v>21</v>
      </c>
      <c r="R21" s="148">
        <f t="shared" si="12"/>
        <v>1</v>
      </c>
    </row>
    <row r="22" spans="1:18" x14ac:dyDescent="0.25">
      <c r="A22" s="143"/>
      <c r="B22" s="144"/>
      <c r="C22" s="145" t="s">
        <v>49</v>
      </c>
      <c r="D22" s="146">
        <f t="shared" si="15"/>
        <v>3</v>
      </c>
      <c r="E22" s="147">
        <f t="shared" si="15"/>
        <v>2</v>
      </c>
      <c r="F22" s="148">
        <f t="shared" si="13"/>
        <v>0.66666666666666663</v>
      </c>
      <c r="G22" s="146">
        <f t="shared" si="15"/>
        <v>3</v>
      </c>
      <c r="H22" s="147">
        <f t="shared" si="15"/>
        <v>2</v>
      </c>
      <c r="I22" s="148">
        <f t="shared" si="6"/>
        <v>0.66666666666666663</v>
      </c>
      <c r="J22" s="149">
        <f t="shared" si="15"/>
        <v>3</v>
      </c>
      <c r="K22" s="147">
        <f t="shared" si="15"/>
        <v>3</v>
      </c>
      <c r="L22" s="150">
        <f t="shared" si="8"/>
        <v>1</v>
      </c>
      <c r="M22" s="146">
        <f t="shared" si="15"/>
        <v>3</v>
      </c>
      <c r="N22" s="147">
        <f t="shared" si="15"/>
        <v>3</v>
      </c>
      <c r="O22" s="148">
        <f t="shared" si="10"/>
        <v>1</v>
      </c>
      <c r="P22" s="146">
        <f t="shared" si="15"/>
        <v>3</v>
      </c>
      <c r="Q22" s="147">
        <f t="shared" si="15"/>
        <v>3</v>
      </c>
      <c r="R22" s="148">
        <f t="shared" si="12"/>
        <v>1</v>
      </c>
    </row>
    <row r="23" spans="1:18" x14ac:dyDescent="0.25">
      <c r="A23" s="143"/>
      <c r="B23" s="144"/>
      <c r="C23" s="145" t="s">
        <v>52</v>
      </c>
      <c r="D23" s="146">
        <f t="shared" si="15"/>
        <v>27</v>
      </c>
      <c r="E23" s="147">
        <f t="shared" si="15"/>
        <v>16</v>
      </c>
      <c r="F23" s="148">
        <f t="shared" si="13"/>
        <v>0.59259259259259256</v>
      </c>
      <c r="G23" s="146">
        <f t="shared" si="15"/>
        <v>27</v>
      </c>
      <c r="H23" s="147">
        <f t="shared" si="15"/>
        <v>24</v>
      </c>
      <c r="I23" s="148">
        <f t="shared" si="6"/>
        <v>0.88888888888888884</v>
      </c>
      <c r="J23" s="149">
        <f t="shared" si="15"/>
        <v>27</v>
      </c>
      <c r="K23" s="147">
        <f t="shared" si="15"/>
        <v>27</v>
      </c>
      <c r="L23" s="150">
        <f t="shared" si="8"/>
        <v>1</v>
      </c>
      <c r="M23" s="146">
        <f t="shared" si="15"/>
        <v>27</v>
      </c>
      <c r="N23" s="147">
        <f t="shared" si="15"/>
        <v>19</v>
      </c>
      <c r="O23" s="148">
        <f t="shared" si="10"/>
        <v>0.70370370370370372</v>
      </c>
      <c r="P23" s="146">
        <f t="shared" si="15"/>
        <v>27</v>
      </c>
      <c r="Q23" s="147">
        <f t="shared" si="15"/>
        <v>27</v>
      </c>
      <c r="R23" s="148">
        <f t="shared" si="12"/>
        <v>1</v>
      </c>
    </row>
    <row r="24" spans="1:18" ht="15.75" thickBot="1" x14ac:dyDescent="0.3">
      <c r="A24" s="172"/>
      <c r="B24" s="173"/>
      <c r="C24" s="174" t="s">
        <v>76</v>
      </c>
      <c r="D24" s="175">
        <f t="shared" si="15"/>
        <v>0</v>
      </c>
      <c r="E24" s="176">
        <f t="shared" si="15"/>
        <v>0</v>
      </c>
      <c r="F24" s="177" t="str">
        <f t="shared" si="13"/>
        <v/>
      </c>
      <c r="G24" s="175">
        <f t="shared" si="15"/>
        <v>0</v>
      </c>
      <c r="H24" s="176">
        <f t="shared" si="15"/>
        <v>0</v>
      </c>
      <c r="I24" s="177" t="str">
        <f t="shared" si="6"/>
        <v/>
      </c>
      <c r="J24" s="178">
        <f t="shared" si="15"/>
        <v>0</v>
      </c>
      <c r="K24" s="176">
        <f t="shared" si="15"/>
        <v>0</v>
      </c>
      <c r="L24" s="179" t="str">
        <f t="shared" si="8"/>
        <v/>
      </c>
      <c r="M24" s="175">
        <f t="shared" si="15"/>
        <v>0</v>
      </c>
      <c r="N24" s="176">
        <f t="shared" si="15"/>
        <v>0</v>
      </c>
      <c r="O24" s="177" t="str">
        <f t="shared" si="10"/>
        <v/>
      </c>
      <c r="P24" s="175">
        <f t="shared" si="15"/>
        <v>0</v>
      </c>
      <c r="Q24" s="176">
        <f t="shared" si="15"/>
        <v>0</v>
      </c>
      <c r="R24" s="177" t="str">
        <f t="shared" si="12"/>
        <v/>
      </c>
    </row>
    <row r="25" spans="1:18" x14ac:dyDescent="0.25">
      <c r="A25" s="199" t="s">
        <v>77</v>
      </c>
    </row>
    <row r="26" spans="1:18" x14ac:dyDescent="0.25">
      <c r="A26" s="199" t="s">
        <v>78</v>
      </c>
      <c r="K26" s="201"/>
    </row>
    <row r="27" spans="1:18" x14ac:dyDescent="0.25">
      <c r="M27" s="200"/>
    </row>
  </sheetData>
  <mergeCells count="9">
    <mergeCell ref="M1:O1"/>
    <mergeCell ref="P1:R1"/>
    <mergeCell ref="A13:C13"/>
    <mergeCell ref="A1:A2"/>
    <mergeCell ref="B1:B2"/>
    <mergeCell ref="C1:C2"/>
    <mergeCell ref="D1:F1"/>
    <mergeCell ref="G1:I1"/>
    <mergeCell ref="J1:L1"/>
  </mergeCells>
  <conditionalFormatting sqref="F3:F24">
    <cfRule type="cellIs" dxfId="19" priority="9" operator="greaterThan">
      <formula>0.95</formula>
    </cfRule>
    <cfRule type="cellIs" dxfId="18" priority="10" operator="lessThan">
      <formula>0.95</formula>
    </cfRule>
  </conditionalFormatting>
  <conditionalFormatting sqref="I3:I24">
    <cfRule type="cellIs" dxfId="15" priority="7" operator="greaterThan">
      <formula>0.95</formula>
    </cfRule>
    <cfRule type="cellIs" dxfId="14" priority="8" operator="lessThan">
      <formula>0.95</formula>
    </cfRule>
  </conditionalFormatting>
  <conditionalFormatting sqref="L3:L24">
    <cfRule type="cellIs" dxfId="11" priority="5" operator="greaterThan">
      <formula>0.95</formula>
    </cfRule>
    <cfRule type="cellIs" dxfId="10" priority="6" operator="lessThan">
      <formula>0.95</formula>
    </cfRule>
  </conditionalFormatting>
  <conditionalFormatting sqref="O3:O24">
    <cfRule type="cellIs" dxfId="7" priority="3" operator="greaterThan">
      <formula>0.95</formula>
    </cfRule>
    <cfRule type="cellIs" dxfId="6" priority="4" operator="lessThan">
      <formula>0.95</formula>
    </cfRule>
  </conditionalFormatting>
  <conditionalFormatting sqref="R3:R24">
    <cfRule type="cellIs" dxfId="3" priority="1" operator="greaterThan">
      <formula>0.95</formula>
    </cfRule>
    <cfRule type="cellIs" dxfId="2" priority="2" operator="lessThan">
      <formula>0.95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A7" sqref="A7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5" t="s">
        <v>31</v>
      </c>
      <c r="K1" s="246"/>
      <c r="L1" s="247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83" t="s">
        <v>69</v>
      </c>
      <c r="K2" s="184" t="s">
        <v>70</v>
      </c>
      <c r="L2" s="185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</f>
        <v>43</v>
      </c>
      <c r="E3" s="139">
        <f>COUNTIFS([12]Data!$C$5:$C$992,"="&amp;$A3,[12]Data!$E$5:$E$992,"="&amp;$B3,[12]Data!$D$5:$D$992,"="&amp;$C3,[12]Data!$M$5:$M$992,"="&amp;"Hit")</f>
        <v>35</v>
      </c>
      <c r="F3" s="140">
        <f t="shared" ref="F3:F10" si="0">IFERROR(E3/D3,"")</f>
        <v>0.81395348837209303</v>
      </c>
      <c r="G3" s="138">
        <f>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</f>
        <v>43</v>
      </c>
      <c r="H3" s="139">
        <f>(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)-(SUMIFS([12]Data!$N$5:$N$992,[12]Data!$C$5:$C$992,"="&amp;$A3,[12]Data!$E$5:$E$992,"="&amp;$B3,[12]Data!$D$5:$D$992,"="&amp;$C3))</f>
        <v>39</v>
      </c>
      <c r="I3" s="140">
        <f t="shared" ref="I3:I10" si="1">IFERROR(H3/G3,"")</f>
        <v>0.90697674418604646</v>
      </c>
      <c r="J3" s="141">
        <f>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</f>
        <v>43</v>
      </c>
      <c r="K3" s="139">
        <f>(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)-(SUMIFS([12]Data!$O$5:$O$992,[12]Data!$C$5:$C$992,"="&amp;$A3,[12]Data!$E$5:$E$992,"="&amp;$B3,[12]Data!$D$5:$D$992,"="&amp;$C3))</f>
        <v>42</v>
      </c>
      <c r="L3" s="142">
        <f t="shared" ref="L3:L10" si="2">IFERROR(K3/J3,"")</f>
        <v>0.97674418604651159</v>
      </c>
      <c r="M3" s="138">
        <f>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</f>
        <v>43</v>
      </c>
      <c r="N3" s="139">
        <f>(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)-(SUMIFS([12]Data!$P$5:$P$992,[12]Data!$C$5:$C$992,"="&amp;$A3,[12]Data!$E$5:$E$992,"="&amp;$B3,[12]Data!$D$5:$D$992,"="&amp;$C3))</f>
        <v>42</v>
      </c>
      <c r="O3" s="140">
        <f t="shared" ref="O3:O10" si="3">IFERROR(N3/M3,"")</f>
        <v>0.97674418604651159</v>
      </c>
      <c r="P3" s="138">
        <f>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</f>
        <v>43</v>
      </c>
      <c r="Q3" s="139">
        <f>(COUNTIFS([12]Data!$C$5:$C$992,"="&amp;$A3,[12]Data!$E$5:$E$992,"="&amp;$B3,[12]Data!$D$5:$D$992,"="&amp;$C3,[12]Data!$M$5:$M$992,"="&amp;"Hit")+COUNTIFS([12]Data!$C$5:$C$992,"="&amp;$A3,[12]Data!$E$5:$E$992,"="&amp;$B3,[12]Data!$D$5:$D$992,"="&amp;$C3,[12]Data!$M$5:$M$992,"="&amp;"Miss"))-(SUMIFS([12]Data!$Q$5:$Q$992,[12]Data!$C$5:$C$992,"="&amp;$A3,[12]Data!$E$5:$E$992,"="&amp;$B3,[12]Data!$D$5:$D$992,"="&amp;$C3))</f>
        <v>43</v>
      </c>
      <c r="R3" s="140">
        <f t="shared" ref="R3:R10" si="4">IFERROR(Q3/P3,"")</f>
        <v>1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</f>
        <v>19</v>
      </c>
      <c r="E4" s="147">
        <f>COUNTIFS([12]Data!$C$5:$C$992,"="&amp;$A4,[12]Data!$E$5:$E$992,"="&amp;$B4,[12]Data!$D$5:$D$992,"="&amp;$C4,[12]Data!$M$5:$M$992,"="&amp;"Hit")</f>
        <v>17</v>
      </c>
      <c r="F4" s="148">
        <f t="shared" si="0"/>
        <v>0.89473684210526316</v>
      </c>
      <c r="G4" s="146">
        <f>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</f>
        <v>19</v>
      </c>
      <c r="H4" s="147">
        <f>(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)-(SUMIFS([12]Data!$N$5:$N$992,[12]Data!$C$5:$C$992,"="&amp;$A4,[12]Data!$E$5:$E$992,"="&amp;$B4,[12]Data!$D$5:$D$992,"="&amp;$C4))</f>
        <v>18</v>
      </c>
      <c r="I4" s="148">
        <f t="shared" si="1"/>
        <v>0.94736842105263153</v>
      </c>
      <c r="J4" s="149">
        <f>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</f>
        <v>19</v>
      </c>
      <c r="K4" s="147">
        <f>(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)-(SUMIFS([12]Data!$O$5:$O$992,[12]Data!$C$5:$C$992,"="&amp;$A4,[12]Data!$E$5:$E$992,"="&amp;$B4,[12]Data!$D$5:$D$992,"="&amp;$C4))</f>
        <v>18</v>
      </c>
      <c r="L4" s="150">
        <f t="shared" si="2"/>
        <v>0.94736842105263153</v>
      </c>
      <c r="M4" s="146">
        <f>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</f>
        <v>19</v>
      </c>
      <c r="N4" s="147">
        <f>(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)-(SUMIFS([12]Data!$P$5:$P$992,[12]Data!$C$5:$C$992,"="&amp;$A4,[12]Data!$E$5:$E$992,"="&amp;$B4,[12]Data!$D$5:$D$992,"="&amp;$C4))</f>
        <v>19</v>
      </c>
      <c r="O4" s="148">
        <f t="shared" si="3"/>
        <v>1</v>
      </c>
      <c r="P4" s="146">
        <f>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</f>
        <v>19</v>
      </c>
      <c r="Q4" s="147">
        <f>(COUNTIFS([12]Data!$C$5:$C$992,"="&amp;$A4,[12]Data!$E$5:$E$992,"="&amp;$B4,[12]Data!$D$5:$D$992,"="&amp;$C4,[12]Data!$M$5:$M$992,"="&amp;"Hit")+COUNTIFS([12]Data!$C$5:$C$992,"="&amp;$A4,[12]Data!$E$5:$E$992,"="&amp;$B4,[12]Data!$D$5:$D$992,"="&amp;$C4,[12]Data!$M$5:$M$992,"="&amp;"Miss"))-(SUMIFS([12]Data!$Q$5:$Q$992,[12]Data!$C$5:$C$992,"="&amp;$A4,[12]Data!$E$5:$E$992,"="&amp;$B4,[12]Data!$D$5:$D$992,"="&amp;$C4))</f>
        <v>19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</f>
        <v>0</v>
      </c>
      <c r="E5" s="147">
        <f>COUNTIFS([12]Data!$C$5:$C$992,"="&amp;$A5,[12]Data!$E$5:$E$992,"="&amp;$B5,[12]Data!$D$5:$D$992,"="&amp;$C5,[12]Data!$M$5:$M$992,"="&amp;"Hit")</f>
        <v>0</v>
      </c>
      <c r="F5" s="148" t="str">
        <f t="shared" si="0"/>
        <v/>
      </c>
      <c r="G5" s="146">
        <f>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</f>
        <v>0</v>
      </c>
      <c r="H5" s="147">
        <f>(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)-(SUMIFS([12]Data!$N$5:$N$992,[12]Data!$C$5:$C$992,"="&amp;$A5,[12]Data!$E$5:$E$992,"="&amp;$B5,[12]Data!$D$5:$D$992,"="&amp;$C5))</f>
        <v>0</v>
      </c>
      <c r="I5" s="148" t="str">
        <f t="shared" si="1"/>
        <v/>
      </c>
      <c r="J5" s="149">
        <f>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</f>
        <v>0</v>
      </c>
      <c r="K5" s="147">
        <f>(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)-(SUMIFS([12]Data!$O$5:$O$992,[12]Data!$C$5:$C$992,"="&amp;$A5,[12]Data!$E$5:$E$992,"="&amp;$B5,[12]Data!$D$5:$D$992,"="&amp;$C5))</f>
        <v>0</v>
      </c>
      <c r="L5" s="150" t="str">
        <f t="shared" si="2"/>
        <v/>
      </c>
      <c r="M5" s="146">
        <f>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</f>
        <v>0</v>
      </c>
      <c r="N5" s="147">
        <f>(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)-(SUMIFS([12]Data!$P$5:$P$992,[12]Data!$C$5:$C$992,"="&amp;$A5,[12]Data!$E$5:$E$992,"="&amp;$B5,[12]Data!$D$5:$D$992,"="&amp;$C5))</f>
        <v>0</v>
      </c>
      <c r="O5" s="148" t="str">
        <f t="shared" si="3"/>
        <v/>
      </c>
      <c r="P5" s="146">
        <f>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</f>
        <v>0</v>
      </c>
      <c r="Q5" s="147">
        <f>(COUNTIFS([12]Data!$C$5:$C$992,"="&amp;$A5,[12]Data!$E$5:$E$992,"="&amp;$B5,[12]Data!$D$5:$D$992,"="&amp;$C5,[12]Data!$M$5:$M$992,"="&amp;"Hit")+COUNTIFS([12]Data!$C$5:$C$992,"="&amp;$A5,[12]Data!$E$5:$E$992,"="&amp;$B5,[12]Data!$D$5:$D$992,"="&amp;$C5,[12]Data!$M$5:$M$992,"="&amp;"Miss"))-(SUMIFS([12]Data!$Q$5:$Q$992,[12]Data!$C$5:$C$992,"="&amp;$A5,[12]Data!$E$5:$E$992,"="&amp;$B5,[12]Data!$D$5:$D$992,"="&amp;$C5))</f>
        <v>0</v>
      </c>
      <c r="R5" s="148" t="str">
        <f t="shared" si="4"/>
        <v/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</f>
        <v>50</v>
      </c>
      <c r="E6" s="147">
        <f>COUNTIFS([12]Data!$C$5:$C$992,"="&amp;$A6,[12]Data!$E$5:$E$992,"="&amp;$B6,[12]Data!$D$5:$D$992,"="&amp;$C6,[12]Data!$M$5:$M$992,"="&amp;"Hit")</f>
        <v>38</v>
      </c>
      <c r="F6" s="148">
        <f t="shared" si="0"/>
        <v>0.76</v>
      </c>
      <c r="G6" s="146">
        <f>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</f>
        <v>50</v>
      </c>
      <c r="H6" s="147">
        <f>(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)-(SUMIFS([12]Data!$N$5:$N$992,[12]Data!$C$5:$C$992,"="&amp;$A6,[12]Data!$E$5:$E$992,"="&amp;$B6,[12]Data!$D$5:$D$992,"="&amp;$C6))</f>
        <v>47</v>
      </c>
      <c r="I6" s="148">
        <f t="shared" si="1"/>
        <v>0.94</v>
      </c>
      <c r="J6" s="149">
        <f>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</f>
        <v>50</v>
      </c>
      <c r="K6" s="147">
        <f>(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)-(SUMIFS([12]Data!$O$5:$O$992,[12]Data!$C$5:$C$992,"="&amp;$A6,[12]Data!$E$5:$E$992,"="&amp;$B6,[12]Data!$D$5:$D$992,"="&amp;$C6))</f>
        <v>45</v>
      </c>
      <c r="L6" s="150">
        <f t="shared" si="2"/>
        <v>0.9</v>
      </c>
      <c r="M6" s="146">
        <f>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</f>
        <v>50</v>
      </c>
      <c r="N6" s="147">
        <f>(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)-(SUMIFS([12]Data!$P$5:$P$992,[12]Data!$C$5:$C$992,"="&amp;$A6,[12]Data!$E$5:$E$992,"="&amp;$B6,[12]Data!$D$5:$D$992,"="&amp;$C6))</f>
        <v>47</v>
      </c>
      <c r="O6" s="148">
        <f t="shared" si="3"/>
        <v>0.94</v>
      </c>
      <c r="P6" s="146">
        <f>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</f>
        <v>50</v>
      </c>
      <c r="Q6" s="147">
        <f>(COUNTIFS([12]Data!$C$5:$C$992,"="&amp;$A6,[12]Data!$E$5:$E$992,"="&amp;$B6,[12]Data!$D$5:$D$992,"="&amp;$C6,[12]Data!$M$5:$M$992,"="&amp;"Hit")+COUNTIFS([12]Data!$C$5:$C$992,"="&amp;$A6,[12]Data!$E$5:$E$992,"="&amp;$B6,[12]Data!$D$5:$D$992,"="&amp;$C6,[12]Data!$M$5:$M$992,"="&amp;"Miss"))-(SUMIFS([12]Data!$Q$5:$Q$992,[12]Data!$C$5:$C$992,"="&amp;$A6,[12]Data!$E$5:$E$992,"="&amp;$B6,[12]Data!$D$5:$D$992,"="&amp;$C6))</f>
        <v>50</v>
      </c>
      <c r="R6" s="148">
        <f t="shared" si="4"/>
        <v>1</v>
      </c>
    </row>
    <row r="7" spans="1:20" x14ac:dyDescent="0.25">
      <c r="A7" s="186" t="s">
        <v>74</v>
      </c>
      <c r="B7" s="187" t="s">
        <v>73</v>
      </c>
      <c r="C7" s="188" t="s">
        <v>52</v>
      </c>
      <c r="D7" s="189">
        <f>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</f>
        <v>16</v>
      </c>
      <c r="E7" s="190">
        <f>COUNTIFS([12]Data!$C$5:$C$992,"="&amp;$A7,[12]Data!$E$5:$E$992,"="&amp;$B7,[12]Data!$D$5:$D$992,"="&amp;$C7,[12]Data!$M$5:$M$992,"="&amp;"Hit")</f>
        <v>16</v>
      </c>
      <c r="F7" s="191">
        <f t="shared" si="0"/>
        <v>1</v>
      </c>
      <c r="G7" s="189">
        <f>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</f>
        <v>16</v>
      </c>
      <c r="H7" s="190">
        <f>(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)-(SUMIFS([12]Data!$N$5:$N$992,[12]Data!$C$5:$C$992,"="&amp;$A7,[12]Data!$E$5:$E$992,"="&amp;$B7,[12]Data!$D$5:$D$992,"="&amp;$C7))</f>
        <v>16</v>
      </c>
      <c r="I7" s="191">
        <f t="shared" si="1"/>
        <v>1</v>
      </c>
      <c r="J7" s="192">
        <f>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</f>
        <v>16</v>
      </c>
      <c r="K7" s="190">
        <f>(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)-(SUMIFS([12]Data!$O$5:$O$992,[12]Data!$C$5:$C$992,"="&amp;$A7,[12]Data!$E$5:$E$992,"="&amp;$B7,[12]Data!$D$5:$D$992,"="&amp;$C7))</f>
        <v>16</v>
      </c>
      <c r="L7" s="207">
        <f t="shared" si="2"/>
        <v>1</v>
      </c>
      <c r="M7" s="189">
        <f>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</f>
        <v>16</v>
      </c>
      <c r="N7" s="190">
        <f>(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)-(SUMIFS([12]Data!$P$5:$P$992,[12]Data!$C$5:$C$992,"="&amp;$A7,[12]Data!$E$5:$E$992,"="&amp;$B7,[12]Data!$D$5:$D$992,"="&amp;$C7))</f>
        <v>16</v>
      </c>
      <c r="O7" s="191">
        <f t="shared" si="3"/>
        <v>1</v>
      </c>
      <c r="P7" s="189">
        <f>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</f>
        <v>16</v>
      </c>
      <c r="Q7" s="190">
        <f>(COUNTIFS([12]Data!$C$5:$C$992,"="&amp;$A7,[12]Data!$E$5:$E$992,"="&amp;$B7,[12]Data!$D$5:$D$992,"="&amp;$C7,[12]Data!$M$5:$M$992,"="&amp;"Hit")+COUNTIFS([12]Data!$C$5:$C$992,"="&amp;$A7,[12]Data!$E$5:$E$992,"="&amp;$B7,[12]Data!$D$5:$D$992,"="&amp;$C7,[12]Data!$M$5:$M$992,"="&amp;"Miss"))-(SUMIFS([12]Data!$Q$5:$Q$992,[12]Data!$C$5:$C$992,"="&amp;$A7,[12]Data!$E$5:$E$992,"="&amp;$B7,[12]Data!$D$5:$D$992,"="&amp;$C7))</f>
        <v>16</v>
      </c>
      <c r="R7" s="191">
        <f t="shared" si="4"/>
        <v>1</v>
      </c>
    </row>
    <row r="8" spans="1:20" x14ac:dyDescent="0.25">
      <c r="A8" s="186" t="s">
        <v>74</v>
      </c>
      <c r="B8" s="187" t="s">
        <v>45</v>
      </c>
      <c r="C8" s="188" t="s">
        <v>52</v>
      </c>
      <c r="D8" s="189">
        <f>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</f>
        <v>11</v>
      </c>
      <c r="E8" s="190">
        <f>COUNTIFS([12]Data!$C$5:$C$992,"="&amp;$A8,[12]Data!$E$5:$E$992,"="&amp;$B8,[12]Data!$D$5:$D$992,"="&amp;$C8,[12]Data!$M$5:$M$992,"="&amp;"Hit")</f>
        <v>11</v>
      </c>
      <c r="F8" s="191">
        <f t="shared" si="0"/>
        <v>1</v>
      </c>
      <c r="G8" s="189">
        <f>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</f>
        <v>11</v>
      </c>
      <c r="H8" s="190">
        <f>(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)-(SUMIFS([12]Data!$N$5:$N$992,[12]Data!$C$5:$C$992,"="&amp;$A8,[12]Data!$E$5:$E$992,"="&amp;$B8,[12]Data!$D$5:$D$992,"="&amp;$C8))</f>
        <v>11</v>
      </c>
      <c r="I8" s="191">
        <f t="shared" si="1"/>
        <v>1</v>
      </c>
      <c r="J8" s="192">
        <f>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</f>
        <v>11</v>
      </c>
      <c r="K8" s="190">
        <f>(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)-(SUMIFS([12]Data!$O$5:$O$992,[12]Data!$C$5:$C$992,"="&amp;$A8,[12]Data!$E$5:$E$992,"="&amp;$B8,[12]Data!$D$5:$D$992,"="&amp;$C8))</f>
        <v>11</v>
      </c>
      <c r="L8" s="207">
        <f t="shared" si="2"/>
        <v>1</v>
      </c>
      <c r="M8" s="189">
        <f>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</f>
        <v>11</v>
      </c>
      <c r="N8" s="190">
        <f>(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)-(SUMIFS([12]Data!$P$5:$P$992,[12]Data!$C$5:$C$992,"="&amp;$A8,[12]Data!$E$5:$E$992,"="&amp;$B8,[12]Data!$D$5:$D$992,"="&amp;$C8))</f>
        <v>11</v>
      </c>
      <c r="O8" s="191">
        <f t="shared" si="3"/>
        <v>1</v>
      </c>
      <c r="P8" s="189">
        <f>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</f>
        <v>11</v>
      </c>
      <c r="Q8" s="190">
        <f>(COUNTIFS([12]Data!$C$5:$C$992,"="&amp;$A8,[12]Data!$E$5:$E$992,"="&amp;$B8,[12]Data!$D$5:$D$992,"="&amp;$C8,[12]Data!$M$5:$M$992,"="&amp;"Hit")+COUNTIFS([12]Data!$C$5:$C$992,"="&amp;$A8,[12]Data!$E$5:$E$992,"="&amp;$B8,[12]Data!$D$5:$D$992,"="&amp;$C8,[12]Data!$M$5:$M$992,"="&amp;"Miss"))-(SUMIFS([12]Data!$Q$5:$Q$992,[12]Data!$C$5:$C$992,"="&amp;$A8,[12]Data!$E$5:$E$992,"="&amp;$B8,[12]Data!$D$5:$D$992,"="&amp;$C8))</f>
        <v>11</v>
      </c>
      <c r="R8" s="191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</f>
        <v>1</v>
      </c>
      <c r="E9" s="147">
        <f>COUNTIFS([12]Data!$C$5:$C$992,"="&amp;$A9,[12]Data!$E$5:$E$992,"="&amp;$B9,[12]Data!$D$5:$D$992,"="&amp;$C9,[12]Data!$M$5:$M$992,"="&amp;"Hit")</f>
        <v>1</v>
      </c>
      <c r="F9" s="148">
        <f t="shared" si="0"/>
        <v>1</v>
      </c>
      <c r="G9" s="146">
        <f>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</f>
        <v>1</v>
      </c>
      <c r="H9" s="147">
        <f>(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)-(SUMIFS([12]Data!$N$5:$N$992,[12]Data!$C$5:$C$992,"="&amp;$A9,[12]Data!$E$5:$E$992,"="&amp;$B9,[12]Data!$D$5:$D$992,"="&amp;$C9))</f>
        <v>1</v>
      </c>
      <c r="I9" s="148">
        <f t="shared" si="1"/>
        <v>1</v>
      </c>
      <c r="J9" s="149">
        <f>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</f>
        <v>1</v>
      </c>
      <c r="K9" s="147">
        <f>(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)-(SUMIFS([12]Data!$O$5:$O$992,[12]Data!$C$5:$C$992,"="&amp;$A9,[12]Data!$E$5:$E$992,"="&amp;$B9,[12]Data!$D$5:$D$992,"="&amp;$C9))</f>
        <v>1</v>
      </c>
      <c r="L9" s="150">
        <f t="shared" si="2"/>
        <v>1</v>
      </c>
      <c r="M9" s="146">
        <f>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</f>
        <v>1</v>
      </c>
      <c r="N9" s="147">
        <f>(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)-(SUMIFS([12]Data!$P$5:$P$992,[12]Data!$C$5:$C$992,"="&amp;$A9,[12]Data!$E$5:$E$992,"="&amp;$B9,[12]Data!$D$5:$D$992,"="&amp;$C9))</f>
        <v>1</v>
      </c>
      <c r="O9" s="148">
        <f t="shared" si="3"/>
        <v>1</v>
      </c>
      <c r="P9" s="146">
        <f>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</f>
        <v>1</v>
      </c>
      <c r="Q9" s="147">
        <f>(COUNTIFS([12]Data!$C$5:$C$992,"="&amp;$A9,[12]Data!$E$5:$E$992,"="&amp;$B9,[12]Data!$D$5:$D$992,"="&amp;$C9,[12]Data!$M$5:$M$992,"="&amp;"Hit")+COUNTIFS([12]Data!$C$5:$C$992,"="&amp;$A9,[12]Data!$E$5:$E$992,"="&amp;$B9,[12]Data!$D$5:$D$992,"="&amp;$C9,[12]Data!$M$5:$M$992,"="&amp;"Miss"))-(SUMIFS([12]Data!$Q$5:$Q$992,[12]Data!$C$5:$C$992,"="&amp;$A9,[12]Data!$E$5:$E$992,"="&amp;$B9,[12]Data!$D$5:$D$992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</f>
        <v>0</v>
      </c>
      <c r="E10" s="147">
        <f>COUNTIFS([12]Data!$C$5:$C$992,"="&amp;$A10,[12]Data!$E$5:$E$992,"="&amp;$B10,[12]Data!$D$5:$D$992,"="&amp;$C10,[12]Data!$M$5:$M$992,"="&amp;"Hit")</f>
        <v>0</v>
      </c>
      <c r="F10" s="148" t="str">
        <f t="shared" si="0"/>
        <v/>
      </c>
      <c r="G10" s="146">
        <f>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</f>
        <v>0</v>
      </c>
      <c r="H10" s="147">
        <f>(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)-(SUMIFS([12]Data!$N$5:$N$992,[12]Data!$C$5:$C$992,"="&amp;$A10,[12]Data!$E$5:$E$992,"="&amp;$B10,[12]Data!$D$5:$D$992,"="&amp;$C10))</f>
        <v>0</v>
      </c>
      <c r="I10" s="148" t="str">
        <f t="shared" si="1"/>
        <v/>
      </c>
      <c r="J10" s="149">
        <f>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</f>
        <v>0</v>
      </c>
      <c r="K10" s="147">
        <f>(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)-(SUMIFS([12]Data!$O$5:$O$992,[12]Data!$C$5:$C$992,"="&amp;$A10,[12]Data!$E$5:$E$992,"="&amp;$B10,[12]Data!$D$5:$D$992,"="&amp;$C10))</f>
        <v>0</v>
      </c>
      <c r="L10" s="150" t="str">
        <f t="shared" si="2"/>
        <v/>
      </c>
      <c r="M10" s="146">
        <f>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</f>
        <v>0</v>
      </c>
      <c r="N10" s="147">
        <f>(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)-(SUMIFS([12]Data!$P$5:$P$992,[12]Data!$C$5:$C$992,"="&amp;$A10,[12]Data!$E$5:$E$992,"="&amp;$B10,[12]Data!$D$5:$D$992,"="&amp;$C10))</f>
        <v>0</v>
      </c>
      <c r="O10" s="148" t="str">
        <f t="shared" si="3"/>
        <v/>
      </c>
      <c r="P10" s="146">
        <f>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</f>
        <v>0</v>
      </c>
      <c r="Q10" s="147">
        <f>(COUNTIFS([12]Data!$C$5:$C$992,"="&amp;$A10,[12]Data!$E$5:$E$992,"="&amp;$B10,[12]Data!$D$5:$D$992,"="&amp;$C10,[12]Data!$M$5:$M$992,"="&amp;"Hit")+COUNTIFS([12]Data!$C$5:$C$992,"="&amp;$A10,[12]Data!$E$5:$E$992,"="&amp;$B10,[12]Data!$D$5:$D$992,"="&amp;$C10,[12]Data!$M$5:$M$992,"="&amp;"Miss"))-(SUMIFS([12]Data!$Q$5:$Q$992,[12]Data!$C$5:$C$992,"="&amp;$A10,[12]Data!$E$5:$E$992,"="&amp;$B10,[12]Data!$D$5:$D$992,"="&amp;$C10))</f>
        <v>0</v>
      </c>
      <c r="R10" s="148" t="str">
        <f t="shared" si="4"/>
        <v/>
      </c>
    </row>
    <row r="11" spans="1:20" x14ac:dyDescent="0.25">
      <c r="A11" s="151" t="s">
        <v>75</v>
      </c>
      <c r="B11" s="152" t="s">
        <v>45</v>
      </c>
      <c r="C11" s="153" t="s">
        <v>76</v>
      </c>
      <c r="D11" s="154">
        <f>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</f>
        <v>0</v>
      </c>
      <c r="E11" s="155">
        <f>COUNTIFS([12]Data!$C$5:$C$992,"="&amp;$A11,[12]Data!$E$5:$E$992,"="&amp;$B11,[12]Data!$D$5:$D$992,"="&amp;$C11,[12]Data!$M$5:$M$992,"="&amp;"Hit")</f>
        <v>0</v>
      </c>
      <c r="F11" s="156" t="str">
        <f>IFERROR(E11/D11,"")</f>
        <v/>
      </c>
      <c r="G11" s="154">
        <f>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</f>
        <v>0</v>
      </c>
      <c r="H11" s="155">
        <f>(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)-(SUMIFS([12]Data!$N$5:$N$992,[12]Data!$C$5:$C$992,"="&amp;$A11,[12]Data!$E$5:$E$992,"="&amp;$B11,[12]Data!$D$5:$D$992,"="&amp;$C11))</f>
        <v>0</v>
      </c>
      <c r="I11" s="156" t="str">
        <f>IFERROR(H11/G11,"")</f>
        <v/>
      </c>
      <c r="J11" s="157">
        <f>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</f>
        <v>0</v>
      </c>
      <c r="K11" s="155">
        <f>(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)-(SUMIFS([12]Data!$O$5:$O$992,[12]Data!$C$5:$C$992,"="&amp;$A11,[12]Data!$E$5:$E$992,"="&amp;$B11,[12]Data!$D$5:$D$992,"="&amp;$C11))</f>
        <v>0</v>
      </c>
      <c r="L11" s="158" t="str">
        <f>IFERROR(K11/J11,"")</f>
        <v/>
      </c>
      <c r="M11" s="154">
        <f>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</f>
        <v>0</v>
      </c>
      <c r="N11" s="155">
        <f>(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)-(SUMIFS([12]Data!$P$5:$P$992,[12]Data!$C$5:$C$992,"="&amp;$A11,[12]Data!$E$5:$E$992,"="&amp;$B11,[12]Data!$D$5:$D$992,"="&amp;$C11))</f>
        <v>0</v>
      </c>
      <c r="O11" s="156" t="str">
        <f>IFERROR(N11/M11,"")</f>
        <v/>
      </c>
      <c r="P11" s="154">
        <f>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</f>
        <v>0</v>
      </c>
      <c r="Q11" s="155">
        <f>(COUNTIFS([12]Data!$C$5:$C$992,"="&amp;$A11,[12]Data!$E$5:$E$992,"="&amp;$B11,[12]Data!$D$5:$D$992,"="&amp;$C11,[12]Data!$M$5:$M$992,"="&amp;"Hit")+COUNTIFS([12]Data!$C$5:$C$992,"="&amp;$A11,[12]Data!$E$5:$E$992,"="&amp;$B11,[12]Data!$D$5:$D$992,"="&amp;$C11,[12]Data!$M$5:$M$992,"="&amp;"Miss"))-(SUMIFS([12]Data!$Q$5:$Q$992,[12]Data!$C$5:$C$992,"="&amp;$A11,[12]Data!$E$5:$E$992,"="&amp;$B11,[12]Data!$D$5:$D$992,"="&amp;$C11))</f>
        <v>0</v>
      </c>
      <c r="R11" s="156" t="str">
        <f>IFERROR(Q11/P11,"")</f>
        <v/>
      </c>
    </row>
    <row r="12" spans="1:20" ht="15.75" thickBot="1" x14ac:dyDescent="0.3">
      <c r="A12" s="202" t="s">
        <v>79</v>
      </c>
      <c r="B12" s="203" t="s">
        <v>45</v>
      </c>
      <c r="C12" s="204" t="s">
        <v>49</v>
      </c>
      <c r="D12" s="175">
        <f>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</f>
        <v>0</v>
      </c>
      <c r="E12" s="176">
        <f>COUNTIFS([12]Data!$C$5:$C$992,"="&amp;$A12,[12]Data!$E$5:$E$992,"="&amp;$B12,[12]Data!$D$5:$D$992,"="&amp;$C12,[12]Data!$M$5:$M$992,"="&amp;"Hit")</f>
        <v>0</v>
      </c>
      <c r="F12" s="177" t="str">
        <f>IFERROR(E12/D12,"")</f>
        <v/>
      </c>
      <c r="G12" s="175">
        <f>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</f>
        <v>0</v>
      </c>
      <c r="H12" s="176">
        <f>(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)-(SUMIFS([12]Data!$N$5:$N$992,[12]Data!$C$5:$C$992,"="&amp;$A12,[12]Data!$E$5:$E$992,"="&amp;$B12,[12]Data!$D$5:$D$992,"="&amp;$C12))</f>
        <v>0</v>
      </c>
      <c r="I12" s="177" t="str">
        <f>IFERROR(H12/G12,"")</f>
        <v/>
      </c>
      <c r="J12" s="178">
        <f>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</f>
        <v>0</v>
      </c>
      <c r="K12" s="176">
        <f>(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)-(SUMIFS([12]Data!$O$5:$O$992,[12]Data!$C$5:$C$992,"="&amp;$A12,[12]Data!$E$5:$E$992,"="&amp;$B12,[12]Data!$D$5:$D$992,"="&amp;$C12))</f>
        <v>0</v>
      </c>
      <c r="L12" s="179" t="str">
        <f>IFERROR(K12/J12,"")</f>
        <v/>
      </c>
      <c r="M12" s="175">
        <f>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</f>
        <v>0</v>
      </c>
      <c r="N12" s="176">
        <f>(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)-(SUMIFS([12]Data!$P$5:$P$992,[12]Data!$C$5:$C$992,"="&amp;$A12,[12]Data!$E$5:$E$992,"="&amp;$B12,[12]Data!$D$5:$D$992,"="&amp;$C12))</f>
        <v>0</v>
      </c>
      <c r="O12" s="177" t="str">
        <f>IFERROR(N12/M12,"")</f>
        <v/>
      </c>
      <c r="P12" s="175">
        <f>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</f>
        <v>0</v>
      </c>
      <c r="Q12" s="176">
        <f>(COUNTIFS([12]Data!$C$5:$C$992,"="&amp;$A12,[12]Data!$E$5:$E$992,"="&amp;$B12,[12]Data!$D$5:$D$992,"="&amp;$C12,[12]Data!$M$5:$M$992,"="&amp;"Hit")+COUNTIFS([12]Data!$C$5:$C$992,"="&amp;$A12,[12]Data!$E$5:$E$992,"="&amp;$B12,[12]Data!$D$5:$D$992,"="&amp;$C12,[12]Data!$M$5:$M$992,"="&amp;"Miss"))-(SUMIFS([12]Data!$Q$5:$Q$992,[12]Data!$C$5:$C$992,"="&amp;$A12,[12]Data!$E$5:$E$992,"="&amp;$B12,[12]Data!$D$5:$D$992,"="&amp;$C12))</f>
        <v>0</v>
      </c>
      <c r="R12" s="177" t="str">
        <f>IFERROR(Q12/P12,"")</f>
        <v/>
      </c>
    </row>
    <row r="13" spans="1:20" ht="15.75" thickBot="1" x14ac:dyDescent="0.3">
      <c r="A13" s="234" t="s">
        <v>22</v>
      </c>
      <c r="B13" s="235"/>
      <c r="C13" s="236"/>
      <c r="D13" s="159">
        <f>SUM(D3:D12)</f>
        <v>140</v>
      </c>
      <c r="E13" s="160">
        <f>SUM(E3:E12)</f>
        <v>118</v>
      </c>
      <c r="F13" s="196">
        <f>IFERROR(E13/D13,"")</f>
        <v>0.84285714285714286</v>
      </c>
      <c r="G13" s="159">
        <f>SUM(G3:G12)</f>
        <v>140</v>
      </c>
      <c r="H13" s="180">
        <f>SUM(H3:H12)</f>
        <v>132</v>
      </c>
      <c r="I13" s="197">
        <f t="shared" ref="I13:I24" si="5">IFERROR(H13/G13,"")</f>
        <v>0.94285714285714284</v>
      </c>
      <c r="J13" s="162">
        <f>SUM(J3:J12)</f>
        <v>140</v>
      </c>
      <c r="K13" s="160">
        <f>SUM(K3:K12)</f>
        <v>133</v>
      </c>
      <c r="L13" s="198">
        <f t="shared" ref="L13:L24" si="6">IFERROR(K13/J13,"")</f>
        <v>0.95</v>
      </c>
      <c r="M13" s="159">
        <f>SUM(M3:M12)</f>
        <v>140</v>
      </c>
      <c r="N13" s="180">
        <f>SUM(N3:N12)</f>
        <v>136</v>
      </c>
      <c r="O13" s="197">
        <f t="shared" ref="O13:O24" si="7">IFERROR(N13/M13,"")</f>
        <v>0.97142857142857142</v>
      </c>
      <c r="P13" s="159">
        <f>SUM(P3:P12)</f>
        <v>140</v>
      </c>
      <c r="Q13" s="160">
        <f>SUM(Q3:Q12)</f>
        <v>140</v>
      </c>
      <c r="R13" s="197">
        <f t="shared" ref="R13:R24" si="8">IFERROR(Q13/P13,"")</f>
        <v>1</v>
      </c>
      <c r="S13" s="194"/>
      <c r="T13" s="194"/>
    </row>
    <row r="14" spans="1:20" x14ac:dyDescent="0.25">
      <c r="A14" s="164" t="s">
        <v>72</v>
      </c>
      <c r="B14" s="165"/>
      <c r="C14" s="166"/>
      <c r="D14" s="167">
        <f>SUMIF($A$3:$A$12,$A14,D$3:D$12)</f>
        <v>112</v>
      </c>
      <c r="E14" s="168">
        <f>SUMIF($A$3:$A$12,$A14,E$3:E$12)</f>
        <v>90</v>
      </c>
      <c r="F14" s="169">
        <f t="shared" ref="F14:F24" si="9">IFERROR(E14/D14,"")</f>
        <v>0.8035714285714286</v>
      </c>
      <c r="G14" s="167">
        <f>SUMIF($A$3:$A$12,$A14,G$3:G$12)</f>
        <v>112</v>
      </c>
      <c r="H14" s="181">
        <f>SUMIF($A$3:$A$12,$A14,H$3:H$12)</f>
        <v>104</v>
      </c>
      <c r="I14" s="169">
        <f t="shared" si="5"/>
        <v>0.9285714285714286</v>
      </c>
      <c r="J14" s="170">
        <f>SUMIF($A$3:$A$12,$A14,J$3:J$12)</f>
        <v>112</v>
      </c>
      <c r="K14" s="168">
        <f>SUMIF($A$3:$A$12,$A14,K$3:K$12)</f>
        <v>105</v>
      </c>
      <c r="L14" s="171">
        <f t="shared" si="6"/>
        <v>0.9375</v>
      </c>
      <c r="M14" s="167">
        <f>SUMIF($A$3:$A$12,$A14,M$3:M$12)</f>
        <v>112</v>
      </c>
      <c r="N14" s="181">
        <f>SUMIF($A$3:$A$12,$A14,N$3:N$12)</f>
        <v>108</v>
      </c>
      <c r="O14" s="169">
        <f t="shared" si="7"/>
        <v>0.9642857142857143</v>
      </c>
      <c r="P14" s="167">
        <f>SUMIF($A$3:$A$12,$A14,P$3:P$12)</f>
        <v>112</v>
      </c>
      <c r="Q14" s="168">
        <f>SUMIF($A$3:$A$12,$A14,Q$3:Q$12)</f>
        <v>112</v>
      </c>
      <c r="R14" s="169">
        <f t="shared" si="8"/>
        <v>1</v>
      </c>
      <c r="T14" s="125"/>
    </row>
    <row r="15" spans="1:20" x14ac:dyDescent="0.25">
      <c r="A15" s="143" t="s">
        <v>74</v>
      </c>
      <c r="B15" s="144"/>
      <c r="C15" s="145"/>
      <c r="D15" s="146">
        <f t="shared" ref="D15:Q17" si="10">SUMIF($A$3:$A$12,$A15,D$3:D$12)</f>
        <v>27</v>
      </c>
      <c r="E15" s="147">
        <f t="shared" si="10"/>
        <v>27</v>
      </c>
      <c r="F15" s="148">
        <f t="shared" si="9"/>
        <v>1</v>
      </c>
      <c r="G15" s="146">
        <f t="shared" si="10"/>
        <v>27</v>
      </c>
      <c r="H15" s="147">
        <f t="shared" si="10"/>
        <v>27</v>
      </c>
      <c r="I15" s="148">
        <f t="shared" si="5"/>
        <v>1</v>
      </c>
      <c r="J15" s="149">
        <f t="shared" si="10"/>
        <v>27</v>
      </c>
      <c r="K15" s="147">
        <f t="shared" si="10"/>
        <v>27</v>
      </c>
      <c r="L15" s="150">
        <f t="shared" si="6"/>
        <v>1</v>
      </c>
      <c r="M15" s="146">
        <f t="shared" si="10"/>
        <v>27</v>
      </c>
      <c r="N15" s="147">
        <f t="shared" si="10"/>
        <v>27</v>
      </c>
      <c r="O15" s="148">
        <f t="shared" si="7"/>
        <v>1</v>
      </c>
      <c r="P15" s="146">
        <f t="shared" si="10"/>
        <v>27</v>
      </c>
      <c r="Q15" s="147">
        <f t="shared" si="10"/>
        <v>27</v>
      </c>
      <c r="R15" s="148">
        <f t="shared" si="8"/>
        <v>1</v>
      </c>
    </row>
    <row r="16" spans="1:20" x14ac:dyDescent="0.25">
      <c r="A16" s="151" t="s">
        <v>75</v>
      </c>
      <c r="B16" s="152"/>
      <c r="C16" s="153"/>
      <c r="D16" s="154">
        <f t="shared" si="10"/>
        <v>1</v>
      </c>
      <c r="E16" s="155">
        <f t="shared" si="10"/>
        <v>1</v>
      </c>
      <c r="F16" s="156">
        <f t="shared" si="9"/>
        <v>1</v>
      </c>
      <c r="G16" s="154">
        <f t="shared" si="10"/>
        <v>1</v>
      </c>
      <c r="H16" s="155">
        <f t="shared" si="10"/>
        <v>1</v>
      </c>
      <c r="I16" s="156">
        <f t="shared" si="5"/>
        <v>1</v>
      </c>
      <c r="J16" s="157">
        <f t="shared" si="10"/>
        <v>1</v>
      </c>
      <c r="K16" s="155">
        <f t="shared" si="10"/>
        <v>1</v>
      </c>
      <c r="L16" s="158">
        <f t="shared" si="6"/>
        <v>1</v>
      </c>
      <c r="M16" s="154">
        <f t="shared" si="10"/>
        <v>1</v>
      </c>
      <c r="N16" s="155">
        <f t="shared" si="10"/>
        <v>1</v>
      </c>
      <c r="O16" s="156">
        <f t="shared" si="7"/>
        <v>1</v>
      </c>
      <c r="P16" s="154">
        <f t="shared" si="10"/>
        <v>1</v>
      </c>
      <c r="Q16" s="155">
        <f t="shared" si="10"/>
        <v>1</v>
      </c>
      <c r="R16" s="156">
        <f t="shared" si="8"/>
        <v>1</v>
      </c>
    </row>
    <row r="17" spans="1:18" x14ac:dyDescent="0.25">
      <c r="A17" s="143" t="s">
        <v>79</v>
      </c>
      <c r="B17" s="144"/>
      <c r="C17" s="145"/>
      <c r="D17" s="146">
        <f t="shared" si="10"/>
        <v>0</v>
      </c>
      <c r="E17" s="147">
        <f t="shared" si="10"/>
        <v>0</v>
      </c>
      <c r="F17" s="148" t="str">
        <f>IFERROR(E17/D17,"")</f>
        <v/>
      </c>
      <c r="G17" s="146">
        <f t="shared" si="10"/>
        <v>0</v>
      </c>
      <c r="H17" s="147">
        <f t="shared" si="10"/>
        <v>0</v>
      </c>
      <c r="I17" s="148" t="str">
        <f>IFERROR(H17/G17,"")</f>
        <v/>
      </c>
      <c r="J17" s="149">
        <f t="shared" si="10"/>
        <v>0</v>
      </c>
      <c r="K17" s="147">
        <f t="shared" si="10"/>
        <v>0</v>
      </c>
      <c r="L17" s="150" t="str">
        <f>IFERROR(K17/J17,"")</f>
        <v/>
      </c>
      <c r="M17" s="146">
        <f t="shared" si="10"/>
        <v>0</v>
      </c>
      <c r="N17" s="147">
        <f t="shared" si="10"/>
        <v>0</v>
      </c>
      <c r="O17" s="148" t="str">
        <f>IFERROR(N17/M17,"")</f>
        <v/>
      </c>
      <c r="P17" s="146">
        <f t="shared" si="10"/>
        <v>0</v>
      </c>
      <c r="Q17" s="147">
        <f t="shared" si="10"/>
        <v>0</v>
      </c>
      <c r="R17" s="148" t="str">
        <f>IFERROR(Q17/P17,"")</f>
        <v/>
      </c>
    </row>
    <row r="18" spans="1:18" x14ac:dyDescent="0.25">
      <c r="A18" s="135"/>
      <c r="B18" s="136" t="s">
        <v>45</v>
      </c>
      <c r="C18" s="137"/>
      <c r="D18" s="138">
        <f>SUMIF($B$3:$B$12,$B18,D$3:D$12)</f>
        <v>74</v>
      </c>
      <c r="E18" s="139">
        <f>SUMIF($B$3:$B$12,$B18,E$3:E$12)</f>
        <v>64</v>
      </c>
      <c r="F18" s="140">
        <f t="shared" si="9"/>
        <v>0.86486486486486491</v>
      </c>
      <c r="G18" s="138">
        <f>SUMIF($B$3:$B$12,$B18,G$3:G$12)</f>
        <v>74</v>
      </c>
      <c r="H18" s="195">
        <f>SUMIF($B$3:$B$12,$B18,H$3:H$12)</f>
        <v>69</v>
      </c>
      <c r="I18" s="140">
        <f t="shared" si="5"/>
        <v>0.93243243243243246</v>
      </c>
      <c r="J18" s="141">
        <f>SUMIF($B$3:$B$12,$B18,J$3:J$12)</f>
        <v>74</v>
      </c>
      <c r="K18" s="139">
        <f>SUMIF($B$3:$B$12,$B18,K$3:K$12)</f>
        <v>72</v>
      </c>
      <c r="L18" s="142">
        <f t="shared" si="6"/>
        <v>0.97297297297297303</v>
      </c>
      <c r="M18" s="138">
        <f>SUMIF($B$3:$B$12,$B18,M$3:M$12)</f>
        <v>74</v>
      </c>
      <c r="N18" s="195">
        <f>SUMIF($B$3:$B$12,$B18,N$3:N$12)</f>
        <v>73</v>
      </c>
      <c r="O18" s="140">
        <f t="shared" si="7"/>
        <v>0.98648648648648651</v>
      </c>
      <c r="P18" s="138">
        <f>SUMIF($B$3:$B$12,$B18,P$3:P$12)</f>
        <v>74</v>
      </c>
      <c r="Q18" s="139">
        <f>SUMIF($B$3:$B$12,$B18,Q$3:Q$12)</f>
        <v>74</v>
      </c>
      <c r="R18" s="140">
        <f t="shared" si="8"/>
        <v>1</v>
      </c>
    </row>
    <row r="19" spans="1:18" ht="15.75" thickBot="1" x14ac:dyDescent="0.3">
      <c r="A19" s="172"/>
      <c r="B19" s="173" t="s">
        <v>73</v>
      </c>
      <c r="C19" s="174"/>
      <c r="D19" s="175">
        <f>SUMIF($B$3:$B$12,$B19,D$3:D$12)</f>
        <v>66</v>
      </c>
      <c r="E19" s="176">
        <f>SUMIF($B$3:$B$12,$B19,E$3:E$12)</f>
        <v>54</v>
      </c>
      <c r="F19" s="177">
        <f t="shared" si="9"/>
        <v>0.81818181818181823</v>
      </c>
      <c r="G19" s="175">
        <f>SUMIF($B$3:$B$12,$B19,G$3:G$12)</f>
        <v>66</v>
      </c>
      <c r="H19" s="176">
        <f>SUMIF($B$3:$B$12,$B19,H$3:H$12)</f>
        <v>63</v>
      </c>
      <c r="I19" s="177">
        <f t="shared" si="5"/>
        <v>0.95454545454545459</v>
      </c>
      <c r="J19" s="178">
        <f>SUMIF($B$3:$B$12,$B19,J$3:J$12)</f>
        <v>66</v>
      </c>
      <c r="K19" s="176">
        <f>SUMIF($B$3:$B$12,$B19,K$3:K$12)</f>
        <v>61</v>
      </c>
      <c r="L19" s="179">
        <f t="shared" si="6"/>
        <v>0.9242424242424242</v>
      </c>
      <c r="M19" s="175">
        <f>SUMIF($B$3:$B$12,$B19,M$3:M$12)</f>
        <v>66</v>
      </c>
      <c r="N19" s="176">
        <f>SUMIF($B$3:$B$12,$B19,N$3:N$12)</f>
        <v>63</v>
      </c>
      <c r="O19" s="177">
        <f t="shared" si="7"/>
        <v>0.95454545454545459</v>
      </c>
      <c r="P19" s="175">
        <f>SUMIF($B$3:$B$12,$B19,P$3:P$12)</f>
        <v>66</v>
      </c>
      <c r="Q19" s="176">
        <f>SUMIF($B$3:$B$12,$B19,Q$3:Q$12)</f>
        <v>66</v>
      </c>
      <c r="R19" s="177">
        <f t="shared" si="8"/>
        <v>1</v>
      </c>
    </row>
    <row r="20" spans="1:18" x14ac:dyDescent="0.25">
      <c r="A20" s="135"/>
      <c r="B20" s="136"/>
      <c r="C20" s="137" t="s">
        <v>46</v>
      </c>
      <c r="D20" s="138">
        <f>SUMIF($C$3:$C$12,$C20,D$3:D$12)</f>
        <v>93</v>
      </c>
      <c r="E20" s="139">
        <f>SUMIF($C$3:$C$12,$C20,E$3:E$12)</f>
        <v>73</v>
      </c>
      <c r="F20" s="140">
        <f t="shared" si="9"/>
        <v>0.78494623655913975</v>
      </c>
      <c r="G20" s="138">
        <f>SUMIF($C$3:$C$12,$C20,G$3:G$12)</f>
        <v>93</v>
      </c>
      <c r="H20" s="195">
        <f>SUMIF($C$3:$C$12,$C20,H$3:H$12)</f>
        <v>86</v>
      </c>
      <c r="I20" s="140">
        <f t="shared" si="5"/>
        <v>0.92473118279569888</v>
      </c>
      <c r="J20" s="141">
        <f>SUMIF($C$3:$C$12,$C20,J$3:J$12)</f>
        <v>93</v>
      </c>
      <c r="K20" s="139">
        <f>SUMIF($C$3:$C$12,$C20,K$3:K$12)</f>
        <v>87</v>
      </c>
      <c r="L20" s="142">
        <f t="shared" si="6"/>
        <v>0.93548387096774188</v>
      </c>
      <c r="M20" s="138">
        <f>SUMIF($C$3:$C$12,$C20,M$3:M$12)</f>
        <v>93</v>
      </c>
      <c r="N20" s="195">
        <f>SUMIF($C$3:$C$12,$C20,N$3:N$12)</f>
        <v>89</v>
      </c>
      <c r="O20" s="140">
        <f t="shared" si="7"/>
        <v>0.956989247311828</v>
      </c>
      <c r="P20" s="138">
        <f>SUMIF($C$3:$C$12,$C20,P$3:P$12)</f>
        <v>93</v>
      </c>
      <c r="Q20" s="139">
        <f>SUMIF($C$3:$C$12,$C20,Q$3:Q$12)</f>
        <v>93</v>
      </c>
      <c r="R20" s="140">
        <f t="shared" si="8"/>
        <v>1</v>
      </c>
    </row>
    <row r="21" spans="1:18" x14ac:dyDescent="0.25">
      <c r="A21" s="143"/>
      <c r="B21" s="144"/>
      <c r="C21" s="145" t="s">
        <v>48</v>
      </c>
      <c r="D21" s="146">
        <f t="shared" ref="D21:Q24" si="11">SUMIF($C$3:$C$12,$C21,D$3:D$12)</f>
        <v>19</v>
      </c>
      <c r="E21" s="147">
        <f t="shared" si="11"/>
        <v>17</v>
      </c>
      <c r="F21" s="148">
        <f t="shared" si="9"/>
        <v>0.89473684210526316</v>
      </c>
      <c r="G21" s="146">
        <f t="shared" si="11"/>
        <v>19</v>
      </c>
      <c r="H21" s="147">
        <f t="shared" si="11"/>
        <v>18</v>
      </c>
      <c r="I21" s="148">
        <f t="shared" si="5"/>
        <v>0.94736842105263153</v>
      </c>
      <c r="J21" s="149">
        <f t="shared" si="11"/>
        <v>19</v>
      </c>
      <c r="K21" s="147">
        <f t="shared" si="11"/>
        <v>18</v>
      </c>
      <c r="L21" s="150">
        <f t="shared" si="6"/>
        <v>0.94736842105263153</v>
      </c>
      <c r="M21" s="146">
        <f t="shared" si="11"/>
        <v>19</v>
      </c>
      <c r="N21" s="182">
        <f t="shared" si="11"/>
        <v>19</v>
      </c>
      <c r="O21" s="148">
        <f t="shared" si="7"/>
        <v>1</v>
      </c>
      <c r="P21" s="146">
        <f t="shared" si="11"/>
        <v>19</v>
      </c>
      <c r="Q21" s="147">
        <f t="shared" si="11"/>
        <v>19</v>
      </c>
      <c r="R21" s="148">
        <f t="shared" si="8"/>
        <v>1</v>
      </c>
    </row>
    <row r="22" spans="1:18" x14ac:dyDescent="0.25">
      <c r="A22" s="143"/>
      <c r="B22" s="144"/>
      <c r="C22" s="145" t="s">
        <v>49</v>
      </c>
      <c r="D22" s="146">
        <f t="shared" si="11"/>
        <v>1</v>
      </c>
      <c r="E22" s="147">
        <f t="shared" si="11"/>
        <v>1</v>
      </c>
      <c r="F22" s="148">
        <f t="shared" si="9"/>
        <v>1</v>
      </c>
      <c r="G22" s="146">
        <f t="shared" si="11"/>
        <v>1</v>
      </c>
      <c r="H22" s="147">
        <f t="shared" si="11"/>
        <v>1</v>
      </c>
      <c r="I22" s="148">
        <f t="shared" si="5"/>
        <v>1</v>
      </c>
      <c r="J22" s="149">
        <f t="shared" si="11"/>
        <v>1</v>
      </c>
      <c r="K22" s="147">
        <f t="shared" si="11"/>
        <v>1</v>
      </c>
      <c r="L22" s="150">
        <f t="shared" si="6"/>
        <v>1</v>
      </c>
      <c r="M22" s="146">
        <f t="shared" si="11"/>
        <v>1</v>
      </c>
      <c r="N22" s="147">
        <f t="shared" si="11"/>
        <v>1</v>
      </c>
      <c r="O22" s="148">
        <f t="shared" si="7"/>
        <v>1</v>
      </c>
      <c r="P22" s="146">
        <f t="shared" si="11"/>
        <v>1</v>
      </c>
      <c r="Q22" s="147">
        <f t="shared" si="11"/>
        <v>1</v>
      </c>
      <c r="R22" s="148">
        <f t="shared" si="8"/>
        <v>1</v>
      </c>
    </row>
    <row r="23" spans="1:18" x14ac:dyDescent="0.25">
      <c r="A23" s="143"/>
      <c r="B23" s="144"/>
      <c r="C23" s="145" t="s">
        <v>52</v>
      </c>
      <c r="D23" s="146">
        <f t="shared" si="11"/>
        <v>27</v>
      </c>
      <c r="E23" s="147">
        <f t="shared" si="11"/>
        <v>27</v>
      </c>
      <c r="F23" s="148">
        <f t="shared" si="9"/>
        <v>1</v>
      </c>
      <c r="G23" s="146">
        <f t="shared" si="11"/>
        <v>27</v>
      </c>
      <c r="H23" s="147">
        <f t="shared" si="11"/>
        <v>27</v>
      </c>
      <c r="I23" s="148">
        <f t="shared" si="5"/>
        <v>1</v>
      </c>
      <c r="J23" s="149">
        <f t="shared" si="11"/>
        <v>27</v>
      </c>
      <c r="K23" s="147">
        <f t="shared" si="11"/>
        <v>27</v>
      </c>
      <c r="L23" s="150">
        <f t="shared" si="6"/>
        <v>1</v>
      </c>
      <c r="M23" s="146">
        <f t="shared" si="11"/>
        <v>27</v>
      </c>
      <c r="N23" s="147">
        <f t="shared" si="11"/>
        <v>27</v>
      </c>
      <c r="O23" s="148">
        <f t="shared" si="7"/>
        <v>1</v>
      </c>
      <c r="P23" s="146">
        <f t="shared" si="11"/>
        <v>27</v>
      </c>
      <c r="Q23" s="147">
        <f t="shared" si="11"/>
        <v>27</v>
      </c>
      <c r="R23" s="148">
        <f t="shared" si="8"/>
        <v>1</v>
      </c>
    </row>
    <row r="24" spans="1:18" ht="15.75" thickBot="1" x14ac:dyDescent="0.3">
      <c r="A24" s="172"/>
      <c r="B24" s="173"/>
      <c r="C24" s="174" t="s">
        <v>76</v>
      </c>
      <c r="D24" s="175">
        <f t="shared" si="11"/>
        <v>0</v>
      </c>
      <c r="E24" s="176">
        <f t="shared" si="11"/>
        <v>0</v>
      </c>
      <c r="F24" s="177" t="str">
        <f t="shared" si="9"/>
        <v/>
      </c>
      <c r="G24" s="175">
        <f t="shared" si="11"/>
        <v>0</v>
      </c>
      <c r="H24" s="176">
        <f t="shared" si="11"/>
        <v>0</v>
      </c>
      <c r="I24" s="177" t="str">
        <f t="shared" si="5"/>
        <v/>
      </c>
      <c r="J24" s="178">
        <f t="shared" si="11"/>
        <v>0</v>
      </c>
      <c r="K24" s="176">
        <f t="shared" si="11"/>
        <v>0</v>
      </c>
      <c r="L24" s="179" t="str">
        <f t="shared" si="6"/>
        <v/>
      </c>
      <c r="M24" s="175">
        <f t="shared" si="11"/>
        <v>0</v>
      </c>
      <c r="N24" s="176">
        <f t="shared" si="11"/>
        <v>0</v>
      </c>
      <c r="O24" s="177" t="str">
        <f t="shared" si="7"/>
        <v/>
      </c>
      <c r="P24" s="175">
        <f t="shared" si="11"/>
        <v>0</v>
      </c>
      <c r="Q24" s="176">
        <f t="shared" si="11"/>
        <v>0</v>
      </c>
      <c r="R24" s="177" t="str">
        <f t="shared" si="8"/>
        <v/>
      </c>
    </row>
    <row r="25" spans="1:18" x14ac:dyDescent="0.25">
      <c r="A25" s="199" t="s">
        <v>77</v>
      </c>
    </row>
    <row r="26" spans="1:18" x14ac:dyDescent="0.25">
      <c r="A26" s="199" t="s">
        <v>78</v>
      </c>
      <c r="K26" s="201"/>
    </row>
    <row r="27" spans="1:18" x14ac:dyDescent="0.25">
      <c r="M27" s="200"/>
    </row>
  </sheetData>
  <mergeCells count="9">
    <mergeCell ref="M1:O1"/>
    <mergeCell ref="P1:R1"/>
    <mergeCell ref="A13:C13"/>
    <mergeCell ref="A1:A2"/>
    <mergeCell ref="B1:B2"/>
    <mergeCell ref="C1:C2"/>
    <mergeCell ref="D1:F1"/>
    <mergeCell ref="G1:I1"/>
    <mergeCell ref="J1:L1"/>
  </mergeCells>
  <conditionalFormatting sqref="F3:F24">
    <cfRule type="cellIs" dxfId="29" priority="9" operator="greaterThan">
      <formula>0.95</formula>
    </cfRule>
    <cfRule type="cellIs" dxfId="28" priority="10" operator="lessThan">
      <formula>0.95</formula>
    </cfRule>
  </conditionalFormatting>
  <conditionalFormatting sqref="I3:I24">
    <cfRule type="cellIs" dxfId="27" priority="7" operator="greaterThan">
      <formula>0.95</formula>
    </cfRule>
    <cfRule type="cellIs" dxfId="26" priority="8" operator="lessThan">
      <formula>0.95</formula>
    </cfRule>
  </conditionalFormatting>
  <conditionalFormatting sqref="L3:L24">
    <cfRule type="cellIs" dxfId="25" priority="5" operator="greaterThan">
      <formula>0.95</formula>
    </cfRule>
    <cfRule type="cellIs" dxfId="24" priority="6" operator="lessThan">
      <formula>0.95</formula>
    </cfRule>
  </conditionalFormatting>
  <conditionalFormatting sqref="O3:O24">
    <cfRule type="cellIs" dxfId="23" priority="3" operator="greaterThan">
      <formula>0.95</formula>
    </cfRule>
    <cfRule type="cellIs" dxfId="22" priority="4" operator="lessThan">
      <formula>0.95</formula>
    </cfRule>
  </conditionalFormatting>
  <conditionalFormatting sqref="R3:R24">
    <cfRule type="cellIs" dxfId="21" priority="1" operator="greaterThan">
      <formula>0.95</formula>
    </cfRule>
    <cfRule type="cellIs" dxfId="20" priority="2" operator="lessThan">
      <formula>0.95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45"/>
  <sheetViews>
    <sheetView topLeftCell="A227" workbookViewId="0">
      <selection activeCell="A228" sqref="A228"/>
    </sheetView>
  </sheetViews>
  <sheetFormatPr defaultRowHeight="15" x14ac:dyDescent="0.25"/>
  <cols>
    <col min="2" max="2" width="28.7109375" bestFit="1" customWidth="1"/>
    <col min="3" max="3" width="12.5703125" bestFit="1" customWidth="1"/>
    <col min="4" max="4" width="14.85546875" customWidth="1"/>
    <col min="5" max="5" width="14.85546875" bestFit="1" customWidth="1"/>
    <col min="6" max="6" width="14.42578125" bestFit="1" customWidth="1"/>
    <col min="7" max="7" width="14.28515625" bestFit="1" customWidth="1"/>
    <col min="8" max="8" width="13.28515625" customWidth="1"/>
    <col min="9" max="9" width="8.28515625" bestFit="1" customWidth="1"/>
    <col min="10" max="10" width="13" customWidth="1"/>
    <col min="11" max="11" width="9.140625" bestFit="1" customWidth="1"/>
    <col min="12" max="12" width="9.5703125" bestFit="1" customWidth="1"/>
    <col min="13" max="13" width="8.140625" bestFit="1" customWidth="1"/>
    <col min="17" max="17" width="8.85546875" bestFit="1" customWidth="1"/>
    <col min="18" max="18" width="9.5703125" bestFit="1" customWidth="1"/>
  </cols>
  <sheetData>
    <row r="1" spans="2:53" ht="32.25" thickBot="1" x14ac:dyDescent="0.55000000000000004">
      <c r="D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53" ht="15.75" thickBot="1" x14ac:dyDescent="0.3"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53" ht="32.25" thickBot="1" x14ac:dyDescent="0.55000000000000004">
      <c r="B3" s="3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53" ht="15.75" thickBo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BA4" t="s">
        <v>2</v>
      </c>
    </row>
    <row r="5" spans="2:53" ht="15.75" thickBot="1" x14ac:dyDescent="0.3">
      <c r="B5" s="4" t="s">
        <v>3</v>
      </c>
      <c r="H5" s="5"/>
      <c r="I5" s="2"/>
      <c r="J5" s="2"/>
      <c r="K5" s="2"/>
      <c r="L5" s="2"/>
      <c r="M5" s="2"/>
      <c r="N5" s="5"/>
      <c r="O5" s="2"/>
      <c r="P5" s="2"/>
      <c r="Q5" s="2"/>
      <c r="R5" s="2"/>
      <c r="BA5" t="s">
        <v>4</v>
      </c>
    </row>
    <row r="6" spans="2:53" ht="30.75" thickBot="1" x14ac:dyDescent="0.3">
      <c r="B6" s="6" t="s">
        <v>5</v>
      </c>
      <c r="C6" s="7" t="s">
        <v>6</v>
      </c>
      <c r="D6" s="7" t="s">
        <v>7</v>
      </c>
      <c r="E6" s="7" t="s">
        <v>8</v>
      </c>
      <c r="F6" s="8" t="s">
        <v>9</v>
      </c>
      <c r="H6" s="9"/>
      <c r="I6" s="10"/>
      <c r="J6" s="10"/>
      <c r="K6" s="10"/>
      <c r="L6" s="10"/>
      <c r="M6" s="2"/>
      <c r="N6" s="9"/>
      <c r="O6" s="10"/>
      <c r="P6" s="10"/>
      <c r="Q6" s="10"/>
      <c r="R6" s="10"/>
      <c r="BA6" t="s">
        <v>10</v>
      </c>
    </row>
    <row r="7" spans="2:53" x14ac:dyDescent="0.25">
      <c r="B7" s="11" t="s">
        <v>11</v>
      </c>
      <c r="C7" s="12">
        <f>COUNTIFS([2]DISPATCH_OTIF!$B$14:$B$86,$B7,[2]DISPATCH_OTIF!$H$14:$H$86,"&gt;=0")</f>
        <v>1</v>
      </c>
      <c r="D7" s="12">
        <f>COUNTIFS([2]DISPATCH_OTIF!$B$14:$B$86,$B7,[2]DISPATCH_OTIF!$H$14:$H$86,"&gt;=0",[2]DISPATCH_OTIF!$I$14:$I$86,"Hit")</f>
        <v>1</v>
      </c>
      <c r="E7" s="13">
        <f>IFERROR(D7/C7,"")</f>
        <v>1</v>
      </c>
      <c r="F7" s="14">
        <f>SUMIF([2]DISPATCH_OTIF!$B$14:B86,$B7,[2]DISPATCH_OTIF!$J$14:$J$86)</f>
        <v>0</v>
      </c>
      <c r="H7" s="2"/>
      <c r="I7" s="2"/>
      <c r="J7" s="2"/>
      <c r="K7" s="15"/>
      <c r="L7" s="16"/>
      <c r="M7" s="2"/>
      <c r="N7" s="2"/>
      <c r="O7" s="2"/>
      <c r="P7" s="2"/>
      <c r="Q7" s="15"/>
      <c r="R7" s="16"/>
      <c r="BA7" t="s">
        <v>12</v>
      </c>
    </row>
    <row r="8" spans="2:53" x14ac:dyDescent="0.25">
      <c r="B8" s="11" t="s">
        <v>13</v>
      </c>
      <c r="C8" s="12">
        <f>COUNTIFS([2]DISPATCH_OTIF!$B$14:$B$86,$B8,[2]DISPATCH_OTIF!$H$14:$H$86,"&gt;=0")</f>
        <v>2</v>
      </c>
      <c r="D8" s="12">
        <f>COUNTIFS([2]DISPATCH_OTIF!$B$14:$B$86,$B8,[2]DISPATCH_OTIF!$H$14:$H$86,"&gt;=0",[2]DISPATCH_OTIF!$I$14:$I$86,"Hit")</f>
        <v>2</v>
      </c>
      <c r="E8" s="13">
        <f t="shared" ref="E8:E19" si="0">IFERROR(D8/C8,"")</f>
        <v>1</v>
      </c>
      <c r="F8" s="14">
        <f>SUMIF([2]DISPATCH_OTIF!$B$14:B86,$B8,[2]DISPATCH_OTIF!$J$14:$J$86)</f>
        <v>0</v>
      </c>
      <c r="H8" s="2"/>
      <c r="I8" s="2"/>
      <c r="J8" s="2"/>
      <c r="K8" s="15"/>
      <c r="L8" s="16"/>
      <c r="M8" s="2"/>
      <c r="N8" s="2"/>
      <c r="O8" s="2"/>
      <c r="P8" s="2"/>
      <c r="Q8" s="15"/>
      <c r="R8" s="16"/>
      <c r="BA8" t="s">
        <v>14</v>
      </c>
    </row>
    <row r="9" spans="2:53" x14ac:dyDescent="0.25">
      <c r="B9" s="11" t="s">
        <v>15</v>
      </c>
      <c r="C9" s="12">
        <f>COUNTIFS([2]DISPATCH_OTIF!$B$14:$B$86,$B9,[2]DISPATCH_OTIF!$H$14:$H$86,"&gt;=0")</f>
        <v>0</v>
      </c>
      <c r="D9" s="12">
        <f>COUNTIFS([2]DISPATCH_OTIF!$B$14:$B$86,$B9,[2]DISPATCH_OTIF!$H$14:$H$86,"&gt;=0",[2]DISPATCH_OTIF!$I$14:$I$86,"Hit")</f>
        <v>0</v>
      </c>
      <c r="E9" s="13" t="str">
        <f t="shared" si="0"/>
        <v/>
      </c>
      <c r="F9" s="14" t="e">
        <f>SUMIF([2]DISPATCH_OTIF!$B$14:B87,$B9,[2]DISPATCH_OTIF!$J$14:$J$86)</f>
        <v>#VALUE!</v>
      </c>
      <c r="H9" s="2"/>
      <c r="I9" s="2"/>
      <c r="J9" s="2"/>
      <c r="K9" s="15"/>
      <c r="L9" s="16"/>
      <c r="M9" s="2"/>
      <c r="N9" s="2"/>
      <c r="O9" s="2"/>
      <c r="P9" s="2"/>
      <c r="Q9" s="15"/>
      <c r="R9" s="16"/>
      <c r="BA9" t="s">
        <v>16</v>
      </c>
    </row>
    <row r="10" spans="2:53" x14ac:dyDescent="0.25">
      <c r="B10" s="11" t="s">
        <v>17</v>
      </c>
      <c r="C10" s="12">
        <f>COUNTIFS([2]DISPATCH_OTIF!$B$14:$B$86,$B10,[2]DISPATCH_OTIF!$H$14:$H$86,"&gt;=0")</f>
        <v>0</v>
      </c>
      <c r="D10" s="12">
        <f>COUNTIFS([2]DISPATCH_OTIF!$B$14:$B$86,$B10,[2]DISPATCH_OTIF!$H$14:$H$86,"&gt;=0",[2]DISPATCH_OTIF!$I$14:$I$86,"Hit")</f>
        <v>0</v>
      </c>
      <c r="E10" s="13" t="str">
        <f t="shared" si="0"/>
        <v/>
      </c>
      <c r="F10" s="14" t="e">
        <f>SUMIF([2]DISPATCH_OTIF!$B$14:B88,$B10,[2]DISPATCH_OTIF!$J$14:$J$86)</f>
        <v>#VALUE!</v>
      </c>
      <c r="H10" s="2"/>
      <c r="I10" s="2"/>
      <c r="J10" s="2"/>
      <c r="K10" s="15"/>
      <c r="L10" s="16"/>
      <c r="M10" s="2"/>
      <c r="N10" s="5"/>
      <c r="O10" s="5"/>
      <c r="P10" s="5"/>
      <c r="Q10" s="17"/>
      <c r="R10" s="18"/>
    </row>
    <row r="11" spans="2:53" x14ac:dyDescent="0.25">
      <c r="B11" s="11" t="s">
        <v>12</v>
      </c>
      <c r="C11" s="12">
        <f>COUNTIFS([2]DISPATCH_OTIF!$B$14:$B$86,$B11,[2]DISPATCH_OTIF!$H$14:$H$86,"&gt;=0")</f>
        <v>0</v>
      </c>
      <c r="D11" s="12">
        <f>COUNTIFS([2]DISPATCH_OTIF!$B$14:$B$86,$B11,[2]DISPATCH_OTIF!$H$14:$H$86,"&gt;=0",[2]DISPATCH_OTIF!$I$14:$I$86,"Hit")</f>
        <v>0</v>
      </c>
      <c r="E11" s="13" t="str">
        <f t="shared" si="0"/>
        <v/>
      </c>
      <c r="F11" s="14" t="e">
        <f>SUMIF([2]DISPATCH_OTIF!$B$14:B89,$B11,[2]DISPATCH_OTIF!$J$14:$J$86)</f>
        <v>#VALUE!</v>
      </c>
      <c r="H11" s="2"/>
      <c r="I11" s="2"/>
      <c r="J11" s="2"/>
      <c r="K11" s="15"/>
      <c r="L11" s="16"/>
      <c r="M11" s="2"/>
      <c r="N11" s="2"/>
      <c r="O11" s="2"/>
      <c r="P11" s="2"/>
      <c r="Q11" s="2"/>
      <c r="R11" s="2"/>
      <c r="BA11" s="19"/>
    </row>
    <row r="12" spans="2:53" x14ac:dyDescent="0.25">
      <c r="B12" s="11" t="s">
        <v>18</v>
      </c>
      <c r="C12" s="12">
        <f>COUNTIFS([2]DISPATCH_OTIF!$B$14:$B$86,$B12,[2]DISPATCH_OTIF!$H$14:$H$86,"&gt;=0")</f>
        <v>0</v>
      </c>
      <c r="D12" s="12">
        <f>COUNTIFS([2]DISPATCH_OTIF!$B$14:$B$86,$B12,[2]DISPATCH_OTIF!$H$14:$H$86,"&gt;=0",[2]DISPATCH_OTIF!$I$14:$I$86,"Hit")</f>
        <v>0</v>
      </c>
      <c r="E12" s="13" t="str">
        <f t="shared" si="0"/>
        <v/>
      </c>
      <c r="F12" s="14" t="e">
        <f>SUMIF([2]DISPATCH_OTIF!$B$14:B90,$B12,[2]DISPATCH_OTIF!$J$14:$J$86)</f>
        <v>#VALUE!</v>
      </c>
      <c r="H12" s="2"/>
      <c r="I12" s="2"/>
      <c r="J12" s="2"/>
      <c r="K12" s="15"/>
      <c r="L12" s="16"/>
      <c r="M12" s="2"/>
      <c r="N12" s="2"/>
      <c r="O12" s="2"/>
      <c r="P12" s="2"/>
      <c r="Q12" s="2"/>
      <c r="R12" s="2"/>
    </row>
    <row r="13" spans="2:53" x14ac:dyDescent="0.25">
      <c r="B13" s="11" t="s">
        <v>19</v>
      </c>
      <c r="C13" s="12"/>
      <c r="D13" s="12"/>
      <c r="E13" s="13" t="str">
        <f t="shared" si="0"/>
        <v/>
      </c>
      <c r="F13" s="14" t="e">
        <f>SUMIF([2]DISPATCH_OTIF!$B$14:B91,$B13,[2]DISPATCH_OTIF!$J$14:$J$86)</f>
        <v>#VALUE!</v>
      </c>
      <c r="H13" s="2"/>
      <c r="I13" s="2"/>
      <c r="J13" s="2"/>
      <c r="K13" s="15"/>
      <c r="L13" s="16"/>
      <c r="M13" s="2"/>
      <c r="N13" s="2"/>
      <c r="O13" s="2"/>
      <c r="P13" s="2"/>
      <c r="Q13" s="2"/>
      <c r="R13" s="2"/>
    </row>
    <row r="14" spans="2:53" x14ac:dyDescent="0.25">
      <c r="B14" s="20" t="s">
        <v>20</v>
      </c>
      <c r="C14" s="12">
        <f>COUNTIFS([2]DISPATCH_OTIF!$B$14:$B$86,$B14,[2]DISPATCH_OTIF!$H$14:$H$86,"&gt;=0")</f>
        <v>4</v>
      </c>
      <c r="D14" s="12">
        <f>COUNTIFS([2]DISPATCH_OTIF!$B$14:$B$86,$B14,[2]DISPATCH_OTIF!$H$14:$H$86,"&gt;=0",[2]DISPATCH_OTIF!$I$14:$I$86,"Hit")</f>
        <v>4</v>
      </c>
      <c r="E14" s="13">
        <f t="shared" si="0"/>
        <v>1</v>
      </c>
      <c r="F14" s="14" t="e">
        <f>SUMIF([2]DISPATCH_OTIF!$B$14:B91,$B14,[2]DISPATCH_OTIF!$J$14:$J$86)</f>
        <v>#VALUE!</v>
      </c>
      <c r="H14" s="2"/>
      <c r="I14" s="2"/>
      <c r="J14" s="2"/>
      <c r="K14" s="15"/>
      <c r="L14" s="16"/>
      <c r="M14" s="2"/>
      <c r="N14" s="2"/>
      <c r="O14" s="2"/>
      <c r="P14" s="2"/>
      <c r="Q14" s="2"/>
      <c r="R14" s="2"/>
    </row>
    <row r="15" spans="2:53" x14ac:dyDescent="0.25">
      <c r="B15" s="11" t="s">
        <v>2</v>
      </c>
      <c r="C15" s="12">
        <f>COUNTIFS([2]DISPATCH_OTIF!$B$14:$B$86,$B15,[2]DISPATCH_OTIF!$H$14:$H$86,"&gt;=0")</f>
        <v>5</v>
      </c>
      <c r="D15" s="12">
        <f>COUNTIFS([2]DISPATCH_OTIF!$B$14:$B$86,$B15,[2]DISPATCH_OTIF!$H$14:$H$86,"&gt;=0",[2]DISPATCH_OTIF!$I$14:$I$86,"Hit")</f>
        <v>4</v>
      </c>
      <c r="E15" s="13">
        <f t="shared" si="0"/>
        <v>0.8</v>
      </c>
      <c r="F15" s="14">
        <f>SUMIF([2]DISPATCH_OTIF!$B$14:B91,B15,[2]DISPATCH_OTIF!$S$14:$S$105)</f>
        <v>0</v>
      </c>
      <c r="H15" s="2"/>
      <c r="I15" s="2"/>
      <c r="J15" s="2"/>
      <c r="K15" s="15"/>
      <c r="L15" s="16"/>
      <c r="M15" s="2"/>
      <c r="N15" s="2"/>
      <c r="O15" s="2"/>
      <c r="P15" s="2"/>
      <c r="Q15" s="2"/>
      <c r="R15" s="2"/>
    </row>
    <row r="16" spans="2:53" x14ac:dyDescent="0.25">
      <c r="B16" s="11" t="s">
        <v>14</v>
      </c>
      <c r="C16" s="12">
        <f>COUNTIFS([2]DISPATCH_OTIF!$B$14:$B$86,$B16,[2]DISPATCH_OTIF!$H$14:$H$86,"&gt;=0")</f>
        <v>0</v>
      </c>
      <c r="D16" s="12">
        <f>COUNTIFS([2]DISPATCH_OTIF!$B$14:$B$86,$B16,[2]DISPATCH_OTIF!$H$14:$H$86,"&gt;=0",[2]DISPATCH_OTIF!$I$14:$I$86,"Hit")</f>
        <v>0</v>
      </c>
      <c r="E16" s="13" t="str">
        <f t="shared" si="0"/>
        <v/>
      </c>
      <c r="F16" s="14">
        <f>SUMIF([2]DISPATCH_OTIF!$B5:B$14,B16,[2]DISPATCH_OTIF!$AK$14:$AK$86)</f>
        <v>0</v>
      </c>
      <c r="H16" s="2"/>
      <c r="I16" s="2"/>
      <c r="J16" s="2"/>
      <c r="K16" s="15"/>
      <c r="L16" s="16"/>
      <c r="M16" s="2"/>
      <c r="N16" s="2"/>
      <c r="O16" s="2"/>
      <c r="P16" s="2"/>
      <c r="Q16" s="2"/>
      <c r="R16" s="2"/>
    </row>
    <row r="17" spans="2:18" x14ac:dyDescent="0.25">
      <c r="B17" s="11" t="s">
        <v>16</v>
      </c>
      <c r="C17" s="12">
        <f>COUNTIFS([2]DISPATCH_OTIF!$B$14:$B$86,$B17,[2]DISPATCH_OTIF!$H$14:$H$86,"&gt;=0")</f>
        <v>0</v>
      </c>
      <c r="D17" s="12">
        <f>COUNTIFS([2]DISPATCH_OTIF!$B$14:$B$86,$B17,[2]DISPATCH_OTIF!$H$14:$H$86,"&gt;=0",[2]DISPATCH_OTIF!$I$14:$I$86,"Hit")</f>
        <v>0</v>
      </c>
      <c r="E17" s="13" t="str">
        <f t="shared" si="0"/>
        <v/>
      </c>
      <c r="F17" s="14" t="e">
        <f>SUMIF([2]DISPATCH_OTIF!$B$14:B92,$B17,[2]DISPATCH_OTIF!$J$14:$J$86)</f>
        <v>#VALUE!</v>
      </c>
      <c r="H17" s="2"/>
      <c r="I17" s="2"/>
      <c r="J17" s="2"/>
      <c r="K17" s="15"/>
      <c r="L17" s="16"/>
      <c r="M17" s="2"/>
      <c r="N17" s="2"/>
      <c r="O17" s="2"/>
      <c r="P17" s="2"/>
      <c r="Q17" s="2"/>
      <c r="R17" s="2"/>
    </row>
    <row r="18" spans="2:18" x14ac:dyDescent="0.25">
      <c r="B18" s="11" t="s">
        <v>10</v>
      </c>
      <c r="C18" s="12">
        <f>COUNTIFS([2]DISPATCH_OTIF!$B$14:$B$86,$B18,[2]DISPATCH_OTIF!$H$14:$H$86,"&gt;=0")</f>
        <v>0</v>
      </c>
      <c r="D18" s="12">
        <f>COUNTIFS([2]DISPATCH_OTIF!$B$14:$B$86,$B18,[2]DISPATCH_OTIF!$H$14:$H$86,"&gt;=0",[2]DISPATCH_OTIF!$I$14:$I$86,"Hit")</f>
        <v>0</v>
      </c>
      <c r="E18" s="13" t="str">
        <f t="shared" si="0"/>
        <v/>
      </c>
      <c r="F18" s="14" t="e">
        <f>SUMIF([2]DISPATCH_OTIF!$B$14:B93,$B18,[2]DISPATCH_OTIF!$J$14:$J$86)</f>
        <v>#VALUE!</v>
      </c>
      <c r="H18" s="2"/>
      <c r="I18" s="2"/>
      <c r="J18" s="2"/>
      <c r="K18" s="15"/>
      <c r="L18" s="16"/>
      <c r="M18" s="2"/>
      <c r="N18" s="2"/>
      <c r="O18" s="2"/>
      <c r="P18" s="2"/>
      <c r="Q18" s="2"/>
      <c r="R18" s="2"/>
    </row>
    <row r="19" spans="2:18" ht="15.75" thickBot="1" x14ac:dyDescent="0.3">
      <c r="B19" s="11" t="s">
        <v>21</v>
      </c>
      <c r="C19" s="12">
        <f>COUNTIFS([2]DISPATCH_OTIF!$B$14:$B$86,$B19,[2]DISPATCH_OTIF!$H$14:$H$86,"&gt;=0")</f>
        <v>0</v>
      </c>
      <c r="D19" s="12">
        <f>COUNTIFS([2]DISPATCH_OTIF!$B$14:$B$86,$B19,[2]DISPATCH_OTIF!$H$14:$H$86,"&gt;=0",[2]DISPATCH_OTIF!$I$14:$I$86,"Hit")</f>
        <v>0</v>
      </c>
      <c r="E19" s="13" t="str">
        <f t="shared" si="0"/>
        <v/>
      </c>
      <c r="F19" s="14" t="e">
        <f>SUMIF([2]DISPATCH_OTIF!$B$14:B94,$B19,[2]DISPATCH_OTIF!$J$14:$J$86)</f>
        <v>#VALUE!</v>
      </c>
      <c r="H19" s="5"/>
      <c r="I19" s="5"/>
      <c r="J19" s="5"/>
      <c r="K19" s="17"/>
      <c r="L19" s="18"/>
      <c r="M19" s="2"/>
      <c r="N19" s="2"/>
      <c r="O19" s="2"/>
      <c r="P19" s="2"/>
      <c r="Q19" s="2"/>
      <c r="R19" s="2"/>
    </row>
    <row r="20" spans="2:18" ht="15.75" thickBot="1" x14ac:dyDescent="0.3">
      <c r="B20" s="21" t="s">
        <v>22</v>
      </c>
      <c r="C20" s="22">
        <f>SUM(C7:C18)</f>
        <v>12</v>
      </c>
      <c r="D20" s="22">
        <f>SUM(D7:D18)</f>
        <v>11</v>
      </c>
      <c r="E20" s="23">
        <f>D20/C20</f>
        <v>0.91666666666666663</v>
      </c>
      <c r="F20" s="24" t="e">
        <f>SUM(F7:F18)</f>
        <v>#VALUE!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s="5"/>
      <c r="C21" s="25"/>
      <c r="D21" s="25"/>
      <c r="E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15.75" thickBot="1" x14ac:dyDescent="0.3">
      <c r="B22" s="5"/>
      <c r="C22" s="25"/>
      <c r="D22" s="25"/>
      <c r="E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ht="32.25" thickBot="1" x14ac:dyDescent="0.55000000000000004">
      <c r="B23" s="5"/>
      <c r="C23" s="25"/>
      <c r="D23" s="1" t="s">
        <v>23</v>
      </c>
      <c r="E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s="5"/>
      <c r="C24" s="25"/>
      <c r="D24" s="25"/>
      <c r="E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15.75" thickBot="1" x14ac:dyDescent="0.3">
      <c r="B25" s="5"/>
      <c r="C25" s="25"/>
      <c r="D25" s="25"/>
      <c r="E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5.75" thickBot="1" x14ac:dyDescent="0.3">
      <c r="B26" s="4" t="s">
        <v>24</v>
      </c>
      <c r="H26" s="5"/>
      <c r="I26" s="2"/>
      <c r="J26" s="2"/>
      <c r="K26" s="2"/>
      <c r="L26" s="2"/>
      <c r="M26" s="2"/>
      <c r="N26" s="5"/>
      <c r="O26" s="2"/>
      <c r="P26" s="2"/>
      <c r="Q26" s="2"/>
      <c r="R26" s="2"/>
    </row>
    <row r="27" spans="2:18" ht="30.75" thickBot="1" x14ac:dyDescent="0.3">
      <c r="B27" s="6" t="s">
        <v>5</v>
      </c>
      <c r="C27" s="7" t="s">
        <v>6</v>
      </c>
      <c r="D27" s="7" t="s">
        <v>7</v>
      </c>
      <c r="E27" s="7" t="s">
        <v>8</v>
      </c>
      <c r="F27" s="8" t="s">
        <v>9</v>
      </c>
      <c r="H27" s="9"/>
      <c r="I27" s="10"/>
      <c r="J27" s="10"/>
      <c r="K27" s="10"/>
      <c r="L27" s="10"/>
      <c r="M27" s="2"/>
      <c r="N27" s="9"/>
      <c r="O27" s="10"/>
      <c r="P27" s="10"/>
      <c r="Q27" s="10"/>
      <c r="R27" s="10"/>
    </row>
    <row r="28" spans="2:18" x14ac:dyDescent="0.25">
      <c r="B28" s="11" t="s">
        <v>11</v>
      </c>
      <c r="C28" s="12">
        <f>COUNTIFS([2]DISPATCH_OTIF!$B$14:$B$105,B28,[2]DISPATCH_OTIF!$Q$14:$Q$105,"&gt;=0")</f>
        <v>1</v>
      </c>
      <c r="D28" s="12">
        <f>COUNTIFS([2]DISPATCH_OTIF!$B$14:$B$105,B28,[2]DISPATCH_OTIF!$Q$14:$Q$105,"&gt;=0",[2]DISPATCH_OTIF!$R$14:$R$105,"Hit")</f>
        <v>1</v>
      </c>
      <c r="E28" s="13">
        <f t="shared" ref="E28:E40" si="1">IFERROR(D28/C28,"")</f>
        <v>1</v>
      </c>
      <c r="F28" s="14">
        <f>SUMIF([2]DISPATCH_OTIF!$B$14:B105,B28,[2]DISPATCH_OTIF!$S$14:$S$105)</f>
        <v>0</v>
      </c>
      <c r="H28" s="2"/>
      <c r="I28" s="2"/>
      <c r="J28" s="2"/>
      <c r="K28" s="15"/>
      <c r="L28" s="16"/>
      <c r="M28" s="2"/>
      <c r="N28" s="2"/>
      <c r="O28" s="2"/>
      <c r="P28" s="2"/>
      <c r="Q28" s="15"/>
      <c r="R28" s="16"/>
    </row>
    <row r="29" spans="2:18" x14ac:dyDescent="0.25">
      <c r="B29" s="11" t="s">
        <v>13</v>
      </c>
      <c r="C29" s="12">
        <f>COUNTIFS([2]DISPATCH_OTIF!$B$14:$B$105,B29,[2]DISPATCH_OTIF!$Q$14:$Q$105,"&gt;=0")</f>
        <v>4</v>
      </c>
      <c r="D29" s="12">
        <f>COUNTIFS([2]DISPATCH_OTIF!$B$14:$B$105,B29,[2]DISPATCH_OTIF!$Q$14:$Q$105,"&gt;=0",[2]DISPATCH_OTIF!$R$14:$R$105,"Hit")</f>
        <v>4</v>
      </c>
      <c r="E29" s="13">
        <f t="shared" si="1"/>
        <v>1</v>
      </c>
      <c r="F29" s="14" t="e">
        <f>SUMIF([2]DISPATCH_OTIF!$B$14:B106,B29,[2]DISPATCH_OTIF!$S$14:$S$105)</f>
        <v>#VALUE!</v>
      </c>
      <c r="H29" s="2"/>
      <c r="I29" s="2"/>
      <c r="J29" s="2"/>
      <c r="K29" s="15"/>
      <c r="L29" s="16"/>
      <c r="M29" s="2"/>
      <c r="N29" s="2"/>
      <c r="O29" s="2"/>
      <c r="P29" s="2"/>
      <c r="Q29" s="15"/>
      <c r="R29" s="16"/>
    </row>
    <row r="30" spans="2:18" x14ac:dyDescent="0.25">
      <c r="B30" s="11" t="s">
        <v>15</v>
      </c>
      <c r="C30" s="12">
        <f>COUNTIFS([2]DISPATCH_OTIF!$B$14:$B$105,B30,[2]DISPATCH_OTIF!$Q$14:$Q$105,"&gt;=0")</f>
        <v>0</v>
      </c>
      <c r="D30" s="12">
        <f>COUNTIFS([2]DISPATCH_OTIF!$B$14:$B$105,B30,[2]DISPATCH_OTIF!$Q$14:$Q$105,"&gt;=0",[2]DISPATCH_OTIF!$R$14:$R$105,"Hit")</f>
        <v>0</v>
      </c>
      <c r="E30" s="13" t="str">
        <f t="shared" si="1"/>
        <v/>
      </c>
      <c r="F30" s="14" t="e">
        <f>SUMIF([2]DISPATCH_OTIF!$B$14:B107,B30,[2]DISPATCH_OTIF!$S$14:$S$105)</f>
        <v>#VALUE!</v>
      </c>
      <c r="H30" s="2"/>
      <c r="I30" s="2"/>
      <c r="J30" s="2"/>
      <c r="K30" s="15"/>
      <c r="L30" s="16"/>
      <c r="M30" s="2"/>
      <c r="N30" s="2"/>
      <c r="O30" s="2"/>
      <c r="P30" s="2"/>
      <c r="Q30" s="15"/>
      <c r="R30" s="16"/>
    </row>
    <row r="31" spans="2:18" x14ac:dyDescent="0.25">
      <c r="B31" s="11" t="s">
        <v>17</v>
      </c>
      <c r="C31" s="12">
        <f>COUNTIFS([2]DISPATCH_OTIF!$B$14:$B$105,B31,[2]DISPATCH_OTIF!$Q$14:$Q$105,"&gt;=0")</f>
        <v>0</v>
      </c>
      <c r="D31" s="12">
        <f>COUNTIFS([2]DISPATCH_OTIF!$B$14:$B$105,B31,[2]DISPATCH_OTIF!$Q$14:$Q$105,"&gt;=0",[2]DISPATCH_OTIF!$R$14:$R$105,"Hit")</f>
        <v>0</v>
      </c>
      <c r="E31" s="13" t="str">
        <f t="shared" si="1"/>
        <v/>
      </c>
      <c r="F31" s="14" t="e">
        <f>SUMIF([2]DISPATCH_OTIF!$B$14:B108,B31,[2]DISPATCH_OTIF!$S$14:$S$105)</f>
        <v>#VALUE!</v>
      </c>
      <c r="H31" s="2"/>
      <c r="I31" s="2"/>
      <c r="J31" s="2"/>
      <c r="K31" s="15"/>
      <c r="L31" s="16"/>
      <c r="M31" s="2"/>
      <c r="N31" s="5"/>
      <c r="O31" s="5"/>
      <c r="P31" s="5"/>
      <c r="Q31" s="17"/>
      <c r="R31" s="18"/>
    </row>
    <row r="32" spans="2:18" x14ac:dyDescent="0.25">
      <c r="B32" s="11" t="s">
        <v>12</v>
      </c>
      <c r="C32" s="12">
        <f>COUNTIFS([2]DISPATCH_OTIF!$B$14:$B$105,B32,[2]DISPATCH_OTIF!$Q$14:$Q$105,"&gt;=0")</f>
        <v>0</v>
      </c>
      <c r="D32" s="12">
        <f>COUNTIFS([2]DISPATCH_OTIF!$B$14:$B$105,B32,[2]DISPATCH_OTIF!$Q$14:$Q$105,"&gt;=0",[2]DISPATCH_OTIF!$R$14:$R$105,"Hit")</f>
        <v>0</v>
      </c>
      <c r="E32" s="13" t="str">
        <f t="shared" si="1"/>
        <v/>
      </c>
      <c r="F32" s="14" t="e">
        <f>SUMIF([2]DISPATCH_OTIF!$B$14:B109,B32,[2]DISPATCH_OTIF!$S$14:$S$105)</f>
        <v>#VALUE!</v>
      </c>
      <c r="H32" s="2"/>
      <c r="I32" s="2"/>
      <c r="J32" s="2"/>
      <c r="K32" s="15"/>
      <c r="L32" s="16"/>
      <c r="M32" s="2"/>
      <c r="N32" s="2"/>
      <c r="O32" s="2"/>
      <c r="P32" s="2"/>
      <c r="Q32" s="2"/>
      <c r="R32" s="2"/>
    </row>
    <row r="33" spans="2:18" x14ac:dyDescent="0.25">
      <c r="B33" s="11" t="s">
        <v>18</v>
      </c>
      <c r="C33" s="12">
        <f>COUNTIFS([2]DISPATCH_OTIF!$B$14:$B$105,B33,[2]DISPATCH_OTIF!$Q$14:$Q$105,"&gt;=0")</f>
        <v>0</v>
      </c>
      <c r="D33" s="12">
        <f>COUNTIFS([2]DISPATCH_OTIF!$B$14:$B$105,B33,[2]DISPATCH_OTIF!$Q$14:$Q$105,"&gt;=0",[2]DISPATCH_OTIF!$R$14:$R$105,"Hit")</f>
        <v>0</v>
      </c>
      <c r="E33" s="13" t="str">
        <f t="shared" si="1"/>
        <v/>
      </c>
      <c r="F33" s="14" t="e">
        <f>SUMIF([2]DISPATCH_OTIF!$B$14:B110,B33,[2]DISPATCH_OTIF!$S$14:$S$105)</f>
        <v>#VALUE!</v>
      </c>
      <c r="H33" s="2"/>
      <c r="I33" s="2"/>
      <c r="J33" s="2"/>
      <c r="K33" s="15"/>
      <c r="L33" s="16"/>
      <c r="M33" s="2"/>
      <c r="N33" s="2"/>
      <c r="O33" s="2"/>
      <c r="P33" s="2"/>
      <c r="Q33" s="2"/>
      <c r="R33" s="2"/>
    </row>
    <row r="34" spans="2:18" x14ac:dyDescent="0.25">
      <c r="B34" s="11" t="s">
        <v>19</v>
      </c>
      <c r="C34" s="12"/>
      <c r="D34" s="12"/>
      <c r="E34" s="13"/>
      <c r="F34" s="14"/>
      <c r="H34" s="2"/>
      <c r="I34" s="2"/>
      <c r="J34" s="2"/>
      <c r="K34" s="15"/>
      <c r="L34" s="16"/>
      <c r="M34" s="2"/>
      <c r="N34" s="2"/>
      <c r="O34" s="2"/>
      <c r="P34" s="2"/>
      <c r="Q34" s="2"/>
      <c r="R34" s="2"/>
    </row>
    <row r="35" spans="2:18" x14ac:dyDescent="0.25">
      <c r="B35" s="20" t="s">
        <v>20</v>
      </c>
      <c r="C35" s="12">
        <f>COUNTIFS([2]DISPATCH_OTIF!$B$14:$B$105,B35,[2]DISPATCH_OTIF!$Q$14:$Q$105,"&gt;=0")</f>
        <v>3</v>
      </c>
      <c r="D35" s="12">
        <f>COUNTIFS([2]DISPATCH_OTIF!$B$14:$B$105,B35,[2]DISPATCH_OTIF!$Q$14:$Q$105,"&gt;=0",[2]DISPATCH_OTIF!$R$14:$R$105,"Hit")</f>
        <v>2</v>
      </c>
      <c r="E35" s="13">
        <f t="shared" si="1"/>
        <v>0.66666666666666663</v>
      </c>
      <c r="F35" s="14" t="e">
        <f>SUMIF([2]DISPATCH_OTIF!$B$14:B111,B35,[2]DISPATCH_OTIF!$S$14:$S$105)</f>
        <v>#VALUE!</v>
      </c>
      <c r="H35" s="2"/>
      <c r="I35" s="2"/>
      <c r="J35" s="2"/>
      <c r="K35" s="15"/>
      <c r="L35" s="16"/>
      <c r="M35" s="2"/>
      <c r="N35" s="2"/>
      <c r="O35" s="2"/>
      <c r="P35" s="2"/>
      <c r="Q35" s="2"/>
      <c r="R35" s="2"/>
    </row>
    <row r="36" spans="2:18" x14ac:dyDescent="0.25">
      <c r="B36" s="11" t="s">
        <v>2</v>
      </c>
      <c r="C36" s="12">
        <f>COUNTIFS([2]DISPATCH_OTIF!$B$14:$B$105,B36,[2]DISPATCH_OTIF!$Q$14:$Q$105,"&gt;=0")</f>
        <v>4</v>
      </c>
      <c r="D36" s="12">
        <f>COUNTIFS([2]DISPATCH_OTIF!$B$14:$B$105,B36,[2]DISPATCH_OTIF!$Q$14:$Q$105,"&gt;=0",[2]DISPATCH_OTIF!$R$14:$R$105,"Hit")</f>
        <v>4</v>
      </c>
      <c r="E36" s="13">
        <f t="shared" si="1"/>
        <v>1</v>
      </c>
      <c r="F36" s="14">
        <f>SUMIF([2]DISPATCH_OTIF!$B$14:B37,B36,[2]DISPATCH_OTIF!$AK$14:$AK$86)</f>
        <v>0</v>
      </c>
      <c r="H36" s="2"/>
      <c r="I36" s="2"/>
      <c r="J36" s="2"/>
      <c r="K36" s="15"/>
      <c r="L36" s="16"/>
      <c r="M36" s="2"/>
      <c r="N36" s="2"/>
      <c r="O36" s="2"/>
      <c r="P36" s="2"/>
      <c r="Q36" s="2"/>
      <c r="R36" s="2"/>
    </row>
    <row r="37" spans="2:18" x14ac:dyDescent="0.25">
      <c r="B37" s="11" t="s">
        <v>14</v>
      </c>
      <c r="C37" s="12">
        <f>COUNTIFS([2]DISPATCH_OTIF!$B$14:$B$105,B37,[2]DISPATCH_OTIF!$Q$14:$Q$105,"&gt;=0")</f>
        <v>0</v>
      </c>
      <c r="D37" s="12">
        <f>COUNTIFS([2]DISPATCH_OTIF!$B$14:$B$105,B37,[2]DISPATCH_OTIF!$Q$14:$Q$105,"&gt;=0",[2]DISPATCH_OTIF!$R$14:$R$105,"Hit")</f>
        <v>0</v>
      </c>
      <c r="E37" s="13" t="str">
        <f t="shared" si="1"/>
        <v/>
      </c>
      <c r="F37" s="14" t="e">
        <f>SUMIF([2]DISPATCH_OTIF!$B$14:B112,B37,[2]DISPATCH_OTIF!$S$14:$S$105)</f>
        <v>#VALUE!</v>
      </c>
      <c r="H37" s="2"/>
      <c r="I37" s="2"/>
      <c r="J37" s="2"/>
      <c r="K37" s="15"/>
      <c r="L37" s="16"/>
      <c r="M37" s="2"/>
      <c r="N37" s="2"/>
      <c r="O37" s="2"/>
      <c r="P37" s="2"/>
      <c r="Q37" s="2"/>
      <c r="R37" s="2"/>
    </row>
    <row r="38" spans="2:18" x14ac:dyDescent="0.25">
      <c r="B38" s="11" t="s">
        <v>16</v>
      </c>
      <c r="C38" s="12">
        <f>COUNTIFS([2]DISPATCH_OTIF!$B$14:$B$105,B38,[2]DISPATCH_OTIF!$Q$14:$Q$105,"&gt;=0")</f>
        <v>0</v>
      </c>
      <c r="D38" s="12">
        <f>COUNTIFS([2]DISPATCH_OTIF!$B$14:$B$105,B38,[2]DISPATCH_OTIF!$Q$14:$Q$105,"&gt;=0",[2]DISPATCH_OTIF!$R$14:$R$105,"Hit")</f>
        <v>0</v>
      </c>
      <c r="E38" s="13" t="str">
        <f t="shared" si="1"/>
        <v/>
      </c>
      <c r="F38" s="14" t="e">
        <f>SUMIF([2]DISPATCH_OTIF!$B$14:B113,B38,[2]DISPATCH_OTIF!$S$14:$S$105)</f>
        <v>#VALUE!</v>
      </c>
      <c r="H38" s="2"/>
      <c r="I38" s="2"/>
      <c r="J38" s="2"/>
      <c r="K38" s="15"/>
      <c r="L38" s="16"/>
      <c r="M38" s="2"/>
      <c r="N38" s="2"/>
      <c r="O38" s="2"/>
      <c r="P38" s="2"/>
      <c r="Q38" s="2"/>
      <c r="R38" s="2"/>
    </row>
    <row r="39" spans="2:18" x14ac:dyDescent="0.25">
      <c r="B39" s="11" t="s">
        <v>10</v>
      </c>
      <c r="C39" s="12">
        <f>COUNTIFS([2]DISPATCH_OTIF!$B$14:$B$105,B39,[2]DISPATCH_OTIF!$Q$14:$Q$105,"&gt;=0")</f>
        <v>0</v>
      </c>
      <c r="D39" s="12">
        <f>COUNTIFS([2]DISPATCH_OTIF!$B$14:$B$105,B39,[2]DISPATCH_OTIF!$Q$14:$Q$105,"&gt;=0",[2]DISPATCH_OTIF!$R$14:$R$105,"Hit")</f>
        <v>0</v>
      </c>
      <c r="E39" s="13" t="str">
        <f t="shared" si="1"/>
        <v/>
      </c>
      <c r="F39" s="14" t="e">
        <f>SUMIF([2]DISPATCH_OTIF!$B$14:B114,B39,[2]DISPATCH_OTIF!$S$14:$S$105)</f>
        <v>#VALUE!</v>
      </c>
      <c r="H39" s="2"/>
      <c r="I39" s="2"/>
      <c r="J39" s="2"/>
      <c r="K39" s="15"/>
      <c r="L39" s="16"/>
      <c r="M39" s="2"/>
      <c r="N39" s="2"/>
      <c r="O39" s="2"/>
      <c r="P39" s="2"/>
      <c r="Q39" s="2"/>
      <c r="R39" s="2"/>
    </row>
    <row r="40" spans="2:18" ht="15.75" thickBot="1" x14ac:dyDescent="0.3">
      <c r="B40" s="11" t="s">
        <v>21</v>
      </c>
      <c r="C40" s="12">
        <f>COUNTIFS([2]DISPATCH_OTIF!$B$14:$B$105,B40,[2]DISPATCH_OTIF!$Q$14:$Q$105,"&gt;0")</f>
        <v>0</v>
      </c>
      <c r="D40" s="12">
        <f>COUNTIFS([2]DISPATCH_OTIF!$B$14:$B$105,B40,[2]DISPATCH_OTIF!$Q$14:$Q$105,"&gt;=0",[2]DISPATCH_OTIF!$R$14:$R$105,"Hit")</f>
        <v>0</v>
      </c>
      <c r="E40" s="13" t="str">
        <f t="shared" si="1"/>
        <v/>
      </c>
      <c r="F40" s="14" t="e">
        <f>SUMIF([2]DISPATCH_OTIF!$B$14:B111,$B40,[2]DISPATCH_OTIF!$J$14:$J$86)</f>
        <v>#VALUE!</v>
      </c>
      <c r="H40" s="2"/>
      <c r="I40" s="2"/>
      <c r="J40" s="2"/>
      <c r="K40" s="15"/>
      <c r="L40" s="16"/>
      <c r="M40" s="2"/>
      <c r="N40" s="2"/>
      <c r="O40" s="2"/>
      <c r="P40" s="2"/>
      <c r="Q40" s="2"/>
      <c r="R40" s="2"/>
    </row>
    <row r="41" spans="2:18" ht="15.75" thickBot="1" x14ac:dyDescent="0.3">
      <c r="B41" s="21" t="s">
        <v>22</v>
      </c>
      <c r="C41" s="22">
        <f>SUM(C28:C40)</f>
        <v>12</v>
      </c>
      <c r="D41" s="22">
        <f>SUM(D28:D40)</f>
        <v>11</v>
      </c>
      <c r="E41" s="23">
        <f>D41/C41</f>
        <v>0.91666666666666663</v>
      </c>
      <c r="F41" s="24" t="e">
        <f>SUM(F28:F40)</f>
        <v>#VALUE!</v>
      </c>
      <c r="H41" s="5"/>
      <c r="I41" s="5"/>
      <c r="J41" s="5"/>
      <c r="K41" s="17"/>
      <c r="L41" s="18"/>
      <c r="M41" s="2"/>
      <c r="N41" s="2"/>
      <c r="O41" s="2"/>
      <c r="P41" s="2"/>
      <c r="Q41" s="2"/>
      <c r="R41" s="2"/>
    </row>
    <row r="42" spans="2:18" x14ac:dyDescent="0.25">
      <c r="B42" s="5"/>
      <c r="C42" s="25"/>
      <c r="D42" s="25"/>
      <c r="E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B43" s="5"/>
      <c r="C43" s="25"/>
      <c r="D43" s="25"/>
      <c r="E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15.75" thickBot="1" x14ac:dyDescent="0.3">
      <c r="B44" s="5"/>
      <c r="C44" s="25"/>
      <c r="D44" s="25"/>
      <c r="E44" s="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32.25" thickBot="1" x14ac:dyDescent="0.55000000000000004">
      <c r="B45" s="5"/>
      <c r="C45" s="25"/>
      <c r="D45" s="1" t="s">
        <v>25</v>
      </c>
      <c r="E45" s="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B46" s="5"/>
      <c r="C46" s="25"/>
      <c r="D46" s="25"/>
      <c r="E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15.75" thickBot="1" x14ac:dyDescent="0.3">
      <c r="B47" s="5"/>
      <c r="C47" s="25"/>
      <c r="D47" s="25"/>
      <c r="E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15.75" thickBot="1" x14ac:dyDescent="0.3">
      <c r="B48" s="4" t="s">
        <v>3</v>
      </c>
      <c r="H48" s="5"/>
      <c r="I48" s="2"/>
      <c r="J48" s="2"/>
      <c r="K48" s="2"/>
      <c r="L48" s="2"/>
      <c r="M48" s="2"/>
      <c r="N48" s="5"/>
      <c r="O48" s="2"/>
      <c r="P48" s="2"/>
      <c r="Q48" s="2"/>
      <c r="R48" s="2"/>
    </row>
    <row r="49" spans="2:18" ht="30.75" thickBot="1" x14ac:dyDescent="0.3">
      <c r="B49" s="6" t="s">
        <v>5</v>
      </c>
      <c r="C49" s="7" t="s">
        <v>6</v>
      </c>
      <c r="D49" s="7" t="s">
        <v>7</v>
      </c>
      <c r="E49" s="7" t="s">
        <v>8</v>
      </c>
      <c r="F49" s="8" t="s">
        <v>26</v>
      </c>
      <c r="H49" s="9"/>
      <c r="I49" s="10"/>
      <c r="J49" s="10"/>
      <c r="K49" s="10"/>
      <c r="L49" s="10"/>
      <c r="M49" s="2"/>
      <c r="N49" s="9"/>
      <c r="O49" s="10"/>
      <c r="P49" s="10"/>
      <c r="Q49" s="10"/>
      <c r="R49" s="10"/>
    </row>
    <row r="50" spans="2:18" x14ac:dyDescent="0.25">
      <c r="B50" s="11" t="s">
        <v>11</v>
      </c>
      <c r="C50" s="12">
        <f>COUNTIFS([2]DISPATCH_OTIF!$B$14:$B$86,$B50,[2]DISPATCH_OTIF!$Z$14:$Z$86,"&gt;=0")</f>
        <v>1</v>
      </c>
      <c r="D50" s="12">
        <f>COUNTIFS([2]DISPATCH_OTIF!$B$14:$B$86,$B50,[2]DISPATCH_OTIF!$Z$14:$Z$86,"&gt;=0",[2]DISPATCH_OTIF!$AA$14:$AA$86,"Hit")</f>
        <v>1</v>
      </c>
      <c r="E50" s="13">
        <f>IFERROR(D50/C50,"")</f>
        <v>1</v>
      </c>
      <c r="F50" s="14" t="e">
        <f>SUMIF([2]DISPATCH_OTIF!$B$14:B121,$B50,[2]DISPATCH_OTIF!$J$14:$J$86)</f>
        <v>#VALUE!</v>
      </c>
      <c r="H50" s="2"/>
      <c r="I50" s="2"/>
      <c r="J50" s="2"/>
      <c r="K50" s="15"/>
      <c r="L50" s="16"/>
      <c r="M50" s="2"/>
      <c r="N50" s="2"/>
      <c r="O50" s="2"/>
      <c r="P50" s="2"/>
      <c r="Q50" s="15"/>
      <c r="R50" s="16"/>
    </row>
    <row r="51" spans="2:18" x14ac:dyDescent="0.25">
      <c r="B51" s="11" t="s">
        <v>13</v>
      </c>
      <c r="C51" s="12">
        <f>COUNTIFS([2]DISPATCH_OTIF!$B$14:$B$86,$B51,[2]DISPATCH_OTIF!$Z$14:$Z$86,"&gt;=0")</f>
        <v>1</v>
      </c>
      <c r="D51" s="12">
        <f>COUNTIFS([2]DISPATCH_OTIF!$B$14:$B$86,$B51,[2]DISPATCH_OTIF!$Z$14:$Z$86,"&gt;=0",[2]DISPATCH_OTIF!$AA$14:$AA$86,"Hit")</f>
        <v>1</v>
      </c>
      <c r="E51" s="13">
        <f t="shared" ref="E51:E62" si="2">IFERROR(D51/C51,"")</f>
        <v>1</v>
      </c>
      <c r="F51" s="14" t="e">
        <f>SUMIF([2]DISPATCH_OTIF!$B$14:B122,$B51,[2]DISPATCH_OTIF!$J$14:$J$86)</f>
        <v>#VALUE!</v>
      </c>
      <c r="H51" s="2"/>
      <c r="I51" s="2"/>
      <c r="J51" s="2"/>
      <c r="K51" s="15"/>
      <c r="L51" s="16"/>
      <c r="M51" s="2"/>
      <c r="N51" s="2"/>
      <c r="O51" s="2"/>
      <c r="P51" s="2"/>
      <c r="Q51" s="15"/>
      <c r="R51" s="16"/>
    </row>
    <row r="52" spans="2:18" x14ac:dyDescent="0.25">
      <c r="B52" s="11" t="s">
        <v>15</v>
      </c>
      <c r="C52" s="12">
        <f>COUNTIFS([2]DISPATCH_OTIF!$B$14:$B$86,$B52,[2]DISPATCH_OTIF!$Z$14:$Z$86,"&gt;=0")</f>
        <v>0</v>
      </c>
      <c r="D52" s="12">
        <f>COUNTIFS([2]DISPATCH_OTIF!$B$14:$B$86,$B52,[2]DISPATCH_OTIF!$Z$14:$Z$86,"&gt;=0",[2]DISPATCH_OTIF!$AA$14:$AA$86,"Hit")</f>
        <v>0</v>
      </c>
      <c r="E52" s="13" t="str">
        <f t="shared" si="2"/>
        <v/>
      </c>
      <c r="F52" s="14" t="e">
        <f>SUMIF([2]DISPATCH_OTIF!$B$14:B123,$B52,[2]DISPATCH_OTIF!$J$14:$J$86)</f>
        <v>#VALUE!</v>
      </c>
      <c r="H52" s="2"/>
      <c r="I52" s="2"/>
      <c r="J52" s="2"/>
      <c r="K52" s="15"/>
      <c r="L52" s="16"/>
      <c r="M52" s="2"/>
      <c r="N52" s="2"/>
      <c r="O52" s="2"/>
      <c r="P52" s="2"/>
      <c r="Q52" s="15"/>
      <c r="R52" s="16"/>
    </row>
    <row r="53" spans="2:18" x14ac:dyDescent="0.25">
      <c r="B53" s="11" t="s">
        <v>17</v>
      </c>
      <c r="C53" s="12">
        <f>COUNTIFS([2]DISPATCH_OTIF!$B$14:$B$86,$B53,[2]DISPATCH_OTIF!$Z$14:$Z$86,"&gt;=0")</f>
        <v>0</v>
      </c>
      <c r="D53" s="12">
        <f>COUNTIFS([2]DISPATCH_OTIF!$B$14:$B$86,$B53,[2]DISPATCH_OTIF!$Z$14:$Z$86,"&gt;=0",[2]DISPATCH_OTIF!$AA$14:$AA$86,"Hit")</f>
        <v>0</v>
      </c>
      <c r="E53" s="13" t="str">
        <f t="shared" si="2"/>
        <v/>
      </c>
      <c r="F53" s="14" t="e">
        <f>SUMIF([2]DISPATCH_OTIF!$B$14:B124,$B53,[2]DISPATCH_OTIF!$J$14:$J$86)</f>
        <v>#VALUE!</v>
      </c>
      <c r="H53" s="2"/>
      <c r="I53" s="2"/>
      <c r="J53" s="2"/>
      <c r="K53" s="15"/>
      <c r="L53" s="16"/>
      <c r="M53" s="2"/>
      <c r="N53" s="5"/>
      <c r="O53" s="5"/>
      <c r="P53" s="5"/>
      <c r="Q53" s="17"/>
      <c r="R53" s="18"/>
    </row>
    <row r="54" spans="2:18" x14ac:dyDescent="0.25">
      <c r="B54" s="11" t="s">
        <v>12</v>
      </c>
      <c r="C54" s="12">
        <f>COUNTIFS([2]DISPATCH_OTIF!$B$14:$B$86,$B54,[2]DISPATCH_OTIF!$Z$14:$Z$86,"&gt;=0")</f>
        <v>0</v>
      </c>
      <c r="D54" s="12">
        <f>COUNTIFS([2]DISPATCH_OTIF!$B$14:$B$86,$B54,[2]DISPATCH_OTIF!$Z$14:$Z$86,"&gt;=0",[2]DISPATCH_OTIF!$AA$14:$AA$86,"Hit")</f>
        <v>0</v>
      </c>
      <c r="E54" s="13" t="str">
        <f t="shared" si="2"/>
        <v/>
      </c>
      <c r="F54" s="14" t="e">
        <f>SUMIF([2]DISPATCH_OTIF!$B$14:B125,$B54,[2]DISPATCH_OTIF!$J$14:$J$86)</f>
        <v>#VALUE!</v>
      </c>
      <c r="H54" s="2"/>
      <c r="I54" s="2"/>
      <c r="J54" s="2"/>
      <c r="K54" s="15"/>
      <c r="L54" s="16"/>
      <c r="M54" s="2"/>
      <c r="N54" s="5"/>
      <c r="O54" s="5"/>
      <c r="P54" s="5"/>
      <c r="Q54" s="17"/>
      <c r="R54" s="18"/>
    </row>
    <row r="55" spans="2:18" x14ac:dyDescent="0.25">
      <c r="B55" s="11" t="s">
        <v>18</v>
      </c>
      <c r="C55" s="12">
        <f>COUNTIFS([2]DISPATCH_OTIF!$B$14:$B$86,$B55,[2]DISPATCH_OTIF!$Z$14:$Z$86,"&gt;=0")</f>
        <v>0</v>
      </c>
      <c r="D55" s="12">
        <f>COUNTIFS([2]DISPATCH_OTIF!$B$14:$B$86,$B55,[2]DISPATCH_OTIF!$Z$14:$Z$86,"&gt;=0",[2]DISPATCH_OTIF!$AA$14:$AA$86,"Hit")</f>
        <v>0</v>
      </c>
      <c r="E55" s="13" t="str">
        <f t="shared" si="2"/>
        <v/>
      </c>
      <c r="F55" s="14" t="e">
        <f>SUMIF([2]DISPATCH_OTIF!$B$14:B126,$B55,[2]DISPATCH_OTIF!$J$14:$J$86)</f>
        <v>#VALUE!</v>
      </c>
      <c r="H55" s="2"/>
      <c r="I55" s="2"/>
      <c r="J55" s="2"/>
      <c r="K55" s="15"/>
      <c r="L55" s="16"/>
      <c r="M55" s="2"/>
      <c r="N55" s="2"/>
      <c r="O55" s="2"/>
      <c r="P55" s="2"/>
      <c r="Q55" s="2"/>
      <c r="R55" s="2"/>
    </row>
    <row r="56" spans="2:18" x14ac:dyDescent="0.25">
      <c r="B56" s="11" t="s">
        <v>19</v>
      </c>
      <c r="C56" s="27">
        <v>0</v>
      </c>
      <c r="D56" s="27">
        <v>0</v>
      </c>
      <c r="E56" s="28"/>
      <c r="F56" s="2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20" t="s">
        <v>20</v>
      </c>
      <c r="C57" s="12">
        <f>COUNTIFS([2]DISPATCH_OTIF!$B$14:$B$86,$B57,[2]DISPATCH_OTIF!$Z$14:$Z$86,"&gt;=0")</f>
        <v>3</v>
      </c>
      <c r="D57" s="12">
        <f>COUNTIFS([2]DISPATCH_OTIF!$B$14:$B$86,$B57,[2]DISPATCH_OTIF!$Z$14:$Z$86,"&gt;=0",[2]DISPATCH_OTIF!$AA$14:$AA$86,"Hit")</f>
        <v>1</v>
      </c>
      <c r="E57" s="13">
        <f t="shared" si="2"/>
        <v>0.33333333333333331</v>
      </c>
      <c r="F57" s="14" t="e">
        <f>SUMIF([2]DISPATCH_OTIF!$B$14:B127,$B57,[2]DISPATCH_OTIF!$J$14:$J$86)</f>
        <v>#VALUE!</v>
      </c>
      <c r="H57" s="2"/>
      <c r="I57" s="2"/>
      <c r="J57" s="2"/>
      <c r="K57" s="15"/>
      <c r="L57" s="16"/>
      <c r="M57" s="2"/>
      <c r="N57" s="2"/>
      <c r="O57" s="2"/>
      <c r="P57" s="2"/>
      <c r="Q57" s="2"/>
      <c r="R57" s="2"/>
    </row>
    <row r="58" spans="2:18" x14ac:dyDescent="0.25">
      <c r="B58" s="11" t="s">
        <v>2</v>
      </c>
      <c r="C58" s="12">
        <f>COUNTIFS([2]DISPATCH_OTIF!$B$14:$B$86,$B58,[2]DISPATCH_OTIF!$Z$14:$Z$86,"&gt;=0")</f>
        <v>6</v>
      </c>
      <c r="D58" s="12">
        <f>COUNTIFS([2]DISPATCH_OTIF!$B$14:$B$86,$B58,[2]DISPATCH_OTIF!$Z$14:$Z$86,"&gt;=0",[2]DISPATCH_OTIF!$AA$14:$AA$86,"Hit")</f>
        <v>6</v>
      </c>
      <c r="E58" s="13">
        <f t="shared" si="2"/>
        <v>1</v>
      </c>
      <c r="F58" s="14" t="e">
        <f>SUMIF([2]DISPATCH_OTIF!$B$14:B132,B58,[2]DISPATCH_OTIF!$S$14:$S$105)</f>
        <v>#VALUE!</v>
      </c>
      <c r="H58" s="2"/>
      <c r="I58" s="2"/>
      <c r="J58" s="2"/>
      <c r="K58" s="15"/>
      <c r="L58" s="16"/>
      <c r="M58" s="2"/>
      <c r="N58" s="2"/>
      <c r="O58" s="2"/>
      <c r="P58" s="2"/>
      <c r="Q58" s="2"/>
      <c r="R58" s="2"/>
    </row>
    <row r="59" spans="2:18" x14ac:dyDescent="0.25">
      <c r="B59" s="11" t="s">
        <v>14</v>
      </c>
      <c r="C59" s="12">
        <f>COUNTIFS([2]DISPATCH_OTIF!$B$14:$B$86,$B59,[2]DISPATCH_OTIF!$Z$14:$Z$86,"&gt;=0")</f>
        <v>0</v>
      </c>
      <c r="D59" s="12">
        <f>COUNTIFS([2]DISPATCH_OTIF!$B$14:$B$86,$B59,[2]DISPATCH_OTIF!$Z$14:$Z$86,"&gt;=0",[2]DISPATCH_OTIF!$AA$14:$AA$86,"Hit")</f>
        <v>0</v>
      </c>
      <c r="E59" s="13" t="str">
        <f t="shared" si="2"/>
        <v/>
      </c>
      <c r="F59" s="14">
        <f>SUMIF([2]DISPATCH_OTIF!$B$14:B58,B59,[2]DISPATCH_OTIF!$AK$14:$AK$86)</f>
        <v>0</v>
      </c>
      <c r="H59" s="2"/>
      <c r="I59" s="2"/>
      <c r="J59" s="2"/>
      <c r="K59" s="15"/>
      <c r="L59" s="16"/>
      <c r="M59" s="2"/>
      <c r="N59" s="2"/>
      <c r="O59" s="2"/>
      <c r="P59" s="2"/>
      <c r="Q59" s="2"/>
      <c r="R59" s="2"/>
    </row>
    <row r="60" spans="2:18" x14ac:dyDescent="0.25">
      <c r="B60" s="11" t="s">
        <v>16</v>
      </c>
      <c r="C60" s="12">
        <f>COUNTIFS([2]DISPATCH_OTIF!$B$14:$B$86,$B60,[2]DISPATCH_OTIF!$Z$14:$Z$86,"&gt;=0")</f>
        <v>0</v>
      </c>
      <c r="D60" s="12">
        <f>COUNTIFS([2]DISPATCH_OTIF!$B$14:$B$86,$B60,[2]DISPATCH_OTIF!$Z$14:$Z$86,"&gt;=0",[2]DISPATCH_OTIF!$AA$14:$AA$86,"Hit")</f>
        <v>0</v>
      </c>
      <c r="E60" s="13" t="str">
        <f t="shared" si="2"/>
        <v/>
      </c>
      <c r="F60" s="14" t="e">
        <f>SUMIF([2]DISPATCH_OTIF!$B$14:B132,B60,[2]DISPATCH_OTIF!$S$14:$S$105)</f>
        <v>#VALUE!</v>
      </c>
      <c r="H60" s="2"/>
      <c r="I60" s="2"/>
      <c r="J60" s="2"/>
      <c r="K60" s="15"/>
      <c r="L60" s="16"/>
      <c r="M60" s="2"/>
      <c r="N60" s="2"/>
      <c r="O60" s="2"/>
      <c r="P60" s="2"/>
      <c r="Q60" s="2"/>
      <c r="R60" s="2"/>
    </row>
    <row r="61" spans="2:18" x14ac:dyDescent="0.25">
      <c r="B61" s="11" t="s">
        <v>10</v>
      </c>
      <c r="C61" s="12">
        <f>COUNTIFS([2]DISPATCH_OTIF!$B$14:$B$86,$B61,[2]DISPATCH_OTIF!$Z$14:$Z$86,"&gt;=0")</f>
        <v>0</v>
      </c>
      <c r="D61" s="12">
        <f>COUNTIFS([2]DISPATCH_OTIF!$B$14:$B$86,$B61,[2]DISPATCH_OTIF!$Z$14:$Z$86,"&gt;=0",[2]DISPATCH_OTIF!$AA$14:$AA$86,"Hit")</f>
        <v>0</v>
      </c>
      <c r="E61" s="13" t="str">
        <f t="shared" si="2"/>
        <v/>
      </c>
      <c r="F61" s="14" t="e">
        <f>SUMIF([2]DISPATCH_OTIF!$B$14:B128,$B61,[2]DISPATCH_OTIF!$J$14:$J$86)</f>
        <v>#VALUE!</v>
      </c>
      <c r="H61" s="2"/>
      <c r="I61" s="2"/>
      <c r="J61" s="2"/>
      <c r="K61" s="15"/>
      <c r="L61" s="16"/>
      <c r="M61" s="2"/>
      <c r="N61" s="2"/>
      <c r="O61" s="2"/>
      <c r="P61" s="2"/>
      <c r="Q61" s="2"/>
      <c r="R61" s="2"/>
    </row>
    <row r="62" spans="2:18" ht="15.75" thickBot="1" x14ac:dyDescent="0.3">
      <c r="B62" s="11" t="s">
        <v>21</v>
      </c>
      <c r="C62" s="12">
        <f>COUNTIFS([2]DISPATCH_OTIF!$B$14:$B$86,$B62,[2]DISPATCH_OTIF!$Z$14:$Z$86,"&gt;=0")</f>
        <v>0</v>
      </c>
      <c r="D62" s="12">
        <f>COUNTIFS([2]DISPATCH_OTIF!$B$14:$B$86,$B62,[2]DISPATCH_OTIF!$Z$14:$Z$86,"&gt;=0",[2]DISPATCH_OTIF!$AA$14:$AA$86,"Hit")</f>
        <v>0</v>
      </c>
      <c r="E62" s="13" t="str">
        <f t="shared" si="2"/>
        <v/>
      </c>
      <c r="F62" s="14" t="e">
        <f>SUMIF([2]DISPATCH_OTIF!$B$14:B129,$B62,[2]DISPATCH_OTIF!$J$14:$J$86)</f>
        <v>#VALUE!</v>
      </c>
      <c r="H62" s="2"/>
      <c r="I62" s="2"/>
      <c r="J62" s="2"/>
      <c r="K62" s="15"/>
      <c r="L62" s="16"/>
      <c r="M62" s="2"/>
      <c r="N62" s="2"/>
      <c r="O62" s="2"/>
      <c r="P62" s="2"/>
      <c r="Q62" s="2"/>
      <c r="R62" s="2"/>
    </row>
    <row r="63" spans="2:18" ht="15.75" thickBot="1" x14ac:dyDescent="0.3">
      <c r="B63" s="21" t="s">
        <v>22</v>
      </c>
      <c r="C63" s="22">
        <f>SUM(C50:C62)</f>
        <v>11</v>
      </c>
      <c r="D63" s="22">
        <f>SUM(D50:D62)</f>
        <v>9</v>
      </c>
      <c r="E63" s="23">
        <f>D63/C63</f>
        <v>0.81818181818181823</v>
      </c>
      <c r="F63" s="24" t="e">
        <f>SUM(F50:F62)</f>
        <v>#VALUE!</v>
      </c>
      <c r="G63" s="2"/>
      <c r="H63" s="5"/>
      <c r="I63" s="5"/>
      <c r="J63" s="5"/>
      <c r="K63" s="17"/>
      <c r="L63" s="18"/>
      <c r="M63" s="2"/>
      <c r="N63" s="2"/>
      <c r="O63" s="2"/>
      <c r="P63" s="2"/>
      <c r="Q63" s="2"/>
      <c r="R63" s="2"/>
    </row>
    <row r="64" spans="2:18" x14ac:dyDescent="0.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15.75" thickBot="1" x14ac:dyDescent="0.3">
      <c r="B65" s="5"/>
      <c r="C65" s="25"/>
      <c r="D65" s="25"/>
      <c r="E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32.25" thickBot="1" x14ac:dyDescent="0.55000000000000004">
      <c r="B66" s="5"/>
      <c r="C66" s="25"/>
      <c r="D66" s="1" t="s">
        <v>27</v>
      </c>
      <c r="E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x14ac:dyDescent="0.25">
      <c r="B67" s="5"/>
      <c r="C67" s="25"/>
      <c r="D67" s="25"/>
      <c r="E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ht="15.75" thickBot="1" x14ac:dyDescent="0.3">
      <c r="B68" s="5"/>
      <c r="C68" s="25"/>
      <c r="D68" s="25"/>
      <c r="E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ht="15.75" thickBot="1" x14ac:dyDescent="0.3">
      <c r="B69" s="4" t="s">
        <v>3</v>
      </c>
      <c r="H69" s="5"/>
      <c r="I69" s="2"/>
      <c r="J69" s="2"/>
      <c r="K69" s="2"/>
      <c r="L69" s="2"/>
      <c r="M69" s="2"/>
      <c r="N69" s="5"/>
      <c r="O69" s="2"/>
      <c r="P69" s="2"/>
      <c r="Q69" s="2"/>
      <c r="R69" s="2"/>
    </row>
    <row r="70" spans="2:18" ht="30.75" thickBot="1" x14ac:dyDescent="0.3">
      <c r="B70" s="6" t="s">
        <v>5</v>
      </c>
      <c r="C70" s="7" t="s">
        <v>6</v>
      </c>
      <c r="D70" s="7" t="s">
        <v>7</v>
      </c>
      <c r="E70" s="7" t="s">
        <v>8</v>
      </c>
      <c r="F70" s="8" t="s">
        <v>28</v>
      </c>
      <c r="H70" s="9"/>
      <c r="I70" s="10"/>
      <c r="J70" s="10"/>
      <c r="K70" s="10"/>
      <c r="L70" s="10"/>
      <c r="M70" s="2"/>
      <c r="N70" s="9"/>
      <c r="O70" s="10"/>
      <c r="P70" s="10"/>
      <c r="Q70" s="10"/>
      <c r="R70" s="10"/>
    </row>
    <row r="71" spans="2:18" x14ac:dyDescent="0.25">
      <c r="B71" s="11" t="s">
        <v>11</v>
      </c>
      <c r="C71" s="12">
        <f>COUNTIFS([2]DISPATCH_OTIF!$B$14:$B$86,B71,[2]DISPATCH_OTIF!$AI$14:$AI$86,"&gt;=0")</f>
        <v>1</v>
      </c>
      <c r="D71" s="12">
        <f>COUNTIFS([2]DISPATCH_OTIF!$B$14:$B$86,B71,[2]DISPATCH_OTIF!$AI$14:$AI$86,"&gt;=0",[2]DISPATCH_OTIF!$AJ$14:$AJ$86,"Hit")</f>
        <v>0</v>
      </c>
      <c r="E71" s="13">
        <f t="shared" ref="E71:E83" si="3">IFERROR(D71/C71,"")</f>
        <v>0</v>
      </c>
      <c r="F71" s="14">
        <f>SUMIF([2]DISPATCH_OTIF!$B$14:B86,B71,[2]DISPATCH_OTIF!$AK$14:$AK$86)</f>
        <v>0</v>
      </c>
      <c r="H71" s="2"/>
      <c r="I71" s="2"/>
      <c r="J71" s="2"/>
      <c r="K71" s="15"/>
      <c r="L71" s="16"/>
      <c r="M71" s="2"/>
      <c r="N71" s="2"/>
      <c r="O71" s="2"/>
      <c r="P71" s="2"/>
      <c r="Q71" s="15"/>
      <c r="R71" s="16"/>
    </row>
    <row r="72" spans="2:18" x14ac:dyDescent="0.25">
      <c r="B72" s="11" t="s">
        <v>13</v>
      </c>
      <c r="C72" s="12">
        <f>COUNTIFS([2]DISPATCH_OTIF!$B$14:$B$86,B72,[2]DISPATCH_OTIF!$AI$14:$AI$86,"&gt;=0")</f>
        <v>4</v>
      </c>
      <c r="D72" s="12">
        <f>COUNTIFS([2]DISPATCH_OTIF!$B$14:$B$86,B72,[2]DISPATCH_OTIF!$AI$14:$AI$86,"&gt;=0",[2]DISPATCH_OTIF!$AJ$14:$AJ$86,"Hit")</f>
        <v>1</v>
      </c>
      <c r="E72" s="13">
        <f t="shared" si="3"/>
        <v>0.25</v>
      </c>
      <c r="F72" s="14">
        <f>SUMIF([2]DISPATCH_OTIF!$B$14:B86,B72,[2]DISPATCH_OTIF!$AK$14:$AK$86)</f>
        <v>0</v>
      </c>
      <c r="H72" s="2"/>
      <c r="I72" s="2"/>
      <c r="J72" s="2"/>
      <c r="K72" s="15"/>
      <c r="L72" s="16"/>
      <c r="M72" s="2"/>
      <c r="N72" s="2"/>
      <c r="O72" s="2"/>
      <c r="P72" s="2"/>
      <c r="Q72" s="15"/>
      <c r="R72" s="16"/>
    </row>
    <row r="73" spans="2:18" x14ac:dyDescent="0.25">
      <c r="B73" s="11" t="s">
        <v>15</v>
      </c>
      <c r="C73" s="12">
        <f>COUNTIFS([2]DISPATCH_OTIF!$B$14:$B$86,B73,[2]DISPATCH_OTIF!$AI$14:$AI$86,"&gt;=0")</f>
        <v>0</v>
      </c>
      <c r="D73" s="12">
        <f>COUNTIFS([2]DISPATCH_OTIF!$B$14:$B$86,B73,[2]DISPATCH_OTIF!$AI$14:$AI$86,"&gt;=0",[2]DISPATCH_OTIF!$AJ$14:$AJ$86,"Hit")</f>
        <v>0</v>
      </c>
      <c r="E73" s="13" t="str">
        <f t="shared" si="3"/>
        <v/>
      </c>
      <c r="F73" s="14">
        <f>SUMIF([2]DISPATCH_OTIF!$B$14:B86,B73,[2]DISPATCH_OTIF!$AK$14:$AK$86)</f>
        <v>0</v>
      </c>
      <c r="H73" s="2"/>
      <c r="I73" s="2"/>
      <c r="J73" s="2"/>
      <c r="K73" s="15"/>
      <c r="L73" s="16"/>
      <c r="M73" s="2"/>
      <c r="N73" s="2"/>
      <c r="O73" s="2"/>
      <c r="P73" s="2"/>
      <c r="Q73" s="15"/>
      <c r="R73" s="16"/>
    </row>
    <row r="74" spans="2:18" x14ac:dyDescent="0.25">
      <c r="B74" s="11" t="s">
        <v>17</v>
      </c>
      <c r="C74" s="12">
        <f>COUNTIFS([2]DISPATCH_OTIF!$B$14:$B$86,B74,[2]DISPATCH_OTIF!$AI$14:$AI$86,"&gt;=0")</f>
        <v>0</v>
      </c>
      <c r="D74" s="12">
        <f>COUNTIFS([2]DISPATCH_OTIF!$B$14:$B$86,B74,[2]DISPATCH_OTIF!$AI$14:$AI$86,"&gt;=0",[2]DISPATCH_OTIF!$AJ$14:$AJ$86,"Hit")</f>
        <v>0</v>
      </c>
      <c r="E74" s="13" t="str">
        <f t="shared" si="3"/>
        <v/>
      </c>
      <c r="F74" s="14" t="e">
        <f>SUMIF([2]DISPATCH_OTIF!$B$14:B87,B74,[2]DISPATCH_OTIF!$AK$14:$AK$86)</f>
        <v>#VALUE!</v>
      </c>
      <c r="H74" s="2"/>
      <c r="I74" s="2"/>
      <c r="J74" s="2"/>
      <c r="K74" s="15"/>
      <c r="L74" s="16"/>
      <c r="M74" s="2"/>
      <c r="N74" s="5"/>
      <c r="O74" s="5"/>
      <c r="P74" s="5"/>
      <c r="Q74" s="17"/>
      <c r="R74" s="18"/>
    </row>
    <row r="75" spans="2:18" x14ac:dyDescent="0.25">
      <c r="B75" s="11" t="s">
        <v>12</v>
      </c>
      <c r="C75" s="12">
        <f>COUNTIFS([2]DISPATCH_OTIF!$B$14:$B$86,B75,[2]DISPATCH_OTIF!$AI$14:$AI$86,"&gt;=0")</f>
        <v>0</v>
      </c>
      <c r="D75" s="12">
        <f>COUNTIFS([2]DISPATCH_OTIF!$B$14:$B$86,B75,[2]DISPATCH_OTIF!$AI$14:$AI$86,"&gt;=0",[2]DISPATCH_OTIF!$AJ$14:$AJ$86,"Hit")</f>
        <v>0</v>
      </c>
      <c r="E75" s="13" t="str">
        <f t="shared" si="3"/>
        <v/>
      </c>
      <c r="F75" s="14" t="e">
        <f>SUMIF([2]DISPATCH_OTIF!$B$14:B88,B75,[2]DISPATCH_OTIF!$AK$14:$AK$86)</f>
        <v>#VALUE!</v>
      </c>
      <c r="H75" s="2"/>
      <c r="I75" s="2"/>
      <c r="J75" s="2"/>
      <c r="K75" s="15"/>
      <c r="L75" s="16"/>
      <c r="M75" s="2"/>
      <c r="N75" s="5"/>
      <c r="O75" s="5"/>
      <c r="P75" s="5"/>
      <c r="Q75" s="17"/>
      <c r="R75" s="18"/>
    </row>
    <row r="76" spans="2:18" x14ac:dyDescent="0.25">
      <c r="B76" s="11" t="s">
        <v>18</v>
      </c>
      <c r="C76" s="12">
        <f>COUNTIFS([2]DISPATCH_OTIF!$B$14:$B$86,B76,[2]DISPATCH_OTIF!$AI$14:$AI$86,"&gt;=0")</f>
        <v>0</v>
      </c>
      <c r="D76" s="12">
        <f>COUNTIFS([2]DISPATCH_OTIF!$B$14:$B$86,B76,[2]DISPATCH_OTIF!$AI$14:$AI$86,"&gt;=0",[2]DISPATCH_OTIF!$AJ$14:$AJ$86,"Hit")</f>
        <v>0</v>
      </c>
      <c r="E76" s="13" t="str">
        <f t="shared" si="3"/>
        <v/>
      </c>
      <c r="F76" s="14" t="e">
        <f>SUMIF([2]DISPATCH_OTIF!$B$14:B89,B76,[2]DISPATCH_OTIF!$AK$14:$AK$86)</f>
        <v>#VALUE!</v>
      </c>
      <c r="H76" s="2"/>
      <c r="I76" s="2"/>
      <c r="J76" s="2"/>
      <c r="K76" s="15"/>
      <c r="L76" s="16"/>
      <c r="M76" s="2"/>
      <c r="N76" s="2"/>
      <c r="O76" s="2"/>
      <c r="P76" s="2"/>
      <c r="Q76" s="2"/>
      <c r="R76" s="2"/>
    </row>
    <row r="77" spans="2:18" x14ac:dyDescent="0.25">
      <c r="B77" s="11" t="s">
        <v>19</v>
      </c>
      <c r="C77" s="12">
        <f>COUNTIFS([2]DISPATCH_OTIF!$B$14:$B$86,B77,[2]DISPATCH_OTIF!$AI$14:$AI$86,"&gt;=0")</f>
        <v>0</v>
      </c>
      <c r="D77" s="12">
        <f>COUNTIFS([2]DISPATCH_OTIF!$B$14:$B$86,B77,[2]DISPATCH_OTIF!$AI$14:$AI$86,"&gt;=0",[2]DISPATCH_OTIF!$AJ$14:$AJ$86,"Hit")</f>
        <v>0</v>
      </c>
      <c r="E77" s="28"/>
      <c r="F77" s="2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x14ac:dyDescent="0.25">
      <c r="B78" s="20" t="s">
        <v>20</v>
      </c>
      <c r="C78" s="12">
        <f>COUNTIFS([2]DISPATCH_OTIF!$B$14:$B$86,B78,[2]DISPATCH_OTIF!$AI$14:$AI$86,"&gt;=0")</f>
        <v>4</v>
      </c>
      <c r="D78" s="12">
        <f>COUNTIFS([2]DISPATCH_OTIF!$B$14:$B$86,B78,[2]DISPATCH_OTIF!$AI$14:$AI$86,"&gt;=0",[2]DISPATCH_OTIF!$AJ$14:$AJ$86,"Hit")</f>
        <v>3</v>
      </c>
      <c r="E78" s="13">
        <f t="shared" si="3"/>
        <v>0.75</v>
      </c>
      <c r="F78" s="14" t="e">
        <f>SUMIF([2]DISPATCH_OTIF!$B$14:B90,B78,[2]DISPATCH_OTIF!$AK$14:$AK$86)</f>
        <v>#VALUE!</v>
      </c>
      <c r="H78" s="2"/>
      <c r="I78" s="2"/>
      <c r="J78" s="2"/>
      <c r="K78" s="15"/>
      <c r="L78" s="16"/>
      <c r="M78" s="2"/>
      <c r="N78" s="2"/>
      <c r="O78" s="2"/>
      <c r="P78" s="2"/>
      <c r="Q78" s="2"/>
      <c r="R78" s="2"/>
    </row>
    <row r="79" spans="2:18" x14ac:dyDescent="0.25">
      <c r="B79" s="11" t="s">
        <v>2</v>
      </c>
      <c r="C79" s="12">
        <f>COUNTIFS([2]DISPATCH_OTIF!$B$14:$B$86,B79,[2]DISPATCH_OTIF!$AI$14:$AI$86,"&gt;=0")</f>
        <v>3</v>
      </c>
      <c r="D79" s="12">
        <f>COUNTIFS([2]DISPATCH_OTIF!$B$14:$B$86,B79,[2]DISPATCH_OTIF!$AI$14:$AI$86,"&gt;=0",[2]DISPATCH_OTIF!$AJ$14:$AJ$86,"Hit")</f>
        <v>1</v>
      </c>
      <c r="E79" s="13"/>
      <c r="F79" s="14"/>
      <c r="H79" s="2"/>
      <c r="I79" s="2"/>
      <c r="J79" s="2"/>
      <c r="K79" s="15"/>
      <c r="L79" s="16"/>
      <c r="M79" s="2"/>
      <c r="N79" s="2"/>
      <c r="O79" s="2"/>
      <c r="P79" s="2"/>
      <c r="Q79" s="2"/>
      <c r="R79" s="2"/>
    </row>
    <row r="80" spans="2:18" x14ac:dyDescent="0.25">
      <c r="B80" s="11" t="s">
        <v>14</v>
      </c>
      <c r="C80" s="12">
        <f>COUNTIFS([2]DISPATCH_OTIF!$B$14:$B$86,B80,[2]DISPATCH_OTIF!$AI$14:$AI$86,"&gt;=0")</f>
        <v>0</v>
      </c>
      <c r="D80" s="12">
        <f>COUNTIFS([2]DISPATCH_OTIF!$B$14:$B$86,B80,[2]DISPATCH_OTIF!$AI$14:$AI$86,"&gt;=0",[2]DISPATCH_OTIF!$AJ$14:$AJ$86,"Hit")</f>
        <v>0</v>
      </c>
      <c r="E80" s="13" t="str">
        <f t="shared" ref="E80" si="4">IFERROR(D80/C80,"")</f>
        <v/>
      </c>
      <c r="F80" s="14" t="e">
        <f>SUMIF([2]DISPATCH_OTIF!$B$14:B91,B80,[2]DISPATCH_OTIF!$AK$14:$AK$86)</f>
        <v>#VALUE!</v>
      </c>
      <c r="H80" s="2"/>
      <c r="I80" s="2"/>
      <c r="J80" s="2"/>
      <c r="K80" s="15"/>
      <c r="L80" s="16"/>
      <c r="M80" s="2"/>
      <c r="N80" s="2"/>
      <c r="O80" s="2"/>
      <c r="P80" s="2"/>
      <c r="Q80" s="2"/>
      <c r="R80" s="2"/>
    </row>
    <row r="81" spans="2:18" x14ac:dyDescent="0.25">
      <c r="B81" s="11" t="s">
        <v>16</v>
      </c>
      <c r="C81" s="12">
        <f>COUNTIFS([2]DISPATCH_OTIF!$B$14:$B$86,B81,[2]DISPATCH_OTIF!$AI$14:$AI$86,"&gt;=0")</f>
        <v>0</v>
      </c>
      <c r="D81" s="12">
        <f>COUNTIFS([2]DISPATCH_OTIF!$B$14:$B$86,B81,[2]DISPATCH_OTIF!$AI$14:$AI$86,"&gt;=0",[2]DISPATCH_OTIF!$AJ$14:$AJ$86,"Hit")</f>
        <v>0</v>
      </c>
      <c r="E81" s="13" t="str">
        <f t="shared" si="3"/>
        <v/>
      </c>
      <c r="F81" s="14" t="e">
        <f>SUMIF([2]DISPATCH_OTIF!$B$14:B150,B81,[2]DISPATCH_OTIF!$S$14:$S$105)</f>
        <v>#VALUE!</v>
      </c>
      <c r="H81" s="2"/>
      <c r="I81" s="2"/>
      <c r="J81" s="2"/>
      <c r="K81" s="15"/>
      <c r="L81" s="16"/>
      <c r="M81" s="2"/>
      <c r="N81" s="2"/>
      <c r="O81" s="2"/>
      <c r="P81" s="2"/>
      <c r="Q81" s="2"/>
      <c r="R81" s="2"/>
    </row>
    <row r="82" spans="2:18" x14ac:dyDescent="0.25">
      <c r="B82" s="11" t="s">
        <v>10</v>
      </c>
      <c r="C82" s="12">
        <f>COUNTIFS([2]DISPATCH_OTIF!$B$14:$B$86,B82,[2]DISPATCH_OTIF!$AI$14:$AI$86,"&gt;=0")</f>
        <v>0</v>
      </c>
      <c r="D82" s="12">
        <f>COUNTIFS([2]DISPATCH_OTIF!$B$14:$B$86,B82,[2]DISPATCH_OTIF!$AI$14:$AI$86,"&gt;=0",[2]DISPATCH_OTIF!$AJ$14:$AJ$86,"Hit")</f>
        <v>0</v>
      </c>
      <c r="E82" s="13" t="str">
        <f t="shared" si="3"/>
        <v/>
      </c>
      <c r="F82" s="14" t="e">
        <f>SUMIF([2]DISPATCH_OTIF!$B$14:B91,B82,[2]DISPATCH_OTIF!$AK$14:$AK$86)</f>
        <v>#VALUE!</v>
      </c>
      <c r="H82" s="2"/>
      <c r="I82" s="2"/>
      <c r="J82" s="2"/>
      <c r="K82" s="15"/>
      <c r="L82" s="16"/>
      <c r="M82" s="2"/>
      <c r="N82" s="2"/>
      <c r="O82" s="2"/>
      <c r="P82" s="2"/>
      <c r="Q82" s="2"/>
      <c r="R82" s="2"/>
    </row>
    <row r="83" spans="2:18" ht="15.75" thickBot="1" x14ac:dyDescent="0.3">
      <c r="B83" s="11" t="s">
        <v>21</v>
      </c>
      <c r="C83" s="12">
        <f>COUNTIFS([2]DISPATCH_OTIF!$B$14:$B$86,B83,[2]DISPATCH_OTIF!$AI$14:$AI$86,"&gt;=0")</f>
        <v>0</v>
      </c>
      <c r="D83" s="12">
        <f>COUNTIFS([2]DISPATCH_OTIF!$B$14:$B$86,B83,[2]DISPATCH_OTIF!$AI$14:$AI$86,"&gt;=0",[2]DISPATCH_OTIF!$AJ$14:$AJ$86,"Hit")</f>
        <v>0</v>
      </c>
      <c r="E83" s="13" t="str">
        <f t="shared" si="3"/>
        <v/>
      </c>
      <c r="F83" s="14" t="e">
        <f>SUMIF([2]DISPATCH_OTIF!$B$14:B146,$B83,[2]DISPATCH_OTIF!$J$14:$J$86)</f>
        <v>#VALUE!</v>
      </c>
      <c r="H83" s="2"/>
      <c r="I83" s="2"/>
      <c r="J83" s="2"/>
      <c r="K83" s="15"/>
      <c r="L83" s="16"/>
      <c r="M83" s="2"/>
      <c r="N83" s="2"/>
      <c r="O83" s="2"/>
      <c r="P83" s="2"/>
      <c r="Q83" s="2"/>
      <c r="R83" s="2"/>
    </row>
    <row r="84" spans="2:18" ht="15.75" thickBot="1" x14ac:dyDescent="0.3">
      <c r="B84" s="21" t="s">
        <v>22</v>
      </c>
      <c r="C84" s="22">
        <f>SUM(C71:C83)</f>
        <v>12</v>
      </c>
      <c r="D84" s="22">
        <f>SUM(D71:D83)</f>
        <v>5</v>
      </c>
      <c r="E84" s="23">
        <f>D84/C84</f>
        <v>0.41666666666666669</v>
      </c>
      <c r="F84" s="24" t="e">
        <f>SUM(F71:F83)</f>
        <v>#VALUE!</v>
      </c>
      <c r="G84" s="2"/>
      <c r="H84" s="5"/>
      <c r="I84" s="5"/>
      <c r="J84" s="5"/>
      <c r="K84" s="17"/>
      <c r="L84" s="18"/>
      <c r="M84" s="2"/>
      <c r="N84" s="2"/>
      <c r="O84" s="2"/>
      <c r="P84" s="2"/>
      <c r="Q84" s="2"/>
      <c r="R84" s="2"/>
    </row>
    <row r="85" spans="2:18" x14ac:dyDescent="0.25"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2:18" ht="15.75" thickBot="1" x14ac:dyDescent="0.3">
      <c r="B86" s="5"/>
      <c r="C86" s="25"/>
      <c r="D86" s="25"/>
      <c r="E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18" ht="32.25" thickBot="1" x14ac:dyDescent="0.55000000000000004">
      <c r="B87" s="5"/>
      <c r="C87" s="25"/>
      <c r="D87" s="1" t="s">
        <v>29</v>
      </c>
      <c r="E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2:18" x14ac:dyDescent="0.25">
      <c r="B88" s="5"/>
      <c r="C88" s="25"/>
      <c r="D88" s="25"/>
      <c r="E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2:18" ht="15.75" thickBot="1" x14ac:dyDescent="0.3">
      <c r="B89" s="5"/>
      <c r="C89" s="25"/>
      <c r="D89" s="25"/>
      <c r="E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2:18" ht="15.75" thickBot="1" x14ac:dyDescent="0.3">
      <c r="B90" s="4" t="s">
        <v>3</v>
      </c>
      <c r="H90" s="5"/>
      <c r="I90" s="2"/>
      <c r="J90" s="2"/>
      <c r="K90" s="2"/>
      <c r="L90" s="2"/>
      <c r="M90" s="2"/>
      <c r="N90" s="5"/>
      <c r="O90" s="2"/>
      <c r="P90" s="2"/>
      <c r="Q90" s="2"/>
      <c r="R90" s="2"/>
    </row>
    <row r="91" spans="2:18" ht="30.75" thickBot="1" x14ac:dyDescent="0.3">
      <c r="B91" s="6" t="s">
        <v>5</v>
      </c>
      <c r="C91" s="7" t="s">
        <v>6</v>
      </c>
      <c r="D91" s="7" t="s">
        <v>7</v>
      </c>
      <c r="E91" s="7" t="s">
        <v>8</v>
      </c>
      <c r="F91" s="8" t="s">
        <v>28</v>
      </c>
      <c r="H91" s="9"/>
      <c r="I91" s="10"/>
      <c r="J91" s="10"/>
      <c r="K91" s="10"/>
      <c r="L91" s="10"/>
      <c r="M91" s="2"/>
      <c r="N91" s="9"/>
      <c r="O91" s="10"/>
      <c r="P91" s="10"/>
      <c r="Q91" s="10"/>
      <c r="R91" s="10"/>
    </row>
    <row r="92" spans="2:18" x14ac:dyDescent="0.25">
      <c r="B92" s="11" t="s">
        <v>11</v>
      </c>
      <c r="C92" s="12">
        <f>COUNTIFS([2]DISPATCH_OTIF!$B$14:$B$86,B92,[2]DISPATCH_OTIF!$AP$14:$AP$86,"&gt;0")</f>
        <v>0</v>
      </c>
      <c r="D92" s="12">
        <f>COUNTIFS([2]DISPATCH_OTIF!$B$14:$B$86,B92,[2]DISPATCH_OTIF!$AP$14:$AP$86,"&gt;0",[2]DISPATCH_OTIF!$AS$14:$AS$86,"Hit")</f>
        <v>0</v>
      </c>
      <c r="E92" s="13" t="str">
        <f t="shared" ref="E92:E100" si="5">IFERROR(D92/C92,"")</f>
        <v/>
      </c>
      <c r="F92" s="14" t="e">
        <f>SUMIF([2]DISPATCH_OTIF!$B$14:B102,B92,[2]DISPATCH_OTIF!$AK$14:$AK$86)</f>
        <v>#VALUE!</v>
      </c>
      <c r="H92" s="2"/>
      <c r="I92" s="2"/>
      <c r="J92" s="2"/>
      <c r="K92" s="15"/>
      <c r="L92" s="16"/>
      <c r="M92" s="2"/>
      <c r="N92" s="2"/>
      <c r="O92" s="2"/>
      <c r="P92" s="2"/>
      <c r="Q92" s="15"/>
      <c r="R92" s="16"/>
    </row>
    <row r="93" spans="2:18" x14ac:dyDescent="0.25">
      <c r="B93" s="11" t="s">
        <v>13</v>
      </c>
      <c r="C93" s="12">
        <f>COUNTIFS([2]DISPATCH_OTIF!$B$14:$B$86,B93,[2]DISPATCH_OTIF!$AP$14:$AP$86,"&gt;0")</f>
        <v>0</v>
      </c>
      <c r="D93" s="12">
        <f>COUNTIFS([2]DISPATCH_OTIF!$B$14:$B$86,B93,[2]DISPATCH_OTIF!$AP$14:$AP$86,"&gt;0",[2]DISPATCH_OTIF!$AS$14:$AS$86,"Hit")</f>
        <v>0</v>
      </c>
      <c r="E93" s="13" t="str">
        <f t="shared" si="5"/>
        <v/>
      </c>
      <c r="F93" s="14" t="e">
        <f>SUMIF([2]DISPATCH_OTIF!$B$14:B102,B93,[2]DISPATCH_OTIF!$AK$14:$AK$86)</f>
        <v>#VALUE!</v>
      </c>
      <c r="H93" s="2"/>
      <c r="I93" s="2"/>
      <c r="J93" s="2"/>
      <c r="K93" s="15"/>
      <c r="L93" s="16"/>
      <c r="M93" s="2"/>
      <c r="N93" s="2"/>
      <c r="O93" s="2"/>
      <c r="P93" s="2"/>
      <c r="Q93" s="15"/>
      <c r="R93" s="16"/>
    </row>
    <row r="94" spans="2:18" x14ac:dyDescent="0.25">
      <c r="B94" s="11" t="s">
        <v>15</v>
      </c>
      <c r="C94" s="12">
        <f>COUNTIFS([2]DISPATCH_OTIF!$B$14:$B$86,B94,[2]DISPATCH_OTIF!$AP$14:$AP$86,"&gt;0")</f>
        <v>0</v>
      </c>
      <c r="D94" s="12">
        <f>COUNTIFS([2]DISPATCH_OTIF!$B$14:$B$86,B94,[2]DISPATCH_OTIF!$AP$14:$AP$86,"&gt;0",[2]DISPATCH_OTIF!$AS$14:$AS$86,"Hit")</f>
        <v>0</v>
      </c>
      <c r="E94" s="13" t="str">
        <f t="shared" si="5"/>
        <v/>
      </c>
      <c r="F94" s="14" t="e">
        <f>SUMIF([2]DISPATCH_OTIF!$B$14:B103,B94,[2]DISPATCH_OTIF!$AK$14:$AK$86)</f>
        <v>#VALUE!</v>
      </c>
      <c r="H94" s="2"/>
      <c r="I94" s="2"/>
      <c r="J94" s="2"/>
      <c r="K94" s="15"/>
      <c r="L94" s="16"/>
      <c r="M94" s="2"/>
      <c r="N94" s="2"/>
      <c r="O94" s="2"/>
      <c r="P94" s="2"/>
      <c r="Q94" s="15"/>
      <c r="R94" s="16"/>
    </row>
    <row r="95" spans="2:18" x14ac:dyDescent="0.25">
      <c r="B95" s="11" t="s">
        <v>17</v>
      </c>
      <c r="C95" s="12">
        <f>COUNTIFS([2]DISPATCH_OTIF!$B$14:$B$86,B95,[2]DISPATCH_OTIF!$AP$14:$AP$86,"&gt;0")</f>
        <v>0</v>
      </c>
      <c r="D95" s="12">
        <f>COUNTIFS([2]DISPATCH_OTIF!$B$14:$B$86,B95,[2]DISPATCH_OTIF!$AP$14:$AP$86,"&gt;0",[2]DISPATCH_OTIF!$AS$14:$AS$86,"Hit")</f>
        <v>0</v>
      </c>
      <c r="E95" s="13" t="str">
        <f t="shared" si="5"/>
        <v/>
      </c>
      <c r="F95" s="14" t="e">
        <f>SUMIF([2]DISPATCH_OTIF!$B$14:B104,B95,[2]DISPATCH_OTIF!$AK$14:$AK$86)</f>
        <v>#VALUE!</v>
      </c>
      <c r="H95" s="2"/>
      <c r="I95" s="2"/>
      <c r="J95" s="2"/>
      <c r="K95" s="15"/>
      <c r="L95" s="16"/>
      <c r="M95" s="2"/>
      <c r="N95" s="5"/>
      <c r="O95" s="5"/>
      <c r="P95" s="5"/>
      <c r="Q95" s="17"/>
      <c r="R95" s="18"/>
    </row>
    <row r="96" spans="2:18" x14ac:dyDescent="0.25">
      <c r="B96" s="11" t="s">
        <v>12</v>
      </c>
      <c r="C96" s="12">
        <f>COUNTIFS([2]DISPATCH_OTIF!$B$14:$B$86,B96,[2]DISPATCH_OTIF!$AP$14:$AP$86,"&gt;0")</f>
        <v>0</v>
      </c>
      <c r="D96" s="12">
        <f>COUNTIFS([2]DISPATCH_OTIF!$B$14:$B$86,B96,[2]DISPATCH_OTIF!$AP$14:$AP$86,"&gt;0",[2]DISPATCH_OTIF!$AS$14:$AS$86,"Hit")</f>
        <v>0</v>
      </c>
      <c r="E96" s="13" t="str">
        <f t="shared" si="5"/>
        <v/>
      </c>
      <c r="F96" s="14" t="e">
        <f>SUMIF([2]DISPATCH_OTIF!$B$14:B105,B96,[2]DISPATCH_OTIF!$AK$14:$AK$86)</f>
        <v>#VALUE!</v>
      </c>
      <c r="H96" s="2"/>
      <c r="I96" s="2"/>
      <c r="J96" s="2"/>
      <c r="K96" s="15"/>
      <c r="L96" s="16"/>
      <c r="M96" s="2"/>
      <c r="N96" s="5"/>
      <c r="O96" s="5"/>
      <c r="P96" s="5"/>
      <c r="Q96" s="17"/>
      <c r="R96" s="18"/>
    </row>
    <row r="97" spans="2:18" x14ac:dyDescent="0.25">
      <c r="B97" s="11" t="s">
        <v>18</v>
      </c>
      <c r="C97" s="12">
        <f>COUNTIFS([2]DISPATCH_OTIF!$B$14:$B$86,B97,[2]DISPATCH_OTIF!$AP$14:$AP$86,"&gt;0")</f>
        <v>0</v>
      </c>
      <c r="D97" s="12">
        <f>COUNTIFS([2]DISPATCH_OTIF!$B$14:$B$86,B97,[2]DISPATCH_OTIF!$AP$14:$AP$86,"&gt;0",[2]DISPATCH_OTIF!$AS$14:$AS$86,"Hit")</f>
        <v>0</v>
      </c>
      <c r="E97" s="13" t="str">
        <f t="shared" si="5"/>
        <v/>
      </c>
      <c r="F97" s="14" t="e">
        <f>SUMIF([2]DISPATCH_OTIF!$B$14:B106,B97,[2]DISPATCH_OTIF!$AK$14:$AK$86)</f>
        <v>#VALUE!</v>
      </c>
      <c r="H97" s="2"/>
      <c r="I97" s="2"/>
      <c r="J97" s="2"/>
      <c r="K97" s="15"/>
      <c r="L97" s="16"/>
      <c r="M97" s="2"/>
      <c r="N97" s="2"/>
      <c r="O97" s="2"/>
      <c r="P97" s="2"/>
      <c r="Q97" s="2"/>
      <c r="R97" s="2"/>
    </row>
    <row r="98" spans="2:18" x14ac:dyDescent="0.25">
      <c r="B98" s="20" t="s">
        <v>20</v>
      </c>
      <c r="C98" s="12">
        <f>COUNTIFS([2]DISPATCH_OTIF!$B$14:$B$86,B98,[2]DISPATCH_OTIF!$AP$14:$AP$86,"&gt;0")</f>
        <v>0</v>
      </c>
      <c r="D98" s="12">
        <f>COUNTIFS([2]DISPATCH_OTIF!$B$14:$B$86,B98,[2]DISPATCH_OTIF!$AP$14:$AP$86,"&gt;0",[2]DISPATCH_OTIF!$AS$14:$AS$86,"Hit")</f>
        <v>0</v>
      </c>
      <c r="E98" s="13" t="str">
        <f t="shared" si="5"/>
        <v/>
      </c>
      <c r="F98" s="14" t="e">
        <f>SUMIF([2]DISPATCH_OTIF!$B$14:B107,B98,[2]DISPATCH_OTIF!$AK$14:$AK$86)</f>
        <v>#VALUE!</v>
      </c>
      <c r="H98" s="2"/>
      <c r="I98" s="2"/>
      <c r="J98" s="2"/>
      <c r="K98" s="15"/>
      <c r="L98" s="16"/>
      <c r="M98" s="2"/>
      <c r="N98" s="2"/>
      <c r="O98" s="2"/>
      <c r="P98" s="2"/>
      <c r="Q98" s="2"/>
      <c r="R98" s="2"/>
    </row>
    <row r="99" spans="2:18" x14ac:dyDescent="0.25">
      <c r="B99" s="11" t="s">
        <v>14</v>
      </c>
      <c r="C99" s="12">
        <f>COUNTIFS([2]DISPATCH_OTIF!$B$14:$B$86,B99,[2]DISPATCH_OTIF!$AP$14:$AP$86,"&gt;0")</f>
        <v>0</v>
      </c>
      <c r="D99" s="12">
        <f>COUNTIFS([2]DISPATCH_OTIF!$B$14:$B$86,B99,[2]DISPATCH_OTIF!$AP$14:$AP$86,"&gt;0",[2]DISPATCH_OTIF!$AS$14:$AS$86,"Hit")</f>
        <v>0</v>
      </c>
      <c r="E99" s="13" t="str">
        <f t="shared" si="5"/>
        <v/>
      </c>
      <c r="F99" s="14" t="e">
        <f>SUMIF([2]DISPATCH_OTIF!$B$14:B108,B99,[2]DISPATCH_OTIF!$AK$14:$AK$86)</f>
        <v>#VALUE!</v>
      </c>
      <c r="H99" s="2"/>
      <c r="I99" s="2"/>
      <c r="J99" s="2"/>
      <c r="K99" s="15"/>
      <c r="L99" s="16"/>
      <c r="M99" s="2"/>
      <c r="N99" s="2"/>
      <c r="O99" s="2"/>
      <c r="P99" s="2"/>
      <c r="Q99" s="2"/>
      <c r="R99" s="2"/>
    </row>
    <row r="100" spans="2:18" ht="15.75" thickBot="1" x14ac:dyDescent="0.3">
      <c r="B100" s="11" t="s">
        <v>21</v>
      </c>
      <c r="C100" s="12">
        <f>COUNTIFS([2]DISPATCH_OTIF!$B$14:$B$86,B100,[2]DISPATCH_OTIF!$AP$14:$AP$86,"&gt;0")</f>
        <v>0</v>
      </c>
      <c r="D100" s="12">
        <f>COUNTIFS([2]DISPATCH_OTIF!$B$14:$B$86,B100,[2]DISPATCH_OTIF!$AP$14:$AP$86,"&gt;0",[2]DISPATCH_OTIF!$AS$14:$AS$86,"Hit")</f>
        <v>0</v>
      </c>
      <c r="E100" s="13" t="str">
        <f t="shared" si="5"/>
        <v/>
      </c>
      <c r="F100" s="14" t="e">
        <f>SUMIF([2]DISPATCH_OTIF!$B$14:B163,$B100,[2]DISPATCH_OTIF!$J$14:$J$86)</f>
        <v>#VALUE!</v>
      </c>
      <c r="H100" s="2"/>
      <c r="I100" s="2"/>
      <c r="J100" s="2"/>
      <c r="K100" s="15"/>
      <c r="L100" s="16"/>
      <c r="M100" s="2"/>
      <c r="N100" s="2"/>
      <c r="O100" s="2"/>
      <c r="P100" s="2"/>
      <c r="Q100" s="2"/>
      <c r="R100" s="2"/>
    </row>
    <row r="101" spans="2:18" ht="15.75" thickBot="1" x14ac:dyDescent="0.3">
      <c r="B101" s="21" t="s">
        <v>22</v>
      </c>
      <c r="C101" s="22">
        <f>SUM(C92:C100)</f>
        <v>0</v>
      </c>
      <c r="D101" s="22">
        <f>SUM(D92:D100)</f>
        <v>0</v>
      </c>
      <c r="E101" s="23" t="e">
        <f>D101/C101</f>
        <v>#DIV/0!</v>
      </c>
      <c r="F101" s="24" t="e">
        <f>SUM(F92:F100)</f>
        <v>#VALUE!</v>
      </c>
      <c r="G101" s="2"/>
      <c r="H101" s="5"/>
      <c r="I101" s="5"/>
      <c r="J101" s="5"/>
      <c r="K101" s="17"/>
      <c r="L101" s="18"/>
      <c r="M101" s="2"/>
      <c r="N101" s="2"/>
      <c r="O101" s="2"/>
      <c r="P101" s="2"/>
      <c r="Q101" s="2"/>
      <c r="R101" s="2"/>
    </row>
    <row r="102" spans="2:18" x14ac:dyDescent="0.25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5.75" thickBot="1" x14ac:dyDescent="0.3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5.75" thickBot="1" x14ac:dyDescent="0.3">
      <c r="B104" s="4" t="s">
        <v>3</v>
      </c>
      <c r="C104" t="s">
        <v>30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30.75" thickBot="1" x14ac:dyDescent="0.3">
      <c r="B105" s="6" t="s">
        <v>5</v>
      </c>
      <c r="C105" s="7" t="s">
        <v>6</v>
      </c>
      <c r="D105" s="7" t="s">
        <v>7</v>
      </c>
      <c r="E105" s="7" t="s">
        <v>8</v>
      </c>
      <c r="F105" s="8" t="s">
        <v>28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x14ac:dyDescent="0.25">
      <c r="B106" s="11" t="s">
        <v>11</v>
      </c>
      <c r="C106" s="27">
        <f t="shared" ref="C106:D110" si="6">C7+C28+C50+C71+C92</f>
        <v>4</v>
      </c>
      <c r="D106" s="27">
        <f t="shared" si="6"/>
        <v>3</v>
      </c>
      <c r="E106" s="28">
        <f t="shared" ref="E106:E118" si="7">IFERROR(D106/C106,"")</f>
        <v>0.75</v>
      </c>
      <c r="F106" s="29" t="e">
        <f>SUMIF([2]DISPATCH_OTIF!$B$14:B114,B106,[2]DISPATCH_OTIF!$AK$14:$AK$86)</f>
        <v>#VALUE!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x14ac:dyDescent="0.25">
      <c r="B107" s="11" t="s">
        <v>13</v>
      </c>
      <c r="C107" s="27">
        <f t="shared" si="6"/>
        <v>11</v>
      </c>
      <c r="D107" s="27">
        <f t="shared" si="6"/>
        <v>8</v>
      </c>
      <c r="E107" s="28">
        <f t="shared" si="7"/>
        <v>0.72727272727272729</v>
      </c>
      <c r="F107" s="29" t="e">
        <f>SUMIF([2]DISPATCH_OTIF!$B$14:B115,B107,[2]DISPATCH_OTIF!$AK$14:$AK$86)</f>
        <v>#VALUE!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 x14ac:dyDescent="0.25">
      <c r="B108" s="11" t="s">
        <v>15</v>
      </c>
      <c r="C108" s="27">
        <f t="shared" si="6"/>
        <v>0</v>
      </c>
      <c r="D108" s="27">
        <f t="shared" si="6"/>
        <v>0</v>
      </c>
      <c r="E108" s="28" t="str">
        <f t="shared" si="7"/>
        <v/>
      </c>
      <c r="F108" s="29" t="e">
        <f>SUMIF([2]DISPATCH_OTIF!$B$14:B116,B108,[2]DISPATCH_OTIF!$AK$14:$AK$86)</f>
        <v>#VALUE!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 x14ac:dyDescent="0.25">
      <c r="B109" s="11" t="s">
        <v>17</v>
      </c>
      <c r="C109" s="27">
        <f t="shared" si="6"/>
        <v>0</v>
      </c>
      <c r="D109" s="27">
        <f t="shared" si="6"/>
        <v>0</v>
      </c>
      <c r="E109" s="28" t="str">
        <f t="shared" si="7"/>
        <v/>
      </c>
      <c r="F109" s="29" t="e">
        <f>SUMIF([2]DISPATCH_OTIF!$B$14:B117,B109,[2]DISPATCH_OTIF!$AK$14:$AK$86)</f>
        <v>#VALUE!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 x14ac:dyDescent="0.25">
      <c r="B110" s="11" t="s">
        <v>12</v>
      </c>
      <c r="C110" s="27">
        <f t="shared" si="6"/>
        <v>0</v>
      </c>
      <c r="D110" s="27">
        <f t="shared" si="6"/>
        <v>0</v>
      </c>
      <c r="E110" s="28" t="str">
        <f t="shared" si="7"/>
        <v/>
      </c>
      <c r="F110" s="29" t="e">
        <f>SUMIF([2]DISPATCH_OTIF!$B$14:B118,B110,[2]DISPATCH_OTIF!$AK$14:$AK$86)</f>
        <v>#VALUE!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 x14ac:dyDescent="0.25">
      <c r="B111" s="11" t="s">
        <v>18</v>
      </c>
      <c r="C111" s="27">
        <f>C12+C33+C55+C76+C97</f>
        <v>0</v>
      </c>
      <c r="D111" s="27">
        <f>D12+D33+D55+D76+D97</f>
        <v>0</v>
      </c>
      <c r="E111" s="28" t="str">
        <f t="shared" si="7"/>
        <v/>
      </c>
      <c r="F111" s="29" t="e">
        <f>SUMIF([2]DISPATCH_OTIF!$B$14:B119,B111,[2]DISPATCH_OTIF!$AK$14:$AK$86)</f>
        <v>#VALUE!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 x14ac:dyDescent="0.25">
      <c r="B112" s="11" t="s">
        <v>19</v>
      </c>
      <c r="C112" s="27">
        <f>C13+C34+C56+C77+C98</f>
        <v>0</v>
      </c>
      <c r="D112" s="27">
        <f>D13+D34+D56+D77+D98</f>
        <v>0</v>
      </c>
      <c r="E112" s="28"/>
      <c r="F112" s="2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25">
      <c r="B113" s="20" t="s">
        <v>20</v>
      </c>
      <c r="C113" s="27">
        <f t="shared" ref="C113:D116" si="8">C14+C35+C57+C78+C98</f>
        <v>14</v>
      </c>
      <c r="D113" s="27">
        <f t="shared" si="8"/>
        <v>10</v>
      </c>
      <c r="E113" s="28">
        <f t="shared" si="7"/>
        <v>0.7142857142857143</v>
      </c>
      <c r="F113" s="29" t="e">
        <f>SUMIF([2]DISPATCH_OTIF!$B$14:B120,B113,[2]DISPATCH_OTIF!$AK$14:$AK$86)</f>
        <v>#VALUE!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25">
      <c r="B114" s="11" t="s">
        <v>2</v>
      </c>
      <c r="C114" s="27">
        <f t="shared" si="8"/>
        <v>18</v>
      </c>
      <c r="D114" s="27">
        <f t="shared" si="8"/>
        <v>15</v>
      </c>
      <c r="E114" s="28">
        <f t="shared" si="7"/>
        <v>0.83333333333333337</v>
      </c>
      <c r="F114" s="29" t="e">
        <f>SUMIF([2]DISPATCH_OTIF!$B$14:B121,B114,[2]DISPATCH_OTIF!$AK$14:$AK$86)</f>
        <v>#VALUE!</v>
      </c>
      <c r="H114" s="2"/>
      <c r="I114" s="2"/>
      <c r="J114" s="2"/>
      <c r="K114" s="15"/>
      <c r="L114" s="16"/>
      <c r="M114" s="2"/>
      <c r="N114" s="2"/>
      <c r="O114" s="2"/>
      <c r="P114" s="2"/>
      <c r="Q114" s="2"/>
      <c r="R114" s="2"/>
    </row>
    <row r="115" spans="2:18" x14ac:dyDescent="0.25">
      <c r="B115" s="11" t="s">
        <v>14</v>
      </c>
      <c r="C115" s="27">
        <f t="shared" si="8"/>
        <v>0</v>
      </c>
      <c r="D115" s="27">
        <f t="shared" si="8"/>
        <v>0</v>
      </c>
      <c r="E115" s="28" t="str">
        <f t="shared" si="7"/>
        <v/>
      </c>
      <c r="F115" s="29" t="e">
        <f>SUMIF([2]DISPATCH_OTIF!$B$14:B122,B115,[2]DISPATCH_OTIF!$AK$14:$AK$86)</f>
        <v>#VALUE!</v>
      </c>
      <c r="H115" s="2"/>
      <c r="I115" s="2"/>
      <c r="J115" s="2"/>
      <c r="K115" s="15"/>
      <c r="L115" s="16"/>
      <c r="M115" s="2"/>
      <c r="N115" s="2"/>
      <c r="O115" s="2"/>
      <c r="P115" s="2"/>
      <c r="Q115" s="2"/>
      <c r="R115" s="2"/>
    </row>
    <row r="116" spans="2:18" s="30" customFormat="1" x14ac:dyDescent="0.25">
      <c r="B116" s="11" t="s">
        <v>16</v>
      </c>
      <c r="C116" s="27">
        <f t="shared" si="8"/>
        <v>0</v>
      </c>
      <c r="D116" s="27">
        <f t="shared" si="8"/>
        <v>0</v>
      </c>
      <c r="E116" s="28" t="str">
        <f t="shared" si="7"/>
        <v/>
      </c>
      <c r="F116" s="29" t="e">
        <f>SUMIF([2]DISPATCH_OTIF!$B$14:B123,B116,[2]DISPATCH_OTIF!$AK$14:$AK$86)</f>
        <v>#VALUE!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 x14ac:dyDescent="0.25">
      <c r="B117" s="11" t="s">
        <v>10</v>
      </c>
      <c r="C117" s="27">
        <f>C18+C39+C61+C82+C102</f>
        <v>0</v>
      </c>
      <c r="D117" s="27">
        <f>D18+D39+D61+D82+D102</f>
        <v>0</v>
      </c>
      <c r="E117" s="28" t="str">
        <f t="shared" si="7"/>
        <v/>
      </c>
      <c r="F117" s="29" t="e">
        <f>SUMIF([2]DISPATCH_OTIF!$B$14:B124,B117,[2]DISPATCH_OTIF!$AK$14:$AK$86)</f>
        <v>#VALUE!</v>
      </c>
      <c r="H117" s="2"/>
      <c r="I117" s="2"/>
      <c r="J117" s="2"/>
      <c r="K117" s="15"/>
      <c r="L117" s="16"/>
      <c r="M117" s="2"/>
      <c r="N117" s="2"/>
      <c r="O117" s="2"/>
      <c r="P117" s="2"/>
      <c r="Q117" s="2"/>
      <c r="R117" s="2"/>
    </row>
    <row r="118" spans="2:18" ht="15.75" thickBot="1" x14ac:dyDescent="0.3">
      <c r="B118" s="11" t="s">
        <v>21</v>
      </c>
      <c r="C118" s="27">
        <f>C19+C40+C62+C83+C103</f>
        <v>0</v>
      </c>
      <c r="D118" s="27">
        <f>D19+D40+D62+D83+D103</f>
        <v>0</v>
      </c>
      <c r="E118" s="28" t="str">
        <f t="shared" si="7"/>
        <v/>
      </c>
      <c r="F118" s="29" t="e">
        <f>SUMIF([2]DISPATCH_OTIF!$B$14:B125,B118,[2]DISPATCH_OTIF!$AK$14:$AK$86)</f>
        <v>#VALUE!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s="31" customFormat="1" ht="15.75" thickBot="1" x14ac:dyDescent="0.3">
      <c r="B119" s="21" t="s">
        <v>22</v>
      </c>
      <c r="C119" s="22">
        <f>SUM(C106:C118)</f>
        <v>47</v>
      </c>
      <c r="D119" s="22">
        <f>SUM(D106:D118)</f>
        <v>36</v>
      </c>
      <c r="E119" s="23">
        <f>D119/C119</f>
        <v>0.76595744680851063</v>
      </c>
      <c r="F119" s="24" t="e">
        <f>SUM(F106:F118)</f>
        <v>#VALUE!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s="31" customFormat="1" x14ac:dyDescent="0.25">
      <c r="B120"/>
      <c r="C120"/>
      <c r="D120"/>
      <c r="E120"/>
      <c r="F12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s="31" customFormat="1" x14ac:dyDescent="0.25">
      <c r="B121" s="5"/>
      <c r="C121" s="5"/>
      <c r="D121" s="5"/>
      <c r="E121" s="17"/>
      <c r="F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 s="31" customFormat="1" x14ac:dyDescent="0.25">
      <c r="B122" s="5"/>
      <c r="C122" s="5"/>
      <c r="D122" s="5"/>
      <c r="E122" s="17"/>
      <c r="F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 s="31" customFormat="1" x14ac:dyDescent="0.25">
      <c r="B123" s="5"/>
      <c r="C123" s="5"/>
      <c r="D123" s="5"/>
      <c r="E123" s="17"/>
      <c r="F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5" spans="2:18" s="31" customFormat="1" x14ac:dyDescent="0.25">
      <c r="B125" s="5"/>
      <c r="C125" s="5"/>
      <c r="D125" s="5"/>
      <c r="E125" s="17"/>
      <c r="F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 s="31" customFormat="1" x14ac:dyDescent="0.25">
      <c r="B126" s="5"/>
      <c r="C126" s="5"/>
      <c r="D126" s="5"/>
      <c r="E126" s="17"/>
      <c r="F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15.75" thickBot="1" x14ac:dyDescent="0.3"/>
    <row r="128" spans="2:18" ht="32.25" thickBot="1" x14ac:dyDescent="0.55000000000000004">
      <c r="B128" s="3" t="s">
        <v>31</v>
      </c>
    </row>
    <row r="130" spans="2:18" x14ac:dyDescent="0.25">
      <c r="B130" s="32" t="s">
        <v>0</v>
      </c>
      <c r="C130" s="33" t="s">
        <v>32</v>
      </c>
      <c r="D130" s="33" t="s">
        <v>33</v>
      </c>
      <c r="E130" s="33" t="s">
        <v>34</v>
      </c>
      <c r="F130" s="34" t="s">
        <v>35</v>
      </c>
      <c r="G130" s="35" t="s">
        <v>31</v>
      </c>
    </row>
    <row r="131" spans="2:18" x14ac:dyDescent="0.25">
      <c r="B131" s="36" t="s">
        <v>36</v>
      </c>
      <c r="C131" s="37">
        <v>35</v>
      </c>
      <c r="D131" s="37">
        <v>35</v>
      </c>
      <c r="E131" s="37">
        <v>17</v>
      </c>
      <c r="F131" s="38">
        <v>18</v>
      </c>
      <c r="G131" s="39">
        <v>32</v>
      </c>
    </row>
    <row r="132" spans="2:18" x14ac:dyDescent="0.25">
      <c r="B132" s="36" t="s">
        <v>37</v>
      </c>
      <c r="C132" s="40">
        <v>24</v>
      </c>
      <c r="D132" s="40">
        <v>34</v>
      </c>
      <c r="E132" s="40">
        <v>16</v>
      </c>
      <c r="F132" s="40">
        <v>18</v>
      </c>
      <c r="G132" s="41">
        <v>24</v>
      </c>
    </row>
    <row r="133" spans="2:18" ht="15.75" thickBot="1" x14ac:dyDescent="0.3">
      <c r="B133" s="42" t="s">
        <v>8</v>
      </c>
      <c r="C133" s="43">
        <f>C132/C131</f>
        <v>0.68571428571428572</v>
      </c>
      <c r="D133" s="43">
        <f>D132/D131</f>
        <v>0.97142857142857142</v>
      </c>
      <c r="E133" s="43">
        <f>E132/E131</f>
        <v>0.94117647058823528</v>
      </c>
      <c r="F133" s="43">
        <f>F132/F131</f>
        <v>1</v>
      </c>
      <c r="G133" s="44">
        <f>G132/G131</f>
        <v>0.75</v>
      </c>
    </row>
    <row r="134" spans="2:18" ht="15.75" thickBot="1" x14ac:dyDescent="0.3"/>
    <row r="135" spans="2:18" ht="15.75" thickBot="1" x14ac:dyDescent="0.3">
      <c r="B135" s="45" t="s">
        <v>38</v>
      </c>
      <c r="C135" s="46"/>
      <c r="D135" s="213" t="s">
        <v>32</v>
      </c>
      <c r="E135" s="214"/>
      <c r="F135" s="214"/>
      <c r="G135" s="208" t="s">
        <v>33</v>
      </c>
      <c r="H135" s="209"/>
      <c r="I135" s="215"/>
      <c r="J135" s="210" t="s">
        <v>34</v>
      </c>
      <c r="K135" s="211"/>
      <c r="L135" s="212"/>
      <c r="M135" s="208" t="s">
        <v>35</v>
      </c>
      <c r="N135" s="209"/>
      <c r="O135" s="209"/>
      <c r="P135" s="210" t="s">
        <v>31</v>
      </c>
      <c r="Q135" s="211"/>
      <c r="R135" s="212"/>
    </row>
    <row r="136" spans="2:18" ht="45" x14ac:dyDescent="0.25">
      <c r="B136" s="47" t="s">
        <v>39</v>
      </c>
      <c r="C136" s="48" t="s">
        <v>40</v>
      </c>
      <c r="D136" s="49" t="s">
        <v>41</v>
      </c>
      <c r="E136" s="49" t="s">
        <v>42</v>
      </c>
      <c r="F136" s="50" t="s">
        <v>43</v>
      </c>
      <c r="G136" s="51" t="s">
        <v>44</v>
      </c>
      <c r="H136" s="49" t="s">
        <v>42</v>
      </c>
      <c r="I136" s="52" t="s">
        <v>43</v>
      </c>
      <c r="J136" s="51" t="s">
        <v>44</v>
      </c>
      <c r="K136" s="49" t="s">
        <v>42</v>
      </c>
      <c r="L136" s="52" t="s">
        <v>43</v>
      </c>
      <c r="M136" s="51" t="s">
        <v>44</v>
      </c>
      <c r="N136" s="49" t="s">
        <v>42</v>
      </c>
      <c r="O136" s="50" t="s">
        <v>43</v>
      </c>
      <c r="P136" s="51" t="s">
        <v>44</v>
      </c>
      <c r="Q136" s="49" t="s">
        <v>42</v>
      </c>
      <c r="R136" s="52" t="s">
        <v>43</v>
      </c>
    </row>
    <row r="137" spans="2:18" x14ac:dyDescent="0.25">
      <c r="B137" s="53" t="s">
        <v>45</v>
      </c>
      <c r="C137" s="54" t="s">
        <v>46</v>
      </c>
      <c r="D137" s="55">
        <v>11</v>
      </c>
      <c r="E137" s="55">
        <v>8</v>
      </c>
      <c r="F137" s="56">
        <f>E137/D137%</f>
        <v>72.727272727272734</v>
      </c>
      <c r="G137" s="57">
        <v>11</v>
      </c>
      <c r="H137" s="55">
        <v>11</v>
      </c>
      <c r="I137" s="56">
        <f>H137/G137%</f>
        <v>100</v>
      </c>
      <c r="J137" s="57">
        <v>11</v>
      </c>
      <c r="K137" s="55">
        <v>10</v>
      </c>
      <c r="L137" s="58">
        <f>K137/J137%</f>
        <v>90.909090909090907</v>
      </c>
      <c r="M137" s="57" t="s">
        <v>47</v>
      </c>
      <c r="N137" s="55" t="s">
        <v>47</v>
      </c>
      <c r="O137" s="56" t="s">
        <v>47</v>
      </c>
      <c r="P137" s="57">
        <v>10</v>
      </c>
      <c r="Q137" s="55">
        <v>8</v>
      </c>
      <c r="R137" s="58">
        <f>Q137/P137%</f>
        <v>80</v>
      </c>
    </row>
    <row r="138" spans="2:18" x14ac:dyDescent="0.25">
      <c r="B138" s="53"/>
      <c r="C138" s="54" t="s">
        <v>48</v>
      </c>
      <c r="D138" s="55">
        <v>6</v>
      </c>
      <c r="E138" s="55">
        <v>6</v>
      </c>
      <c r="F138" s="56">
        <f>E138/D138%</f>
        <v>100</v>
      </c>
      <c r="G138" s="57">
        <v>6</v>
      </c>
      <c r="H138" s="55">
        <v>6</v>
      </c>
      <c r="I138" s="56">
        <f>H138/G138%</f>
        <v>100</v>
      </c>
      <c r="J138" s="57">
        <v>6</v>
      </c>
      <c r="K138" s="55">
        <v>6</v>
      </c>
      <c r="L138" s="58">
        <f>K138/J138%</f>
        <v>100</v>
      </c>
      <c r="M138" s="57" t="s">
        <v>47</v>
      </c>
      <c r="N138" s="55" t="s">
        <v>47</v>
      </c>
      <c r="O138" s="56" t="str">
        <f>IFERROR(K138/M138%,"")</f>
        <v/>
      </c>
      <c r="P138" s="57">
        <v>6</v>
      </c>
      <c r="Q138" s="55">
        <v>6</v>
      </c>
      <c r="R138" s="58">
        <f>Q138/P138%</f>
        <v>100</v>
      </c>
    </row>
    <row r="139" spans="2:18" x14ac:dyDescent="0.25">
      <c r="B139" s="53"/>
      <c r="C139" s="54" t="s">
        <v>49</v>
      </c>
      <c r="D139" s="55">
        <v>0</v>
      </c>
      <c r="E139" s="55">
        <v>0</v>
      </c>
      <c r="F139" s="56" t="s">
        <v>47</v>
      </c>
      <c r="G139" s="57">
        <v>0</v>
      </c>
      <c r="H139" s="55">
        <v>0</v>
      </c>
      <c r="I139" s="58" t="s">
        <v>47</v>
      </c>
      <c r="J139" s="57">
        <v>0</v>
      </c>
      <c r="K139" s="55">
        <v>0</v>
      </c>
      <c r="L139" s="58" t="s">
        <v>47</v>
      </c>
      <c r="M139" s="57">
        <v>0</v>
      </c>
      <c r="N139" s="55">
        <v>0</v>
      </c>
      <c r="O139" s="56" t="s">
        <v>47</v>
      </c>
      <c r="P139" s="57">
        <v>0</v>
      </c>
      <c r="Q139" s="55">
        <v>0</v>
      </c>
      <c r="R139" s="58" t="s">
        <v>47</v>
      </c>
    </row>
    <row r="140" spans="2:18" x14ac:dyDescent="0.25">
      <c r="B140" s="59" t="s">
        <v>50</v>
      </c>
      <c r="C140" s="54" t="s">
        <v>46</v>
      </c>
      <c r="D140" s="55">
        <v>18</v>
      </c>
      <c r="E140" s="55">
        <v>10</v>
      </c>
      <c r="F140" s="56">
        <f>E140/D140%</f>
        <v>55.555555555555557</v>
      </c>
      <c r="G140" s="57">
        <v>18</v>
      </c>
      <c r="H140" s="55">
        <v>17</v>
      </c>
      <c r="I140" s="56">
        <f>H140/G140%</f>
        <v>94.444444444444443</v>
      </c>
      <c r="J140" s="57" t="s">
        <v>47</v>
      </c>
      <c r="K140" s="55" t="s">
        <v>47</v>
      </c>
      <c r="L140" s="58" t="str">
        <f>IFERROR(H140/J140%,"")</f>
        <v/>
      </c>
      <c r="M140" s="57">
        <v>18</v>
      </c>
      <c r="N140" s="55">
        <v>18</v>
      </c>
      <c r="O140" s="56">
        <f>N140/M140%</f>
        <v>100</v>
      </c>
      <c r="P140" s="57">
        <v>16</v>
      </c>
      <c r="Q140" s="55">
        <v>10</v>
      </c>
      <c r="R140" s="58">
        <f>Q140/P140%</f>
        <v>62.5</v>
      </c>
    </row>
    <row r="141" spans="2:18" ht="15.75" thickBot="1" x14ac:dyDescent="0.3">
      <c r="B141" s="60" t="s">
        <v>51</v>
      </c>
      <c r="C141" s="61"/>
      <c r="D141" s="62">
        <f>SUM(D137:D140)</f>
        <v>35</v>
      </c>
      <c r="E141" s="62">
        <f>SUM(E137:E140)</f>
        <v>24</v>
      </c>
      <c r="F141" s="63">
        <f>E141/D141</f>
        <v>0.68571428571428572</v>
      </c>
      <c r="G141" s="64">
        <f>SUM(G137:G140)</f>
        <v>35</v>
      </c>
      <c r="H141" s="65">
        <f>SUM(H137:H140)</f>
        <v>34</v>
      </c>
      <c r="I141" s="66">
        <f>H141/G141</f>
        <v>0.97142857142857142</v>
      </c>
      <c r="J141" s="67">
        <f>SUM(J137:J140)</f>
        <v>17</v>
      </c>
      <c r="K141" s="62">
        <f>SUM(K137:K140)</f>
        <v>16</v>
      </c>
      <c r="L141" s="68">
        <f>K141/J141</f>
        <v>0.94117647058823528</v>
      </c>
      <c r="M141" s="64">
        <f>SUM(M137:M140)</f>
        <v>18</v>
      </c>
      <c r="N141" s="65">
        <f>SUM(N137:N140)</f>
        <v>18</v>
      </c>
      <c r="O141" s="69">
        <f>N141/M141</f>
        <v>1</v>
      </c>
      <c r="P141" s="67">
        <f>SUM(P137:P140)</f>
        <v>32</v>
      </c>
      <c r="Q141" s="62">
        <f>SUM(Q137:Q140)</f>
        <v>24</v>
      </c>
      <c r="R141" s="70">
        <f>Q141/P141</f>
        <v>0.75</v>
      </c>
    </row>
    <row r="143" spans="2:18" ht="15.75" thickBot="1" x14ac:dyDescent="0.3"/>
    <row r="144" spans="2:18" x14ac:dyDescent="0.25">
      <c r="B144" s="32" t="s">
        <v>0</v>
      </c>
      <c r="C144" s="33" t="s">
        <v>32</v>
      </c>
      <c r="D144" s="33" t="s">
        <v>33</v>
      </c>
      <c r="E144" s="33" t="s">
        <v>34</v>
      </c>
      <c r="F144" s="34" t="s">
        <v>35</v>
      </c>
      <c r="G144" s="35" t="s">
        <v>31</v>
      </c>
    </row>
    <row r="145" spans="2:18" x14ac:dyDescent="0.25">
      <c r="B145" s="36" t="s">
        <v>36</v>
      </c>
      <c r="C145" s="71">
        <f>D154</f>
        <v>8</v>
      </c>
      <c r="D145" s="71">
        <f>G154</f>
        <v>8</v>
      </c>
      <c r="E145" s="71">
        <f>J154</f>
        <v>5</v>
      </c>
      <c r="F145" s="72">
        <f>M154</f>
        <v>3</v>
      </c>
      <c r="G145" s="73">
        <f>P154</f>
        <v>8</v>
      </c>
    </row>
    <row r="146" spans="2:18" x14ac:dyDescent="0.25">
      <c r="B146" s="36" t="s">
        <v>37</v>
      </c>
      <c r="C146" s="40">
        <f>E154</f>
        <v>8</v>
      </c>
      <c r="D146" s="40">
        <f>H154</f>
        <v>8</v>
      </c>
      <c r="E146" s="40">
        <f>K154</f>
        <v>5</v>
      </c>
      <c r="F146" s="40">
        <f>N154</f>
        <v>3</v>
      </c>
      <c r="G146" s="41">
        <f>Q154</f>
        <v>8</v>
      </c>
    </row>
    <row r="147" spans="2:18" ht="15.75" thickBot="1" x14ac:dyDescent="0.3">
      <c r="B147" s="42" t="s">
        <v>8</v>
      </c>
      <c r="C147" s="43">
        <f>C146/C145</f>
        <v>1</v>
      </c>
      <c r="D147" s="43">
        <f>D146/D145</f>
        <v>1</v>
      </c>
      <c r="E147" s="43">
        <f>E146/E145</f>
        <v>1</v>
      </c>
      <c r="F147" s="43">
        <f>F146/F145</f>
        <v>1</v>
      </c>
      <c r="G147" s="44">
        <f>G146/G145</f>
        <v>1</v>
      </c>
    </row>
    <row r="148" spans="2:18" ht="15.75" thickBot="1" x14ac:dyDescent="0.3"/>
    <row r="149" spans="2:18" ht="15.75" thickBot="1" x14ac:dyDescent="0.3">
      <c r="B149" s="45" t="s">
        <v>38</v>
      </c>
      <c r="C149" s="46"/>
      <c r="D149" s="213" t="s">
        <v>32</v>
      </c>
      <c r="E149" s="214"/>
      <c r="F149" s="216"/>
      <c r="G149" s="208" t="s">
        <v>33</v>
      </c>
      <c r="H149" s="209"/>
      <c r="I149" s="215"/>
      <c r="J149" s="210" t="s">
        <v>34</v>
      </c>
      <c r="K149" s="211"/>
      <c r="L149" s="212"/>
      <c r="M149" s="208" t="s">
        <v>35</v>
      </c>
      <c r="N149" s="209"/>
      <c r="O149" s="209"/>
      <c r="P149" s="210" t="s">
        <v>31</v>
      </c>
      <c r="Q149" s="211"/>
      <c r="R149" s="212"/>
    </row>
    <row r="150" spans="2:18" ht="45" x14ac:dyDescent="0.25">
      <c r="B150" s="47" t="s">
        <v>39</v>
      </c>
      <c r="C150" s="48" t="s">
        <v>40</v>
      </c>
      <c r="D150" s="49" t="s">
        <v>41</v>
      </c>
      <c r="E150" s="49" t="s">
        <v>42</v>
      </c>
      <c r="F150" s="50" t="s">
        <v>43</v>
      </c>
      <c r="G150" s="51" t="s">
        <v>44</v>
      </c>
      <c r="H150" s="49" t="s">
        <v>42</v>
      </c>
      <c r="I150" s="52" t="s">
        <v>43</v>
      </c>
      <c r="J150" s="51" t="s">
        <v>44</v>
      </c>
      <c r="K150" s="49" t="s">
        <v>42</v>
      </c>
      <c r="L150" s="52" t="s">
        <v>43</v>
      </c>
      <c r="M150" s="51" t="s">
        <v>44</v>
      </c>
      <c r="N150" s="49" t="s">
        <v>42</v>
      </c>
      <c r="O150" s="50" t="s">
        <v>43</v>
      </c>
      <c r="P150" s="51" t="s">
        <v>44</v>
      </c>
      <c r="Q150" s="49" t="s">
        <v>42</v>
      </c>
      <c r="R150" s="52" t="s">
        <v>43</v>
      </c>
    </row>
    <row r="151" spans="2:18" x14ac:dyDescent="0.25">
      <c r="B151" s="217" t="s">
        <v>45</v>
      </c>
      <c r="C151" s="54" t="s">
        <v>52</v>
      </c>
      <c r="D151" s="74">
        <f>COUNTIF([2]Production_OTIF!G$16:G$43,"&gt;=0")</f>
        <v>5</v>
      </c>
      <c r="E151" s="55">
        <f>COUNTIF([2]Production_OTIF!H$16:H$43,"=HIT")</f>
        <v>5</v>
      </c>
      <c r="F151" s="56">
        <f>E151/D151%</f>
        <v>100</v>
      </c>
      <c r="G151" s="57">
        <v>5</v>
      </c>
      <c r="H151" s="55">
        <v>5</v>
      </c>
      <c r="I151" s="56">
        <f>H151/G151%</f>
        <v>100</v>
      </c>
      <c r="J151" s="57">
        <v>5</v>
      </c>
      <c r="K151" s="55">
        <v>5</v>
      </c>
      <c r="L151" s="58">
        <f>K151/J151%</f>
        <v>100</v>
      </c>
      <c r="M151" s="57"/>
      <c r="N151" s="55"/>
      <c r="O151" s="58">
        <v>0</v>
      </c>
      <c r="P151" s="57">
        <v>5</v>
      </c>
      <c r="Q151" s="55">
        <v>5</v>
      </c>
      <c r="R151" s="58">
        <f>Q151/P151%</f>
        <v>100</v>
      </c>
    </row>
    <row r="152" spans="2:18" x14ac:dyDescent="0.25">
      <c r="B152" s="218"/>
      <c r="C152" s="54" t="s">
        <v>53</v>
      </c>
      <c r="D152" s="55">
        <f>COUNTIF([2]Production_OTIF!G$70:G$71,"&gt;=0")</f>
        <v>0</v>
      </c>
      <c r="E152" s="55">
        <f>COUNTIF([2]Production_OTIF!H$70:H$71,"=Hit")</f>
        <v>0</v>
      </c>
      <c r="F152" s="56" t="e">
        <f>E152/D152%</f>
        <v>#DIV/0!</v>
      </c>
      <c r="G152" s="57"/>
      <c r="H152" s="55"/>
      <c r="I152" s="56" t="e">
        <f>H152/G152%</f>
        <v>#DIV/0!</v>
      </c>
      <c r="J152" s="57"/>
      <c r="K152" s="55"/>
      <c r="L152" s="58" t="e">
        <f>K152/J152%</f>
        <v>#DIV/0!</v>
      </c>
      <c r="M152" s="57"/>
      <c r="N152" s="55"/>
      <c r="O152" s="58">
        <v>0</v>
      </c>
      <c r="P152" s="57"/>
      <c r="Q152" s="55"/>
      <c r="R152" s="58" t="e">
        <f>Q152/P152%</f>
        <v>#DIV/0!</v>
      </c>
    </row>
    <row r="153" spans="2:18" x14ac:dyDescent="0.25">
      <c r="B153" s="53" t="s">
        <v>50</v>
      </c>
      <c r="C153" s="54" t="s">
        <v>52</v>
      </c>
      <c r="D153" s="55">
        <f>COUNTIF([2]Production_OTIF!G$48:G$71,"&gt;=0")</f>
        <v>3</v>
      </c>
      <c r="E153" s="55">
        <f>COUNTIF([2]Production_OTIF!H$48:H$75,"=Hit")</f>
        <v>3</v>
      </c>
      <c r="F153" s="56">
        <f>E153/D153%</f>
        <v>100</v>
      </c>
      <c r="G153" s="57">
        <v>3</v>
      </c>
      <c r="H153" s="55">
        <v>3</v>
      </c>
      <c r="I153" s="56">
        <f>H153/G153%</f>
        <v>100</v>
      </c>
      <c r="J153" s="57"/>
      <c r="K153" s="55"/>
      <c r="L153" s="58" t="e">
        <f>K153/J153%</f>
        <v>#DIV/0!</v>
      </c>
      <c r="M153" s="57">
        <v>3</v>
      </c>
      <c r="N153" s="55">
        <v>3</v>
      </c>
      <c r="O153" s="58">
        <f>N153/M153%</f>
        <v>100</v>
      </c>
      <c r="P153" s="57">
        <v>3</v>
      </c>
      <c r="Q153" s="55">
        <v>3</v>
      </c>
      <c r="R153" s="58">
        <f>Q153/P153%</f>
        <v>100</v>
      </c>
    </row>
    <row r="154" spans="2:18" ht="15.75" thickBot="1" x14ac:dyDescent="0.3">
      <c r="B154" s="60" t="s">
        <v>51</v>
      </c>
      <c r="C154" s="61"/>
      <c r="D154" s="62">
        <f>SUM(D151:D153)</f>
        <v>8</v>
      </c>
      <c r="E154" s="62">
        <f>SUM(E151:E153)</f>
        <v>8</v>
      </c>
      <c r="F154" s="63">
        <f>E154/D154</f>
        <v>1</v>
      </c>
      <c r="G154" s="64">
        <f>SUM(G151:G153)</f>
        <v>8</v>
      </c>
      <c r="H154" s="64">
        <f>SUM(H151:H153)</f>
        <v>8</v>
      </c>
      <c r="I154" s="66">
        <f>H154/G154</f>
        <v>1</v>
      </c>
      <c r="J154" s="67">
        <f>SUM(J151:J153)</f>
        <v>5</v>
      </c>
      <c r="K154" s="67">
        <f>SUM(K151:K153)</f>
        <v>5</v>
      </c>
      <c r="L154" s="68">
        <f>K154/J154</f>
        <v>1</v>
      </c>
      <c r="M154" s="64">
        <f>SUM(M151:M153)</f>
        <v>3</v>
      </c>
      <c r="N154" s="64">
        <f>SUM(N151:N153)</f>
        <v>3</v>
      </c>
      <c r="O154" s="69">
        <f>N154/M154</f>
        <v>1</v>
      </c>
      <c r="P154" s="67">
        <f>SUM(P151:P153)</f>
        <v>8</v>
      </c>
      <c r="Q154" s="67">
        <f>SUM(Q151:Q153)</f>
        <v>8</v>
      </c>
      <c r="R154" s="70">
        <f>Q154/P154</f>
        <v>1</v>
      </c>
    </row>
    <row r="155" spans="2:18" x14ac:dyDescent="0.25">
      <c r="G155">
        <f>G154-H154</f>
        <v>0</v>
      </c>
      <c r="J155">
        <f>J154-K154</f>
        <v>0</v>
      </c>
      <c r="M155">
        <f>M154-N154</f>
        <v>0</v>
      </c>
      <c r="P155">
        <f>P154-Q154</f>
        <v>0</v>
      </c>
    </row>
    <row r="156" spans="2:18" ht="15.75" thickBot="1" x14ac:dyDescent="0.3"/>
    <row r="157" spans="2:18" x14ac:dyDescent="0.25">
      <c r="B157" s="32" t="s">
        <v>25</v>
      </c>
      <c r="C157" s="33" t="s">
        <v>32</v>
      </c>
      <c r="D157" s="33" t="s">
        <v>33</v>
      </c>
      <c r="E157" s="33" t="s">
        <v>34</v>
      </c>
      <c r="F157" s="34" t="s">
        <v>35</v>
      </c>
      <c r="G157" s="35" t="s">
        <v>31</v>
      </c>
      <c r="H157" s="75"/>
    </row>
    <row r="158" spans="2:18" x14ac:dyDescent="0.25">
      <c r="B158" s="36" t="s">
        <v>36</v>
      </c>
      <c r="C158" s="37">
        <v>18</v>
      </c>
      <c r="D158" s="37">
        <v>18</v>
      </c>
      <c r="E158" s="37">
        <v>16</v>
      </c>
      <c r="F158" s="38">
        <v>2</v>
      </c>
      <c r="G158" s="39">
        <v>11</v>
      </c>
    </row>
    <row r="159" spans="2:18" x14ac:dyDescent="0.25">
      <c r="B159" s="36" t="s">
        <v>37</v>
      </c>
      <c r="C159" s="40">
        <v>10</v>
      </c>
      <c r="D159" s="40">
        <v>17</v>
      </c>
      <c r="E159" s="40">
        <v>10</v>
      </c>
      <c r="F159" s="40">
        <v>2</v>
      </c>
      <c r="G159" s="41">
        <v>10</v>
      </c>
    </row>
    <row r="160" spans="2:18" ht="15.75" thickBot="1" x14ac:dyDescent="0.3">
      <c r="B160" s="42" t="s">
        <v>8</v>
      </c>
      <c r="C160" s="43">
        <f>C159/C158</f>
        <v>0.55555555555555558</v>
      </c>
      <c r="D160" s="43">
        <f>D159/D158</f>
        <v>0.94444444444444442</v>
      </c>
      <c r="E160" s="43">
        <f>E159/E158</f>
        <v>0.625</v>
      </c>
      <c r="F160" s="43">
        <f>F159/F158</f>
        <v>1</v>
      </c>
      <c r="G160" s="44">
        <f>G159/G158</f>
        <v>0.90909090909090906</v>
      </c>
    </row>
    <row r="161" spans="2:18" ht="15.75" thickBot="1" x14ac:dyDescent="0.3"/>
    <row r="162" spans="2:18" ht="15.75" thickBot="1" x14ac:dyDescent="0.3">
      <c r="B162" s="45" t="s">
        <v>54</v>
      </c>
      <c r="C162" s="46"/>
      <c r="D162" s="213" t="s">
        <v>32</v>
      </c>
      <c r="E162" s="214"/>
      <c r="F162" s="216"/>
      <c r="G162" s="208" t="s">
        <v>33</v>
      </c>
      <c r="H162" s="209"/>
      <c r="I162" s="215"/>
      <c r="J162" s="210" t="s">
        <v>34</v>
      </c>
      <c r="K162" s="211"/>
      <c r="L162" s="212"/>
      <c r="M162" s="208" t="s">
        <v>35</v>
      </c>
      <c r="N162" s="209"/>
      <c r="O162" s="209"/>
      <c r="P162" s="210" t="s">
        <v>31</v>
      </c>
      <c r="Q162" s="211"/>
      <c r="R162" s="212"/>
    </row>
    <row r="163" spans="2:18" ht="45" x14ac:dyDescent="0.25">
      <c r="B163" s="47" t="s">
        <v>39</v>
      </c>
      <c r="C163" s="48" t="s">
        <v>40</v>
      </c>
      <c r="D163" s="49" t="s">
        <v>41</v>
      </c>
      <c r="E163" s="49" t="s">
        <v>42</v>
      </c>
      <c r="F163" s="50" t="s">
        <v>43</v>
      </c>
      <c r="G163" s="51" t="s">
        <v>44</v>
      </c>
      <c r="H163" s="49" t="s">
        <v>42</v>
      </c>
      <c r="I163" s="52" t="s">
        <v>43</v>
      </c>
      <c r="J163" s="51" t="s">
        <v>44</v>
      </c>
      <c r="K163" s="49" t="s">
        <v>42</v>
      </c>
      <c r="L163" s="52" t="s">
        <v>43</v>
      </c>
      <c r="M163" s="51" t="s">
        <v>44</v>
      </c>
      <c r="N163" s="49" t="s">
        <v>42</v>
      </c>
      <c r="O163" s="50" t="s">
        <v>43</v>
      </c>
      <c r="P163" s="51" t="s">
        <v>44</v>
      </c>
      <c r="Q163" s="49" t="s">
        <v>42</v>
      </c>
      <c r="R163" s="52" t="s">
        <v>43</v>
      </c>
    </row>
    <row r="164" spans="2:18" x14ac:dyDescent="0.25">
      <c r="B164" s="53" t="s">
        <v>45</v>
      </c>
      <c r="C164" s="54" t="s">
        <v>46</v>
      </c>
      <c r="D164" s="55">
        <v>10</v>
      </c>
      <c r="E164" s="55">
        <v>3</v>
      </c>
      <c r="F164" s="56">
        <f>E164/D164%</f>
        <v>30</v>
      </c>
      <c r="G164" s="57">
        <v>10</v>
      </c>
      <c r="H164" s="55">
        <v>9</v>
      </c>
      <c r="I164" s="56">
        <f>H164/G164%</f>
        <v>90</v>
      </c>
      <c r="J164" s="57">
        <v>10</v>
      </c>
      <c r="K164" s="55">
        <v>4</v>
      </c>
      <c r="L164" s="58">
        <f>K164/J164%</f>
        <v>40</v>
      </c>
      <c r="M164" s="57" t="s">
        <v>47</v>
      </c>
      <c r="N164" s="55" t="s">
        <v>47</v>
      </c>
      <c r="O164" s="56" t="s">
        <v>47</v>
      </c>
      <c r="P164" s="57">
        <v>3</v>
      </c>
      <c r="Q164" s="55">
        <v>3</v>
      </c>
      <c r="R164" s="58">
        <f>Q164/P164%</f>
        <v>100</v>
      </c>
    </row>
    <row r="165" spans="2:18" x14ac:dyDescent="0.25">
      <c r="B165" s="53"/>
      <c r="C165" s="54" t="s">
        <v>48</v>
      </c>
      <c r="D165" s="55">
        <v>6</v>
      </c>
      <c r="E165" s="55">
        <v>5</v>
      </c>
      <c r="F165" s="56">
        <f>E165/D165%</f>
        <v>83.333333333333343</v>
      </c>
      <c r="G165" s="57">
        <v>6</v>
      </c>
      <c r="H165" s="55">
        <v>6</v>
      </c>
      <c r="I165" s="56">
        <f>H165/G165%</f>
        <v>100</v>
      </c>
      <c r="J165" s="57">
        <v>6</v>
      </c>
      <c r="K165" s="55">
        <v>6</v>
      </c>
      <c r="L165" s="58">
        <f>K165/J165%</f>
        <v>100</v>
      </c>
      <c r="M165" s="57" t="s">
        <v>47</v>
      </c>
      <c r="N165" s="55" t="s">
        <v>47</v>
      </c>
      <c r="O165" s="56" t="str">
        <f>IFERROR(K165/M165%,"")</f>
        <v/>
      </c>
      <c r="P165" s="57">
        <v>6</v>
      </c>
      <c r="Q165" s="55">
        <v>5</v>
      </c>
      <c r="R165" s="58">
        <f>Q165/P165%</f>
        <v>83.333333333333343</v>
      </c>
    </row>
    <row r="166" spans="2:18" x14ac:dyDescent="0.25">
      <c r="B166" s="53"/>
      <c r="C166" s="54" t="s">
        <v>49</v>
      </c>
      <c r="D166" s="55">
        <v>0</v>
      </c>
      <c r="E166" s="55">
        <v>0</v>
      </c>
      <c r="F166" s="56" t="s">
        <v>47</v>
      </c>
      <c r="G166" s="57">
        <v>0</v>
      </c>
      <c r="H166" s="55">
        <v>0</v>
      </c>
      <c r="I166" s="58" t="s">
        <v>47</v>
      </c>
      <c r="J166" s="57">
        <v>0</v>
      </c>
      <c r="K166" s="55">
        <v>0</v>
      </c>
      <c r="L166" s="58" t="s">
        <v>47</v>
      </c>
      <c r="M166" s="57">
        <v>0</v>
      </c>
      <c r="N166" s="55">
        <v>0</v>
      </c>
      <c r="O166" s="56" t="s">
        <v>47</v>
      </c>
      <c r="P166" s="57">
        <v>0</v>
      </c>
      <c r="Q166" s="55">
        <v>0</v>
      </c>
      <c r="R166" s="58" t="s">
        <v>47</v>
      </c>
    </row>
    <row r="167" spans="2:18" x14ac:dyDescent="0.25">
      <c r="B167" s="59" t="s">
        <v>50</v>
      </c>
      <c r="C167" s="54" t="s">
        <v>46</v>
      </c>
      <c r="D167" s="55">
        <v>2</v>
      </c>
      <c r="E167" s="55">
        <v>2</v>
      </c>
      <c r="F167" s="56">
        <f>E167/D167%</f>
        <v>100</v>
      </c>
      <c r="G167" s="57">
        <v>2</v>
      </c>
      <c r="H167" s="55">
        <v>2</v>
      </c>
      <c r="I167" s="56">
        <f>H167/G167%</f>
        <v>100</v>
      </c>
      <c r="J167" s="57" t="s">
        <v>47</v>
      </c>
      <c r="K167" s="55" t="s">
        <v>47</v>
      </c>
      <c r="L167" s="58" t="str">
        <f>IFERROR(H167/J167%,"")</f>
        <v/>
      </c>
      <c r="M167" s="57">
        <v>2</v>
      </c>
      <c r="N167" s="55">
        <v>2</v>
      </c>
      <c r="O167" s="56">
        <f>N167/M167%</f>
        <v>100</v>
      </c>
      <c r="P167" s="57">
        <v>2</v>
      </c>
      <c r="Q167" s="55">
        <v>2</v>
      </c>
      <c r="R167" s="58">
        <f>Q167/P167%</f>
        <v>100</v>
      </c>
    </row>
    <row r="168" spans="2:18" ht="15.75" thickBot="1" x14ac:dyDescent="0.3">
      <c r="B168" s="60" t="s">
        <v>51</v>
      </c>
      <c r="C168" s="61"/>
      <c r="D168" s="62">
        <f>SUM(D164:D167)</f>
        <v>18</v>
      </c>
      <c r="E168" s="62">
        <f>SUM(E164:E167)</f>
        <v>10</v>
      </c>
      <c r="F168" s="63">
        <f>E168/D168</f>
        <v>0.55555555555555558</v>
      </c>
      <c r="G168" s="64">
        <f>SUM(G164:G167)</f>
        <v>18</v>
      </c>
      <c r="H168" s="65">
        <f>SUM(H164:H167)</f>
        <v>17</v>
      </c>
      <c r="I168" s="66">
        <f>H168/G168</f>
        <v>0.94444444444444442</v>
      </c>
      <c r="J168" s="67">
        <f>SUM(J164:J167)</f>
        <v>16</v>
      </c>
      <c r="K168" s="62">
        <f>SUM(K164:K167)</f>
        <v>10</v>
      </c>
      <c r="L168" s="68">
        <f>K168/J168</f>
        <v>0.625</v>
      </c>
      <c r="M168" s="64">
        <f>SUM(M164:M167)</f>
        <v>2</v>
      </c>
      <c r="N168" s="65">
        <f>SUM(N164:N167)</f>
        <v>2</v>
      </c>
      <c r="O168" s="69">
        <f>N168/M168</f>
        <v>1</v>
      </c>
      <c r="P168" s="67">
        <f>SUM(P164:P167)</f>
        <v>11</v>
      </c>
      <c r="Q168" s="62">
        <f>SUM(Q164:Q167)</f>
        <v>10</v>
      </c>
      <c r="R168" s="70">
        <f>Q168/P168</f>
        <v>0.90909090909090906</v>
      </c>
    </row>
    <row r="170" spans="2:18" ht="15.75" thickBot="1" x14ac:dyDescent="0.3">
      <c r="B170" s="76" t="s">
        <v>55</v>
      </c>
    </row>
    <row r="171" spans="2:18" x14ac:dyDescent="0.25">
      <c r="B171" s="32" t="s">
        <v>23</v>
      </c>
      <c r="C171" s="33" t="s">
        <v>32</v>
      </c>
      <c r="D171" s="33" t="s">
        <v>33</v>
      </c>
      <c r="E171" s="33" t="s">
        <v>34</v>
      </c>
      <c r="F171" s="34" t="s">
        <v>35</v>
      </c>
      <c r="G171" s="35" t="s">
        <v>31</v>
      </c>
    </row>
    <row r="172" spans="2:18" x14ac:dyDescent="0.25">
      <c r="B172" s="36" t="s">
        <v>36</v>
      </c>
      <c r="C172" s="71">
        <f>D182</f>
        <v>5</v>
      </c>
      <c r="D172" s="71">
        <f>G182</f>
        <v>4</v>
      </c>
      <c r="E172" s="71">
        <f>J182</f>
        <v>3</v>
      </c>
      <c r="F172" s="71">
        <f>M182</f>
        <v>1</v>
      </c>
      <c r="G172" s="39">
        <f>P182</f>
        <v>4</v>
      </c>
    </row>
    <row r="173" spans="2:18" x14ac:dyDescent="0.25">
      <c r="B173" s="36" t="s">
        <v>37</v>
      </c>
      <c r="C173" s="40">
        <f>E182</f>
        <v>5</v>
      </c>
      <c r="D173" s="40">
        <f>H182</f>
        <v>4</v>
      </c>
      <c r="E173" s="40">
        <f>K182</f>
        <v>3</v>
      </c>
      <c r="F173" s="40">
        <f>N182</f>
        <v>1</v>
      </c>
      <c r="G173" s="41">
        <f>Q182</f>
        <v>4</v>
      </c>
    </row>
    <row r="174" spans="2:18" ht="15.75" thickBot="1" x14ac:dyDescent="0.3">
      <c r="B174" s="42" t="s">
        <v>8</v>
      </c>
      <c r="C174" s="43">
        <f>C173/C172</f>
        <v>1</v>
      </c>
      <c r="D174" s="43">
        <f>D173/D172</f>
        <v>1</v>
      </c>
      <c r="E174" s="43">
        <f>E173/E172</f>
        <v>1</v>
      </c>
      <c r="F174" s="43">
        <f>F173/F172</f>
        <v>1</v>
      </c>
      <c r="G174" s="44">
        <f>G173/G172</f>
        <v>1</v>
      </c>
    </row>
    <row r="176" spans="2:18" ht="15.75" thickBot="1" x14ac:dyDescent="0.3">
      <c r="B176" s="77" t="s">
        <v>56</v>
      </c>
    </row>
    <row r="177" spans="2:18" ht="15.75" thickBot="1" x14ac:dyDescent="0.3">
      <c r="B177" s="78" t="s">
        <v>57</v>
      </c>
      <c r="C177" s="46"/>
      <c r="D177" s="213" t="s">
        <v>32</v>
      </c>
      <c r="E177" s="214"/>
      <c r="F177" s="216"/>
      <c r="G177" s="208" t="s">
        <v>33</v>
      </c>
      <c r="H177" s="209"/>
      <c r="I177" s="215"/>
      <c r="J177" s="210" t="s">
        <v>34</v>
      </c>
      <c r="K177" s="211"/>
      <c r="L177" s="212"/>
      <c r="M177" s="208" t="s">
        <v>35</v>
      </c>
      <c r="N177" s="209"/>
      <c r="O177" s="209"/>
      <c r="P177" s="210" t="s">
        <v>31</v>
      </c>
      <c r="Q177" s="211"/>
      <c r="R177" s="212"/>
    </row>
    <row r="178" spans="2:18" ht="45" x14ac:dyDescent="0.25">
      <c r="B178" s="47" t="s">
        <v>39</v>
      </c>
      <c r="C178" s="48" t="s">
        <v>40</v>
      </c>
      <c r="D178" s="49" t="s">
        <v>41</v>
      </c>
      <c r="E178" s="49" t="s">
        <v>42</v>
      </c>
      <c r="F178" s="50" t="s">
        <v>43</v>
      </c>
      <c r="G178" s="51" t="s">
        <v>44</v>
      </c>
      <c r="H178" s="49" t="s">
        <v>42</v>
      </c>
      <c r="I178" s="52" t="s">
        <v>43</v>
      </c>
      <c r="J178" s="51" t="s">
        <v>44</v>
      </c>
      <c r="K178" s="49" t="s">
        <v>42</v>
      </c>
      <c r="L178" s="52" t="s">
        <v>43</v>
      </c>
      <c r="M178" s="51" t="s">
        <v>44</v>
      </c>
      <c r="N178" s="49" t="s">
        <v>42</v>
      </c>
      <c r="O178" s="50" t="s">
        <v>43</v>
      </c>
      <c r="P178" s="51" t="s">
        <v>44</v>
      </c>
      <c r="Q178" s="49" t="s">
        <v>42</v>
      </c>
      <c r="R178" s="52" t="s">
        <v>43</v>
      </c>
    </row>
    <row r="179" spans="2:18" x14ac:dyDescent="0.25">
      <c r="B179" s="217" t="s">
        <v>45</v>
      </c>
      <c r="C179" s="54" t="s">
        <v>52</v>
      </c>
      <c r="D179" s="74">
        <f>COUNTIF([2]Production_OTIF!O$16:O$43,"&gt;=0")</f>
        <v>3</v>
      </c>
      <c r="E179" s="55">
        <f>COUNTIF([2]Production_OTIF!P$16:P$43,"=HIT")</f>
        <v>3</v>
      </c>
      <c r="F179" s="56">
        <f>E179/D179%</f>
        <v>100</v>
      </c>
      <c r="G179" s="57">
        <v>3</v>
      </c>
      <c r="H179" s="55">
        <v>3</v>
      </c>
      <c r="I179" s="56">
        <f>H179/G179%</f>
        <v>100</v>
      </c>
      <c r="J179" s="57">
        <v>3</v>
      </c>
      <c r="K179" s="55">
        <v>3</v>
      </c>
      <c r="L179" s="58">
        <f>K179/J179%</f>
        <v>100</v>
      </c>
      <c r="M179" s="57"/>
      <c r="N179" s="55"/>
      <c r="O179" s="58">
        <v>0</v>
      </c>
      <c r="P179" s="57">
        <v>3</v>
      </c>
      <c r="Q179" s="55">
        <v>3</v>
      </c>
      <c r="R179" s="58">
        <f>Q179/P179%</f>
        <v>100</v>
      </c>
    </row>
    <row r="180" spans="2:18" x14ac:dyDescent="0.25">
      <c r="B180" s="218"/>
      <c r="C180" s="54" t="s">
        <v>53</v>
      </c>
      <c r="D180" s="55">
        <f>COUNTIF([2]Production_OTIF!O$70:O$71,"&gt;=0")</f>
        <v>0</v>
      </c>
      <c r="E180" s="55">
        <f>COUNTIF([2]Production_OTIF!P$70:P$71,"=Hit")</f>
        <v>0</v>
      </c>
      <c r="F180" s="56" t="e">
        <f>E180/D180%</f>
        <v>#DIV/0!</v>
      </c>
      <c r="G180" s="57"/>
      <c r="H180" s="55"/>
      <c r="I180" s="56" t="e">
        <f>H180/G180%</f>
        <v>#DIV/0!</v>
      </c>
      <c r="J180" s="57"/>
      <c r="K180" s="55"/>
      <c r="L180" s="58" t="e">
        <f>K180/J180%</f>
        <v>#DIV/0!</v>
      </c>
      <c r="M180" s="57"/>
      <c r="N180" s="55"/>
      <c r="O180" s="58">
        <v>0</v>
      </c>
      <c r="P180" s="57"/>
      <c r="Q180" s="55"/>
      <c r="R180" s="58" t="e">
        <f>Q180/P180%</f>
        <v>#DIV/0!</v>
      </c>
    </row>
    <row r="181" spans="2:18" x14ac:dyDescent="0.25">
      <c r="B181" s="53" t="s">
        <v>58</v>
      </c>
      <c r="C181" s="54" t="s">
        <v>52</v>
      </c>
      <c r="D181" s="55">
        <f>COUNTIF([2]Production_OTIF!O$48:O$71,"&gt;=0")</f>
        <v>2</v>
      </c>
      <c r="E181" s="55">
        <f>COUNTIF([2]Production_OTIF!P$48:P$71,"=Hit")</f>
        <v>2</v>
      </c>
      <c r="F181" s="56">
        <f>E181/D181%</f>
        <v>100</v>
      </c>
      <c r="G181" s="57">
        <v>1</v>
      </c>
      <c r="H181" s="55">
        <v>1</v>
      </c>
      <c r="I181" s="56">
        <f>H181/G181%</f>
        <v>100</v>
      </c>
      <c r="J181" s="57"/>
      <c r="K181" s="55"/>
      <c r="L181" s="58">
        <v>0</v>
      </c>
      <c r="M181" s="57">
        <v>1</v>
      </c>
      <c r="N181" s="55">
        <v>1</v>
      </c>
      <c r="O181" s="58">
        <f>N181/M181%</f>
        <v>100</v>
      </c>
      <c r="P181" s="57">
        <v>1</v>
      </c>
      <c r="Q181" s="55">
        <v>1</v>
      </c>
      <c r="R181" s="58">
        <f>Q181/P181%</f>
        <v>100</v>
      </c>
    </row>
    <row r="182" spans="2:18" ht="15.75" thickBot="1" x14ac:dyDescent="0.3">
      <c r="B182" s="60" t="s">
        <v>51</v>
      </c>
      <c r="C182" s="61"/>
      <c r="D182" s="62">
        <f>SUM(D179:D181)</f>
        <v>5</v>
      </c>
      <c r="E182" s="62">
        <f>SUM(E179:E181)</f>
        <v>5</v>
      </c>
      <c r="F182" s="63">
        <f>E182/D182</f>
        <v>1</v>
      </c>
      <c r="G182" s="64">
        <f>SUM(G179:G181)</f>
        <v>4</v>
      </c>
      <c r="H182" s="64">
        <f>SUM(H179:H181)</f>
        <v>4</v>
      </c>
      <c r="I182" s="66">
        <f>H182/G182</f>
        <v>1</v>
      </c>
      <c r="J182" s="67">
        <f>SUM(J179:J181)</f>
        <v>3</v>
      </c>
      <c r="K182" s="67">
        <f>SUM(K179:K181)</f>
        <v>3</v>
      </c>
      <c r="L182" s="68">
        <f>K182/J182</f>
        <v>1</v>
      </c>
      <c r="M182" s="64">
        <f>SUM(M179:M181)</f>
        <v>1</v>
      </c>
      <c r="N182" s="64">
        <f>SUM(N179:N181)</f>
        <v>1</v>
      </c>
      <c r="O182" s="69">
        <f>N182/M182</f>
        <v>1</v>
      </c>
      <c r="P182" s="67">
        <f>SUM(P179:P181)</f>
        <v>4</v>
      </c>
      <c r="Q182" s="67">
        <f>SUM(Q179:Q181)</f>
        <v>4</v>
      </c>
      <c r="R182" s="70">
        <f>Q182/P182</f>
        <v>1</v>
      </c>
    </row>
    <row r="183" spans="2:18" x14ac:dyDescent="0.25">
      <c r="D183">
        <f>D182-E182</f>
        <v>0</v>
      </c>
      <c r="G183">
        <f>G182-H182</f>
        <v>0</v>
      </c>
      <c r="J183">
        <f>J182-K182</f>
        <v>0</v>
      </c>
      <c r="M183">
        <f>M182-N182</f>
        <v>0</v>
      </c>
      <c r="P183">
        <f>P182-Q182</f>
        <v>0</v>
      </c>
    </row>
    <row r="184" spans="2:18" ht="15.75" thickBot="1" x14ac:dyDescent="0.3"/>
    <row r="185" spans="2:18" x14ac:dyDescent="0.25">
      <c r="B185" s="32" t="s">
        <v>25</v>
      </c>
      <c r="C185" s="33" t="s">
        <v>32</v>
      </c>
      <c r="D185" s="33" t="s">
        <v>33</v>
      </c>
      <c r="E185" s="33" t="s">
        <v>34</v>
      </c>
      <c r="F185" s="34" t="s">
        <v>35</v>
      </c>
      <c r="G185" s="35" t="s">
        <v>31</v>
      </c>
    </row>
    <row r="186" spans="2:18" x14ac:dyDescent="0.25">
      <c r="B186" s="36" t="s">
        <v>36</v>
      </c>
      <c r="C186" s="71">
        <f>D197</f>
        <v>7</v>
      </c>
      <c r="D186" s="71">
        <f>G197</f>
        <v>7</v>
      </c>
      <c r="E186" s="71">
        <f>J197</f>
        <v>5</v>
      </c>
      <c r="F186" s="71">
        <f>M197</f>
        <v>2</v>
      </c>
      <c r="G186" s="39">
        <f>P197</f>
        <v>6</v>
      </c>
    </row>
    <row r="187" spans="2:18" x14ac:dyDescent="0.25">
      <c r="B187" s="36" t="s">
        <v>37</v>
      </c>
      <c r="C187" s="40">
        <f>E197</f>
        <v>5</v>
      </c>
      <c r="D187" s="40">
        <f>H197</f>
        <v>7</v>
      </c>
      <c r="E187" s="40">
        <f>K197</f>
        <v>4</v>
      </c>
      <c r="F187" s="40">
        <f>N197</f>
        <v>2</v>
      </c>
      <c r="G187" s="41">
        <f>Q197</f>
        <v>6</v>
      </c>
    </row>
    <row r="188" spans="2:18" ht="15.75" thickBot="1" x14ac:dyDescent="0.3">
      <c r="B188" s="42" t="s">
        <v>8</v>
      </c>
      <c r="C188" s="43">
        <f>C187/C186</f>
        <v>0.7142857142857143</v>
      </c>
      <c r="D188" s="43">
        <f>D187/D186</f>
        <v>1</v>
      </c>
      <c r="E188" s="43">
        <f>E187/E186</f>
        <v>0.8</v>
      </c>
      <c r="F188" s="43">
        <f>F187/F186</f>
        <v>1</v>
      </c>
      <c r="G188" s="44">
        <f>G187/G186</f>
        <v>1</v>
      </c>
    </row>
    <row r="191" spans="2:18" ht="15.75" thickBot="1" x14ac:dyDescent="0.3">
      <c r="B191" s="77" t="s">
        <v>56</v>
      </c>
    </row>
    <row r="192" spans="2:18" ht="15.75" thickBot="1" x14ac:dyDescent="0.3">
      <c r="B192" s="78" t="s">
        <v>54</v>
      </c>
      <c r="C192" s="46"/>
      <c r="D192" s="213" t="s">
        <v>32</v>
      </c>
      <c r="E192" s="214"/>
      <c r="F192" s="216"/>
      <c r="G192" s="208" t="s">
        <v>33</v>
      </c>
      <c r="H192" s="209"/>
      <c r="I192" s="215"/>
      <c r="J192" s="210" t="s">
        <v>34</v>
      </c>
      <c r="K192" s="211"/>
      <c r="L192" s="212"/>
      <c r="M192" s="208" t="s">
        <v>35</v>
      </c>
      <c r="N192" s="209"/>
      <c r="O192" s="209"/>
      <c r="P192" s="210" t="s">
        <v>31</v>
      </c>
      <c r="Q192" s="211"/>
      <c r="R192" s="212"/>
    </row>
    <row r="193" spans="2:18" ht="45" x14ac:dyDescent="0.25">
      <c r="B193" s="47" t="s">
        <v>39</v>
      </c>
      <c r="C193" s="48" t="s">
        <v>40</v>
      </c>
      <c r="D193" s="49" t="s">
        <v>41</v>
      </c>
      <c r="E193" s="49" t="s">
        <v>42</v>
      </c>
      <c r="F193" s="50" t="s">
        <v>43</v>
      </c>
      <c r="G193" s="51" t="s">
        <v>44</v>
      </c>
      <c r="H193" s="49" t="s">
        <v>42</v>
      </c>
      <c r="I193" s="52" t="s">
        <v>43</v>
      </c>
      <c r="J193" s="51" t="s">
        <v>44</v>
      </c>
      <c r="K193" s="49" t="s">
        <v>42</v>
      </c>
      <c r="L193" s="52" t="s">
        <v>43</v>
      </c>
      <c r="M193" s="51" t="s">
        <v>44</v>
      </c>
      <c r="N193" s="49" t="s">
        <v>42</v>
      </c>
      <c r="O193" s="50" t="s">
        <v>43</v>
      </c>
      <c r="P193" s="51" t="s">
        <v>44</v>
      </c>
      <c r="Q193" s="49" t="s">
        <v>42</v>
      </c>
      <c r="R193" s="52" t="s">
        <v>43</v>
      </c>
    </row>
    <row r="194" spans="2:18" x14ac:dyDescent="0.25">
      <c r="B194" s="217" t="s">
        <v>45</v>
      </c>
      <c r="C194" s="54" t="s">
        <v>52</v>
      </c>
      <c r="D194" s="55">
        <f>COUNTIF([2]Production_OTIF!W$16:W$43,"&gt;=0")</f>
        <v>5</v>
      </c>
      <c r="E194" s="55">
        <f>COUNTIF([2]Production_OTIF!X$16:X$43,"=HIT")</f>
        <v>3</v>
      </c>
      <c r="F194" s="56">
        <f>E194/D194%</f>
        <v>60</v>
      </c>
      <c r="G194" s="55">
        <v>5</v>
      </c>
      <c r="H194" s="55">
        <v>5</v>
      </c>
      <c r="I194" s="56">
        <f>H194/G194%</f>
        <v>100</v>
      </c>
      <c r="J194" s="55">
        <v>5</v>
      </c>
      <c r="K194" s="55">
        <v>4</v>
      </c>
      <c r="L194" s="58">
        <f>K194/J194%</f>
        <v>80</v>
      </c>
      <c r="M194" s="55"/>
      <c r="N194" s="55"/>
      <c r="O194" s="58">
        <v>0</v>
      </c>
      <c r="P194" s="55">
        <v>4</v>
      </c>
      <c r="Q194" s="55">
        <v>4</v>
      </c>
      <c r="R194" s="58">
        <f>Q194/P194%</f>
        <v>100</v>
      </c>
    </row>
    <row r="195" spans="2:18" x14ac:dyDescent="0.25">
      <c r="B195" s="218"/>
      <c r="C195" s="54" t="s">
        <v>53</v>
      </c>
      <c r="D195" s="55"/>
      <c r="E195" s="55"/>
      <c r="F195" s="56" t="e">
        <f>E195/D195%</f>
        <v>#DIV/0!</v>
      </c>
      <c r="G195" s="55"/>
      <c r="H195" s="55"/>
      <c r="I195" s="56" t="e">
        <f>H195/G195%</f>
        <v>#DIV/0!</v>
      </c>
      <c r="J195" s="55"/>
      <c r="K195" s="55"/>
      <c r="L195" s="58" t="e">
        <f>K195/J195%</f>
        <v>#DIV/0!</v>
      </c>
      <c r="M195" s="55"/>
      <c r="N195" s="55"/>
      <c r="O195" s="58">
        <v>0</v>
      </c>
      <c r="P195" s="55"/>
      <c r="Q195" s="55"/>
      <c r="R195" s="58" t="e">
        <f>Q195/P195%</f>
        <v>#DIV/0!</v>
      </c>
    </row>
    <row r="196" spans="2:18" x14ac:dyDescent="0.25">
      <c r="B196" s="53" t="s">
        <v>58</v>
      </c>
      <c r="C196" s="54" t="s">
        <v>52</v>
      </c>
      <c r="D196" s="55">
        <f>COUNTIF([2]Production_OTIF!W$48:W$71,"&gt;=0")</f>
        <v>2</v>
      </c>
      <c r="E196" s="55">
        <f>COUNTIF([2]Production_OTIF!X$48:X$71,"=Hit")</f>
        <v>2</v>
      </c>
      <c r="F196" s="56">
        <f>E196/D196%</f>
        <v>100</v>
      </c>
      <c r="G196" s="55">
        <v>2</v>
      </c>
      <c r="H196" s="55">
        <v>2</v>
      </c>
      <c r="I196" s="56">
        <f>H196/G196%</f>
        <v>100</v>
      </c>
      <c r="J196" s="55"/>
      <c r="K196" s="55"/>
      <c r="L196" s="58">
        <v>0</v>
      </c>
      <c r="M196" s="55">
        <v>2</v>
      </c>
      <c r="N196" s="55">
        <v>2</v>
      </c>
      <c r="O196" s="58">
        <f>N196/M196%</f>
        <v>100</v>
      </c>
      <c r="P196" s="55">
        <v>2</v>
      </c>
      <c r="Q196" s="55">
        <v>2</v>
      </c>
      <c r="R196" s="58">
        <f>Q196/P196%</f>
        <v>100</v>
      </c>
    </row>
    <row r="197" spans="2:18" ht="15.75" thickBot="1" x14ac:dyDescent="0.3">
      <c r="B197" s="60" t="s">
        <v>51</v>
      </c>
      <c r="C197" s="61"/>
      <c r="D197" s="62">
        <f>SUM(D194:D196)</f>
        <v>7</v>
      </c>
      <c r="E197" s="62">
        <f>SUM(E194:E196)</f>
        <v>5</v>
      </c>
      <c r="F197" s="63">
        <f>E197/D197</f>
        <v>0.7142857142857143</v>
      </c>
      <c r="G197" s="64">
        <f>SUM(G194:G196)</f>
        <v>7</v>
      </c>
      <c r="H197" s="64">
        <f>SUM(H194:H196)</f>
        <v>7</v>
      </c>
      <c r="I197" s="66">
        <f>H197/G197</f>
        <v>1</v>
      </c>
      <c r="J197" s="67">
        <f>SUM(J194:J196)</f>
        <v>5</v>
      </c>
      <c r="K197" s="67">
        <f>SUM(K194:K196)</f>
        <v>4</v>
      </c>
      <c r="L197" s="68">
        <f>K197/J197</f>
        <v>0.8</v>
      </c>
      <c r="M197" s="64">
        <f t="shared" ref="M197:N197" si="9">SUM(M194:M196)</f>
        <v>2</v>
      </c>
      <c r="N197" s="64">
        <f t="shared" si="9"/>
        <v>2</v>
      </c>
      <c r="O197" s="69">
        <f>N197/M197</f>
        <v>1</v>
      </c>
      <c r="P197" s="67">
        <f>SUM(P194:P196)</f>
        <v>6</v>
      </c>
      <c r="Q197" s="67">
        <f>SUM(Q194:Q196)</f>
        <v>6</v>
      </c>
      <c r="R197" s="70">
        <f>Q197/P197</f>
        <v>1</v>
      </c>
    </row>
    <row r="198" spans="2:18" x14ac:dyDescent="0.25">
      <c r="G198">
        <f>G197-H197</f>
        <v>0</v>
      </c>
      <c r="J198">
        <f>J197-K197</f>
        <v>1</v>
      </c>
      <c r="M198">
        <f>M197-N197</f>
        <v>0</v>
      </c>
      <c r="P198">
        <f>P197-Q197</f>
        <v>0</v>
      </c>
    </row>
    <row r="199" spans="2:18" ht="15.75" thickBot="1" x14ac:dyDescent="0.3"/>
    <row r="200" spans="2:18" x14ac:dyDescent="0.25">
      <c r="B200" s="32" t="s">
        <v>27</v>
      </c>
      <c r="C200" s="33" t="s">
        <v>32</v>
      </c>
      <c r="D200" s="33" t="s">
        <v>33</v>
      </c>
      <c r="E200" s="33" t="s">
        <v>34</v>
      </c>
      <c r="F200" s="34" t="s">
        <v>35</v>
      </c>
      <c r="G200" s="35" t="s">
        <v>31</v>
      </c>
    </row>
    <row r="201" spans="2:18" x14ac:dyDescent="0.25">
      <c r="B201" s="36" t="s">
        <v>36</v>
      </c>
      <c r="C201" s="71">
        <f>D212</f>
        <v>5</v>
      </c>
      <c r="D201" s="71">
        <f>G212</f>
        <v>5</v>
      </c>
      <c r="E201" s="71">
        <f>J212</f>
        <v>5</v>
      </c>
      <c r="F201" s="71">
        <f>M212</f>
        <v>0</v>
      </c>
      <c r="G201" s="39">
        <f>P212</f>
        <v>5</v>
      </c>
    </row>
    <row r="202" spans="2:18" x14ac:dyDescent="0.25">
      <c r="B202" s="36" t="s">
        <v>37</v>
      </c>
      <c r="C202" s="40">
        <f>E212</f>
        <v>5</v>
      </c>
      <c r="D202" s="40">
        <f>H212</f>
        <v>5</v>
      </c>
      <c r="E202" s="40">
        <f>K212</f>
        <v>5</v>
      </c>
      <c r="F202" s="40">
        <f>N212</f>
        <v>0</v>
      </c>
      <c r="G202" s="41">
        <f>Q212</f>
        <v>5</v>
      </c>
    </row>
    <row r="203" spans="2:18" ht="15.75" thickBot="1" x14ac:dyDescent="0.3">
      <c r="B203" s="42" t="s">
        <v>8</v>
      </c>
      <c r="C203" s="43">
        <f>C202/C201</f>
        <v>1</v>
      </c>
      <c r="D203" s="43">
        <f>D202/D201</f>
        <v>1</v>
      </c>
      <c r="E203" s="43">
        <f>E202/E201</f>
        <v>1</v>
      </c>
      <c r="F203" s="43">
        <v>0</v>
      </c>
      <c r="G203" s="44">
        <f>G202/G201</f>
        <v>1</v>
      </c>
    </row>
    <row r="206" spans="2:18" ht="15.75" thickBot="1" x14ac:dyDescent="0.3">
      <c r="B206" s="79" t="s">
        <v>56</v>
      </c>
    </row>
    <row r="207" spans="2:18" ht="15.75" thickBot="1" x14ac:dyDescent="0.3">
      <c r="B207" s="45" t="s">
        <v>59</v>
      </c>
      <c r="C207" s="46"/>
      <c r="D207" s="213" t="s">
        <v>32</v>
      </c>
      <c r="E207" s="214"/>
      <c r="F207" s="216"/>
      <c r="G207" s="208" t="s">
        <v>33</v>
      </c>
      <c r="H207" s="209"/>
      <c r="I207" s="215"/>
      <c r="J207" s="210" t="s">
        <v>34</v>
      </c>
      <c r="K207" s="211"/>
      <c r="L207" s="212"/>
      <c r="M207" s="208" t="s">
        <v>35</v>
      </c>
      <c r="N207" s="209"/>
      <c r="O207" s="209"/>
      <c r="P207" s="210" t="s">
        <v>31</v>
      </c>
      <c r="Q207" s="211"/>
      <c r="R207" s="212"/>
    </row>
    <row r="208" spans="2:18" ht="45" x14ac:dyDescent="0.25">
      <c r="B208" s="47" t="s">
        <v>39</v>
      </c>
      <c r="C208" s="48" t="s">
        <v>40</v>
      </c>
      <c r="D208" s="49" t="s">
        <v>41</v>
      </c>
      <c r="E208" s="49" t="s">
        <v>42</v>
      </c>
      <c r="F208" s="52" t="s">
        <v>43</v>
      </c>
      <c r="G208" s="51" t="s">
        <v>44</v>
      </c>
      <c r="H208" s="49" t="s">
        <v>42</v>
      </c>
      <c r="I208" s="52" t="s">
        <v>43</v>
      </c>
      <c r="J208" s="51" t="s">
        <v>44</v>
      </c>
      <c r="K208" s="49" t="s">
        <v>42</v>
      </c>
      <c r="L208" s="52" t="s">
        <v>43</v>
      </c>
      <c r="M208" s="51" t="s">
        <v>44</v>
      </c>
      <c r="N208" s="49" t="s">
        <v>42</v>
      </c>
      <c r="O208" s="50" t="s">
        <v>43</v>
      </c>
      <c r="P208" s="51" t="s">
        <v>44</v>
      </c>
      <c r="Q208" s="49" t="s">
        <v>42</v>
      </c>
      <c r="R208" s="52" t="s">
        <v>43</v>
      </c>
    </row>
    <row r="209" spans="2:20" x14ac:dyDescent="0.25">
      <c r="B209" s="217" t="s">
        <v>45</v>
      </c>
      <c r="C209" s="54" t="s">
        <v>52</v>
      </c>
      <c r="D209" s="55">
        <f>COUNTIF([2]Production_OTIF!AE$16:AE$43,"&gt;=0")</f>
        <v>5</v>
      </c>
      <c r="E209" s="55">
        <f>COUNTIF([2]Production_OTIF!AF$16:AF$43,"=HIT")</f>
        <v>5</v>
      </c>
      <c r="F209" s="58">
        <f>E209/D209%</f>
        <v>100</v>
      </c>
      <c r="G209" s="55">
        <v>5</v>
      </c>
      <c r="H209" s="55">
        <v>5</v>
      </c>
      <c r="I209" s="58">
        <f>H209/G209%</f>
        <v>100</v>
      </c>
      <c r="J209" s="57">
        <v>5</v>
      </c>
      <c r="K209" s="55">
        <v>5</v>
      </c>
      <c r="L209" s="58">
        <f>K209/J209%</f>
        <v>100</v>
      </c>
      <c r="M209" s="57"/>
      <c r="N209" s="55"/>
      <c r="O209" s="58">
        <v>0</v>
      </c>
      <c r="P209" s="57">
        <v>5</v>
      </c>
      <c r="Q209" s="55">
        <v>5</v>
      </c>
      <c r="R209" s="58">
        <f>Q209/P209%</f>
        <v>100</v>
      </c>
    </row>
    <row r="210" spans="2:20" x14ac:dyDescent="0.25">
      <c r="B210" s="218"/>
      <c r="C210" s="54" t="s">
        <v>53</v>
      </c>
      <c r="D210" s="55">
        <f>COUNTIF([2]Production_OTIF!AE$70:AE$71,"&gt;=0")</f>
        <v>0</v>
      </c>
      <c r="E210" s="55">
        <f>COUNTIF([2]Production_OTIF!AF$70:AF$71,"=Hit")</f>
        <v>0</v>
      </c>
      <c r="F210" s="58" t="e">
        <f>E210/D210%</f>
        <v>#DIV/0!</v>
      </c>
      <c r="G210" s="55"/>
      <c r="H210" s="55"/>
      <c r="I210" s="58" t="e">
        <f>H210/G210%</f>
        <v>#DIV/0!</v>
      </c>
      <c r="J210" s="57"/>
      <c r="K210" s="55"/>
      <c r="L210" s="58" t="e">
        <f>K210/J210%</f>
        <v>#DIV/0!</v>
      </c>
      <c r="M210" s="57"/>
      <c r="N210" s="55"/>
      <c r="O210" s="58">
        <v>0</v>
      </c>
      <c r="P210" s="57"/>
      <c r="Q210" s="55"/>
      <c r="R210" s="58">
        <v>0</v>
      </c>
    </row>
    <row r="211" spans="2:20" x14ac:dyDescent="0.25">
      <c r="B211" s="53" t="s">
        <v>58</v>
      </c>
      <c r="C211" s="54" t="s">
        <v>52</v>
      </c>
      <c r="D211" s="55">
        <f>COUNTIF([2]Production_OTIF!AE$48:AE$68,"&gt;=0")</f>
        <v>0</v>
      </c>
      <c r="E211" s="55">
        <f>COUNTIF([2]Production_OTIF!AF$48:AF$68,"=Hit")</f>
        <v>0</v>
      </c>
      <c r="F211" s="58" t="e">
        <f>E211/D211%</f>
        <v>#DIV/0!</v>
      </c>
      <c r="G211" s="55"/>
      <c r="H211" s="55"/>
      <c r="I211" s="58" t="e">
        <f>H211/G211%</f>
        <v>#DIV/0!</v>
      </c>
      <c r="J211" s="57"/>
      <c r="K211" s="55"/>
      <c r="L211" s="58">
        <v>0</v>
      </c>
      <c r="M211" s="57"/>
      <c r="N211" s="55"/>
      <c r="O211" s="58" t="e">
        <f>N211/M211%</f>
        <v>#DIV/0!</v>
      </c>
      <c r="P211" s="57"/>
      <c r="Q211" s="55"/>
      <c r="R211" s="58" t="e">
        <f>Q211/P211%</f>
        <v>#DIV/0!</v>
      </c>
    </row>
    <row r="212" spans="2:20" ht="15.75" thickBot="1" x14ac:dyDescent="0.3">
      <c r="B212" s="60" t="s">
        <v>51</v>
      </c>
      <c r="C212" s="61"/>
      <c r="D212" s="62">
        <f>SUM(D209:D211)</f>
        <v>5</v>
      </c>
      <c r="E212" s="62">
        <f>SUM(E209:E211)</f>
        <v>5</v>
      </c>
      <c r="F212" s="63">
        <f>E212/D212</f>
        <v>1</v>
      </c>
      <c r="G212" s="64">
        <f>SUM(G209:G211)</f>
        <v>5</v>
      </c>
      <c r="H212" s="64">
        <f>SUM(H209:H211)</f>
        <v>5</v>
      </c>
      <c r="I212" s="66">
        <f>H212/G212</f>
        <v>1</v>
      </c>
      <c r="J212" s="67">
        <f>SUM(J209:J211)</f>
        <v>5</v>
      </c>
      <c r="K212" s="67">
        <f>SUM(K209:K211)</f>
        <v>5</v>
      </c>
      <c r="L212" s="68">
        <f>K212/J212</f>
        <v>1</v>
      </c>
      <c r="M212" s="64">
        <f t="shared" ref="M212:N212" si="10">SUM(M209:M211)</f>
        <v>0</v>
      </c>
      <c r="N212" s="64">
        <f t="shared" si="10"/>
        <v>0</v>
      </c>
      <c r="O212" s="69" t="e">
        <f>N212/M212</f>
        <v>#DIV/0!</v>
      </c>
      <c r="P212" s="67">
        <f>SUM(P209:P211)</f>
        <v>5</v>
      </c>
      <c r="Q212" s="67">
        <f>SUM(Q209:Q211)</f>
        <v>5</v>
      </c>
      <c r="R212" s="70">
        <f>Q212/P212</f>
        <v>1</v>
      </c>
    </row>
    <row r="213" spans="2:20" x14ac:dyDescent="0.25">
      <c r="C213" s="80"/>
      <c r="D213" s="80">
        <f>D212-E212</f>
        <v>0</v>
      </c>
      <c r="E213" s="80"/>
      <c r="F213" s="80"/>
      <c r="G213" s="80">
        <f>G212-H212</f>
        <v>0</v>
      </c>
      <c r="H213" s="80"/>
      <c r="I213" s="80"/>
      <c r="J213" s="80">
        <f>J212-K212</f>
        <v>0</v>
      </c>
      <c r="K213" s="80"/>
      <c r="L213" s="80"/>
      <c r="M213" s="80">
        <f>M212-N212</f>
        <v>0</v>
      </c>
      <c r="N213" s="80"/>
      <c r="O213" s="80"/>
      <c r="P213" s="80">
        <f>P212-Q212</f>
        <v>0</v>
      </c>
      <c r="Q213" s="80"/>
      <c r="R213" s="80"/>
    </row>
    <row r="214" spans="2:20" ht="15.75" thickBot="1" x14ac:dyDescent="0.3"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1"/>
      <c r="Q214" s="81"/>
      <c r="R214" s="81"/>
      <c r="S214" s="81"/>
      <c r="T214" s="81"/>
    </row>
    <row r="215" spans="2:20" x14ac:dyDescent="0.25">
      <c r="B215" s="32"/>
      <c r="C215" s="82"/>
      <c r="D215" s="82"/>
      <c r="E215" s="82"/>
      <c r="F215" s="83"/>
      <c r="G215" s="84"/>
      <c r="H215" s="80"/>
      <c r="I215" s="80"/>
      <c r="J215" s="80"/>
      <c r="K215" s="80"/>
      <c r="L215" s="80"/>
      <c r="M215" s="80"/>
      <c r="N215" s="80"/>
      <c r="O215" s="80"/>
      <c r="P215" s="81"/>
      <c r="Q215" s="81"/>
      <c r="R215" s="81"/>
      <c r="S215" s="81"/>
      <c r="T215" s="81"/>
    </row>
    <row r="216" spans="2:20" x14ac:dyDescent="0.25">
      <c r="B216" s="36"/>
      <c r="C216" s="85"/>
      <c r="D216" s="86"/>
      <c r="E216" s="86"/>
      <c r="F216" s="87"/>
      <c r="G216" s="88"/>
      <c r="H216" s="80"/>
      <c r="I216" s="80"/>
      <c r="J216" s="80"/>
      <c r="K216" s="80"/>
      <c r="L216" s="80"/>
      <c r="M216" s="80"/>
      <c r="N216" s="80"/>
      <c r="O216" s="80"/>
      <c r="P216" s="81"/>
      <c r="Q216" s="81"/>
      <c r="R216" s="81"/>
      <c r="S216" s="81"/>
      <c r="T216" s="81"/>
    </row>
    <row r="217" spans="2:20" x14ac:dyDescent="0.25">
      <c r="B217" s="36"/>
      <c r="C217" s="85"/>
      <c r="D217" s="89"/>
      <c r="E217" s="89"/>
      <c r="F217" s="89"/>
      <c r="G217" s="90"/>
      <c r="H217" s="80"/>
      <c r="I217" s="80"/>
      <c r="J217" s="80"/>
      <c r="K217" s="80"/>
      <c r="L217" s="80"/>
      <c r="M217" s="80"/>
      <c r="N217" s="80"/>
      <c r="O217" s="80"/>
      <c r="P217" s="81"/>
      <c r="Q217" s="81"/>
      <c r="R217" s="81"/>
      <c r="S217" s="81"/>
      <c r="T217" s="81"/>
    </row>
    <row r="218" spans="2:20" ht="15.75" thickBot="1" x14ac:dyDescent="0.3">
      <c r="B218" s="42"/>
      <c r="C218" s="91"/>
      <c r="D218" s="91"/>
      <c r="E218" s="91"/>
      <c r="F218" s="91"/>
      <c r="G218" s="92"/>
      <c r="H218" s="80"/>
      <c r="I218" s="80"/>
      <c r="J218" s="80"/>
      <c r="K218" s="80"/>
      <c r="L218" s="80"/>
      <c r="M218" s="80"/>
      <c r="N218" s="80"/>
      <c r="O218" s="80"/>
      <c r="P218" s="81"/>
      <c r="Q218" s="81"/>
      <c r="R218" s="81"/>
      <c r="S218" s="81"/>
      <c r="T218" s="81"/>
    </row>
    <row r="219" spans="2:20" x14ac:dyDescent="0.25"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1"/>
      <c r="Q219" s="81"/>
      <c r="R219" s="81"/>
      <c r="S219" s="81"/>
      <c r="T219" s="81"/>
    </row>
    <row r="220" spans="2:20" ht="15.75" thickBot="1" x14ac:dyDescent="0.3"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1"/>
      <c r="Q220" s="81"/>
      <c r="R220" s="81"/>
      <c r="S220" s="81"/>
      <c r="T220" s="81"/>
    </row>
    <row r="221" spans="2:20" ht="15.75" thickBot="1" x14ac:dyDescent="0.3">
      <c r="B221" s="45"/>
      <c r="C221" s="93"/>
      <c r="D221" s="222"/>
      <c r="E221" s="223"/>
      <c r="F221" s="224"/>
      <c r="G221" s="225"/>
      <c r="H221" s="226"/>
      <c r="I221" s="227"/>
      <c r="J221" s="228"/>
      <c r="K221" s="229"/>
      <c r="L221" s="230"/>
      <c r="M221" s="225"/>
      <c r="N221" s="226"/>
      <c r="O221" s="226"/>
      <c r="P221" s="219"/>
      <c r="Q221" s="220"/>
      <c r="R221" s="221"/>
      <c r="S221" s="81"/>
      <c r="T221" s="81"/>
    </row>
    <row r="222" spans="2:20" x14ac:dyDescent="0.25">
      <c r="B222" s="47"/>
      <c r="C222" s="94"/>
      <c r="D222" s="95"/>
      <c r="E222" s="95"/>
      <c r="F222" s="96"/>
      <c r="G222" s="97"/>
      <c r="H222" s="95"/>
      <c r="I222" s="96"/>
      <c r="J222" s="97"/>
      <c r="K222" s="95"/>
      <c r="L222" s="96"/>
      <c r="M222" s="97"/>
      <c r="N222" s="95"/>
      <c r="O222" s="98"/>
      <c r="P222" s="99"/>
      <c r="Q222" s="100"/>
      <c r="R222" s="101"/>
      <c r="S222" s="81"/>
      <c r="T222" s="81"/>
    </row>
    <row r="223" spans="2:20" x14ac:dyDescent="0.25">
      <c r="B223" s="217"/>
      <c r="C223" s="102"/>
      <c r="D223" s="103"/>
      <c r="E223" s="103"/>
      <c r="F223" s="104"/>
      <c r="G223" s="103"/>
      <c r="H223" s="103"/>
      <c r="I223" s="104"/>
      <c r="J223" s="105"/>
      <c r="K223" s="103"/>
      <c r="L223" s="104"/>
      <c r="M223" s="105"/>
      <c r="N223" s="103"/>
      <c r="O223" s="104"/>
      <c r="P223" s="57"/>
      <c r="Q223" s="55"/>
      <c r="R223" s="58"/>
      <c r="S223" s="81"/>
      <c r="T223" s="81"/>
    </row>
    <row r="224" spans="2:20" x14ac:dyDescent="0.25">
      <c r="B224" s="218"/>
      <c r="C224" s="102"/>
      <c r="D224" s="103"/>
      <c r="E224" s="103"/>
      <c r="F224" s="104"/>
      <c r="G224" s="103"/>
      <c r="H224" s="103"/>
      <c r="I224" s="104"/>
      <c r="J224" s="105"/>
      <c r="K224" s="103"/>
      <c r="L224" s="104"/>
      <c r="M224" s="105"/>
      <c r="N224" s="103"/>
      <c r="O224" s="104"/>
      <c r="P224" s="57"/>
      <c r="Q224" s="55"/>
      <c r="R224" s="58"/>
      <c r="S224" s="81"/>
      <c r="T224" s="81"/>
    </row>
    <row r="225" spans="2:20" x14ac:dyDescent="0.25">
      <c r="B225" s="53"/>
      <c r="C225" s="102"/>
      <c r="D225" s="103"/>
      <c r="E225" s="103"/>
      <c r="F225" s="104"/>
      <c r="G225" s="103"/>
      <c r="H225" s="103"/>
      <c r="I225" s="104"/>
      <c r="J225" s="105"/>
      <c r="K225" s="103"/>
      <c r="L225" s="104"/>
      <c r="M225" s="105"/>
      <c r="N225" s="103"/>
      <c r="O225" s="104"/>
      <c r="P225" s="57"/>
      <c r="Q225" s="55"/>
      <c r="R225" s="58"/>
      <c r="S225" s="81"/>
      <c r="T225" s="81"/>
    </row>
    <row r="226" spans="2:20" ht="15.75" thickBot="1" x14ac:dyDescent="0.3">
      <c r="B226" s="60"/>
      <c r="C226" s="106"/>
      <c r="D226" s="107"/>
      <c r="E226" s="107"/>
      <c r="F226" s="108"/>
      <c r="G226" s="109"/>
      <c r="H226" s="109"/>
      <c r="I226" s="110"/>
      <c r="J226" s="111"/>
      <c r="K226" s="111"/>
      <c r="L226" s="112"/>
      <c r="M226" s="109"/>
      <c r="N226" s="109"/>
      <c r="O226" s="113"/>
      <c r="P226" s="67"/>
      <c r="Q226" s="67"/>
      <c r="R226" s="70"/>
      <c r="S226" s="81"/>
      <c r="T226" s="81"/>
    </row>
    <row r="227" spans="2:20" x14ac:dyDescent="0.25"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1"/>
      <c r="Q227" s="81"/>
      <c r="R227" s="81"/>
      <c r="S227" s="81"/>
      <c r="T227" s="81"/>
    </row>
    <row r="228" spans="2:20" x14ac:dyDescent="0.25">
      <c r="P228" s="81"/>
      <c r="Q228" s="81"/>
      <c r="R228" s="81"/>
      <c r="S228" s="81"/>
      <c r="T228" s="81"/>
    </row>
    <row r="229" spans="2:20" ht="15.75" thickBot="1" x14ac:dyDescent="0.3">
      <c r="L229" s="30"/>
      <c r="P229" s="81">
        <f>P151+P179+P194+P209</f>
        <v>17</v>
      </c>
      <c r="Q229" s="81">
        <f t="shared" ref="P229:Q231" si="11">Q151+Q179+Q194+Q209</f>
        <v>17</v>
      </c>
      <c r="R229" s="81">
        <v>6</v>
      </c>
      <c r="S229" s="81">
        <f>Q229+R229</f>
        <v>23</v>
      </c>
      <c r="T229" s="81"/>
    </row>
    <row r="230" spans="2:20" x14ac:dyDescent="0.25">
      <c r="B230" s="114" t="s">
        <v>61</v>
      </c>
      <c r="C230" s="115" t="s">
        <v>32</v>
      </c>
      <c r="D230" s="115" t="s">
        <v>33</v>
      </c>
      <c r="E230" s="115" t="s">
        <v>34</v>
      </c>
      <c r="F230" s="116" t="s">
        <v>35</v>
      </c>
      <c r="G230" s="117" t="s">
        <v>31</v>
      </c>
      <c r="K230" s="118"/>
      <c r="L230" s="118"/>
      <c r="P230" s="81">
        <f t="shared" si="11"/>
        <v>0</v>
      </c>
      <c r="Q230" s="81">
        <f t="shared" si="11"/>
        <v>0</v>
      </c>
      <c r="R230" s="81"/>
      <c r="S230" s="81"/>
      <c r="T230" s="81"/>
    </row>
    <row r="231" spans="2:20" x14ac:dyDescent="0.25">
      <c r="B231" s="36" t="s">
        <v>36</v>
      </c>
      <c r="C231" s="71">
        <f>C145+C172+C186+C201+C216</f>
        <v>25</v>
      </c>
      <c r="D231" s="71">
        <f>D145+D172+D186+D201+D216</f>
        <v>24</v>
      </c>
      <c r="E231" s="71">
        <f>E145+E172+E186+E201+E216</f>
        <v>18</v>
      </c>
      <c r="F231" s="71">
        <f t="shared" ref="D231:G232" si="12">F145+F172+F186+F201+F216</f>
        <v>6</v>
      </c>
      <c r="G231" s="119">
        <f t="shared" si="12"/>
        <v>23</v>
      </c>
      <c r="J231" s="118"/>
      <c r="K231" s="120"/>
      <c r="L231" s="121"/>
      <c r="P231" s="81">
        <f>P153+P181+P196+P211</f>
        <v>6</v>
      </c>
      <c r="Q231" s="81">
        <f t="shared" si="11"/>
        <v>6</v>
      </c>
      <c r="R231" s="81">
        <v>10</v>
      </c>
      <c r="S231" s="81">
        <f>Q231+R231</f>
        <v>16</v>
      </c>
      <c r="T231" s="81"/>
    </row>
    <row r="232" spans="2:20" x14ac:dyDescent="0.25">
      <c r="B232" s="36" t="s">
        <v>37</v>
      </c>
      <c r="C232" s="71">
        <f>C146+C173+C187+C202+C217</f>
        <v>23</v>
      </c>
      <c r="D232" s="71">
        <f t="shared" si="12"/>
        <v>24</v>
      </c>
      <c r="E232" s="71">
        <f t="shared" si="12"/>
        <v>17</v>
      </c>
      <c r="F232" s="71">
        <f t="shared" si="12"/>
        <v>6</v>
      </c>
      <c r="G232" s="73">
        <f t="shared" si="12"/>
        <v>23</v>
      </c>
      <c r="H232" s="122"/>
      <c r="I232" s="2"/>
      <c r="J232" s="30"/>
      <c r="K232" s="30"/>
      <c r="P232" s="81"/>
      <c r="Q232" s="81"/>
      <c r="R232" s="81"/>
      <c r="S232" s="81"/>
      <c r="T232" s="81"/>
    </row>
    <row r="233" spans="2:20" ht="15.75" thickBot="1" x14ac:dyDescent="0.3">
      <c r="B233" s="42" t="s">
        <v>8</v>
      </c>
      <c r="C233" s="43">
        <f>C232/C231</f>
        <v>0.92</v>
      </c>
      <c r="D233" s="43">
        <f>D232/D231</f>
        <v>1</v>
      </c>
      <c r="E233" s="43">
        <f>E232/E231</f>
        <v>0.94444444444444442</v>
      </c>
      <c r="F233" s="43">
        <f>F232/F231</f>
        <v>1</v>
      </c>
      <c r="G233" s="44">
        <f>G232/G231</f>
        <v>1</v>
      </c>
      <c r="I233" s="123"/>
      <c r="J233" s="121"/>
      <c r="K233" s="30"/>
      <c r="P233" s="81">
        <v>14</v>
      </c>
      <c r="Q233" s="81"/>
      <c r="R233" s="81"/>
      <c r="S233" s="81"/>
      <c r="T233" s="81"/>
    </row>
    <row r="234" spans="2:20" x14ac:dyDescent="0.25">
      <c r="I234" s="30"/>
      <c r="J234" s="30"/>
      <c r="K234" s="121"/>
      <c r="P234" s="81"/>
      <c r="Q234" s="81"/>
      <c r="R234" s="81"/>
      <c r="S234" s="81"/>
      <c r="T234" s="81"/>
    </row>
    <row r="235" spans="2:20" x14ac:dyDescent="0.25">
      <c r="I235" s="30"/>
      <c r="J235" s="30"/>
      <c r="K235" s="30"/>
      <c r="P235" s="81"/>
      <c r="Q235" s="81"/>
      <c r="R235" s="81"/>
      <c r="S235" s="81"/>
      <c r="T235" s="81"/>
    </row>
    <row r="236" spans="2:20" ht="15.75" thickBot="1" x14ac:dyDescent="0.3">
      <c r="J236" s="2"/>
      <c r="K236" s="2"/>
      <c r="P236" s="81"/>
      <c r="Q236" s="81"/>
      <c r="R236" s="81"/>
      <c r="S236" s="81"/>
      <c r="T236" s="81"/>
    </row>
    <row r="237" spans="2:20" x14ac:dyDescent="0.25">
      <c r="B237" s="114" t="s">
        <v>61</v>
      </c>
      <c r="C237" s="115" t="s">
        <v>1</v>
      </c>
      <c r="D237" s="115" t="s">
        <v>33</v>
      </c>
      <c r="E237" s="115" t="s">
        <v>34</v>
      </c>
      <c r="F237" s="124" t="s">
        <v>35</v>
      </c>
      <c r="G237" s="117" t="s">
        <v>31</v>
      </c>
    </row>
    <row r="238" spans="2:20" x14ac:dyDescent="0.25">
      <c r="B238" s="36" t="s">
        <v>36</v>
      </c>
      <c r="C238" s="71">
        <f>C119</f>
        <v>47</v>
      </c>
      <c r="D238" s="71">
        <f>D231</f>
        <v>24</v>
      </c>
      <c r="E238" s="71">
        <f>SUM(C106:C112,C115,C116,C117,C118)</f>
        <v>15</v>
      </c>
      <c r="F238" s="73">
        <f>C238-E238</f>
        <v>32</v>
      </c>
      <c r="G238" s="119">
        <f>G231</f>
        <v>23</v>
      </c>
      <c r="H238" s="125"/>
      <c r="J238" s="80"/>
    </row>
    <row r="239" spans="2:20" x14ac:dyDescent="0.25">
      <c r="B239" s="36" t="s">
        <v>37</v>
      </c>
      <c r="C239" s="71">
        <f>D119</f>
        <v>36</v>
      </c>
      <c r="D239" s="71">
        <f>D232</f>
        <v>24</v>
      </c>
      <c r="E239" s="71">
        <f>SUM(D106:D112)</f>
        <v>11</v>
      </c>
      <c r="F239" s="73">
        <f>SUM(D113:D118)</f>
        <v>25</v>
      </c>
      <c r="G239" s="73">
        <f>G232</f>
        <v>23</v>
      </c>
    </row>
    <row r="240" spans="2:20" ht="15.75" thickBot="1" x14ac:dyDescent="0.3">
      <c r="B240" s="42" t="s">
        <v>8</v>
      </c>
      <c r="C240" s="43">
        <f>C239/C238</f>
        <v>0.76595744680851063</v>
      </c>
      <c r="D240" s="43">
        <f>D239/D238</f>
        <v>1</v>
      </c>
      <c r="E240" s="43">
        <f>E239/E238</f>
        <v>0.73333333333333328</v>
      </c>
      <c r="F240" s="44">
        <f>F239/F238</f>
        <v>0.78125</v>
      </c>
      <c r="G240" s="44">
        <f>G239/G238</f>
        <v>1</v>
      </c>
    </row>
    <row r="242" spans="4:13" x14ac:dyDescent="0.25">
      <c r="D242" s="126"/>
    </row>
    <row r="243" spans="4:13" x14ac:dyDescent="0.25">
      <c r="D243" s="126"/>
      <c r="E243" s="126"/>
      <c r="G243" s="127"/>
    </row>
    <row r="245" spans="4:13" x14ac:dyDescent="0.25">
      <c r="D245" s="128"/>
      <c r="E245" s="128"/>
      <c r="F245" s="128"/>
      <c r="G245" s="128"/>
      <c r="H245" s="128"/>
      <c r="I245" s="129"/>
      <c r="L245" s="126"/>
      <c r="M245" s="126"/>
    </row>
  </sheetData>
  <mergeCells count="40">
    <mergeCell ref="P221:R221"/>
    <mergeCell ref="B223:B224"/>
    <mergeCell ref="D207:F207"/>
    <mergeCell ref="G207:I207"/>
    <mergeCell ref="J207:L207"/>
    <mergeCell ref="M207:O207"/>
    <mergeCell ref="D221:F221"/>
    <mergeCell ref="G221:I221"/>
    <mergeCell ref="J221:L221"/>
    <mergeCell ref="M221:O221"/>
    <mergeCell ref="M177:O177"/>
    <mergeCell ref="P177:R177"/>
    <mergeCell ref="P207:R207"/>
    <mergeCell ref="B209:B210"/>
    <mergeCell ref="D192:F192"/>
    <mergeCell ref="G192:I192"/>
    <mergeCell ref="J192:L192"/>
    <mergeCell ref="M192:O192"/>
    <mergeCell ref="P192:R192"/>
    <mergeCell ref="B194:B195"/>
    <mergeCell ref="B179:B180"/>
    <mergeCell ref="B151:B152"/>
    <mergeCell ref="D162:F162"/>
    <mergeCell ref="G162:I162"/>
    <mergeCell ref="J162:L162"/>
    <mergeCell ref="D177:F177"/>
    <mergeCell ref="G177:I177"/>
    <mergeCell ref="J177:L177"/>
    <mergeCell ref="M162:O162"/>
    <mergeCell ref="P162:R162"/>
    <mergeCell ref="D135:F135"/>
    <mergeCell ref="G135:I135"/>
    <mergeCell ref="J135:L135"/>
    <mergeCell ref="M135:O135"/>
    <mergeCell ref="P135:R135"/>
    <mergeCell ref="D149:F149"/>
    <mergeCell ref="G149:I149"/>
    <mergeCell ref="J149:L149"/>
    <mergeCell ref="M149:O149"/>
    <mergeCell ref="P149:R149"/>
  </mergeCells>
  <dataValidations count="3">
    <dataValidation type="list" allowBlank="1" showInputMessage="1" showErrorMessage="1" sqref="BA9">
      <formula1>$BS:$BS</formula1>
    </dataValidation>
    <dataValidation type="list" allowBlank="1" showInputMessage="1" showErrorMessage="1" sqref="B98 B14:B15 B35:B36 B113:B114 B57:B58 B78:B79">
      <formula1>$AR$2:$AR$23</formula1>
    </dataValidation>
    <dataValidation type="list" allowBlank="1" showInputMessage="1" showErrorMessage="1" sqref="B80:B82 B50:B56 B16:B18 B92:B97 B28:B34 B71:B77 B59:B61 B99 B106:B112 B37:B39 B115:B117 B7:B13">
      <formula1>$BA$2:$BA$17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45"/>
  <sheetViews>
    <sheetView topLeftCell="A227" workbookViewId="0">
      <selection activeCell="A229" sqref="A229"/>
    </sheetView>
  </sheetViews>
  <sheetFormatPr defaultRowHeight="15" x14ac:dyDescent="0.25"/>
  <cols>
    <col min="2" max="2" width="28.7109375" bestFit="1" customWidth="1"/>
    <col min="3" max="3" width="12.5703125" bestFit="1" customWidth="1"/>
    <col min="4" max="4" width="14.85546875" customWidth="1"/>
    <col min="5" max="5" width="14.85546875" bestFit="1" customWidth="1"/>
    <col min="6" max="6" width="14.42578125" bestFit="1" customWidth="1"/>
    <col min="7" max="7" width="14.28515625" bestFit="1" customWidth="1"/>
    <col min="8" max="8" width="13.28515625" customWidth="1"/>
    <col min="9" max="9" width="8.28515625" bestFit="1" customWidth="1"/>
    <col min="10" max="10" width="13" customWidth="1"/>
    <col min="11" max="11" width="9.140625" bestFit="1" customWidth="1"/>
    <col min="12" max="12" width="9.5703125" bestFit="1" customWidth="1"/>
    <col min="13" max="13" width="8.140625" bestFit="1" customWidth="1"/>
    <col min="17" max="17" width="8.85546875" bestFit="1" customWidth="1"/>
    <col min="18" max="18" width="9.5703125" bestFit="1" customWidth="1"/>
  </cols>
  <sheetData>
    <row r="1" spans="2:53" ht="32.25" thickBot="1" x14ac:dyDescent="0.55000000000000004">
      <c r="D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53" ht="15.75" thickBot="1" x14ac:dyDescent="0.3"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53" ht="32.25" thickBot="1" x14ac:dyDescent="0.55000000000000004">
      <c r="B3" s="3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53" ht="15.75" thickBo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BA4" t="s">
        <v>2</v>
      </c>
    </row>
    <row r="5" spans="2:53" ht="15.75" thickBot="1" x14ac:dyDescent="0.3">
      <c r="B5" s="4" t="s">
        <v>3</v>
      </c>
      <c r="H5" s="5"/>
      <c r="I5" s="2"/>
      <c r="J5" s="2"/>
      <c r="K5" s="2"/>
      <c r="L5" s="2"/>
      <c r="M5" s="2"/>
      <c r="N5" s="5"/>
      <c r="O5" s="2"/>
      <c r="P5" s="2"/>
      <c r="Q5" s="2"/>
      <c r="R5" s="2"/>
      <c r="BA5" t="s">
        <v>4</v>
      </c>
    </row>
    <row r="6" spans="2:53" ht="30.75" thickBot="1" x14ac:dyDescent="0.3">
      <c r="B6" s="6" t="s">
        <v>5</v>
      </c>
      <c r="C6" s="7" t="s">
        <v>6</v>
      </c>
      <c r="D6" s="7" t="s">
        <v>7</v>
      </c>
      <c r="E6" s="7" t="s">
        <v>8</v>
      </c>
      <c r="F6" s="8" t="s">
        <v>9</v>
      </c>
      <c r="H6" s="9"/>
      <c r="I6" s="10"/>
      <c r="J6" s="10"/>
      <c r="K6" s="10"/>
      <c r="L6" s="10"/>
      <c r="M6" s="2"/>
      <c r="N6" s="9"/>
      <c r="O6" s="10"/>
      <c r="P6" s="10"/>
      <c r="Q6" s="10"/>
      <c r="R6" s="10"/>
      <c r="BA6" t="s">
        <v>10</v>
      </c>
    </row>
    <row r="7" spans="2:53" x14ac:dyDescent="0.25">
      <c r="B7" s="11" t="s">
        <v>11</v>
      </c>
      <c r="C7" s="12">
        <f>COUNTIFS([3]DISPATCH_OTIF!$B$14:$B$87,$B7,[3]DISPATCH_OTIF!$H$14:$H$87,"&gt;=0")</f>
        <v>1</v>
      </c>
      <c r="D7" s="12">
        <f>COUNTIFS([3]DISPATCH_OTIF!$B$14:$B$87,$B7,[3]DISPATCH_OTIF!$H$14:$H$87,"&gt;=0",[3]DISPATCH_OTIF!$I$14:$I$87,"Hit")</f>
        <v>1</v>
      </c>
      <c r="E7" s="13">
        <f>IFERROR(D7/C7,"")</f>
        <v>1</v>
      </c>
      <c r="F7" s="14">
        <f>SUMIF([3]DISPATCH_OTIF!$B$14:B87,$B7,[3]DISPATCH_OTIF!$J$14:$J$87)</f>
        <v>0</v>
      </c>
      <c r="H7" s="2"/>
      <c r="I7" s="2"/>
      <c r="J7" s="2"/>
      <c r="K7" s="15"/>
      <c r="L7" s="16"/>
      <c r="M7" s="2"/>
      <c r="N7" s="2"/>
      <c r="O7" s="2"/>
      <c r="P7" s="2"/>
      <c r="Q7" s="15"/>
      <c r="R7" s="16"/>
      <c r="BA7" t="s">
        <v>12</v>
      </c>
    </row>
    <row r="8" spans="2:53" x14ac:dyDescent="0.25">
      <c r="B8" s="11" t="s">
        <v>13</v>
      </c>
      <c r="C8" s="12">
        <f>COUNTIFS([3]DISPATCH_OTIF!$B$14:$B$87,$B8,[3]DISPATCH_OTIF!$H$14:$H$87,"&gt;=0")</f>
        <v>1</v>
      </c>
      <c r="D8" s="12">
        <f>COUNTIFS([3]DISPATCH_OTIF!$B$14:$B$87,$B8,[3]DISPATCH_OTIF!$H$14:$H$87,"&gt;=0",[3]DISPATCH_OTIF!$I$14:$I$87,"Hit")</f>
        <v>1</v>
      </c>
      <c r="E8" s="13">
        <f t="shared" ref="E8:E19" si="0">IFERROR(D8/C8,"")</f>
        <v>1</v>
      </c>
      <c r="F8" s="14">
        <f>SUMIF([3]DISPATCH_OTIF!$B$14:B87,$B8,[3]DISPATCH_OTIF!$J$14:$J$87)</f>
        <v>0</v>
      </c>
      <c r="H8" s="2"/>
      <c r="I8" s="2"/>
      <c r="J8" s="2"/>
      <c r="K8" s="15"/>
      <c r="L8" s="16"/>
      <c r="M8" s="2"/>
      <c r="N8" s="2"/>
      <c r="O8" s="2"/>
      <c r="P8" s="2"/>
      <c r="Q8" s="15"/>
      <c r="R8" s="16"/>
      <c r="BA8" t="s">
        <v>14</v>
      </c>
    </row>
    <row r="9" spans="2:53" x14ac:dyDescent="0.25">
      <c r="B9" s="11" t="s">
        <v>15</v>
      </c>
      <c r="C9" s="12">
        <f>COUNTIFS([3]DISPATCH_OTIF!$B$14:$B$87,$B9,[3]DISPATCH_OTIF!$H$14:$H$87,"&gt;=0")</f>
        <v>0</v>
      </c>
      <c r="D9" s="12">
        <f>COUNTIFS([3]DISPATCH_OTIF!$B$14:$B$87,$B9,[3]DISPATCH_OTIF!$H$14:$H$87,"&gt;=0",[3]DISPATCH_OTIF!$I$14:$I$87,"Hit")</f>
        <v>0</v>
      </c>
      <c r="E9" s="13" t="str">
        <f t="shared" si="0"/>
        <v/>
      </c>
      <c r="F9" s="14" t="e">
        <f>SUMIF([3]DISPATCH_OTIF!$B$14:B88,$B9,[3]DISPATCH_OTIF!$J$14:$J$87)</f>
        <v>#VALUE!</v>
      </c>
      <c r="H9" s="2"/>
      <c r="I9" s="2"/>
      <c r="J9" s="2"/>
      <c r="K9" s="15"/>
      <c r="L9" s="16"/>
      <c r="M9" s="2"/>
      <c r="N9" s="2"/>
      <c r="O9" s="2"/>
      <c r="P9" s="2"/>
      <c r="Q9" s="15"/>
      <c r="R9" s="16"/>
      <c r="BA9" t="s">
        <v>16</v>
      </c>
    </row>
    <row r="10" spans="2:53" x14ac:dyDescent="0.25">
      <c r="B10" s="11" t="s">
        <v>17</v>
      </c>
      <c r="C10" s="12">
        <f>COUNTIFS([3]DISPATCH_OTIF!$B$14:$B$87,$B10,[3]DISPATCH_OTIF!$H$14:$H$87,"&gt;=0")</f>
        <v>0</v>
      </c>
      <c r="D10" s="12">
        <f>COUNTIFS([3]DISPATCH_OTIF!$B$14:$B$87,$B10,[3]DISPATCH_OTIF!$H$14:$H$87,"&gt;=0",[3]DISPATCH_OTIF!$I$14:$I$87,"Hit")</f>
        <v>0</v>
      </c>
      <c r="E10" s="13" t="str">
        <f t="shared" si="0"/>
        <v/>
      </c>
      <c r="F10" s="14" t="e">
        <f>SUMIF([3]DISPATCH_OTIF!$B$14:B89,$B10,[3]DISPATCH_OTIF!$J$14:$J$87)</f>
        <v>#VALUE!</v>
      </c>
      <c r="H10" s="2"/>
      <c r="I10" s="2"/>
      <c r="J10" s="2"/>
      <c r="K10" s="15"/>
      <c r="L10" s="16"/>
      <c r="M10" s="2"/>
      <c r="N10" s="5"/>
      <c r="O10" s="5"/>
      <c r="P10" s="5"/>
      <c r="Q10" s="17"/>
      <c r="R10" s="18"/>
    </row>
    <row r="11" spans="2:53" x14ac:dyDescent="0.25">
      <c r="B11" s="11" t="s">
        <v>12</v>
      </c>
      <c r="C11" s="12">
        <f>COUNTIFS([3]DISPATCH_OTIF!$B$14:$B$87,$B11,[3]DISPATCH_OTIF!$H$14:$H$87,"&gt;=0")</f>
        <v>0</v>
      </c>
      <c r="D11" s="12">
        <f>COUNTIFS([3]DISPATCH_OTIF!$B$14:$B$87,$B11,[3]DISPATCH_OTIF!$H$14:$H$87,"&gt;=0",[3]DISPATCH_OTIF!$I$14:$I$87,"Hit")</f>
        <v>0</v>
      </c>
      <c r="E11" s="13" t="str">
        <f t="shared" si="0"/>
        <v/>
      </c>
      <c r="F11" s="14" t="e">
        <f>SUMIF([3]DISPATCH_OTIF!$B$14:B90,$B11,[3]DISPATCH_OTIF!$J$14:$J$87)</f>
        <v>#VALUE!</v>
      </c>
      <c r="H11" s="2"/>
      <c r="I11" s="2"/>
      <c r="J11" s="2"/>
      <c r="K11" s="15"/>
      <c r="L11" s="16"/>
      <c r="M11" s="2"/>
      <c r="N11" s="2"/>
      <c r="O11" s="2"/>
      <c r="P11" s="2"/>
      <c r="Q11" s="2"/>
      <c r="R11" s="2"/>
      <c r="BA11" s="19"/>
    </row>
    <row r="12" spans="2:53" x14ac:dyDescent="0.25">
      <c r="B12" s="11" t="s">
        <v>18</v>
      </c>
      <c r="C12" s="12">
        <f>COUNTIFS([3]DISPATCH_OTIF!$B$14:$B$87,$B12,[3]DISPATCH_OTIF!$H$14:$H$87,"&gt;=0")</f>
        <v>0</v>
      </c>
      <c r="D12" s="12">
        <f>COUNTIFS([3]DISPATCH_OTIF!$B$14:$B$87,$B12,[3]DISPATCH_OTIF!$H$14:$H$87,"&gt;=0",[3]DISPATCH_OTIF!$I$14:$I$87,"Hit")</f>
        <v>0</v>
      </c>
      <c r="E12" s="13" t="str">
        <f t="shared" si="0"/>
        <v/>
      </c>
      <c r="F12" s="14" t="e">
        <f>SUMIF([3]DISPATCH_OTIF!$B$14:B91,$B12,[3]DISPATCH_OTIF!$J$14:$J$87)</f>
        <v>#VALUE!</v>
      </c>
      <c r="H12" s="2"/>
      <c r="I12" s="2"/>
      <c r="J12" s="2"/>
      <c r="K12" s="15"/>
      <c r="L12" s="16"/>
      <c r="M12" s="2"/>
      <c r="N12" s="2"/>
      <c r="O12" s="2"/>
      <c r="P12" s="2"/>
      <c r="Q12" s="2"/>
      <c r="R12" s="2"/>
    </row>
    <row r="13" spans="2:53" x14ac:dyDescent="0.25">
      <c r="B13" s="11" t="s">
        <v>19</v>
      </c>
      <c r="C13" s="12"/>
      <c r="D13" s="12"/>
      <c r="E13" s="13" t="str">
        <f t="shared" si="0"/>
        <v/>
      </c>
      <c r="F13" s="14" t="e">
        <f>SUMIF([3]DISPATCH_OTIF!$B$14:B92,$B13,[3]DISPATCH_OTIF!$J$14:$J$87)</f>
        <v>#VALUE!</v>
      </c>
      <c r="H13" s="2"/>
      <c r="I13" s="2"/>
      <c r="J13" s="2"/>
      <c r="K13" s="15"/>
      <c r="L13" s="16"/>
      <c r="M13" s="2"/>
      <c r="N13" s="2"/>
      <c r="O13" s="2"/>
      <c r="P13" s="2"/>
      <c r="Q13" s="2"/>
      <c r="R13" s="2"/>
    </row>
    <row r="14" spans="2:53" x14ac:dyDescent="0.25">
      <c r="B14" s="20" t="s">
        <v>20</v>
      </c>
      <c r="C14" s="12">
        <f>COUNTIFS([3]DISPATCH_OTIF!$B$14:$B$87,$B14,[3]DISPATCH_OTIF!$H$14:$H$87,"&gt;=0")</f>
        <v>5</v>
      </c>
      <c r="D14" s="12">
        <f>COUNTIFS([3]DISPATCH_OTIF!$B$14:$B$87,$B14,[3]DISPATCH_OTIF!$H$14:$H$87,"&gt;=0",[3]DISPATCH_OTIF!$I$14:$I$87,"Hit")</f>
        <v>4</v>
      </c>
      <c r="E14" s="13">
        <f t="shared" si="0"/>
        <v>0.8</v>
      </c>
      <c r="F14" s="14" t="e">
        <f>SUMIF([3]DISPATCH_OTIF!$B$14:B92,$B14,[3]DISPATCH_OTIF!$J$14:$J$87)</f>
        <v>#VALUE!</v>
      </c>
      <c r="H14" s="2"/>
      <c r="I14" s="2"/>
      <c r="J14" s="2"/>
      <c r="K14" s="15"/>
      <c r="L14" s="16"/>
      <c r="M14" s="2"/>
      <c r="N14" s="2"/>
      <c r="O14" s="2"/>
      <c r="P14" s="2"/>
      <c r="Q14" s="2"/>
      <c r="R14" s="2"/>
    </row>
    <row r="15" spans="2:53" x14ac:dyDescent="0.25">
      <c r="B15" s="11" t="s">
        <v>2</v>
      </c>
      <c r="C15" s="12">
        <f>COUNTIFS([3]DISPATCH_OTIF!$B$14:$B$87,$B15,[3]DISPATCH_OTIF!$H$14:$H$87,"&gt;=0")</f>
        <v>5</v>
      </c>
      <c r="D15" s="12">
        <f>COUNTIFS([3]DISPATCH_OTIF!$B$14:$B$87,$B15,[3]DISPATCH_OTIF!$H$14:$H$87,"&gt;=0",[3]DISPATCH_OTIF!$I$14:$I$87,"Hit")</f>
        <v>5</v>
      </c>
      <c r="E15" s="13">
        <f t="shared" si="0"/>
        <v>1</v>
      </c>
      <c r="F15" s="14">
        <f>SUMIF([3]DISPATCH_OTIF!$B$14:B92,B15,[3]DISPATCH_OTIF!$S$14:$S$106)</f>
        <v>0</v>
      </c>
      <c r="H15" s="2"/>
      <c r="I15" s="2"/>
      <c r="J15" s="2"/>
      <c r="K15" s="15"/>
      <c r="L15" s="16"/>
      <c r="M15" s="2"/>
      <c r="N15" s="2"/>
      <c r="O15" s="2"/>
      <c r="P15" s="2"/>
      <c r="Q15" s="2"/>
      <c r="R15" s="2"/>
    </row>
    <row r="16" spans="2:53" x14ac:dyDescent="0.25">
      <c r="B16" s="11" t="s">
        <v>14</v>
      </c>
      <c r="C16" s="12">
        <f>COUNTIFS([3]DISPATCH_OTIF!$B$14:$B$87,$B16,[3]DISPATCH_OTIF!$H$14:$H$87,"&gt;=0")</f>
        <v>0</v>
      </c>
      <c r="D16" s="12">
        <f>COUNTIFS([3]DISPATCH_OTIF!$B$14:$B$87,$B16,[3]DISPATCH_OTIF!$H$14:$H$87,"&gt;=0",[3]DISPATCH_OTIF!$I$14:$I$87,"Hit")</f>
        <v>0</v>
      </c>
      <c r="E16" s="13" t="str">
        <f t="shared" si="0"/>
        <v/>
      </c>
      <c r="F16" s="14">
        <f>SUMIF([3]DISPATCH_OTIF!$B5:B$14,B16,[3]DISPATCH_OTIF!$AK$14:$AK$87)</f>
        <v>0</v>
      </c>
      <c r="H16" s="2"/>
      <c r="I16" s="2"/>
      <c r="J16" s="2"/>
      <c r="K16" s="15"/>
      <c r="L16" s="16"/>
      <c r="M16" s="2"/>
      <c r="N16" s="2"/>
      <c r="O16" s="2"/>
      <c r="P16" s="2"/>
      <c r="Q16" s="2"/>
      <c r="R16" s="2"/>
    </row>
    <row r="17" spans="2:18" x14ac:dyDescent="0.25">
      <c r="B17" s="11" t="s">
        <v>16</v>
      </c>
      <c r="C17" s="12">
        <f>COUNTIFS([3]DISPATCH_OTIF!$B$14:$B$87,$B17,[3]DISPATCH_OTIF!$H$14:$H$87,"&gt;=0")</f>
        <v>0</v>
      </c>
      <c r="D17" s="12">
        <f>COUNTIFS([3]DISPATCH_OTIF!$B$14:$B$87,$B17,[3]DISPATCH_OTIF!$H$14:$H$87,"&gt;=0",[3]DISPATCH_OTIF!$I$14:$I$87,"Hit")</f>
        <v>0</v>
      </c>
      <c r="E17" s="13" t="str">
        <f t="shared" si="0"/>
        <v/>
      </c>
      <c r="F17" s="14" t="e">
        <f>SUMIF([3]DISPATCH_OTIF!$B$14:B93,$B17,[3]DISPATCH_OTIF!$J$14:$J$87)</f>
        <v>#VALUE!</v>
      </c>
      <c r="H17" s="2"/>
      <c r="I17" s="2"/>
      <c r="J17" s="2"/>
      <c r="K17" s="15"/>
      <c r="L17" s="16"/>
      <c r="M17" s="2"/>
      <c r="N17" s="2"/>
      <c r="O17" s="2"/>
      <c r="P17" s="2"/>
      <c r="Q17" s="2"/>
      <c r="R17" s="2"/>
    </row>
    <row r="18" spans="2:18" x14ac:dyDescent="0.25">
      <c r="B18" s="11" t="s">
        <v>10</v>
      </c>
      <c r="C18" s="12">
        <f>COUNTIFS([3]DISPATCH_OTIF!$B$14:$B$87,$B18,[3]DISPATCH_OTIF!$H$14:$H$87,"&gt;=0")</f>
        <v>0</v>
      </c>
      <c r="D18" s="12">
        <f>COUNTIFS([3]DISPATCH_OTIF!$B$14:$B$87,$B18,[3]DISPATCH_OTIF!$H$14:$H$87,"&gt;=0",[3]DISPATCH_OTIF!$I$14:$I$87,"Hit")</f>
        <v>0</v>
      </c>
      <c r="E18" s="13" t="str">
        <f t="shared" si="0"/>
        <v/>
      </c>
      <c r="F18" s="14" t="e">
        <f>SUMIF([3]DISPATCH_OTIF!$B$14:B94,$B18,[3]DISPATCH_OTIF!$J$14:$J$87)</f>
        <v>#VALUE!</v>
      </c>
      <c r="H18" s="2"/>
      <c r="I18" s="2"/>
      <c r="J18" s="2"/>
      <c r="K18" s="15"/>
      <c r="L18" s="16"/>
      <c r="M18" s="2"/>
      <c r="N18" s="2"/>
      <c r="O18" s="2"/>
      <c r="P18" s="2"/>
      <c r="Q18" s="2"/>
      <c r="R18" s="2"/>
    </row>
    <row r="19" spans="2:18" ht="15.75" thickBot="1" x14ac:dyDescent="0.3">
      <c r="B19" s="11" t="s">
        <v>21</v>
      </c>
      <c r="C19" s="12">
        <f>COUNTIFS([3]DISPATCH_OTIF!$B$14:$B$87,$B19,[3]DISPATCH_OTIF!$H$14:$H$87,"&gt;=0")</f>
        <v>0</v>
      </c>
      <c r="D19" s="12">
        <f>COUNTIFS([3]DISPATCH_OTIF!$B$14:$B$87,$B19,[3]DISPATCH_OTIF!$H$14:$H$87,"&gt;=0",[3]DISPATCH_OTIF!$I$14:$I$87,"Hit")</f>
        <v>0</v>
      </c>
      <c r="E19" s="13" t="str">
        <f t="shared" si="0"/>
        <v/>
      </c>
      <c r="F19" s="14" t="e">
        <f>SUMIF([3]DISPATCH_OTIF!$B$14:B95,$B19,[3]DISPATCH_OTIF!$J$14:$J$87)</f>
        <v>#VALUE!</v>
      </c>
      <c r="H19" s="5"/>
      <c r="I19" s="5"/>
      <c r="J19" s="5"/>
      <c r="K19" s="17"/>
      <c r="L19" s="18"/>
      <c r="M19" s="2"/>
      <c r="N19" s="2"/>
      <c r="O19" s="2"/>
      <c r="P19" s="2"/>
      <c r="Q19" s="2"/>
      <c r="R19" s="2"/>
    </row>
    <row r="20" spans="2:18" ht="15.75" thickBot="1" x14ac:dyDescent="0.3">
      <c r="B20" s="21" t="s">
        <v>22</v>
      </c>
      <c r="C20" s="22">
        <f>SUM(C7:C18)</f>
        <v>12</v>
      </c>
      <c r="D20" s="22">
        <f>SUM(D7:D18)</f>
        <v>11</v>
      </c>
      <c r="E20" s="23">
        <f>D20/C20</f>
        <v>0.91666666666666663</v>
      </c>
      <c r="F20" s="24" t="e">
        <f>SUM(F7:F18)</f>
        <v>#VALUE!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s="5"/>
      <c r="C21" s="25"/>
      <c r="D21" s="25"/>
      <c r="E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15.75" thickBot="1" x14ac:dyDescent="0.3">
      <c r="B22" s="5"/>
      <c r="C22" s="25"/>
      <c r="D22" s="25"/>
      <c r="E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ht="32.25" thickBot="1" x14ac:dyDescent="0.55000000000000004">
      <c r="B23" s="5"/>
      <c r="C23" s="25"/>
      <c r="D23" s="1" t="s">
        <v>23</v>
      </c>
      <c r="E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s="5"/>
      <c r="C24" s="25"/>
      <c r="D24" s="25"/>
      <c r="E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15.75" thickBot="1" x14ac:dyDescent="0.3">
      <c r="B25" s="5"/>
      <c r="C25" s="25"/>
      <c r="D25" s="25"/>
      <c r="E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5.75" thickBot="1" x14ac:dyDescent="0.3">
      <c r="B26" s="4" t="s">
        <v>24</v>
      </c>
      <c r="H26" s="5"/>
      <c r="I26" s="2"/>
      <c r="J26" s="2"/>
      <c r="K26" s="2"/>
      <c r="L26" s="2"/>
      <c r="M26" s="2"/>
      <c r="N26" s="5"/>
      <c r="O26" s="2"/>
      <c r="P26" s="2"/>
      <c r="Q26" s="2"/>
      <c r="R26" s="2"/>
    </row>
    <row r="27" spans="2:18" ht="30.75" thickBot="1" x14ac:dyDescent="0.3">
      <c r="B27" s="6" t="s">
        <v>5</v>
      </c>
      <c r="C27" s="7" t="s">
        <v>6</v>
      </c>
      <c r="D27" s="7" t="s">
        <v>7</v>
      </c>
      <c r="E27" s="7" t="s">
        <v>8</v>
      </c>
      <c r="F27" s="8" t="s">
        <v>9</v>
      </c>
      <c r="H27" s="9"/>
      <c r="I27" s="10"/>
      <c r="J27" s="10"/>
      <c r="K27" s="10"/>
      <c r="L27" s="10"/>
      <c r="M27" s="2"/>
      <c r="N27" s="9"/>
      <c r="O27" s="10"/>
      <c r="P27" s="10"/>
      <c r="Q27" s="10"/>
      <c r="R27" s="10"/>
    </row>
    <row r="28" spans="2:18" x14ac:dyDescent="0.25">
      <c r="B28" s="11" t="s">
        <v>11</v>
      </c>
      <c r="C28" s="12">
        <f>COUNTIFS([3]DISPATCH_OTIF!$B$14:$B$106,B28,[3]DISPATCH_OTIF!$Q$14:$Q$106,"&gt;=0")</f>
        <v>1</v>
      </c>
      <c r="D28" s="12">
        <f>COUNTIFS([3]DISPATCH_OTIF!$B$14:$B$106,B28,[3]DISPATCH_OTIF!$Q$14:$Q$106,"&gt;=0",[3]DISPATCH_OTIF!$R$14:$R$106,"Hit")</f>
        <v>1</v>
      </c>
      <c r="E28" s="13">
        <f t="shared" ref="E28:E40" si="1">IFERROR(D28/C28,"")</f>
        <v>1</v>
      </c>
      <c r="F28" s="14">
        <f>SUMIF([3]DISPATCH_OTIF!$B$14:B106,B28,[3]DISPATCH_OTIF!$S$14:$S$106)</f>
        <v>0</v>
      </c>
      <c r="H28" s="2"/>
      <c r="I28" s="2"/>
      <c r="J28" s="2"/>
      <c r="K28" s="15"/>
      <c r="L28" s="16"/>
      <c r="M28" s="2"/>
      <c r="N28" s="2"/>
      <c r="O28" s="2"/>
      <c r="P28" s="2"/>
      <c r="Q28" s="15"/>
      <c r="R28" s="16"/>
    </row>
    <row r="29" spans="2:18" x14ac:dyDescent="0.25">
      <c r="B29" s="11" t="s">
        <v>13</v>
      </c>
      <c r="C29" s="12">
        <f>COUNTIFS([3]DISPATCH_OTIF!$B$14:$B$106,B29,[3]DISPATCH_OTIF!$Q$14:$Q$106,"&gt;=0")</f>
        <v>3</v>
      </c>
      <c r="D29" s="12">
        <f>COUNTIFS([3]DISPATCH_OTIF!$B$14:$B$106,B29,[3]DISPATCH_OTIF!$Q$14:$Q$106,"&gt;=0",[3]DISPATCH_OTIF!$R$14:$R$106,"Hit")</f>
        <v>3</v>
      </c>
      <c r="E29" s="13">
        <f t="shared" si="1"/>
        <v>1</v>
      </c>
      <c r="F29" s="14" t="e">
        <f>SUMIF([3]DISPATCH_OTIF!$B$14:B107,B29,[3]DISPATCH_OTIF!$S$14:$S$106)</f>
        <v>#VALUE!</v>
      </c>
      <c r="H29" s="2"/>
      <c r="I29" s="2"/>
      <c r="J29" s="2"/>
      <c r="K29" s="15"/>
      <c r="L29" s="16"/>
      <c r="M29" s="2"/>
      <c r="N29" s="2"/>
      <c r="O29" s="2"/>
      <c r="P29" s="2"/>
      <c r="Q29" s="15"/>
      <c r="R29" s="16"/>
    </row>
    <row r="30" spans="2:18" x14ac:dyDescent="0.25">
      <c r="B30" s="11" t="s">
        <v>15</v>
      </c>
      <c r="C30" s="12">
        <f>COUNTIFS([3]DISPATCH_OTIF!$B$14:$B$106,B30,[3]DISPATCH_OTIF!$Q$14:$Q$106,"&gt;=0")</f>
        <v>0</v>
      </c>
      <c r="D30" s="12">
        <f>COUNTIFS([3]DISPATCH_OTIF!$B$14:$B$106,B30,[3]DISPATCH_OTIF!$Q$14:$Q$106,"&gt;=0",[3]DISPATCH_OTIF!$R$14:$R$106,"Hit")</f>
        <v>0</v>
      </c>
      <c r="E30" s="13" t="str">
        <f t="shared" si="1"/>
        <v/>
      </c>
      <c r="F30" s="14" t="e">
        <f>SUMIF([3]DISPATCH_OTIF!$B$14:B108,B30,[3]DISPATCH_OTIF!$S$14:$S$106)</f>
        <v>#VALUE!</v>
      </c>
      <c r="H30" s="2"/>
      <c r="I30" s="2"/>
      <c r="J30" s="2"/>
      <c r="K30" s="15"/>
      <c r="L30" s="16"/>
      <c r="M30" s="2"/>
      <c r="N30" s="2"/>
      <c r="O30" s="2"/>
      <c r="P30" s="2"/>
      <c r="Q30" s="15"/>
      <c r="R30" s="16"/>
    </row>
    <row r="31" spans="2:18" x14ac:dyDescent="0.25">
      <c r="B31" s="11" t="s">
        <v>17</v>
      </c>
      <c r="C31" s="12">
        <f>COUNTIFS([3]DISPATCH_OTIF!$B$14:$B$106,B31,[3]DISPATCH_OTIF!$Q$14:$Q$106,"&gt;=0")</f>
        <v>0</v>
      </c>
      <c r="D31" s="12">
        <f>COUNTIFS([3]DISPATCH_OTIF!$B$14:$B$106,B31,[3]DISPATCH_OTIF!$Q$14:$Q$106,"&gt;=0",[3]DISPATCH_OTIF!$R$14:$R$106,"Hit")</f>
        <v>0</v>
      </c>
      <c r="E31" s="13" t="str">
        <f t="shared" si="1"/>
        <v/>
      </c>
      <c r="F31" s="14" t="e">
        <f>SUMIF([3]DISPATCH_OTIF!$B$14:B109,B31,[3]DISPATCH_OTIF!$S$14:$S$106)</f>
        <v>#VALUE!</v>
      </c>
      <c r="H31" s="2"/>
      <c r="I31" s="2"/>
      <c r="J31" s="2"/>
      <c r="K31" s="15"/>
      <c r="L31" s="16"/>
      <c r="M31" s="2"/>
      <c r="N31" s="5"/>
      <c r="O31" s="5"/>
      <c r="P31" s="5"/>
      <c r="Q31" s="17"/>
      <c r="R31" s="18"/>
    </row>
    <row r="32" spans="2:18" x14ac:dyDescent="0.25">
      <c r="B32" s="11" t="s">
        <v>12</v>
      </c>
      <c r="C32" s="12">
        <f>COUNTIFS([3]DISPATCH_OTIF!$B$14:$B$106,B32,[3]DISPATCH_OTIF!$Q$14:$Q$106,"&gt;=0")</f>
        <v>0</v>
      </c>
      <c r="D32" s="12">
        <f>COUNTIFS([3]DISPATCH_OTIF!$B$14:$B$106,B32,[3]DISPATCH_OTIF!$Q$14:$Q$106,"&gt;=0",[3]DISPATCH_OTIF!$R$14:$R$106,"Hit")</f>
        <v>0</v>
      </c>
      <c r="E32" s="13" t="str">
        <f t="shared" si="1"/>
        <v/>
      </c>
      <c r="F32" s="14" t="e">
        <f>SUMIF([3]DISPATCH_OTIF!$B$14:B110,B32,[3]DISPATCH_OTIF!$S$14:$S$106)</f>
        <v>#VALUE!</v>
      </c>
      <c r="H32" s="2"/>
      <c r="I32" s="2"/>
      <c r="J32" s="2"/>
      <c r="K32" s="15"/>
      <c r="L32" s="16"/>
      <c r="M32" s="2"/>
      <c r="N32" s="2"/>
      <c r="O32" s="2"/>
      <c r="P32" s="2"/>
      <c r="Q32" s="2"/>
      <c r="R32" s="2"/>
    </row>
    <row r="33" spans="2:18" x14ac:dyDescent="0.25">
      <c r="B33" s="11" t="s">
        <v>18</v>
      </c>
      <c r="C33" s="12">
        <f>COUNTIFS([3]DISPATCH_OTIF!$B$14:$B$106,B33,[3]DISPATCH_OTIF!$Q$14:$Q$106,"&gt;=0")</f>
        <v>0</v>
      </c>
      <c r="D33" s="12">
        <f>COUNTIFS([3]DISPATCH_OTIF!$B$14:$B$106,B33,[3]DISPATCH_OTIF!$Q$14:$Q$106,"&gt;=0",[3]DISPATCH_OTIF!$R$14:$R$106,"Hit")</f>
        <v>0</v>
      </c>
      <c r="E33" s="13" t="str">
        <f t="shared" si="1"/>
        <v/>
      </c>
      <c r="F33" s="14" t="e">
        <f>SUMIF([3]DISPATCH_OTIF!$B$14:B111,B33,[3]DISPATCH_OTIF!$S$14:$S$106)</f>
        <v>#VALUE!</v>
      </c>
      <c r="H33" s="2"/>
      <c r="I33" s="2"/>
      <c r="J33" s="2"/>
      <c r="K33" s="15"/>
      <c r="L33" s="16"/>
      <c r="M33" s="2"/>
      <c r="N33" s="2"/>
      <c r="O33" s="2"/>
      <c r="P33" s="2"/>
      <c r="Q33" s="2"/>
      <c r="R33" s="2"/>
    </row>
    <row r="34" spans="2:18" x14ac:dyDescent="0.25">
      <c r="B34" s="11" t="s">
        <v>19</v>
      </c>
      <c r="C34" s="12"/>
      <c r="D34" s="12"/>
      <c r="E34" s="13"/>
      <c r="F34" s="14"/>
      <c r="H34" s="2"/>
      <c r="I34" s="2"/>
      <c r="J34" s="2"/>
      <c r="K34" s="15"/>
      <c r="L34" s="16"/>
      <c r="M34" s="2"/>
      <c r="N34" s="2"/>
      <c r="O34" s="2"/>
      <c r="P34" s="2"/>
      <c r="Q34" s="2"/>
      <c r="R34" s="2"/>
    </row>
    <row r="35" spans="2:18" x14ac:dyDescent="0.25">
      <c r="B35" s="20" t="s">
        <v>20</v>
      </c>
      <c r="C35" s="12">
        <f>COUNTIFS([3]DISPATCH_OTIF!$B$14:$B$106,B35,[3]DISPATCH_OTIF!$Q$14:$Q$106,"&gt;=0")</f>
        <v>0</v>
      </c>
      <c r="D35" s="12">
        <f>COUNTIFS([3]DISPATCH_OTIF!$B$14:$B$106,B35,[3]DISPATCH_OTIF!$Q$14:$Q$106,"&gt;=0",[3]DISPATCH_OTIF!$R$14:$R$106,"Hit")</f>
        <v>0</v>
      </c>
      <c r="E35" s="13" t="str">
        <f t="shared" si="1"/>
        <v/>
      </c>
      <c r="F35" s="14" t="e">
        <f>SUMIF([3]DISPATCH_OTIF!$B$14:B112,B35,[3]DISPATCH_OTIF!$S$14:$S$106)</f>
        <v>#VALUE!</v>
      </c>
      <c r="H35" s="2"/>
      <c r="I35" s="2"/>
      <c r="J35" s="2"/>
      <c r="K35" s="15"/>
      <c r="L35" s="16"/>
      <c r="M35" s="2"/>
      <c r="N35" s="2"/>
      <c r="O35" s="2"/>
      <c r="P35" s="2"/>
      <c r="Q35" s="2"/>
      <c r="R35" s="2"/>
    </row>
    <row r="36" spans="2:18" x14ac:dyDescent="0.25">
      <c r="B36" s="11" t="s">
        <v>2</v>
      </c>
      <c r="C36" s="12">
        <f>COUNTIFS([3]DISPATCH_OTIF!$B$14:$B$106,B36,[3]DISPATCH_OTIF!$Q$14:$Q$106,"&gt;=0")</f>
        <v>0</v>
      </c>
      <c r="D36" s="12">
        <f>COUNTIFS([3]DISPATCH_OTIF!$B$14:$B$106,B36,[3]DISPATCH_OTIF!$Q$14:$Q$106,"&gt;=0",[3]DISPATCH_OTIF!$R$14:$R$106,"Hit")</f>
        <v>0</v>
      </c>
      <c r="E36" s="13" t="str">
        <f t="shared" si="1"/>
        <v/>
      </c>
      <c r="F36" s="14">
        <f>SUMIF([3]DISPATCH_OTIF!$B$14:B37,B36,[3]DISPATCH_OTIF!$AK$14:$AK$87)</f>
        <v>0</v>
      </c>
      <c r="H36" s="2"/>
      <c r="I36" s="2"/>
      <c r="J36" s="2"/>
      <c r="K36" s="15"/>
      <c r="L36" s="16"/>
      <c r="M36" s="2"/>
      <c r="N36" s="2"/>
      <c r="O36" s="2"/>
      <c r="P36" s="2"/>
      <c r="Q36" s="2"/>
      <c r="R36" s="2"/>
    </row>
    <row r="37" spans="2:18" x14ac:dyDescent="0.25">
      <c r="B37" s="11" t="s">
        <v>14</v>
      </c>
      <c r="C37" s="12">
        <f>COUNTIFS([3]DISPATCH_OTIF!$B$14:$B$106,B37,[3]DISPATCH_OTIF!$Q$14:$Q$106,"&gt;=0")</f>
        <v>0</v>
      </c>
      <c r="D37" s="12">
        <f>COUNTIFS([3]DISPATCH_OTIF!$B$14:$B$106,B37,[3]DISPATCH_OTIF!$Q$14:$Q$106,"&gt;=0",[3]DISPATCH_OTIF!$R$14:$R$106,"Hit")</f>
        <v>0</v>
      </c>
      <c r="E37" s="13" t="str">
        <f t="shared" si="1"/>
        <v/>
      </c>
      <c r="F37" s="14" t="e">
        <f>SUMIF([3]DISPATCH_OTIF!$B$14:B113,B37,[3]DISPATCH_OTIF!$S$14:$S$106)</f>
        <v>#VALUE!</v>
      </c>
      <c r="H37" s="2"/>
      <c r="I37" s="2"/>
      <c r="J37" s="2"/>
      <c r="K37" s="15"/>
      <c r="L37" s="16"/>
      <c r="M37" s="2"/>
      <c r="N37" s="2"/>
      <c r="O37" s="2"/>
      <c r="P37" s="2"/>
      <c r="Q37" s="2"/>
      <c r="R37" s="2"/>
    </row>
    <row r="38" spans="2:18" x14ac:dyDescent="0.25">
      <c r="B38" s="11" t="s">
        <v>16</v>
      </c>
      <c r="C38" s="12">
        <f>COUNTIFS([3]DISPATCH_OTIF!$B$14:$B$106,B38,[3]DISPATCH_OTIF!$Q$14:$Q$106,"&gt;=0")</f>
        <v>0</v>
      </c>
      <c r="D38" s="12">
        <f>COUNTIFS([3]DISPATCH_OTIF!$B$14:$B$106,B38,[3]DISPATCH_OTIF!$Q$14:$Q$106,"&gt;=0",[3]DISPATCH_OTIF!$R$14:$R$106,"Hit")</f>
        <v>0</v>
      </c>
      <c r="E38" s="13" t="str">
        <f t="shared" si="1"/>
        <v/>
      </c>
      <c r="F38" s="14" t="e">
        <f>SUMIF([3]DISPATCH_OTIF!$B$14:B114,B38,[3]DISPATCH_OTIF!$S$14:$S$106)</f>
        <v>#VALUE!</v>
      </c>
      <c r="H38" s="2"/>
      <c r="I38" s="2"/>
      <c r="J38" s="2"/>
      <c r="K38" s="15"/>
      <c r="L38" s="16"/>
      <c r="M38" s="2"/>
      <c r="N38" s="2"/>
      <c r="O38" s="2"/>
      <c r="P38" s="2"/>
      <c r="Q38" s="2"/>
      <c r="R38" s="2"/>
    </row>
    <row r="39" spans="2:18" x14ac:dyDescent="0.25">
      <c r="B39" s="11" t="s">
        <v>10</v>
      </c>
      <c r="C39" s="12">
        <f>COUNTIFS([3]DISPATCH_OTIF!$B$14:$B$106,B39,[3]DISPATCH_OTIF!$Q$14:$Q$106,"&gt;=0")</f>
        <v>0</v>
      </c>
      <c r="D39" s="12">
        <f>COUNTIFS([3]DISPATCH_OTIF!$B$14:$B$106,B39,[3]DISPATCH_OTIF!$Q$14:$Q$106,"&gt;=0",[3]DISPATCH_OTIF!$R$14:$R$106,"Hit")</f>
        <v>0</v>
      </c>
      <c r="E39" s="13" t="str">
        <f t="shared" si="1"/>
        <v/>
      </c>
      <c r="F39" s="14" t="e">
        <f>SUMIF([3]DISPATCH_OTIF!$B$14:B115,B39,[3]DISPATCH_OTIF!$S$14:$S$106)</f>
        <v>#VALUE!</v>
      </c>
      <c r="H39" s="2"/>
      <c r="I39" s="2"/>
      <c r="J39" s="2"/>
      <c r="K39" s="15"/>
      <c r="L39" s="16"/>
      <c r="M39" s="2"/>
      <c r="N39" s="2"/>
      <c r="O39" s="2"/>
      <c r="P39" s="2"/>
      <c r="Q39" s="2"/>
      <c r="R39" s="2"/>
    </row>
    <row r="40" spans="2:18" ht="15.75" thickBot="1" x14ac:dyDescent="0.3">
      <c r="B40" s="11" t="s">
        <v>21</v>
      </c>
      <c r="C40" s="12">
        <f>COUNTIFS([3]DISPATCH_OTIF!$B$14:$B$106,B40,[3]DISPATCH_OTIF!$Q$14:$Q$106,"&gt;0")</f>
        <v>0</v>
      </c>
      <c r="D40" s="12">
        <f>COUNTIFS([3]DISPATCH_OTIF!$B$14:$B$106,B40,[3]DISPATCH_OTIF!$Q$14:$Q$106,"&gt;=0",[3]DISPATCH_OTIF!$R$14:$R$106,"Hit")</f>
        <v>0</v>
      </c>
      <c r="E40" s="13" t="str">
        <f t="shared" si="1"/>
        <v/>
      </c>
      <c r="F40" s="14" t="e">
        <f>SUMIF([3]DISPATCH_OTIF!$B$14:B112,$B40,[3]DISPATCH_OTIF!$J$14:$J$87)</f>
        <v>#VALUE!</v>
      </c>
      <c r="H40" s="2"/>
      <c r="I40" s="2"/>
      <c r="J40" s="2"/>
      <c r="K40" s="15"/>
      <c r="L40" s="16"/>
      <c r="M40" s="2"/>
      <c r="N40" s="2"/>
      <c r="O40" s="2"/>
      <c r="P40" s="2"/>
      <c r="Q40" s="2"/>
      <c r="R40" s="2"/>
    </row>
    <row r="41" spans="2:18" ht="15.75" thickBot="1" x14ac:dyDescent="0.3">
      <c r="B41" s="21" t="s">
        <v>22</v>
      </c>
      <c r="C41" s="22">
        <f>SUM(C28:C40)</f>
        <v>4</v>
      </c>
      <c r="D41" s="22">
        <f>SUM(D28:D40)</f>
        <v>4</v>
      </c>
      <c r="E41" s="23">
        <f>D41/C41</f>
        <v>1</v>
      </c>
      <c r="F41" s="24" t="e">
        <f>SUM(F28:F40)</f>
        <v>#VALUE!</v>
      </c>
      <c r="H41" s="5"/>
      <c r="I41" s="5"/>
      <c r="J41" s="5"/>
      <c r="K41" s="17"/>
      <c r="L41" s="18"/>
      <c r="M41" s="2"/>
      <c r="N41" s="2"/>
      <c r="O41" s="2"/>
      <c r="P41" s="2"/>
      <c r="Q41" s="2"/>
      <c r="R41" s="2"/>
    </row>
    <row r="42" spans="2:18" x14ac:dyDescent="0.25">
      <c r="B42" s="5"/>
      <c r="C42" s="25"/>
      <c r="D42" s="25"/>
      <c r="E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B43" s="5"/>
      <c r="C43" s="25"/>
      <c r="D43" s="25"/>
      <c r="E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15.75" thickBot="1" x14ac:dyDescent="0.3">
      <c r="B44" s="5"/>
      <c r="C44" s="25"/>
      <c r="D44" s="25"/>
      <c r="E44" s="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32.25" thickBot="1" x14ac:dyDescent="0.55000000000000004">
      <c r="B45" s="5"/>
      <c r="C45" s="25"/>
      <c r="D45" s="1" t="s">
        <v>25</v>
      </c>
      <c r="E45" s="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B46" s="5"/>
      <c r="C46" s="25"/>
      <c r="D46" s="25"/>
      <c r="E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15.75" thickBot="1" x14ac:dyDescent="0.3">
      <c r="B47" s="5"/>
      <c r="C47" s="25"/>
      <c r="D47" s="25"/>
      <c r="E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15.75" thickBot="1" x14ac:dyDescent="0.3">
      <c r="B48" s="4" t="s">
        <v>3</v>
      </c>
      <c r="H48" s="5"/>
      <c r="I48" s="2"/>
      <c r="J48" s="2"/>
      <c r="K48" s="2"/>
      <c r="L48" s="2"/>
      <c r="M48" s="2"/>
      <c r="N48" s="5"/>
      <c r="O48" s="2"/>
      <c r="P48" s="2"/>
      <c r="Q48" s="2"/>
      <c r="R48" s="2"/>
    </row>
    <row r="49" spans="2:18" ht="30.75" thickBot="1" x14ac:dyDescent="0.3">
      <c r="B49" s="6" t="s">
        <v>5</v>
      </c>
      <c r="C49" s="7" t="s">
        <v>6</v>
      </c>
      <c r="D49" s="7" t="s">
        <v>7</v>
      </c>
      <c r="E49" s="7" t="s">
        <v>8</v>
      </c>
      <c r="F49" s="8" t="s">
        <v>26</v>
      </c>
      <c r="H49" s="9"/>
      <c r="I49" s="10"/>
      <c r="J49" s="10"/>
      <c r="K49" s="10"/>
      <c r="L49" s="10"/>
      <c r="M49" s="2"/>
      <c r="N49" s="9"/>
      <c r="O49" s="10"/>
      <c r="P49" s="10"/>
      <c r="Q49" s="10"/>
      <c r="R49" s="10"/>
    </row>
    <row r="50" spans="2:18" x14ac:dyDescent="0.25">
      <c r="B50" s="11" t="s">
        <v>11</v>
      </c>
      <c r="C50" s="12">
        <f>COUNTIFS([3]DISPATCH_OTIF!$B$14:$B$87,$B50,[3]DISPATCH_OTIF!$Z$14:$Z$87,"&gt;=0")</f>
        <v>1</v>
      </c>
      <c r="D50" s="12">
        <f>COUNTIFS([3]DISPATCH_OTIF!$B$14:$B$87,$B50,[3]DISPATCH_OTIF!$Z$14:$Z$87,"&gt;=0",[3]DISPATCH_OTIF!$AA$14:$AA$87,"Hit")</f>
        <v>1</v>
      </c>
      <c r="E50" s="13">
        <f>IFERROR(D50/C50,"")</f>
        <v>1</v>
      </c>
      <c r="F50" s="14" t="e">
        <f>SUMIF([3]DISPATCH_OTIF!$B$14:B122,$B50,[3]DISPATCH_OTIF!$J$14:$J$87)</f>
        <v>#VALUE!</v>
      </c>
      <c r="H50" s="2"/>
      <c r="I50" s="2"/>
      <c r="J50" s="2"/>
      <c r="K50" s="15"/>
      <c r="L50" s="16"/>
      <c r="M50" s="2"/>
      <c r="N50" s="2"/>
      <c r="O50" s="2"/>
      <c r="P50" s="2"/>
      <c r="Q50" s="15"/>
      <c r="R50" s="16"/>
    </row>
    <row r="51" spans="2:18" x14ac:dyDescent="0.25">
      <c r="B51" s="11" t="s">
        <v>13</v>
      </c>
      <c r="C51" s="12">
        <f>COUNTIFS([3]DISPATCH_OTIF!$B$14:$B$87,$B51,[3]DISPATCH_OTIF!$Z$14:$Z$87,"&gt;=0")</f>
        <v>4</v>
      </c>
      <c r="D51" s="12">
        <f>COUNTIFS([3]DISPATCH_OTIF!$B$14:$B$87,$B51,[3]DISPATCH_OTIF!$Z$14:$Z$87,"&gt;=0",[3]DISPATCH_OTIF!$AA$14:$AA$87,"Hit")</f>
        <v>2</v>
      </c>
      <c r="E51" s="13">
        <f t="shared" ref="E51:E62" si="2">IFERROR(D51/C51,"")</f>
        <v>0.5</v>
      </c>
      <c r="F51" s="14" t="e">
        <f>SUMIF([3]DISPATCH_OTIF!$B$14:B123,$B51,[3]DISPATCH_OTIF!$J$14:$J$87)</f>
        <v>#VALUE!</v>
      </c>
      <c r="H51" s="2"/>
      <c r="I51" s="2"/>
      <c r="J51" s="2"/>
      <c r="K51" s="15"/>
      <c r="L51" s="16"/>
      <c r="M51" s="2"/>
      <c r="N51" s="2"/>
      <c r="O51" s="2"/>
      <c r="P51" s="2"/>
      <c r="Q51" s="15"/>
      <c r="R51" s="16"/>
    </row>
    <row r="52" spans="2:18" x14ac:dyDescent="0.25">
      <c r="B52" s="11" t="s">
        <v>15</v>
      </c>
      <c r="C52" s="12">
        <f>COUNTIFS([3]DISPATCH_OTIF!$B$14:$B$87,$B52,[3]DISPATCH_OTIF!$Z$14:$Z$87,"&gt;=0")</f>
        <v>0</v>
      </c>
      <c r="D52" s="12">
        <f>COUNTIFS([3]DISPATCH_OTIF!$B$14:$B$87,$B52,[3]DISPATCH_OTIF!$Z$14:$Z$87,"&gt;=0",[3]DISPATCH_OTIF!$AA$14:$AA$87,"Hit")</f>
        <v>0</v>
      </c>
      <c r="E52" s="13" t="str">
        <f t="shared" si="2"/>
        <v/>
      </c>
      <c r="F52" s="14" t="e">
        <f>SUMIF([3]DISPATCH_OTIF!$B$14:B124,$B52,[3]DISPATCH_OTIF!$J$14:$J$87)</f>
        <v>#VALUE!</v>
      </c>
      <c r="H52" s="2"/>
      <c r="I52" s="2"/>
      <c r="J52" s="2"/>
      <c r="K52" s="15"/>
      <c r="L52" s="16"/>
      <c r="M52" s="2"/>
      <c r="N52" s="2"/>
      <c r="O52" s="2"/>
      <c r="P52" s="2"/>
      <c r="Q52" s="15"/>
      <c r="R52" s="16"/>
    </row>
    <row r="53" spans="2:18" x14ac:dyDescent="0.25">
      <c r="B53" s="11" t="s">
        <v>17</v>
      </c>
      <c r="C53" s="12">
        <f>COUNTIFS([3]DISPATCH_OTIF!$B$14:$B$87,$B53,[3]DISPATCH_OTIF!$Z$14:$Z$87,"&gt;=0")</f>
        <v>0</v>
      </c>
      <c r="D53" s="12">
        <f>COUNTIFS([3]DISPATCH_OTIF!$B$14:$B$87,$B53,[3]DISPATCH_OTIF!$Z$14:$Z$87,"&gt;=0",[3]DISPATCH_OTIF!$AA$14:$AA$87,"Hit")</f>
        <v>0</v>
      </c>
      <c r="E53" s="13" t="str">
        <f t="shared" si="2"/>
        <v/>
      </c>
      <c r="F53" s="14" t="e">
        <f>SUMIF([3]DISPATCH_OTIF!$B$14:B125,$B53,[3]DISPATCH_OTIF!$J$14:$J$87)</f>
        <v>#VALUE!</v>
      </c>
      <c r="H53" s="2"/>
      <c r="I53" s="2"/>
      <c r="J53" s="2"/>
      <c r="K53" s="15"/>
      <c r="L53" s="16"/>
      <c r="M53" s="2"/>
      <c r="N53" s="5"/>
      <c r="O53" s="5"/>
      <c r="P53" s="5"/>
      <c r="Q53" s="17"/>
      <c r="R53" s="18"/>
    </row>
    <row r="54" spans="2:18" x14ac:dyDescent="0.25">
      <c r="B54" s="11" t="s">
        <v>12</v>
      </c>
      <c r="C54" s="12">
        <f>COUNTIFS([3]DISPATCH_OTIF!$B$14:$B$87,$B54,[3]DISPATCH_OTIF!$Z$14:$Z$87,"&gt;=0")</f>
        <v>0</v>
      </c>
      <c r="D54" s="12">
        <f>COUNTIFS([3]DISPATCH_OTIF!$B$14:$B$87,$B54,[3]DISPATCH_OTIF!$Z$14:$Z$87,"&gt;=0",[3]DISPATCH_OTIF!$AA$14:$AA$87,"Hit")</f>
        <v>0</v>
      </c>
      <c r="E54" s="13" t="str">
        <f t="shared" si="2"/>
        <v/>
      </c>
      <c r="F54" s="14" t="e">
        <f>SUMIF([3]DISPATCH_OTIF!$B$14:B126,$B54,[3]DISPATCH_OTIF!$J$14:$J$87)</f>
        <v>#VALUE!</v>
      </c>
      <c r="H54" s="2"/>
      <c r="I54" s="2"/>
      <c r="J54" s="2"/>
      <c r="K54" s="15"/>
      <c r="L54" s="16"/>
      <c r="M54" s="2"/>
      <c r="N54" s="5"/>
      <c r="O54" s="5"/>
      <c r="P54" s="5"/>
      <c r="Q54" s="17"/>
      <c r="R54" s="18"/>
    </row>
    <row r="55" spans="2:18" x14ac:dyDescent="0.25">
      <c r="B55" s="11" t="s">
        <v>18</v>
      </c>
      <c r="C55" s="12">
        <f>COUNTIFS([3]DISPATCH_OTIF!$B$14:$B$87,$B55,[3]DISPATCH_OTIF!$Z$14:$Z$87,"&gt;=0")</f>
        <v>0</v>
      </c>
      <c r="D55" s="12">
        <f>COUNTIFS([3]DISPATCH_OTIF!$B$14:$B$87,$B55,[3]DISPATCH_OTIF!$Z$14:$Z$87,"&gt;=0",[3]DISPATCH_OTIF!$AA$14:$AA$87,"Hit")</f>
        <v>0</v>
      </c>
      <c r="E55" s="13" t="str">
        <f t="shared" si="2"/>
        <v/>
      </c>
      <c r="F55" s="14" t="e">
        <f>SUMIF([3]DISPATCH_OTIF!$B$14:B127,$B55,[3]DISPATCH_OTIF!$J$14:$J$87)</f>
        <v>#VALUE!</v>
      </c>
      <c r="H55" s="2"/>
      <c r="I55" s="2"/>
      <c r="J55" s="2"/>
      <c r="K55" s="15"/>
      <c r="L55" s="16"/>
      <c r="M55" s="2"/>
      <c r="N55" s="2"/>
      <c r="O55" s="2"/>
      <c r="P55" s="2"/>
      <c r="Q55" s="2"/>
      <c r="R55" s="2"/>
    </row>
    <row r="56" spans="2:18" x14ac:dyDescent="0.25">
      <c r="B56" s="11" t="s">
        <v>19</v>
      </c>
      <c r="C56" s="27">
        <v>0</v>
      </c>
      <c r="D56" s="27">
        <v>0</v>
      </c>
      <c r="E56" s="28"/>
      <c r="F56" s="2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20" t="s">
        <v>20</v>
      </c>
      <c r="C57" s="12">
        <f>COUNTIFS([3]DISPATCH_OTIF!$B$14:$B$87,$B57,[3]DISPATCH_OTIF!$Z$14:$Z$87,"&gt;=0")</f>
        <v>3</v>
      </c>
      <c r="D57" s="12">
        <f>COUNTIFS([3]DISPATCH_OTIF!$B$14:$B$87,$B57,[3]DISPATCH_OTIF!$Z$14:$Z$87,"&gt;=0",[3]DISPATCH_OTIF!$AA$14:$AA$87,"Hit")</f>
        <v>2</v>
      </c>
      <c r="E57" s="13">
        <f t="shared" si="2"/>
        <v>0.66666666666666663</v>
      </c>
      <c r="F57" s="14" t="e">
        <f>SUMIF([3]DISPATCH_OTIF!$B$14:B128,$B57,[3]DISPATCH_OTIF!$J$14:$J$87)</f>
        <v>#VALUE!</v>
      </c>
      <c r="H57" s="2"/>
      <c r="I57" s="2"/>
      <c r="J57" s="2"/>
      <c r="K57" s="15"/>
      <c r="L57" s="16"/>
      <c r="M57" s="2"/>
      <c r="N57" s="2"/>
      <c r="O57" s="2"/>
      <c r="P57" s="2"/>
      <c r="Q57" s="2"/>
      <c r="R57" s="2"/>
    </row>
    <row r="58" spans="2:18" x14ac:dyDescent="0.25">
      <c r="B58" s="11" t="s">
        <v>2</v>
      </c>
      <c r="C58" s="12">
        <f>COUNTIFS([3]DISPATCH_OTIF!$B$14:$B$87,$B58,[3]DISPATCH_OTIF!$Z$14:$Z$87,"&gt;=0")</f>
        <v>8</v>
      </c>
      <c r="D58" s="12">
        <f>COUNTIFS([3]DISPATCH_OTIF!$B$14:$B$87,$B58,[3]DISPATCH_OTIF!$Z$14:$Z$87,"&gt;=0",[3]DISPATCH_OTIF!$AA$14:$AA$87,"Hit")</f>
        <v>8</v>
      </c>
      <c r="E58" s="13">
        <f t="shared" si="2"/>
        <v>1</v>
      </c>
      <c r="F58" s="14" t="e">
        <f>SUMIF([3]DISPATCH_OTIF!$B$14:B133,B58,[3]DISPATCH_OTIF!$S$14:$S$106)</f>
        <v>#VALUE!</v>
      </c>
      <c r="H58" s="2"/>
      <c r="I58" s="2"/>
      <c r="J58" s="2"/>
      <c r="K58" s="15"/>
      <c r="L58" s="16"/>
      <c r="M58" s="2"/>
      <c r="N58" s="2"/>
      <c r="O58" s="2"/>
      <c r="P58" s="2"/>
      <c r="Q58" s="2"/>
      <c r="R58" s="2"/>
    </row>
    <row r="59" spans="2:18" x14ac:dyDescent="0.25">
      <c r="B59" s="11" t="s">
        <v>14</v>
      </c>
      <c r="C59" s="12">
        <f>COUNTIFS([3]DISPATCH_OTIF!$B$14:$B$87,$B59,[3]DISPATCH_OTIF!$Z$14:$Z$87,"&gt;=0")</f>
        <v>0</v>
      </c>
      <c r="D59" s="12">
        <f>COUNTIFS([3]DISPATCH_OTIF!$B$14:$B$87,$B59,[3]DISPATCH_OTIF!$Z$14:$Z$87,"&gt;=0",[3]DISPATCH_OTIF!$AA$14:$AA$87,"Hit")</f>
        <v>0</v>
      </c>
      <c r="E59" s="13" t="str">
        <f t="shared" si="2"/>
        <v/>
      </c>
      <c r="F59" s="14">
        <f>SUMIF([3]DISPATCH_OTIF!$B$14:B58,B59,[3]DISPATCH_OTIF!$AK$14:$AK$87)</f>
        <v>0</v>
      </c>
      <c r="H59" s="2"/>
      <c r="I59" s="2"/>
      <c r="J59" s="2"/>
      <c r="K59" s="15"/>
      <c r="L59" s="16"/>
      <c r="M59" s="2"/>
      <c r="N59" s="2"/>
      <c r="O59" s="2"/>
      <c r="P59" s="2"/>
      <c r="Q59" s="2"/>
      <c r="R59" s="2"/>
    </row>
    <row r="60" spans="2:18" x14ac:dyDescent="0.25">
      <c r="B60" s="11" t="s">
        <v>16</v>
      </c>
      <c r="C60" s="12">
        <f>COUNTIFS([3]DISPATCH_OTIF!$B$14:$B$87,$B60,[3]DISPATCH_OTIF!$Z$14:$Z$87,"&gt;=0")</f>
        <v>0</v>
      </c>
      <c r="D60" s="12">
        <f>COUNTIFS([3]DISPATCH_OTIF!$B$14:$B$87,$B60,[3]DISPATCH_OTIF!$Z$14:$Z$87,"&gt;=0",[3]DISPATCH_OTIF!$AA$14:$AA$87,"Hit")</f>
        <v>0</v>
      </c>
      <c r="E60" s="13" t="str">
        <f t="shared" si="2"/>
        <v/>
      </c>
      <c r="F60" s="14" t="e">
        <f>SUMIF([3]DISPATCH_OTIF!$B$14:B133,B60,[3]DISPATCH_OTIF!$S$14:$S$106)</f>
        <v>#VALUE!</v>
      </c>
      <c r="H60" s="2"/>
      <c r="I60" s="2"/>
      <c r="J60" s="2"/>
      <c r="K60" s="15"/>
      <c r="L60" s="16"/>
      <c r="M60" s="2"/>
      <c r="N60" s="2"/>
      <c r="O60" s="2"/>
      <c r="P60" s="2"/>
      <c r="Q60" s="2"/>
      <c r="R60" s="2"/>
    </row>
    <row r="61" spans="2:18" x14ac:dyDescent="0.25">
      <c r="B61" s="11" t="s">
        <v>10</v>
      </c>
      <c r="C61" s="12">
        <f>COUNTIFS([3]DISPATCH_OTIF!$B$14:$B$87,$B61,[3]DISPATCH_OTIF!$Z$14:$Z$87,"&gt;=0")</f>
        <v>0</v>
      </c>
      <c r="D61" s="12">
        <f>COUNTIFS([3]DISPATCH_OTIF!$B$14:$B$87,$B61,[3]DISPATCH_OTIF!$Z$14:$Z$87,"&gt;=0",[3]DISPATCH_OTIF!$AA$14:$AA$87,"Hit")</f>
        <v>0</v>
      </c>
      <c r="E61" s="13" t="str">
        <f t="shared" si="2"/>
        <v/>
      </c>
      <c r="F61" s="14" t="e">
        <f>SUMIF([3]DISPATCH_OTIF!$B$14:B129,$B61,[3]DISPATCH_OTIF!$J$14:$J$87)</f>
        <v>#VALUE!</v>
      </c>
      <c r="H61" s="2"/>
      <c r="I61" s="2"/>
      <c r="J61" s="2"/>
      <c r="K61" s="15"/>
      <c r="L61" s="16"/>
      <c r="M61" s="2"/>
      <c r="N61" s="2"/>
      <c r="O61" s="2"/>
      <c r="P61" s="2"/>
      <c r="Q61" s="2"/>
      <c r="R61" s="2"/>
    </row>
    <row r="62" spans="2:18" ht="15.75" thickBot="1" x14ac:dyDescent="0.3">
      <c r="B62" s="11" t="s">
        <v>21</v>
      </c>
      <c r="C62" s="12">
        <f>COUNTIFS([3]DISPATCH_OTIF!$B$14:$B$87,$B62,[3]DISPATCH_OTIF!$Z$14:$Z$87,"&gt;=0")</f>
        <v>0</v>
      </c>
      <c r="D62" s="12">
        <f>COUNTIFS([3]DISPATCH_OTIF!$B$14:$B$87,$B62,[3]DISPATCH_OTIF!$Z$14:$Z$87,"&gt;=0",[3]DISPATCH_OTIF!$AA$14:$AA$87,"Hit")</f>
        <v>0</v>
      </c>
      <c r="E62" s="13" t="str">
        <f t="shared" si="2"/>
        <v/>
      </c>
      <c r="F62" s="14" t="e">
        <f>SUMIF([3]DISPATCH_OTIF!$B$14:B130,$B62,[3]DISPATCH_OTIF!$J$14:$J$87)</f>
        <v>#VALUE!</v>
      </c>
      <c r="H62" s="2"/>
      <c r="I62" s="2"/>
      <c r="J62" s="2"/>
      <c r="K62" s="15"/>
      <c r="L62" s="16"/>
      <c r="M62" s="2"/>
      <c r="N62" s="2"/>
      <c r="O62" s="2"/>
      <c r="P62" s="2"/>
      <c r="Q62" s="2"/>
      <c r="R62" s="2"/>
    </row>
    <row r="63" spans="2:18" ht="15.75" thickBot="1" x14ac:dyDescent="0.3">
      <c r="B63" s="21" t="s">
        <v>22</v>
      </c>
      <c r="C63" s="22">
        <f>SUM(C50:C62)</f>
        <v>16</v>
      </c>
      <c r="D63" s="22">
        <f>SUM(D50:D62)</f>
        <v>13</v>
      </c>
      <c r="E63" s="23">
        <f>D63/C63</f>
        <v>0.8125</v>
      </c>
      <c r="F63" s="24" t="e">
        <f>SUM(F50:F62)</f>
        <v>#VALUE!</v>
      </c>
      <c r="G63" s="2"/>
      <c r="H63" s="5"/>
      <c r="I63" s="5"/>
      <c r="J63" s="5"/>
      <c r="K63" s="17"/>
      <c r="L63" s="18"/>
      <c r="M63" s="2"/>
      <c r="N63" s="2"/>
      <c r="O63" s="2"/>
      <c r="P63" s="2"/>
      <c r="Q63" s="2"/>
      <c r="R63" s="2"/>
    </row>
    <row r="64" spans="2:18" x14ac:dyDescent="0.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15.75" thickBot="1" x14ac:dyDescent="0.3">
      <c r="B65" s="5"/>
      <c r="C65" s="25"/>
      <c r="D65" s="25"/>
      <c r="E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32.25" thickBot="1" x14ac:dyDescent="0.55000000000000004">
      <c r="B66" s="5"/>
      <c r="C66" s="25"/>
      <c r="D66" s="1" t="s">
        <v>27</v>
      </c>
      <c r="E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x14ac:dyDescent="0.25">
      <c r="B67" s="5"/>
      <c r="C67" s="25"/>
      <c r="D67" s="25"/>
      <c r="E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ht="15.75" thickBot="1" x14ac:dyDescent="0.3">
      <c r="B68" s="5"/>
      <c r="C68" s="25"/>
      <c r="D68" s="25"/>
      <c r="E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ht="15.75" thickBot="1" x14ac:dyDescent="0.3">
      <c r="B69" s="4" t="s">
        <v>3</v>
      </c>
      <c r="H69" s="5"/>
      <c r="I69" s="2"/>
      <c r="J69" s="2"/>
      <c r="K69" s="2"/>
      <c r="L69" s="2"/>
      <c r="M69" s="2"/>
      <c r="N69" s="5"/>
      <c r="O69" s="2"/>
      <c r="P69" s="2"/>
      <c r="Q69" s="2"/>
      <c r="R69" s="2"/>
    </row>
    <row r="70" spans="2:18" ht="30.75" thickBot="1" x14ac:dyDescent="0.3">
      <c r="B70" s="6" t="s">
        <v>5</v>
      </c>
      <c r="C70" s="7" t="s">
        <v>6</v>
      </c>
      <c r="D70" s="7" t="s">
        <v>7</v>
      </c>
      <c r="E70" s="7" t="s">
        <v>8</v>
      </c>
      <c r="F70" s="8" t="s">
        <v>28</v>
      </c>
      <c r="H70" s="9"/>
      <c r="I70" s="10"/>
      <c r="J70" s="10"/>
      <c r="K70" s="10"/>
      <c r="L70" s="10"/>
      <c r="M70" s="2"/>
      <c r="N70" s="9"/>
      <c r="O70" s="10"/>
      <c r="P70" s="10"/>
      <c r="Q70" s="10"/>
      <c r="R70" s="10"/>
    </row>
    <row r="71" spans="2:18" x14ac:dyDescent="0.25">
      <c r="B71" s="11" t="s">
        <v>11</v>
      </c>
      <c r="C71" s="12">
        <f>COUNTIFS([3]DISPATCH_OTIF!$B$14:$B$87,B71,[3]DISPATCH_OTIF!$AI$14:$AI$87,"&gt;=0")</f>
        <v>1</v>
      </c>
      <c r="D71" s="12">
        <f>COUNTIFS([3]DISPATCH_OTIF!$B$14:$B$87,B71,[3]DISPATCH_OTIF!$AI$14:$AI$87,"&gt;=0",[3]DISPATCH_OTIF!$AJ$14:$AJ$87,"Hit")</f>
        <v>1</v>
      </c>
      <c r="E71" s="13">
        <f t="shared" ref="E71:E83" si="3">IFERROR(D71/C71,"")</f>
        <v>1</v>
      </c>
      <c r="F71" s="14">
        <f>SUMIF([3]DISPATCH_OTIF!$B$14:B87,B71,[3]DISPATCH_OTIF!$AK$14:$AK$87)</f>
        <v>0</v>
      </c>
      <c r="H71" s="2"/>
      <c r="I71" s="2"/>
      <c r="J71" s="2"/>
      <c r="K71" s="15"/>
      <c r="L71" s="16"/>
      <c r="M71" s="2"/>
      <c r="N71" s="2"/>
      <c r="O71" s="2"/>
      <c r="P71" s="2"/>
      <c r="Q71" s="15"/>
      <c r="R71" s="16"/>
    </row>
    <row r="72" spans="2:18" x14ac:dyDescent="0.25">
      <c r="B72" s="11" t="s">
        <v>13</v>
      </c>
      <c r="C72" s="12">
        <f>COUNTIFS([3]DISPATCH_OTIF!$B$14:$B$87,B72,[3]DISPATCH_OTIF!$AI$14:$AI$87,"&gt;=0")</f>
        <v>4</v>
      </c>
      <c r="D72" s="12">
        <f>COUNTIFS([3]DISPATCH_OTIF!$B$14:$B$87,B72,[3]DISPATCH_OTIF!$AI$14:$AI$87,"&gt;=0",[3]DISPATCH_OTIF!$AJ$14:$AJ$87,"Hit")</f>
        <v>4</v>
      </c>
      <c r="E72" s="13">
        <f t="shared" si="3"/>
        <v>1</v>
      </c>
      <c r="F72" s="14">
        <f>SUMIF([3]DISPATCH_OTIF!$B$14:B87,B72,[3]DISPATCH_OTIF!$AK$14:$AK$87)</f>
        <v>0</v>
      </c>
      <c r="H72" s="2"/>
      <c r="I72" s="2"/>
      <c r="J72" s="2"/>
      <c r="K72" s="15"/>
      <c r="L72" s="16"/>
      <c r="M72" s="2"/>
      <c r="N72" s="2"/>
      <c r="O72" s="2"/>
      <c r="P72" s="2"/>
      <c r="Q72" s="15"/>
      <c r="R72" s="16"/>
    </row>
    <row r="73" spans="2:18" x14ac:dyDescent="0.25">
      <c r="B73" s="11" t="s">
        <v>15</v>
      </c>
      <c r="C73" s="12">
        <f>COUNTIFS([3]DISPATCH_OTIF!$B$14:$B$87,B73,[3]DISPATCH_OTIF!$AI$14:$AI$87,"&gt;=0")</f>
        <v>0</v>
      </c>
      <c r="D73" s="12">
        <f>COUNTIFS([3]DISPATCH_OTIF!$B$14:$B$87,B73,[3]DISPATCH_OTIF!$AI$14:$AI$87,"&gt;=0",[3]DISPATCH_OTIF!$AJ$14:$AJ$87,"Hit")</f>
        <v>0</v>
      </c>
      <c r="E73" s="13" t="str">
        <f t="shared" si="3"/>
        <v/>
      </c>
      <c r="F73" s="14">
        <f>SUMIF([3]DISPATCH_OTIF!$B$14:B87,B73,[3]DISPATCH_OTIF!$AK$14:$AK$87)</f>
        <v>0</v>
      </c>
      <c r="H73" s="2"/>
      <c r="I73" s="2"/>
      <c r="J73" s="2"/>
      <c r="K73" s="15"/>
      <c r="L73" s="16"/>
      <c r="M73" s="2"/>
      <c r="N73" s="2"/>
      <c r="O73" s="2"/>
      <c r="P73" s="2"/>
      <c r="Q73" s="15"/>
      <c r="R73" s="16"/>
    </row>
    <row r="74" spans="2:18" x14ac:dyDescent="0.25">
      <c r="B74" s="11" t="s">
        <v>17</v>
      </c>
      <c r="C74" s="12">
        <f>COUNTIFS([3]DISPATCH_OTIF!$B$14:$B$87,B74,[3]DISPATCH_OTIF!$AI$14:$AI$87,"&gt;=0")</f>
        <v>0</v>
      </c>
      <c r="D74" s="12">
        <f>COUNTIFS([3]DISPATCH_OTIF!$B$14:$B$87,B74,[3]DISPATCH_OTIF!$AI$14:$AI$87,"&gt;=0",[3]DISPATCH_OTIF!$AJ$14:$AJ$87,"Hit")</f>
        <v>0</v>
      </c>
      <c r="E74" s="13" t="str">
        <f t="shared" si="3"/>
        <v/>
      </c>
      <c r="F74" s="14" t="e">
        <f>SUMIF([3]DISPATCH_OTIF!$B$14:B88,B74,[3]DISPATCH_OTIF!$AK$14:$AK$87)</f>
        <v>#VALUE!</v>
      </c>
      <c r="H74" s="2"/>
      <c r="I74" s="2"/>
      <c r="J74" s="2"/>
      <c r="K74" s="15"/>
      <c r="L74" s="16"/>
      <c r="M74" s="2"/>
      <c r="N74" s="5"/>
      <c r="O74" s="5"/>
      <c r="P74" s="5"/>
      <c r="Q74" s="17"/>
      <c r="R74" s="18"/>
    </row>
    <row r="75" spans="2:18" x14ac:dyDescent="0.25">
      <c r="B75" s="11" t="s">
        <v>12</v>
      </c>
      <c r="C75" s="12">
        <f>COUNTIFS([3]DISPATCH_OTIF!$B$14:$B$87,B75,[3]DISPATCH_OTIF!$AI$14:$AI$87,"&gt;=0")</f>
        <v>0</v>
      </c>
      <c r="D75" s="12">
        <f>COUNTIFS([3]DISPATCH_OTIF!$B$14:$B$87,B75,[3]DISPATCH_OTIF!$AI$14:$AI$87,"&gt;=0",[3]DISPATCH_OTIF!$AJ$14:$AJ$87,"Hit")</f>
        <v>0</v>
      </c>
      <c r="E75" s="13" t="str">
        <f t="shared" si="3"/>
        <v/>
      </c>
      <c r="F75" s="14" t="e">
        <f>SUMIF([3]DISPATCH_OTIF!$B$14:B89,B75,[3]DISPATCH_OTIF!$AK$14:$AK$87)</f>
        <v>#VALUE!</v>
      </c>
      <c r="H75" s="2"/>
      <c r="I75" s="2"/>
      <c r="J75" s="2"/>
      <c r="K75" s="15"/>
      <c r="L75" s="16"/>
      <c r="M75" s="2"/>
      <c r="N75" s="5"/>
      <c r="O75" s="5"/>
      <c r="P75" s="5"/>
      <c r="Q75" s="17"/>
      <c r="R75" s="18"/>
    </row>
    <row r="76" spans="2:18" x14ac:dyDescent="0.25">
      <c r="B76" s="11" t="s">
        <v>18</v>
      </c>
      <c r="C76" s="12">
        <f>COUNTIFS([3]DISPATCH_OTIF!$B$14:$B$87,B76,[3]DISPATCH_OTIF!$AI$14:$AI$87,"&gt;=0")</f>
        <v>0</v>
      </c>
      <c r="D76" s="12">
        <f>COUNTIFS([3]DISPATCH_OTIF!$B$14:$B$87,B76,[3]DISPATCH_OTIF!$AI$14:$AI$87,"&gt;=0",[3]DISPATCH_OTIF!$AJ$14:$AJ$87,"Hit")</f>
        <v>0</v>
      </c>
      <c r="E76" s="13" t="str">
        <f t="shared" si="3"/>
        <v/>
      </c>
      <c r="F76" s="14" t="e">
        <f>SUMIF([3]DISPATCH_OTIF!$B$14:B90,B76,[3]DISPATCH_OTIF!$AK$14:$AK$87)</f>
        <v>#VALUE!</v>
      </c>
      <c r="H76" s="2"/>
      <c r="I76" s="2"/>
      <c r="J76" s="2"/>
      <c r="K76" s="15"/>
      <c r="L76" s="16"/>
      <c r="M76" s="2"/>
      <c r="N76" s="2"/>
      <c r="O76" s="2"/>
      <c r="P76" s="2"/>
      <c r="Q76" s="2"/>
      <c r="R76" s="2"/>
    </row>
    <row r="77" spans="2:18" x14ac:dyDescent="0.25">
      <c r="B77" s="11" t="s">
        <v>19</v>
      </c>
      <c r="C77" s="12">
        <f>COUNTIFS([3]DISPATCH_OTIF!$B$14:$B$87,B77,[3]DISPATCH_OTIF!$AI$14:$AI$87,"&gt;=0")</f>
        <v>0</v>
      </c>
      <c r="D77" s="12">
        <f>COUNTIFS([3]DISPATCH_OTIF!$B$14:$B$87,B77,[3]DISPATCH_OTIF!$AI$14:$AI$87,"&gt;=0",[3]DISPATCH_OTIF!$AJ$14:$AJ$87,"Hit")</f>
        <v>0</v>
      </c>
      <c r="E77" s="28"/>
      <c r="F77" s="2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x14ac:dyDescent="0.25">
      <c r="B78" s="20" t="s">
        <v>20</v>
      </c>
      <c r="C78" s="12">
        <f>COUNTIFS([3]DISPATCH_OTIF!$B$14:$B$87,B78,[3]DISPATCH_OTIF!$AI$14:$AI$87,"&gt;=0")</f>
        <v>6</v>
      </c>
      <c r="D78" s="12">
        <f>COUNTIFS([3]DISPATCH_OTIF!$B$14:$B$87,B78,[3]DISPATCH_OTIF!$AI$14:$AI$87,"&gt;=0",[3]DISPATCH_OTIF!$AJ$14:$AJ$87,"Hit")</f>
        <v>5</v>
      </c>
      <c r="E78" s="13">
        <f t="shared" si="3"/>
        <v>0.83333333333333337</v>
      </c>
      <c r="F78" s="14" t="e">
        <f>SUMIF([3]DISPATCH_OTIF!$B$14:B91,B78,[3]DISPATCH_OTIF!$AK$14:$AK$87)</f>
        <v>#VALUE!</v>
      </c>
      <c r="H78" s="2"/>
      <c r="I78" s="2"/>
      <c r="J78" s="2"/>
      <c r="K78" s="15"/>
      <c r="L78" s="16"/>
      <c r="M78" s="2"/>
      <c r="N78" s="2"/>
      <c r="O78" s="2"/>
      <c r="P78" s="2"/>
      <c r="Q78" s="2"/>
      <c r="R78" s="2"/>
    </row>
    <row r="79" spans="2:18" x14ac:dyDescent="0.25">
      <c r="B79" s="11" t="s">
        <v>2</v>
      </c>
      <c r="C79" s="12">
        <f>COUNTIFS([3]DISPATCH_OTIF!$B$14:$B$87,B79,[3]DISPATCH_OTIF!$AI$14:$AI$87,"&gt;=0")</f>
        <v>1</v>
      </c>
      <c r="D79" s="12">
        <f>COUNTIFS([3]DISPATCH_OTIF!$B$14:$B$87,B79,[3]DISPATCH_OTIF!$AI$14:$AI$87,"&gt;=0",[3]DISPATCH_OTIF!$AJ$14:$AJ$87,"Hit")</f>
        <v>1</v>
      </c>
      <c r="E79" s="13">
        <f t="shared" si="3"/>
        <v>1</v>
      </c>
      <c r="F79" s="14"/>
      <c r="H79" s="2"/>
      <c r="I79" s="2"/>
      <c r="J79" s="2"/>
      <c r="K79" s="15"/>
      <c r="L79" s="16"/>
      <c r="M79" s="2"/>
      <c r="N79" s="2"/>
      <c r="O79" s="2"/>
      <c r="P79" s="2"/>
      <c r="Q79" s="2"/>
      <c r="R79" s="2"/>
    </row>
    <row r="80" spans="2:18" x14ac:dyDescent="0.25">
      <c r="B80" s="11" t="s">
        <v>14</v>
      </c>
      <c r="C80" s="12">
        <f>COUNTIFS([3]DISPATCH_OTIF!$B$14:$B$87,B80,[3]DISPATCH_OTIF!$AI$14:$AI$87,"&gt;=0")</f>
        <v>0</v>
      </c>
      <c r="D80" s="12">
        <f>COUNTIFS([3]DISPATCH_OTIF!$B$14:$B$87,B80,[3]DISPATCH_OTIF!$AI$14:$AI$87,"&gt;=0",[3]DISPATCH_OTIF!$AJ$14:$AJ$87,"Hit")</f>
        <v>0</v>
      </c>
      <c r="E80" s="13" t="str">
        <f t="shared" si="3"/>
        <v/>
      </c>
      <c r="F80" s="14" t="e">
        <f>SUMIF([3]DISPATCH_OTIF!$B$14:B92,B80,[3]DISPATCH_OTIF!$AK$14:$AK$87)</f>
        <v>#VALUE!</v>
      </c>
      <c r="H80" s="2"/>
      <c r="I80" s="2"/>
      <c r="J80" s="2"/>
      <c r="K80" s="15"/>
      <c r="L80" s="16"/>
      <c r="M80" s="2"/>
      <c r="N80" s="2"/>
      <c r="O80" s="2"/>
      <c r="P80" s="2"/>
      <c r="Q80" s="2"/>
      <c r="R80" s="2"/>
    </row>
    <row r="81" spans="2:18" x14ac:dyDescent="0.25">
      <c r="B81" s="11" t="s">
        <v>16</v>
      </c>
      <c r="C81" s="12">
        <f>COUNTIFS([3]DISPATCH_OTIF!$B$14:$B$87,B81,[3]DISPATCH_OTIF!$AI$14:$AI$87,"&gt;=0")</f>
        <v>0</v>
      </c>
      <c r="D81" s="12">
        <f>COUNTIFS([3]DISPATCH_OTIF!$B$14:$B$87,B81,[3]DISPATCH_OTIF!$AI$14:$AI$87,"&gt;=0",[3]DISPATCH_OTIF!$AJ$14:$AJ$87,"Hit")</f>
        <v>0</v>
      </c>
      <c r="E81" s="13" t="str">
        <f t="shared" si="3"/>
        <v/>
      </c>
      <c r="F81" s="14" t="e">
        <f>SUMIF([3]DISPATCH_OTIF!$B$14:B151,B81,[3]DISPATCH_OTIF!$S$14:$S$106)</f>
        <v>#VALUE!</v>
      </c>
      <c r="H81" s="2"/>
      <c r="I81" s="2"/>
      <c r="J81" s="2"/>
      <c r="K81" s="15"/>
      <c r="L81" s="16"/>
      <c r="M81" s="2"/>
      <c r="N81" s="2"/>
      <c r="O81" s="2"/>
      <c r="P81" s="2"/>
      <c r="Q81" s="2"/>
      <c r="R81" s="2"/>
    </row>
    <row r="82" spans="2:18" x14ac:dyDescent="0.25">
      <c r="B82" s="11" t="s">
        <v>10</v>
      </c>
      <c r="C82" s="12">
        <f>COUNTIFS([3]DISPATCH_OTIF!$B$14:$B$87,B82,[3]DISPATCH_OTIF!$AI$14:$AI$87,"&gt;=0")</f>
        <v>0</v>
      </c>
      <c r="D82" s="12">
        <f>COUNTIFS([3]DISPATCH_OTIF!$B$14:$B$87,B82,[3]DISPATCH_OTIF!$AI$14:$AI$87,"&gt;=0",[3]DISPATCH_OTIF!$AJ$14:$AJ$87,"Hit")</f>
        <v>0</v>
      </c>
      <c r="E82" s="13" t="str">
        <f t="shared" si="3"/>
        <v/>
      </c>
      <c r="F82" s="14" t="e">
        <f>SUMIF([3]DISPATCH_OTIF!$B$14:B92,B82,[3]DISPATCH_OTIF!$AK$14:$AK$87)</f>
        <v>#VALUE!</v>
      </c>
      <c r="H82" s="2"/>
      <c r="I82" s="2"/>
      <c r="J82" s="2"/>
      <c r="K82" s="15"/>
      <c r="L82" s="16"/>
      <c r="M82" s="2"/>
      <c r="N82" s="2"/>
      <c r="O82" s="2"/>
      <c r="P82" s="2"/>
      <c r="Q82" s="2"/>
      <c r="R82" s="2"/>
    </row>
    <row r="83" spans="2:18" ht="15.75" thickBot="1" x14ac:dyDescent="0.3">
      <c r="B83" s="11" t="s">
        <v>21</v>
      </c>
      <c r="C83" s="12">
        <f>COUNTIFS([3]DISPATCH_OTIF!$B$14:$B$87,B83,[3]DISPATCH_OTIF!$AI$14:$AI$87,"&gt;=0")</f>
        <v>0</v>
      </c>
      <c r="D83" s="12">
        <f>COUNTIFS([3]DISPATCH_OTIF!$B$14:$B$87,B83,[3]DISPATCH_OTIF!$AI$14:$AI$87,"&gt;=0",[3]DISPATCH_OTIF!$AJ$14:$AJ$87,"Hit")</f>
        <v>0</v>
      </c>
      <c r="E83" s="13" t="str">
        <f t="shared" si="3"/>
        <v/>
      </c>
      <c r="F83" s="14" t="e">
        <f>SUMIF([3]DISPATCH_OTIF!$B$14:B147,$B83,[3]DISPATCH_OTIF!$J$14:$J$87)</f>
        <v>#VALUE!</v>
      </c>
      <c r="H83" s="2"/>
      <c r="I83" s="2"/>
      <c r="J83" s="2"/>
      <c r="K83" s="15"/>
      <c r="L83" s="16"/>
      <c r="M83" s="2"/>
      <c r="N83" s="2"/>
      <c r="O83" s="2"/>
      <c r="P83" s="2"/>
      <c r="Q83" s="2"/>
      <c r="R83" s="2"/>
    </row>
    <row r="84" spans="2:18" ht="15.75" thickBot="1" x14ac:dyDescent="0.3">
      <c r="B84" s="21" t="s">
        <v>22</v>
      </c>
      <c r="C84" s="22">
        <f>SUM(C71:C83)</f>
        <v>12</v>
      </c>
      <c r="D84" s="22">
        <f>SUM(D71:D83)</f>
        <v>11</v>
      </c>
      <c r="E84" s="23">
        <f>D84/C84</f>
        <v>0.91666666666666663</v>
      </c>
      <c r="F84" s="24" t="e">
        <f>SUM(F71:F83)</f>
        <v>#VALUE!</v>
      </c>
      <c r="G84" s="2"/>
      <c r="H84" s="5"/>
      <c r="I84" s="5"/>
      <c r="J84" s="5"/>
      <c r="K84" s="17"/>
      <c r="L84" s="18"/>
      <c r="M84" s="2"/>
      <c r="N84" s="2"/>
      <c r="O84" s="2"/>
      <c r="P84" s="2"/>
      <c r="Q84" s="2"/>
      <c r="R84" s="2"/>
    </row>
    <row r="85" spans="2:18" x14ac:dyDescent="0.25"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2:18" ht="15.75" thickBot="1" x14ac:dyDescent="0.3">
      <c r="B86" s="5"/>
      <c r="C86" s="25"/>
      <c r="D86" s="25"/>
      <c r="E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18" ht="32.25" thickBot="1" x14ac:dyDescent="0.55000000000000004">
      <c r="B87" s="5"/>
      <c r="C87" s="25"/>
      <c r="D87" s="1" t="s">
        <v>29</v>
      </c>
      <c r="E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2:18" x14ac:dyDescent="0.25">
      <c r="B88" s="5"/>
      <c r="C88" s="25"/>
      <c r="D88" s="25"/>
      <c r="E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2:18" ht="15.75" thickBot="1" x14ac:dyDescent="0.3">
      <c r="B89" s="5"/>
      <c r="C89" s="25"/>
      <c r="D89" s="25"/>
      <c r="E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2:18" ht="15.75" thickBot="1" x14ac:dyDescent="0.3">
      <c r="B90" s="4" t="s">
        <v>3</v>
      </c>
      <c r="H90" s="5"/>
      <c r="I90" s="2"/>
      <c r="J90" s="2"/>
      <c r="K90" s="2"/>
      <c r="L90" s="2"/>
      <c r="M90" s="2"/>
      <c r="N90" s="5"/>
      <c r="O90" s="2"/>
      <c r="P90" s="2"/>
      <c r="Q90" s="2"/>
      <c r="R90" s="2"/>
    </row>
    <row r="91" spans="2:18" ht="30.75" thickBot="1" x14ac:dyDescent="0.3">
      <c r="B91" s="6" t="s">
        <v>5</v>
      </c>
      <c r="C91" s="7" t="s">
        <v>6</v>
      </c>
      <c r="D91" s="7" t="s">
        <v>7</v>
      </c>
      <c r="E91" s="7" t="s">
        <v>8</v>
      </c>
      <c r="F91" s="8" t="s">
        <v>28</v>
      </c>
      <c r="H91" s="9"/>
      <c r="I91" s="10"/>
      <c r="J91" s="10"/>
      <c r="K91" s="10"/>
      <c r="L91" s="10"/>
      <c r="M91" s="2"/>
      <c r="N91" s="9"/>
      <c r="O91" s="10"/>
      <c r="P91" s="10"/>
      <c r="Q91" s="10"/>
      <c r="R91" s="10"/>
    </row>
    <row r="92" spans="2:18" x14ac:dyDescent="0.25">
      <c r="B92" s="11" t="s">
        <v>11</v>
      </c>
      <c r="C92" s="12">
        <f>COUNTIFS([3]DISPATCH_OTIF!$B$14:$B$87,B92,[3]DISPATCH_OTIF!$AP$14:$AP$87,"&gt;0")</f>
        <v>0</v>
      </c>
      <c r="D92" s="12">
        <f>COUNTIFS([3]DISPATCH_OTIF!$B$14:$B$87,B92,[3]DISPATCH_OTIF!$AP$14:$AP$87,"&gt;0",[3]DISPATCH_OTIF!$AS$14:$AS$87,"Hit")</f>
        <v>0</v>
      </c>
      <c r="E92" s="13" t="str">
        <f t="shared" ref="E92:E100" si="4">IFERROR(D92/C92,"")</f>
        <v/>
      </c>
      <c r="F92" s="14" t="e">
        <f>SUMIF([3]DISPATCH_OTIF!$B$14:B103,B92,[3]DISPATCH_OTIF!$AK$14:$AK$87)</f>
        <v>#VALUE!</v>
      </c>
      <c r="H92" s="2"/>
      <c r="I92" s="2"/>
      <c r="J92" s="2"/>
      <c r="K92" s="15"/>
      <c r="L92" s="16"/>
      <c r="M92" s="2"/>
      <c r="N92" s="2"/>
      <c r="O92" s="2"/>
      <c r="P92" s="2"/>
      <c r="Q92" s="15"/>
      <c r="R92" s="16"/>
    </row>
    <row r="93" spans="2:18" x14ac:dyDescent="0.25">
      <c r="B93" s="11" t="s">
        <v>13</v>
      </c>
      <c r="C93" s="12">
        <f>COUNTIFS([3]DISPATCH_OTIF!$B$14:$B$87,B93,[3]DISPATCH_OTIF!$AP$14:$AP$87,"&gt;0")</f>
        <v>0</v>
      </c>
      <c r="D93" s="12">
        <f>COUNTIFS([3]DISPATCH_OTIF!$B$14:$B$87,B93,[3]DISPATCH_OTIF!$AP$14:$AP$87,"&gt;0",[3]DISPATCH_OTIF!$AS$14:$AS$87,"Hit")</f>
        <v>0</v>
      </c>
      <c r="E93" s="13" t="str">
        <f t="shared" si="4"/>
        <v/>
      </c>
      <c r="F93" s="14" t="e">
        <f>SUMIF([3]DISPATCH_OTIF!$B$14:B103,B93,[3]DISPATCH_OTIF!$AK$14:$AK$87)</f>
        <v>#VALUE!</v>
      </c>
      <c r="H93" s="2"/>
      <c r="I93" s="2"/>
      <c r="J93" s="2"/>
      <c r="K93" s="15"/>
      <c r="L93" s="16"/>
      <c r="M93" s="2"/>
      <c r="N93" s="2"/>
      <c r="O93" s="2"/>
      <c r="P93" s="2"/>
      <c r="Q93" s="15"/>
      <c r="R93" s="16"/>
    </row>
    <row r="94" spans="2:18" x14ac:dyDescent="0.25">
      <c r="B94" s="11" t="s">
        <v>15</v>
      </c>
      <c r="C94" s="12">
        <f>COUNTIFS([3]DISPATCH_OTIF!$B$14:$B$87,B94,[3]DISPATCH_OTIF!$AP$14:$AP$87,"&gt;0")</f>
        <v>0</v>
      </c>
      <c r="D94" s="12">
        <f>COUNTIFS([3]DISPATCH_OTIF!$B$14:$B$87,B94,[3]DISPATCH_OTIF!$AP$14:$AP$87,"&gt;0",[3]DISPATCH_OTIF!$AS$14:$AS$87,"Hit")</f>
        <v>0</v>
      </c>
      <c r="E94" s="13" t="str">
        <f t="shared" si="4"/>
        <v/>
      </c>
      <c r="F94" s="14" t="e">
        <f>SUMIF([3]DISPATCH_OTIF!$B$14:B104,B94,[3]DISPATCH_OTIF!$AK$14:$AK$87)</f>
        <v>#VALUE!</v>
      </c>
      <c r="H94" s="2"/>
      <c r="I94" s="2"/>
      <c r="J94" s="2"/>
      <c r="K94" s="15"/>
      <c r="L94" s="16"/>
      <c r="M94" s="2"/>
      <c r="N94" s="2"/>
      <c r="O94" s="2"/>
      <c r="P94" s="2"/>
      <c r="Q94" s="15"/>
      <c r="R94" s="16"/>
    </row>
    <row r="95" spans="2:18" x14ac:dyDescent="0.25">
      <c r="B95" s="11" t="s">
        <v>17</v>
      </c>
      <c r="C95" s="12">
        <f>COUNTIFS([3]DISPATCH_OTIF!$B$14:$B$87,B95,[3]DISPATCH_OTIF!$AP$14:$AP$87,"&gt;0")</f>
        <v>0</v>
      </c>
      <c r="D95" s="12">
        <f>COUNTIFS([3]DISPATCH_OTIF!$B$14:$B$87,B95,[3]DISPATCH_OTIF!$AP$14:$AP$87,"&gt;0",[3]DISPATCH_OTIF!$AS$14:$AS$87,"Hit")</f>
        <v>0</v>
      </c>
      <c r="E95" s="13" t="str">
        <f t="shared" si="4"/>
        <v/>
      </c>
      <c r="F95" s="14" t="e">
        <f>SUMIF([3]DISPATCH_OTIF!$B$14:B105,B95,[3]DISPATCH_OTIF!$AK$14:$AK$87)</f>
        <v>#VALUE!</v>
      </c>
      <c r="H95" s="2"/>
      <c r="I95" s="2"/>
      <c r="J95" s="2"/>
      <c r="K95" s="15"/>
      <c r="L95" s="16"/>
      <c r="M95" s="2"/>
      <c r="N95" s="5"/>
      <c r="O95" s="5"/>
      <c r="P95" s="5"/>
      <c r="Q95" s="17"/>
      <c r="R95" s="18"/>
    </row>
    <row r="96" spans="2:18" x14ac:dyDescent="0.25">
      <c r="B96" s="11" t="s">
        <v>12</v>
      </c>
      <c r="C96" s="12">
        <f>COUNTIFS([3]DISPATCH_OTIF!$B$14:$B$87,B96,[3]DISPATCH_OTIF!$AP$14:$AP$87,"&gt;0")</f>
        <v>0</v>
      </c>
      <c r="D96" s="12">
        <f>COUNTIFS([3]DISPATCH_OTIF!$B$14:$B$87,B96,[3]DISPATCH_OTIF!$AP$14:$AP$87,"&gt;0",[3]DISPATCH_OTIF!$AS$14:$AS$87,"Hit")</f>
        <v>0</v>
      </c>
      <c r="E96" s="13" t="str">
        <f t="shared" si="4"/>
        <v/>
      </c>
      <c r="F96" s="14" t="e">
        <f>SUMIF([3]DISPATCH_OTIF!$B$14:B106,B96,[3]DISPATCH_OTIF!$AK$14:$AK$87)</f>
        <v>#VALUE!</v>
      </c>
      <c r="H96" s="2"/>
      <c r="I96" s="2"/>
      <c r="J96" s="2"/>
      <c r="K96" s="15"/>
      <c r="L96" s="16"/>
      <c r="M96" s="2"/>
      <c r="N96" s="5"/>
      <c r="O96" s="5"/>
      <c r="P96" s="5"/>
      <c r="Q96" s="17"/>
      <c r="R96" s="18"/>
    </row>
    <row r="97" spans="2:18" x14ac:dyDescent="0.25">
      <c r="B97" s="11" t="s">
        <v>18</v>
      </c>
      <c r="C97" s="12">
        <f>COUNTIFS([3]DISPATCH_OTIF!$B$14:$B$87,B97,[3]DISPATCH_OTIF!$AP$14:$AP$87,"&gt;0")</f>
        <v>0</v>
      </c>
      <c r="D97" s="12">
        <f>COUNTIFS([3]DISPATCH_OTIF!$B$14:$B$87,B97,[3]DISPATCH_OTIF!$AP$14:$AP$87,"&gt;0",[3]DISPATCH_OTIF!$AS$14:$AS$87,"Hit")</f>
        <v>0</v>
      </c>
      <c r="E97" s="13" t="str">
        <f t="shared" si="4"/>
        <v/>
      </c>
      <c r="F97" s="14" t="e">
        <f>SUMIF([3]DISPATCH_OTIF!$B$14:B107,B97,[3]DISPATCH_OTIF!$AK$14:$AK$87)</f>
        <v>#VALUE!</v>
      </c>
      <c r="H97" s="2"/>
      <c r="I97" s="2"/>
      <c r="J97" s="2"/>
      <c r="K97" s="15"/>
      <c r="L97" s="16"/>
      <c r="M97" s="2"/>
      <c r="N97" s="2"/>
      <c r="O97" s="2"/>
      <c r="P97" s="2"/>
      <c r="Q97" s="2"/>
      <c r="R97" s="2"/>
    </row>
    <row r="98" spans="2:18" x14ac:dyDescent="0.25">
      <c r="B98" s="20" t="s">
        <v>20</v>
      </c>
      <c r="C98" s="12">
        <f>COUNTIFS([3]DISPATCH_OTIF!$B$14:$B$87,B98,[3]DISPATCH_OTIF!$AP$14:$AP$87,"&gt;0")</f>
        <v>0</v>
      </c>
      <c r="D98" s="12">
        <f>COUNTIFS([3]DISPATCH_OTIF!$B$14:$B$87,B98,[3]DISPATCH_OTIF!$AP$14:$AP$87,"&gt;0",[3]DISPATCH_OTIF!$AS$14:$AS$87,"Hit")</f>
        <v>0</v>
      </c>
      <c r="E98" s="13" t="str">
        <f t="shared" si="4"/>
        <v/>
      </c>
      <c r="F98" s="14" t="e">
        <f>SUMIF([3]DISPATCH_OTIF!$B$14:B108,B98,[3]DISPATCH_OTIF!$AK$14:$AK$87)</f>
        <v>#VALUE!</v>
      </c>
      <c r="H98" s="2"/>
      <c r="I98" s="2"/>
      <c r="J98" s="2"/>
      <c r="K98" s="15"/>
      <c r="L98" s="16"/>
      <c r="M98" s="2"/>
      <c r="N98" s="2"/>
      <c r="O98" s="2"/>
      <c r="P98" s="2"/>
      <c r="Q98" s="2"/>
      <c r="R98" s="2"/>
    </row>
    <row r="99" spans="2:18" x14ac:dyDescent="0.25">
      <c r="B99" s="11" t="s">
        <v>14</v>
      </c>
      <c r="C99" s="12">
        <f>COUNTIFS([3]DISPATCH_OTIF!$B$14:$B$87,B99,[3]DISPATCH_OTIF!$AP$14:$AP$87,"&gt;0")</f>
        <v>0</v>
      </c>
      <c r="D99" s="12">
        <f>COUNTIFS([3]DISPATCH_OTIF!$B$14:$B$87,B99,[3]DISPATCH_OTIF!$AP$14:$AP$87,"&gt;0",[3]DISPATCH_OTIF!$AS$14:$AS$87,"Hit")</f>
        <v>0</v>
      </c>
      <c r="E99" s="13" t="str">
        <f t="shared" si="4"/>
        <v/>
      </c>
      <c r="F99" s="14" t="e">
        <f>SUMIF([3]DISPATCH_OTIF!$B$14:B109,B99,[3]DISPATCH_OTIF!$AK$14:$AK$87)</f>
        <v>#VALUE!</v>
      </c>
      <c r="H99" s="2"/>
      <c r="I99" s="2"/>
      <c r="J99" s="2"/>
      <c r="K99" s="15"/>
      <c r="L99" s="16"/>
      <c r="M99" s="2"/>
      <c r="N99" s="2"/>
      <c r="O99" s="2"/>
      <c r="P99" s="2"/>
      <c r="Q99" s="2"/>
      <c r="R99" s="2"/>
    </row>
    <row r="100" spans="2:18" ht="15.75" thickBot="1" x14ac:dyDescent="0.3">
      <c r="B100" s="11" t="s">
        <v>21</v>
      </c>
      <c r="C100" s="12">
        <f>COUNTIFS([3]DISPATCH_OTIF!$B$14:$B$87,B100,[3]DISPATCH_OTIF!$AP$14:$AP$87,"&gt;0")</f>
        <v>0</v>
      </c>
      <c r="D100" s="12">
        <f>COUNTIFS([3]DISPATCH_OTIF!$B$14:$B$87,B100,[3]DISPATCH_OTIF!$AP$14:$AP$87,"&gt;0",[3]DISPATCH_OTIF!$AS$14:$AS$87,"Hit")</f>
        <v>0</v>
      </c>
      <c r="E100" s="13" t="str">
        <f t="shared" si="4"/>
        <v/>
      </c>
      <c r="F100" s="14" t="e">
        <f>SUMIF([3]DISPATCH_OTIF!$B$14:B164,$B100,[3]DISPATCH_OTIF!$J$14:$J$87)</f>
        <v>#VALUE!</v>
      </c>
      <c r="H100" s="2"/>
      <c r="I100" s="2"/>
      <c r="J100" s="2"/>
      <c r="K100" s="15"/>
      <c r="L100" s="16"/>
      <c r="M100" s="2"/>
      <c r="N100" s="2"/>
      <c r="O100" s="2"/>
      <c r="P100" s="2"/>
      <c r="Q100" s="2"/>
      <c r="R100" s="2"/>
    </row>
    <row r="101" spans="2:18" ht="15.75" thickBot="1" x14ac:dyDescent="0.3">
      <c r="B101" s="21" t="s">
        <v>22</v>
      </c>
      <c r="C101" s="22">
        <f>SUM(C92:C100)</f>
        <v>0</v>
      </c>
      <c r="D101" s="22">
        <f>SUM(D92:D100)</f>
        <v>0</v>
      </c>
      <c r="E101" s="23" t="e">
        <f>D101/C101</f>
        <v>#DIV/0!</v>
      </c>
      <c r="F101" s="24" t="e">
        <f>SUM(F92:F100)</f>
        <v>#VALUE!</v>
      </c>
      <c r="G101" s="2"/>
      <c r="H101" s="5"/>
      <c r="I101" s="5"/>
      <c r="J101" s="5"/>
      <c r="K101" s="17"/>
      <c r="L101" s="18"/>
      <c r="M101" s="2"/>
      <c r="N101" s="2"/>
      <c r="O101" s="2"/>
      <c r="P101" s="2"/>
      <c r="Q101" s="2"/>
      <c r="R101" s="2"/>
    </row>
    <row r="102" spans="2:18" x14ac:dyDescent="0.25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5.75" thickBot="1" x14ac:dyDescent="0.3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5.75" thickBot="1" x14ac:dyDescent="0.3">
      <c r="B104" s="4" t="s">
        <v>3</v>
      </c>
      <c r="C104" t="s">
        <v>30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30.75" thickBot="1" x14ac:dyDescent="0.3">
      <c r="B105" s="6" t="s">
        <v>5</v>
      </c>
      <c r="C105" s="7" t="s">
        <v>6</v>
      </c>
      <c r="D105" s="7" t="s">
        <v>7</v>
      </c>
      <c r="E105" s="7" t="s">
        <v>8</v>
      </c>
      <c r="F105" s="8" t="s">
        <v>28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x14ac:dyDescent="0.25">
      <c r="B106" s="11" t="s">
        <v>11</v>
      </c>
      <c r="C106" s="27">
        <f t="shared" ref="C106:D110" si="5">C7+C28+C50+C71+C92</f>
        <v>4</v>
      </c>
      <c r="D106" s="27">
        <f t="shared" si="5"/>
        <v>4</v>
      </c>
      <c r="E106" s="28">
        <f t="shared" ref="E106:E118" si="6">IFERROR(D106/C106,"")</f>
        <v>1</v>
      </c>
      <c r="F106" s="29" t="e">
        <f>SUMIF([3]DISPATCH_OTIF!$B$14:B115,B106,[3]DISPATCH_OTIF!$AK$14:$AK$87)</f>
        <v>#VALUE!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x14ac:dyDescent="0.25">
      <c r="B107" s="11" t="s">
        <v>13</v>
      </c>
      <c r="C107" s="27">
        <f t="shared" si="5"/>
        <v>12</v>
      </c>
      <c r="D107" s="27">
        <f t="shared" si="5"/>
        <v>10</v>
      </c>
      <c r="E107" s="28">
        <f t="shared" si="6"/>
        <v>0.83333333333333337</v>
      </c>
      <c r="F107" s="29" t="e">
        <f>SUMIF([3]DISPATCH_OTIF!$B$14:B116,B107,[3]DISPATCH_OTIF!$AK$14:$AK$87)</f>
        <v>#VALUE!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 x14ac:dyDescent="0.25">
      <c r="B108" s="11" t="s">
        <v>15</v>
      </c>
      <c r="C108" s="27">
        <f t="shared" si="5"/>
        <v>0</v>
      </c>
      <c r="D108" s="27">
        <f t="shared" si="5"/>
        <v>0</v>
      </c>
      <c r="E108" s="28" t="str">
        <f t="shared" si="6"/>
        <v/>
      </c>
      <c r="F108" s="29" t="e">
        <f>SUMIF([3]DISPATCH_OTIF!$B$14:B117,B108,[3]DISPATCH_OTIF!$AK$14:$AK$87)</f>
        <v>#VALUE!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 x14ac:dyDescent="0.25">
      <c r="B109" s="11" t="s">
        <v>17</v>
      </c>
      <c r="C109" s="27">
        <f t="shared" si="5"/>
        <v>0</v>
      </c>
      <c r="D109" s="27">
        <f t="shared" si="5"/>
        <v>0</v>
      </c>
      <c r="E109" s="28" t="str">
        <f t="shared" si="6"/>
        <v/>
      </c>
      <c r="F109" s="29" t="e">
        <f>SUMIF([3]DISPATCH_OTIF!$B$14:B118,B109,[3]DISPATCH_OTIF!$AK$14:$AK$87)</f>
        <v>#VALUE!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 x14ac:dyDescent="0.25">
      <c r="B110" s="11" t="s">
        <v>12</v>
      </c>
      <c r="C110" s="27">
        <f t="shared" si="5"/>
        <v>0</v>
      </c>
      <c r="D110" s="27">
        <f t="shared" si="5"/>
        <v>0</v>
      </c>
      <c r="E110" s="28" t="str">
        <f t="shared" si="6"/>
        <v/>
      </c>
      <c r="F110" s="29" t="e">
        <f>SUMIF([3]DISPATCH_OTIF!$B$14:B119,B110,[3]DISPATCH_OTIF!$AK$14:$AK$87)</f>
        <v>#VALUE!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 x14ac:dyDescent="0.25">
      <c r="B111" s="11" t="s">
        <v>18</v>
      </c>
      <c r="C111" s="27">
        <f>C12+C33+C55+C76+C97</f>
        <v>0</v>
      </c>
      <c r="D111" s="27">
        <f>D12+D33+D55+D76+D97</f>
        <v>0</v>
      </c>
      <c r="E111" s="28" t="str">
        <f t="shared" si="6"/>
        <v/>
      </c>
      <c r="F111" s="29" t="e">
        <f>SUMIF([3]DISPATCH_OTIF!$B$14:B120,B111,[3]DISPATCH_OTIF!$AK$14:$AK$87)</f>
        <v>#VALUE!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 x14ac:dyDescent="0.25">
      <c r="B112" s="11" t="s">
        <v>19</v>
      </c>
      <c r="C112" s="27">
        <f>C13+C34+C56+C77+C98</f>
        <v>0</v>
      </c>
      <c r="D112" s="27">
        <f>D13+D34+D56+D77+D98</f>
        <v>0</v>
      </c>
      <c r="E112" s="28"/>
      <c r="F112" s="2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25">
      <c r="B113" s="20" t="s">
        <v>20</v>
      </c>
      <c r="C113" s="27">
        <f t="shared" ref="C113:D116" si="7">C14+C35+C57+C78+C98</f>
        <v>14</v>
      </c>
      <c r="D113" s="27">
        <f t="shared" si="7"/>
        <v>11</v>
      </c>
      <c r="E113" s="28">
        <f t="shared" si="6"/>
        <v>0.7857142857142857</v>
      </c>
      <c r="F113" s="29" t="e">
        <f>SUMIF([3]DISPATCH_OTIF!$B$14:B121,B113,[3]DISPATCH_OTIF!$AK$14:$AK$87)</f>
        <v>#VALUE!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25">
      <c r="B114" s="11" t="s">
        <v>2</v>
      </c>
      <c r="C114" s="27">
        <f t="shared" si="7"/>
        <v>14</v>
      </c>
      <c r="D114" s="27">
        <f t="shared" si="7"/>
        <v>14</v>
      </c>
      <c r="E114" s="28">
        <f t="shared" si="6"/>
        <v>1</v>
      </c>
      <c r="F114" s="29" t="e">
        <f>SUMIF([3]DISPATCH_OTIF!$B$14:B122,B114,[3]DISPATCH_OTIF!$AK$14:$AK$87)</f>
        <v>#VALUE!</v>
      </c>
      <c r="H114" s="2"/>
      <c r="I114" s="2"/>
      <c r="J114" s="2"/>
      <c r="K114" s="15"/>
      <c r="L114" s="16"/>
      <c r="M114" s="2"/>
      <c r="N114" s="2"/>
      <c r="O114" s="2"/>
      <c r="P114" s="2"/>
      <c r="Q114" s="2"/>
      <c r="R114" s="2"/>
    </row>
    <row r="115" spans="2:18" x14ac:dyDescent="0.25">
      <c r="B115" s="11" t="s">
        <v>14</v>
      </c>
      <c r="C115" s="27">
        <f t="shared" si="7"/>
        <v>0</v>
      </c>
      <c r="D115" s="27">
        <f t="shared" si="7"/>
        <v>0</v>
      </c>
      <c r="E115" s="28" t="str">
        <f t="shared" si="6"/>
        <v/>
      </c>
      <c r="F115" s="29" t="e">
        <f>SUMIF([3]DISPATCH_OTIF!$B$14:B123,B115,[3]DISPATCH_OTIF!$AK$14:$AK$87)</f>
        <v>#VALUE!</v>
      </c>
      <c r="H115" s="2"/>
      <c r="I115" s="2"/>
      <c r="J115" s="2"/>
      <c r="K115" s="15"/>
      <c r="L115" s="16"/>
      <c r="M115" s="2"/>
      <c r="N115" s="2"/>
      <c r="O115" s="2"/>
      <c r="P115" s="2"/>
      <c r="Q115" s="2"/>
      <c r="R115" s="2"/>
    </row>
    <row r="116" spans="2:18" s="30" customFormat="1" x14ac:dyDescent="0.25">
      <c r="B116" s="11" t="s">
        <v>16</v>
      </c>
      <c r="C116" s="27">
        <f t="shared" si="7"/>
        <v>0</v>
      </c>
      <c r="D116" s="27">
        <f t="shared" si="7"/>
        <v>0</v>
      </c>
      <c r="E116" s="28" t="str">
        <f t="shared" si="6"/>
        <v/>
      </c>
      <c r="F116" s="29" t="e">
        <f>SUMIF([3]DISPATCH_OTIF!$B$14:B124,B116,[3]DISPATCH_OTIF!$AK$14:$AK$87)</f>
        <v>#VALUE!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 x14ac:dyDescent="0.25">
      <c r="B117" s="11" t="s">
        <v>10</v>
      </c>
      <c r="C117" s="27">
        <f>C18+C39+C61+C82+C102</f>
        <v>0</v>
      </c>
      <c r="D117" s="27">
        <f>D18+D39+D61+D82+D102</f>
        <v>0</v>
      </c>
      <c r="E117" s="28" t="str">
        <f t="shared" si="6"/>
        <v/>
      </c>
      <c r="F117" s="29" t="e">
        <f>SUMIF([3]DISPATCH_OTIF!$B$14:B125,B117,[3]DISPATCH_OTIF!$AK$14:$AK$87)</f>
        <v>#VALUE!</v>
      </c>
      <c r="H117" s="2"/>
      <c r="I117" s="2"/>
      <c r="J117" s="2"/>
      <c r="K117" s="15"/>
      <c r="L117" s="16"/>
      <c r="M117" s="2"/>
      <c r="N117" s="2"/>
      <c r="O117" s="2"/>
      <c r="P117" s="2"/>
      <c r="Q117" s="2"/>
      <c r="R117" s="2"/>
    </row>
    <row r="118" spans="2:18" ht="15.75" thickBot="1" x14ac:dyDescent="0.3">
      <c r="B118" s="11" t="s">
        <v>21</v>
      </c>
      <c r="C118" s="27">
        <f>C19+C40+C62+C83+C103</f>
        <v>0</v>
      </c>
      <c r="D118" s="27">
        <f>D19+D40+D62+D83+D103</f>
        <v>0</v>
      </c>
      <c r="E118" s="28" t="str">
        <f t="shared" si="6"/>
        <v/>
      </c>
      <c r="F118" s="29" t="e">
        <f>SUMIF([3]DISPATCH_OTIF!$B$14:B126,B118,[3]DISPATCH_OTIF!$AK$14:$AK$87)</f>
        <v>#VALUE!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s="31" customFormat="1" ht="15.75" thickBot="1" x14ac:dyDescent="0.3">
      <c r="B119" s="21" t="s">
        <v>22</v>
      </c>
      <c r="C119" s="22">
        <f>SUM(C106:C118)</f>
        <v>44</v>
      </c>
      <c r="D119" s="22">
        <f>SUM(D106:D118)</f>
        <v>39</v>
      </c>
      <c r="E119" s="23">
        <f>D119/C119</f>
        <v>0.88636363636363635</v>
      </c>
      <c r="F119" s="24" t="e">
        <f>SUM(F106:F118)</f>
        <v>#VALUE!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s="31" customFormat="1" x14ac:dyDescent="0.25">
      <c r="B120"/>
      <c r="C120"/>
      <c r="D120"/>
      <c r="E120"/>
      <c r="F12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s="31" customFormat="1" x14ac:dyDescent="0.25">
      <c r="B121" s="5"/>
      <c r="C121" s="5"/>
      <c r="D121" s="5"/>
      <c r="E121" s="17"/>
      <c r="F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 s="31" customFormat="1" x14ac:dyDescent="0.25">
      <c r="B122" s="5"/>
      <c r="C122" s="5"/>
      <c r="D122" s="5"/>
      <c r="E122" s="17"/>
      <c r="F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 s="31" customFormat="1" x14ac:dyDescent="0.25">
      <c r="B123" s="5"/>
      <c r="C123" s="5"/>
      <c r="D123" s="5"/>
      <c r="E123" s="17"/>
      <c r="F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5" spans="2:18" s="31" customFormat="1" x14ac:dyDescent="0.25">
      <c r="B125" s="5"/>
      <c r="C125" s="5"/>
      <c r="D125" s="5"/>
      <c r="E125" s="17"/>
      <c r="F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 s="31" customFormat="1" x14ac:dyDescent="0.25">
      <c r="B126" s="5"/>
      <c r="C126" s="5"/>
      <c r="D126" s="5"/>
      <c r="E126" s="17"/>
      <c r="F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15.75" thickBot="1" x14ac:dyDescent="0.3"/>
    <row r="128" spans="2:18" ht="32.25" thickBot="1" x14ac:dyDescent="0.55000000000000004">
      <c r="B128" s="3" t="s">
        <v>31</v>
      </c>
    </row>
    <row r="130" spans="2:18" x14ac:dyDescent="0.25">
      <c r="B130" s="32" t="s">
        <v>0</v>
      </c>
      <c r="C130" s="33" t="s">
        <v>32</v>
      </c>
      <c r="D130" s="33" t="s">
        <v>33</v>
      </c>
      <c r="E130" s="33" t="s">
        <v>34</v>
      </c>
      <c r="F130" s="34" t="s">
        <v>35</v>
      </c>
      <c r="G130" s="35" t="s">
        <v>31</v>
      </c>
    </row>
    <row r="131" spans="2:18" x14ac:dyDescent="0.25">
      <c r="B131" s="36" t="s">
        <v>36</v>
      </c>
      <c r="C131" s="37">
        <v>35</v>
      </c>
      <c r="D131" s="37">
        <v>35</v>
      </c>
      <c r="E131" s="37">
        <v>17</v>
      </c>
      <c r="F131" s="38">
        <v>18</v>
      </c>
      <c r="G131" s="39">
        <v>32</v>
      </c>
    </row>
    <row r="132" spans="2:18" x14ac:dyDescent="0.25">
      <c r="B132" s="36" t="s">
        <v>37</v>
      </c>
      <c r="C132" s="40">
        <v>24</v>
      </c>
      <c r="D132" s="40">
        <v>34</v>
      </c>
      <c r="E132" s="40">
        <v>16</v>
      </c>
      <c r="F132" s="40">
        <v>18</v>
      </c>
      <c r="G132" s="41">
        <v>24</v>
      </c>
    </row>
    <row r="133" spans="2:18" ht="15.75" thickBot="1" x14ac:dyDescent="0.3">
      <c r="B133" s="42" t="s">
        <v>8</v>
      </c>
      <c r="C133" s="43">
        <f>C132/C131</f>
        <v>0.68571428571428572</v>
      </c>
      <c r="D133" s="43">
        <f>D132/D131</f>
        <v>0.97142857142857142</v>
      </c>
      <c r="E133" s="43">
        <f>E132/E131</f>
        <v>0.94117647058823528</v>
      </c>
      <c r="F133" s="43">
        <f>F132/F131</f>
        <v>1</v>
      </c>
      <c r="G133" s="44">
        <f>G132/G131</f>
        <v>0.75</v>
      </c>
    </row>
    <row r="134" spans="2:18" ht="15.75" thickBot="1" x14ac:dyDescent="0.3"/>
    <row r="135" spans="2:18" ht="15.75" thickBot="1" x14ac:dyDescent="0.3">
      <c r="B135" s="45" t="s">
        <v>38</v>
      </c>
      <c r="C135" s="46"/>
      <c r="D135" s="213" t="s">
        <v>32</v>
      </c>
      <c r="E135" s="214"/>
      <c r="F135" s="214"/>
      <c r="G135" s="208" t="s">
        <v>33</v>
      </c>
      <c r="H135" s="209"/>
      <c r="I135" s="215"/>
      <c r="J135" s="210" t="s">
        <v>34</v>
      </c>
      <c r="K135" s="211"/>
      <c r="L135" s="212"/>
      <c r="M135" s="208" t="s">
        <v>35</v>
      </c>
      <c r="N135" s="209"/>
      <c r="O135" s="209"/>
      <c r="P135" s="210" t="s">
        <v>31</v>
      </c>
      <c r="Q135" s="211"/>
      <c r="R135" s="212"/>
    </row>
    <row r="136" spans="2:18" ht="45" x14ac:dyDescent="0.25">
      <c r="B136" s="47" t="s">
        <v>39</v>
      </c>
      <c r="C136" s="48" t="s">
        <v>40</v>
      </c>
      <c r="D136" s="49" t="s">
        <v>41</v>
      </c>
      <c r="E136" s="49" t="s">
        <v>42</v>
      </c>
      <c r="F136" s="50" t="s">
        <v>43</v>
      </c>
      <c r="G136" s="51" t="s">
        <v>44</v>
      </c>
      <c r="H136" s="49" t="s">
        <v>42</v>
      </c>
      <c r="I136" s="52" t="s">
        <v>43</v>
      </c>
      <c r="J136" s="51" t="s">
        <v>44</v>
      </c>
      <c r="K136" s="49" t="s">
        <v>42</v>
      </c>
      <c r="L136" s="52" t="s">
        <v>43</v>
      </c>
      <c r="M136" s="51" t="s">
        <v>44</v>
      </c>
      <c r="N136" s="49" t="s">
        <v>42</v>
      </c>
      <c r="O136" s="50" t="s">
        <v>43</v>
      </c>
      <c r="P136" s="51" t="s">
        <v>44</v>
      </c>
      <c r="Q136" s="49" t="s">
        <v>42</v>
      </c>
      <c r="R136" s="52" t="s">
        <v>43</v>
      </c>
    </row>
    <row r="137" spans="2:18" x14ac:dyDescent="0.25">
      <c r="B137" s="53" t="s">
        <v>45</v>
      </c>
      <c r="C137" s="54" t="s">
        <v>46</v>
      </c>
      <c r="D137" s="55">
        <v>11</v>
      </c>
      <c r="E137" s="55">
        <v>8</v>
      </c>
      <c r="F137" s="56">
        <f>E137/D137%</f>
        <v>72.727272727272734</v>
      </c>
      <c r="G137" s="57">
        <v>11</v>
      </c>
      <c r="H137" s="55">
        <v>11</v>
      </c>
      <c r="I137" s="56">
        <f>H137/G137%</f>
        <v>100</v>
      </c>
      <c r="J137" s="57">
        <v>11</v>
      </c>
      <c r="K137" s="55">
        <v>10</v>
      </c>
      <c r="L137" s="58">
        <f>K137/J137%</f>
        <v>90.909090909090907</v>
      </c>
      <c r="M137" s="57" t="s">
        <v>47</v>
      </c>
      <c r="N137" s="55" t="s">
        <v>47</v>
      </c>
      <c r="O137" s="56" t="s">
        <v>47</v>
      </c>
      <c r="P137" s="57">
        <v>10</v>
      </c>
      <c r="Q137" s="55">
        <v>8</v>
      </c>
      <c r="R137" s="58">
        <f>Q137/P137%</f>
        <v>80</v>
      </c>
    </row>
    <row r="138" spans="2:18" x14ac:dyDescent="0.25">
      <c r="B138" s="53"/>
      <c r="C138" s="54" t="s">
        <v>48</v>
      </c>
      <c r="D138" s="55">
        <v>6</v>
      </c>
      <c r="E138" s="55">
        <v>6</v>
      </c>
      <c r="F138" s="56">
        <f>E138/D138%</f>
        <v>100</v>
      </c>
      <c r="G138" s="57">
        <v>6</v>
      </c>
      <c r="H138" s="55">
        <v>6</v>
      </c>
      <c r="I138" s="56">
        <f>H138/G138%</f>
        <v>100</v>
      </c>
      <c r="J138" s="57">
        <v>6</v>
      </c>
      <c r="K138" s="55">
        <v>6</v>
      </c>
      <c r="L138" s="58">
        <f>K138/J138%</f>
        <v>100</v>
      </c>
      <c r="M138" s="57" t="s">
        <v>47</v>
      </c>
      <c r="N138" s="55" t="s">
        <v>47</v>
      </c>
      <c r="O138" s="56" t="str">
        <f>IFERROR(K138/M138%,"")</f>
        <v/>
      </c>
      <c r="P138" s="57">
        <v>6</v>
      </c>
      <c r="Q138" s="55">
        <v>6</v>
      </c>
      <c r="R138" s="58">
        <f>Q138/P138%</f>
        <v>100</v>
      </c>
    </row>
    <row r="139" spans="2:18" x14ac:dyDescent="0.25">
      <c r="B139" s="53"/>
      <c r="C139" s="54" t="s">
        <v>49</v>
      </c>
      <c r="D139" s="55">
        <v>0</v>
      </c>
      <c r="E139" s="55">
        <v>0</v>
      </c>
      <c r="F139" s="56" t="s">
        <v>47</v>
      </c>
      <c r="G139" s="57">
        <v>0</v>
      </c>
      <c r="H139" s="55">
        <v>0</v>
      </c>
      <c r="I139" s="58" t="s">
        <v>47</v>
      </c>
      <c r="J139" s="57">
        <v>0</v>
      </c>
      <c r="K139" s="55">
        <v>0</v>
      </c>
      <c r="L139" s="58" t="s">
        <v>47</v>
      </c>
      <c r="M139" s="57">
        <v>0</v>
      </c>
      <c r="N139" s="55">
        <v>0</v>
      </c>
      <c r="O139" s="56" t="s">
        <v>47</v>
      </c>
      <c r="P139" s="57">
        <v>0</v>
      </c>
      <c r="Q139" s="55">
        <v>0</v>
      </c>
      <c r="R139" s="58" t="s">
        <v>47</v>
      </c>
    </row>
    <row r="140" spans="2:18" x14ac:dyDescent="0.25">
      <c r="B140" s="59" t="s">
        <v>50</v>
      </c>
      <c r="C140" s="54" t="s">
        <v>46</v>
      </c>
      <c r="D140" s="55">
        <v>18</v>
      </c>
      <c r="E140" s="55">
        <v>10</v>
      </c>
      <c r="F140" s="56">
        <f>E140/D140%</f>
        <v>55.555555555555557</v>
      </c>
      <c r="G140" s="57">
        <v>18</v>
      </c>
      <c r="H140" s="55">
        <v>17</v>
      </c>
      <c r="I140" s="56">
        <f>H140/G140%</f>
        <v>94.444444444444443</v>
      </c>
      <c r="J140" s="57" t="s">
        <v>47</v>
      </c>
      <c r="K140" s="55" t="s">
        <v>47</v>
      </c>
      <c r="L140" s="58" t="str">
        <f>IFERROR(H140/J140%,"")</f>
        <v/>
      </c>
      <c r="M140" s="57">
        <v>18</v>
      </c>
      <c r="N140" s="55">
        <v>18</v>
      </c>
      <c r="O140" s="56">
        <f>N140/M140%</f>
        <v>100</v>
      </c>
      <c r="P140" s="57">
        <v>16</v>
      </c>
      <c r="Q140" s="55">
        <v>10</v>
      </c>
      <c r="R140" s="58">
        <f>Q140/P140%</f>
        <v>62.5</v>
      </c>
    </row>
    <row r="141" spans="2:18" ht="15.75" thickBot="1" x14ac:dyDescent="0.3">
      <c r="B141" s="60" t="s">
        <v>51</v>
      </c>
      <c r="C141" s="61"/>
      <c r="D141" s="62">
        <f>SUM(D137:D140)</f>
        <v>35</v>
      </c>
      <c r="E141" s="62">
        <f>SUM(E137:E140)</f>
        <v>24</v>
      </c>
      <c r="F141" s="63">
        <f>E141/D141</f>
        <v>0.68571428571428572</v>
      </c>
      <c r="G141" s="64">
        <f>SUM(G137:G140)</f>
        <v>35</v>
      </c>
      <c r="H141" s="65">
        <f>SUM(H137:H140)</f>
        <v>34</v>
      </c>
      <c r="I141" s="66">
        <f>H141/G141</f>
        <v>0.97142857142857142</v>
      </c>
      <c r="J141" s="67">
        <f>SUM(J137:J140)</f>
        <v>17</v>
      </c>
      <c r="K141" s="62">
        <f>SUM(K137:K140)</f>
        <v>16</v>
      </c>
      <c r="L141" s="68">
        <f>K141/J141</f>
        <v>0.94117647058823528</v>
      </c>
      <c r="M141" s="64">
        <f>SUM(M137:M140)</f>
        <v>18</v>
      </c>
      <c r="N141" s="65">
        <f>SUM(N137:N140)</f>
        <v>18</v>
      </c>
      <c r="O141" s="69">
        <f>N141/M141</f>
        <v>1</v>
      </c>
      <c r="P141" s="67">
        <f>SUM(P137:P140)</f>
        <v>32</v>
      </c>
      <c r="Q141" s="62">
        <f>SUM(Q137:Q140)</f>
        <v>24</v>
      </c>
      <c r="R141" s="70">
        <f>Q141/P141</f>
        <v>0.75</v>
      </c>
    </row>
    <row r="143" spans="2:18" ht="15.75" thickBot="1" x14ac:dyDescent="0.3"/>
    <row r="144" spans="2:18" x14ac:dyDescent="0.25">
      <c r="B144" s="32" t="s">
        <v>0</v>
      </c>
      <c r="C144" s="33" t="s">
        <v>32</v>
      </c>
      <c r="D144" s="33" t="s">
        <v>33</v>
      </c>
      <c r="E144" s="33" t="s">
        <v>34</v>
      </c>
      <c r="F144" s="34" t="s">
        <v>35</v>
      </c>
      <c r="G144" s="35" t="s">
        <v>31</v>
      </c>
    </row>
    <row r="145" spans="2:18" x14ac:dyDescent="0.25">
      <c r="B145" s="36" t="s">
        <v>36</v>
      </c>
      <c r="C145" s="71">
        <f>D154</f>
        <v>8</v>
      </c>
      <c r="D145" s="71">
        <f>G154</f>
        <v>8</v>
      </c>
      <c r="E145" s="71">
        <f>J154</f>
        <v>7</v>
      </c>
      <c r="F145" s="72">
        <f>M154</f>
        <v>1</v>
      </c>
      <c r="G145" s="73">
        <f>P154</f>
        <v>7</v>
      </c>
    </row>
    <row r="146" spans="2:18" x14ac:dyDescent="0.25">
      <c r="B146" s="36" t="s">
        <v>37</v>
      </c>
      <c r="C146" s="40">
        <f>E154</f>
        <v>7</v>
      </c>
      <c r="D146" s="40">
        <f>H154</f>
        <v>7</v>
      </c>
      <c r="E146" s="40">
        <f>K154</f>
        <v>7</v>
      </c>
      <c r="F146" s="40">
        <f>N154</f>
        <v>1</v>
      </c>
      <c r="G146" s="41">
        <f>Q154</f>
        <v>7</v>
      </c>
    </row>
    <row r="147" spans="2:18" ht="15.75" thickBot="1" x14ac:dyDescent="0.3">
      <c r="B147" s="42" t="s">
        <v>8</v>
      </c>
      <c r="C147" s="43">
        <f>C146/C145</f>
        <v>0.875</v>
      </c>
      <c r="D147" s="43">
        <f>D146/D145</f>
        <v>0.875</v>
      </c>
      <c r="E147" s="43">
        <f>E146/E145</f>
        <v>1</v>
      </c>
      <c r="F147" s="43">
        <f>F146/F145</f>
        <v>1</v>
      </c>
      <c r="G147" s="44">
        <f>G146/G145</f>
        <v>1</v>
      </c>
    </row>
    <row r="148" spans="2:18" ht="15.75" thickBot="1" x14ac:dyDescent="0.3"/>
    <row r="149" spans="2:18" ht="15.75" thickBot="1" x14ac:dyDescent="0.3">
      <c r="B149" s="45" t="s">
        <v>38</v>
      </c>
      <c r="C149" s="46"/>
      <c r="D149" s="213" t="s">
        <v>32</v>
      </c>
      <c r="E149" s="214"/>
      <c r="F149" s="216"/>
      <c r="G149" s="208" t="s">
        <v>33</v>
      </c>
      <c r="H149" s="209"/>
      <c r="I149" s="215"/>
      <c r="J149" s="210" t="s">
        <v>34</v>
      </c>
      <c r="K149" s="211"/>
      <c r="L149" s="212"/>
      <c r="M149" s="208" t="s">
        <v>35</v>
      </c>
      <c r="N149" s="209"/>
      <c r="O149" s="209"/>
      <c r="P149" s="210" t="s">
        <v>31</v>
      </c>
      <c r="Q149" s="211"/>
      <c r="R149" s="212"/>
    </row>
    <row r="150" spans="2:18" ht="45" x14ac:dyDescent="0.25">
      <c r="B150" s="47" t="s">
        <v>39</v>
      </c>
      <c r="C150" s="48" t="s">
        <v>40</v>
      </c>
      <c r="D150" s="49" t="s">
        <v>41</v>
      </c>
      <c r="E150" s="49" t="s">
        <v>42</v>
      </c>
      <c r="F150" s="50" t="s">
        <v>43</v>
      </c>
      <c r="G150" s="51" t="s">
        <v>44</v>
      </c>
      <c r="H150" s="49" t="s">
        <v>42</v>
      </c>
      <c r="I150" s="52" t="s">
        <v>43</v>
      </c>
      <c r="J150" s="51" t="s">
        <v>44</v>
      </c>
      <c r="K150" s="49" t="s">
        <v>42</v>
      </c>
      <c r="L150" s="52" t="s">
        <v>43</v>
      </c>
      <c r="M150" s="51" t="s">
        <v>44</v>
      </c>
      <c r="N150" s="49" t="s">
        <v>42</v>
      </c>
      <c r="O150" s="50" t="s">
        <v>43</v>
      </c>
      <c r="P150" s="51" t="s">
        <v>44</v>
      </c>
      <c r="Q150" s="49" t="s">
        <v>42</v>
      </c>
      <c r="R150" s="52" t="s">
        <v>43</v>
      </c>
    </row>
    <row r="151" spans="2:18" x14ac:dyDescent="0.25">
      <c r="B151" s="217" t="s">
        <v>45</v>
      </c>
      <c r="C151" s="54" t="s">
        <v>52</v>
      </c>
      <c r="D151" s="74">
        <f>COUNTIF([3]Production_OTIF!G$16:G$43,"&gt;=0")</f>
        <v>7</v>
      </c>
      <c r="E151" s="55">
        <f>COUNTIF([3]Production_OTIF!H$16:H$43,"=HIT")</f>
        <v>6</v>
      </c>
      <c r="F151" s="56">
        <f>E151/D151%</f>
        <v>85.714285714285708</v>
      </c>
      <c r="G151" s="57">
        <v>7</v>
      </c>
      <c r="H151" s="55">
        <v>6</v>
      </c>
      <c r="I151" s="56">
        <f>H151/G151%</f>
        <v>85.714285714285708</v>
      </c>
      <c r="J151" s="57">
        <v>7</v>
      </c>
      <c r="K151" s="55">
        <v>7</v>
      </c>
      <c r="L151" s="58">
        <f>K151/J151%</f>
        <v>99.999999999999986</v>
      </c>
      <c r="M151" s="57"/>
      <c r="N151" s="55"/>
      <c r="O151" s="58">
        <v>0</v>
      </c>
      <c r="P151" s="57">
        <v>6</v>
      </c>
      <c r="Q151" s="55">
        <v>6</v>
      </c>
      <c r="R151" s="58">
        <f>Q151/P151%</f>
        <v>100</v>
      </c>
    </row>
    <row r="152" spans="2:18" x14ac:dyDescent="0.25">
      <c r="B152" s="218"/>
      <c r="C152" s="54" t="s">
        <v>53</v>
      </c>
      <c r="D152" s="55">
        <f>COUNTIF([3]Production_OTIF!G$71:G$72,"&gt;=0")</f>
        <v>0</v>
      </c>
      <c r="E152" s="55">
        <f>COUNTIF([3]Production_OTIF!H$71:H$72,"=Hit")</f>
        <v>0</v>
      </c>
      <c r="F152" s="56" t="e">
        <f>E152/D152%</f>
        <v>#DIV/0!</v>
      </c>
      <c r="G152" s="57"/>
      <c r="H152" s="55"/>
      <c r="I152" s="56" t="e">
        <f>H152/G152%</f>
        <v>#DIV/0!</v>
      </c>
      <c r="J152" s="57"/>
      <c r="K152" s="55"/>
      <c r="L152" s="58" t="e">
        <f>K152/J152%</f>
        <v>#DIV/0!</v>
      </c>
      <c r="M152" s="57"/>
      <c r="N152" s="55"/>
      <c r="O152" s="58">
        <v>0</v>
      </c>
      <c r="P152" s="57"/>
      <c r="Q152" s="55"/>
      <c r="R152" s="58" t="e">
        <f>Q152/P152%</f>
        <v>#DIV/0!</v>
      </c>
    </row>
    <row r="153" spans="2:18" x14ac:dyDescent="0.25">
      <c r="B153" s="53" t="s">
        <v>50</v>
      </c>
      <c r="C153" s="54" t="s">
        <v>52</v>
      </c>
      <c r="D153" s="55">
        <f>COUNTIF([3]Production_OTIF!G$48:G$72,"&gt;=0")</f>
        <v>1</v>
      </c>
      <c r="E153" s="55">
        <f>COUNTIF([3]Production_OTIF!H$48:H$76,"=Hit")</f>
        <v>1</v>
      </c>
      <c r="F153" s="56">
        <f>E153/D153%</f>
        <v>100</v>
      </c>
      <c r="G153" s="57">
        <v>1</v>
      </c>
      <c r="H153" s="55">
        <v>1</v>
      </c>
      <c r="I153" s="56">
        <f>H153/G153%</f>
        <v>100</v>
      </c>
      <c r="J153" s="57"/>
      <c r="K153" s="55"/>
      <c r="L153" s="58" t="e">
        <f>K153/J153%</f>
        <v>#DIV/0!</v>
      </c>
      <c r="M153" s="57">
        <v>1</v>
      </c>
      <c r="N153" s="55">
        <v>1</v>
      </c>
      <c r="O153" s="58">
        <f>N153/M153%</f>
        <v>100</v>
      </c>
      <c r="P153" s="57">
        <v>1</v>
      </c>
      <c r="Q153" s="55">
        <v>1</v>
      </c>
      <c r="R153" s="58">
        <f>Q153/P153%</f>
        <v>100</v>
      </c>
    </row>
    <row r="154" spans="2:18" ht="15.75" thickBot="1" x14ac:dyDescent="0.3">
      <c r="B154" s="60" t="s">
        <v>51</v>
      </c>
      <c r="C154" s="61"/>
      <c r="D154" s="62">
        <f>SUM(D151:D153)</f>
        <v>8</v>
      </c>
      <c r="E154" s="62">
        <f>SUM(E151:E153)</f>
        <v>7</v>
      </c>
      <c r="F154" s="63">
        <f>E154/D154</f>
        <v>0.875</v>
      </c>
      <c r="G154" s="64">
        <f>SUM(G151:G153)</f>
        <v>8</v>
      </c>
      <c r="H154" s="64">
        <f>SUM(H151:H153)</f>
        <v>7</v>
      </c>
      <c r="I154" s="66">
        <f>H154/G154</f>
        <v>0.875</v>
      </c>
      <c r="J154" s="67">
        <f>SUM(J151:J153)</f>
        <v>7</v>
      </c>
      <c r="K154" s="67">
        <f>SUM(K151:K153)</f>
        <v>7</v>
      </c>
      <c r="L154" s="68">
        <f>K154/J154</f>
        <v>1</v>
      </c>
      <c r="M154" s="64">
        <f>SUM(M151:M153)</f>
        <v>1</v>
      </c>
      <c r="N154" s="64">
        <f>SUM(N151:N153)</f>
        <v>1</v>
      </c>
      <c r="O154" s="69">
        <f>N154/M154</f>
        <v>1</v>
      </c>
      <c r="P154" s="67">
        <f>SUM(P151:P153)</f>
        <v>7</v>
      </c>
      <c r="Q154" s="67">
        <f>SUM(Q151:Q153)</f>
        <v>7</v>
      </c>
      <c r="R154" s="70">
        <f>Q154/P154</f>
        <v>1</v>
      </c>
    </row>
    <row r="155" spans="2:18" x14ac:dyDescent="0.25">
      <c r="G155">
        <f>G154-H154</f>
        <v>1</v>
      </c>
      <c r="J155">
        <f>J154-K154</f>
        <v>0</v>
      </c>
      <c r="M155">
        <f>M154-N154</f>
        <v>0</v>
      </c>
      <c r="P155">
        <f>P154-Q154</f>
        <v>0</v>
      </c>
    </row>
    <row r="156" spans="2:18" ht="15.75" thickBot="1" x14ac:dyDescent="0.3"/>
    <row r="157" spans="2:18" x14ac:dyDescent="0.25">
      <c r="B157" s="32" t="s">
        <v>25</v>
      </c>
      <c r="C157" s="33" t="s">
        <v>32</v>
      </c>
      <c r="D157" s="33" t="s">
        <v>33</v>
      </c>
      <c r="E157" s="33" t="s">
        <v>34</v>
      </c>
      <c r="F157" s="34" t="s">
        <v>35</v>
      </c>
      <c r="G157" s="35" t="s">
        <v>31</v>
      </c>
      <c r="H157" s="75"/>
    </row>
    <row r="158" spans="2:18" x14ac:dyDescent="0.25">
      <c r="B158" s="36" t="s">
        <v>36</v>
      </c>
      <c r="C158" s="37">
        <v>18</v>
      </c>
      <c r="D158" s="37">
        <v>18</v>
      </c>
      <c r="E158" s="37">
        <v>16</v>
      </c>
      <c r="F158" s="38">
        <v>2</v>
      </c>
      <c r="G158" s="39">
        <v>11</v>
      </c>
    </row>
    <row r="159" spans="2:18" x14ac:dyDescent="0.25">
      <c r="B159" s="36" t="s">
        <v>37</v>
      </c>
      <c r="C159" s="40">
        <v>10</v>
      </c>
      <c r="D159" s="40">
        <v>17</v>
      </c>
      <c r="E159" s="40">
        <v>10</v>
      </c>
      <c r="F159" s="40">
        <v>2</v>
      </c>
      <c r="G159" s="41">
        <v>10</v>
      </c>
    </row>
    <row r="160" spans="2:18" ht="15.75" thickBot="1" x14ac:dyDescent="0.3">
      <c r="B160" s="42" t="s">
        <v>8</v>
      </c>
      <c r="C160" s="43">
        <f>C159/C158</f>
        <v>0.55555555555555558</v>
      </c>
      <c r="D160" s="43">
        <f>D159/D158</f>
        <v>0.94444444444444442</v>
      </c>
      <c r="E160" s="43">
        <f>E159/E158</f>
        <v>0.625</v>
      </c>
      <c r="F160" s="43">
        <f>F159/F158</f>
        <v>1</v>
      </c>
      <c r="G160" s="44">
        <f>G159/G158</f>
        <v>0.90909090909090906</v>
      </c>
    </row>
    <row r="161" spans="2:18" ht="15.75" thickBot="1" x14ac:dyDescent="0.3"/>
    <row r="162" spans="2:18" ht="15.75" thickBot="1" x14ac:dyDescent="0.3">
      <c r="B162" s="45" t="s">
        <v>54</v>
      </c>
      <c r="C162" s="46"/>
      <c r="D162" s="213" t="s">
        <v>32</v>
      </c>
      <c r="E162" s="214"/>
      <c r="F162" s="216"/>
      <c r="G162" s="208" t="s">
        <v>33</v>
      </c>
      <c r="H162" s="209"/>
      <c r="I162" s="215"/>
      <c r="J162" s="210" t="s">
        <v>34</v>
      </c>
      <c r="K162" s="211"/>
      <c r="L162" s="212"/>
      <c r="M162" s="208" t="s">
        <v>35</v>
      </c>
      <c r="N162" s="209"/>
      <c r="O162" s="209"/>
      <c r="P162" s="210" t="s">
        <v>31</v>
      </c>
      <c r="Q162" s="211"/>
      <c r="R162" s="212"/>
    </row>
    <row r="163" spans="2:18" ht="45" x14ac:dyDescent="0.25">
      <c r="B163" s="47" t="s">
        <v>39</v>
      </c>
      <c r="C163" s="48" t="s">
        <v>40</v>
      </c>
      <c r="D163" s="49" t="s">
        <v>41</v>
      </c>
      <c r="E163" s="49" t="s">
        <v>42</v>
      </c>
      <c r="F163" s="50" t="s">
        <v>43</v>
      </c>
      <c r="G163" s="51" t="s">
        <v>44</v>
      </c>
      <c r="H163" s="49" t="s">
        <v>42</v>
      </c>
      <c r="I163" s="52" t="s">
        <v>43</v>
      </c>
      <c r="J163" s="51" t="s">
        <v>44</v>
      </c>
      <c r="K163" s="49" t="s">
        <v>42</v>
      </c>
      <c r="L163" s="52" t="s">
        <v>43</v>
      </c>
      <c r="M163" s="51" t="s">
        <v>44</v>
      </c>
      <c r="N163" s="49" t="s">
        <v>42</v>
      </c>
      <c r="O163" s="50" t="s">
        <v>43</v>
      </c>
      <c r="P163" s="51" t="s">
        <v>44</v>
      </c>
      <c r="Q163" s="49" t="s">
        <v>42</v>
      </c>
      <c r="R163" s="52" t="s">
        <v>43</v>
      </c>
    </row>
    <row r="164" spans="2:18" x14ac:dyDescent="0.25">
      <c r="B164" s="53" t="s">
        <v>45</v>
      </c>
      <c r="C164" s="54" t="s">
        <v>46</v>
      </c>
      <c r="D164" s="55">
        <v>10</v>
      </c>
      <c r="E164" s="55">
        <v>3</v>
      </c>
      <c r="F164" s="56">
        <f>E164/D164%</f>
        <v>30</v>
      </c>
      <c r="G164" s="57">
        <v>10</v>
      </c>
      <c r="H164" s="55">
        <v>9</v>
      </c>
      <c r="I164" s="56">
        <f>H164/G164%</f>
        <v>90</v>
      </c>
      <c r="J164" s="57">
        <v>10</v>
      </c>
      <c r="K164" s="55">
        <v>4</v>
      </c>
      <c r="L164" s="58">
        <f>K164/J164%</f>
        <v>40</v>
      </c>
      <c r="M164" s="57" t="s">
        <v>47</v>
      </c>
      <c r="N164" s="55" t="s">
        <v>47</v>
      </c>
      <c r="O164" s="56" t="s">
        <v>47</v>
      </c>
      <c r="P164" s="57">
        <v>3</v>
      </c>
      <c r="Q164" s="55">
        <v>3</v>
      </c>
      <c r="R164" s="58">
        <f>Q164/P164%</f>
        <v>100</v>
      </c>
    </row>
    <row r="165" spans="2:18" x14ac:dyDescent="0.25">
      <c r="B165" s="53"/>
      <c r="C165" s="54" t="s">
        <v>48</v>
      </c>
      <c r="D165" s="55">
        <v>6</v>
      </c>
      <c r="E165" s="55">
        <v>5</v>
      </c>
      <c r="F165" s="56">
        <f>E165/D165%</f>
        <v>83.333333333333343</v>
      </c>
      <c r="G165" s="57">
        <v>6</v>
      </c>
      <c r="H165" s="55">
        <v>6</v>
      </c>
      <c r="I165" s="56">
        <f>H165/G165%</f>
        <v>100</v>
      </c>
      <c r="J165" s="57">
        <v>6</v>
      </c>
      <c r="K165" s="55">
        <v>6</v>
      </c>
      <c r="L165" s="58">
        <f>K165/J165%</f>
        <v>100</v>
      </c>
      <c r="M165" s="57" t="s">
        <v>47</v>
      </c>
      <c r="N165" s="55" t="s">
        <v>47</v>
      </c>
      <c r="O165" s="56" t="str">
        <f>IFERROR(K165/M165%,"")</f>
        <v/>
      </c>
      <c r="P165" s="57">
        <v>6</v>
      </c>
      <c r="Q165" s="55">
        <v>5</v>
      </c>
      <c r="R165" s="58">
        <f>Q165/P165%</f>
        <v>83.333333333333343</v>
      </c>
    </row>
    <row r="166" spans="2:18" x14ac:dyDescent="0.25">
      <c r="B166" s="53"/>
      <c r="C166" s="54" t="s">
        <v>49</v>
      </c>
      <c r="D166" s="55">
        <v>0</v>
      </c>
      <c r="E166" s="55">
        <v>0</v>
      </c>
      <c r="F166" s="56" t="s">
        <v>47</v>
      </c>
      <c r="G166" s="57">
        <v>0</v>
      </c>
      <c r="H166" s="55">
        <v>0</v>
      </c>
      <c r="I166" s="58" t="s">
        <v>47</v>
      </c>
      <c r="J166" s="57">
        <v>0</v>
      </c>
      <c r="K166" s="55">
        <v>0</v>
      </c>
      <c r="L166" s="58" t="s">
        <v>47</v>
      </c>
      <c r="M166" s="57">
        <v>0</v>
      </c>
      <c r="N166" s="55">
        <v>0</v>
      </c>
      <c r="O166" s="56" t="s">
        <v>47</v>
      </c>
      <c r="P166" s="57">
        <v>0</v>
      </c>
      <c r="Q166" s="55">
        <v>0</v>
      </c>
      <c r="R166" s="58" t="s">
        <v>47</v>
      </c>
    </row>
    <row r="167" spans="2:18" x14ac:dyDescent="0.25">
      <c r="B167" s="59" t="s">
        <v>50</v>
      </c>
      <c r="C167" s="54" t="s">
        <v>46</v>
      </c>
      <c r="D167" s="55">
        <v>2</v>
      </c>
      <c r="E167" s="55">
        <v>2</v>
      </c>
      <c r="F167" s="56">
        <f>E167/D167%</f>
        <v>100</v>
      </c>
      <c r="G167" s="57">
        <v>2</v>
      </c>
      <c r="H167" s="55">
        <v>2</v>
      </c>
      <c r="I167" s="56">
        <f>H167/G167%</f>
        <v>100</v>
      </c>
      <c r="J167" s="57" t="s">
        <v>47</v>
      </c>
      <c r="K167" s="55" t="s">
        <v>47</v>
      </c>
      <c r="L167" s="58" t="str">
        <f>IFERROR(H167/J167%,"")</f>
        <v/>
      </c>
      <c r="M167" s="57">
        <v>2</v>
      </c>
      <c r="N167" s="55">
        <v>2</v>
      </c>
      <c r="O167" s="56">
        <f>N167/M167%</f>
        <v>100</v>
      </c>
      <c r="P167" s="57">
        <v>2</v>
      </c>
      <c r="Q167" s="55">
        <v>2</v>
      </c>
      <c r="R167" s="58">
        <f>Q167/P167%</f>
        <v>100</v>
      </c>
    </row>
    <row r="168" spans="2:18" ht="15.75" thickBot="1" x14ac:dyDescent="0.3">
      <c r="B168" s="60" t="s">
        <v>51</v>
      </c>
      <c r="C168" s="61"/>
      <c r="D168" s="62">
        <f>SUM(D164:D167)</f>
        <v>18</v>
      </c>
      <c r="E168" s="62">
        <f>SUM(E164:E167)</f>
        <v>10</v>
      </c>
      <c r="F168" s="63">
        <f>E168/D168</f>
        <v>0.55555555555555558</v>
      </c>
      <c r="G168" s="64">
        <f>SUM(G164:G167)</f>
        <v>18</v>
      </c>
      <c r="H168" s="65">
        <f>SUM(H164:H167)</f>
        <v>17</v>
      </c>
      <c r="I168" s="66">
        <f>H168/G168</f>
        <v>0.94444444444444442</v>
      </c>
      <c r="J168" s="67">
        <f>SUM(J164:J167)</f>
        <v>16</v>
      </c>
      <c r="K168" s="62">
        <f>SUM(K164:K167)</f>
        <v>10</v>
      </c>
      <c r="L168" s="68">
        <f>K168/J168</f>
        <v>0.625</v>
      </c>
      <c r="M168" s="64">
        <f>SUM(M164:M167)</f>
        <v>2</v>
      </c>
      <c r="N168" s="65">
        <f>SUM(N164:N167)</f>
        <v>2</v>
      </c>
      <c r="O168" s="69">
        <f>N168/M168</f>
        <v>1</v>
      </c>
      <c r="P168" s="67">
        <f>SUM(P164:P167)</f>
        <v>11</v>
      </c>
      <c r="Q168" s="62">
        <f>SUM(Q164:Q167)</f>
        <v>10</v>
      </c>
      <c r="R168" s="70">
        <f>Q168/P168</f>
        <v>0.90909090909090906</v>
      </c>
    </row>
    <row r="170" spans="2:18" ht="15.75" thickBot="1" x14ac:dyDescent="0.3">
      <c r="B170" s="76" t="s">
        <v>55</v>
      </c>
    </row>
    <row r="171" spans="2:18" x14ac:dyDescent="0.25">
      <c r="B171" s="32" t="s">
        <v>23</v>
      </c>
      <c r="C171" s="33" t="s">
        <v>32</v>
      </c>
      <c r="D171" s="33" t="s">
        <v>33</v>
      </c>
      <c r="E171" s="33" t="s">
        <v>34</v>
      </c>
      <c r="F171" s="34" t="s">
        <v>35</v>
      </c>
      <c r="G171" s="35" t="s">
        <v>31</v>
      </c>
    </row>
    <row r="172" spans="2:18" x14ac:dyDescent="0.25">
      <c r="B172" s="36" t="s">
        <v>36</v>
      </c>
      <c r="C172" s="71">
        <f>D182</f>
        <v>11</v>
      </c>
      <c r="D172" s="71">
        <f>G182</f>
        <v>11</v>
      </c>
      <c r="E172" s="71">
        <f>J182</f>
        <v>7</v>
      </c>
      <c r="F172" s="71">
        <f>M182</f>
        <v>4</v>
      </c>
      <c r="G172" s="39">
        <f>P182</f>
        <v>11</v>
      </c>
    </row>
    <row r="173" spans="2:18" x14ac:dyDescent="0.25">
      <c r="B173" s="36" t="s">
        <v>37</v>
      </c>
      <c r="C173" s="40">
        <f>E182</f>
        <v>11</v>
      </c>
      <c r="D173" s="40">
        <f>H182</f>
        <v>11</v>
      </c>
      <c r="E173" s="40">
        <f>K182</f>
        <v>7</v>
      </c>
      <c r="F173" s="40">
        <f>N182</f>
        <v>4</v>
      </c>
      <c r="G173" s="41">
        <f>Q182</f>
        <v>11</v>
      </c>
    </row>
    <row r="174" spans="2:18" ht="15.75" thickBot="1" x14ac:dyDescent="0.3">
      <c r="B174" s="42" t="s">
        <v>8</v>
      </c>
      <c r="C174" s="43">
        <f>C173/C172</f>
        <v>1</v>
      </c>
      <c r="D174" s="43">
        <f>D173/D172</f>
        <v>1</v>
      </c>
      <c r="E174" s="43">
        <f>E173/E172</f>
        <v>1</v>
      </c>
      <c r="F174" s="43">
        <f>F173/F172</f>
        <v>1</v>
      </c>
      <c r="G174" s="44">
        <f>G173/G172</f>
        <v>1</v>
      </c>
    </row>
    <row r="176" spans="2:18" ht="15.75" thickBot="1" x14ac:dyDescent="0.3">
      <c r="B176" s="77" t="s">
        <v>56</v>
      </c>
    </row>
    <row r="177" spans="2:18" ht="15.75" thickBot="1" x14ac:dyDescent="0.3">
      <c r="B177" s="78" t="s">
        <v>57</v>
      </c>
      <c r="C177" s="46"/>
      <c r="D177" s="213" t="s">
        <v>32</v>
      </c>
      <c r="E177" s="214"/>
      <c r="F177" s="216"/>
      <c r="G177" s="208" t="s">
        <v>33</v>
      </c>
      <c r="H177" s="209"/>
      <c r="I177" s="215"/>
      <c r="J177" s="210" t="s">
        <v>34</v>
      </c>
      <c r="K177" s="211"/>
      <c r="L177" s="212"/>
      <c r="M177" s="208" t="s">
        <v>35</v>
      </c>
      <c r="N177" s="209"/>
      <c r="O177" s="209"/>
      <c r="P177" s="210" t="s">
        <v>31</v>
      </c>
      <c r="Q177" s="211"/>
      <c r="R177" s="212"/>
    </row>
    <row r="178" spans="2:18" ht="45" x14ac:dyDescent="0.25">
      <c r="B178" s="47" t="s">
        <v>39</v>
      </c>
      <c r="C178" s="48" t="s">
        <v>40</v>
      </c>
      <c r="D178" s="49" t="s">
        <v>41</v>
      </c>
      <c r="E178" s="49" t="s">
        <v>42</v>
      </c>
      <c r="F178" s="50" t="s">
        <v>43</v>
      </c>
      <c r="G178" s="51" t="s">
        <v>44</v>
      </c>
      <c r="H178" s="49" t="s">
        <v>42</v>
      </c>
      <c r="I178" s="52" t="s">
        <v>43</v>
      </c>
      <c r="J178" s="51" t="s">
        <v>44</v>
      </c>
      <c r="K178" s="49" t="s">
        <v>42</v>
      </c>
      <c r="L178" s="52" t="s">
        <v>43</v>
      </c>
      <c r="M178" s="51" t="s">
        <v>44</v>
      </c>
      <c r="N178" s="49" t="s">
        <v>42</v>
      </c>
      <c r="O178" s="50" t="s">
        <v>43</v>
      </c>
      <c r="P178" s="51" t="s">
        <v>44</v>
      </c>
      <c r="Q178" s="49" t="s">
        <v>42</v>
      </c>
      <c r="R178" s="52" t="s">
        <v>43</v>
      </c>
    </row>
    <row r="179" spans="2:18" x14ac:dyDescent="0.25">
      <c r="B179" s="217" t="s">
        <v>45</v>
      </c>
      <c r="C179" s="54" t="s">
        <v>52</v>
      </c>
      <c r="D179" s="74">
        <f>COUNTIF([3]Production_OTIF!O$16:O$43,"&gt;=0")</f>
        <v>7</v>
      </c>
      <c r="E179" s="55">
        <f>COUNTIF([3]Production_OTIF!P$16:P$43,"=HIT")</f>
        <v>7</v>
      </c>
      <c r="F179" s="56">
        <f>E179/D179%</f>
        <v>99.999999999999986</v>
      </c>
      <c r="G179" s="57">
        <v>7</v>
      </c>
      <c r="H179" s="55">
        <v>7</v>
      </c>
      <c r="I179" s="56">
        <f>H179/G179%</f>
        <v>99.999999999999986</v>
      </c>
      <c r="J179" s="57">
        <v>7</v>
      </c>
      <c r="K179" s="55">
        <v>7</v>
      </c>
      <c r="L179" s="58">
        <f>K179/J179%</f>
        <v>99.999999999999986</v>
      </c>
      <c r="M179" s="57"/>
      <c r="N179" s="55"/>
      <c r="O179" s="58">
        <v>0</v>
      </c>
      <c r="P179" s="57">
        <v>7</v>
      </c>
      <c r="Q179" s="55">
        <v>7</v>
      </c>
      <c r="R179" s="58">
        <f>Q179/P179%</f>
        <v>99.999999999999986</v>
      </c>
    </row>
    <row r="180" spans="2:18" x14ac:dyDescent="0.25">
      <c r="B180" s="218"/>
      <c r="C180" s="54" t="s">
        <v>53</v>
      </c>
      <c r="D180" s="55">
        <f>COUNTIF([3]Production_OTIF!O$71:O$72,"&gt;=0")</f>
        <v>0</v>
      </c>
      <c r="E180" s="55">
        <f>COUNTIF([3]Production_OTIF!P$71:P$72,"=Hit")</f>
        <v>0</v>
      </c>
      <c r="F180" s="56" t="e">
        <f>E180/D180%</f>
        <v>#DIV/0!</v>
      </c>
      <c r="G180" s="57"/>
      <c r="H180" s="55"/>
      <c r="I180" s="56" t="e">
        <f>H180/G180%</f>
        <v>#DIV/0!</v>
      </c>
      <c r="J180" s="57"/>
      <c r="K180" s="55"/>
      <c r="L180" s="58" t="e">
        <f>K180/J180%</f>
        <v>#DIV/0!</v>
      </c>
      <c r="M180" s="57"/>
      <c r="N180" s="55"/>
      <c r="O180" s="58">
        <v>0</v>
      </c>
      <c r="P180" s="57"/>
      <c r="Q180" s="55"/>
      <c r="R180" s="58" t="e">
        <f>Q180/P180%</f>
        <v>#DIV/0!</v>
      </c>
    </row>
    <row r="181" spans="2:18" x14ac:dyDescent="0.25">
      <c r="B181" s="53" t="s">
        <v>58</v>
      </c>
      <c r="C181" s="54" t="s">
        <v>52</v>
      </c>
      <c r="D181" s="55">
        <f>COUNTIF([3]Production_OTIF!O$48:O$72,"&gt;=0")</f>
        <v>4</v>
      </c>
      <c r="E181" s="55">
        <f>COUNTIF([3]Production_OTIF!P$48:P$72,"=Hit")</f>
        <v>4</v>
      </c>
      <c r="F181" s="56">
        <f>E181/D181%</f>
        <v>100</v>
      </c>
      <c r="G181" s="57">
        <v>4</v>
      </c>
      <c r="H181" s="55">
        <v>4</v>
      </c>
      <c r="I181" s="56">
        <f>H181/G181%</f>
        <v>100</v>
      </c>
      <c r="J181" s="57"/>
      <c r="K181" s="55"/>
      <c r="L181" s="58">
        <v>0</v>
      </c>
      <c r="M181" s="57">
        <v>4</v>
      </c>
      <c r="N181" s="55">
        <v>4</v>
      </c>
      <c r="O181" s="58">
        <f>N181/M181%</f>
        <v>100</v>
      </c>
      <c r="P181" s="57">
        <v>4</v>
      </c>
      <c r="Q181" s="55">
        <v>4</v>
      </c>
      <c r="R181" s="58">
        <f>Q181/P181%</f>
        <v>100</v>
      </c>
    </row>
    <row r="182" spans="2:18" ht="15.75" thickBot="1" x14ac:dyDescent="0.3">
      <c r="B182" s="60" t="s">
        <v>51</v>
      </c>
      <c r="C182" s="61"/>
      <c r="D182" s="62">
        <f>SUM(D179:D181)</f>
        <v>11</v>
      </c>
      <c r="E182" s="62">
        <f>SUM(E179:E181)</f>
        <v>11</v>
      </c>
      <c r="F182" s="63">
        <f>E182/D182</f>
        <v>1</v>
      </c>
      <c r="G182" s="64">
        <f>SUM(G179:G181)</f>
        <v>11</v>
      </c>
      <c r="H182" s="64">
        <f>SUM(H179:H181)</f>
        <v>11</v>
      </c>
      <c r="I182" s="66">
        <f>H182/G182</f>
        <v>1</v>
      </c>
      <c r="J182" s="67">
        <f>SUM(J179:J181)</f>
        <v>7</v>
      </c>
      <c r="K182" s="67">
        <f>SUM(K179:K181)</f>
        <v>7</v>
      </c>
      <c r="L182" s="68">
        <f>K182/J182</f>
        <v>1</v>
      </c>
      <c r="M182" s="64">
        <f>SUM(M179:M181)</f>
        <v>4</v>
      </c>
      <c r="N182" s="64">
        <f>SUM(N179:N181)</f>
        <v>4</v>
      </c>
      <c r="O182" s="69">
        <f>N182/M182</f>
        <v>1</v>
      </c>
      <c r="P182" s="67">
        <f>SUM(P179:P181)</f>
        <v>11</v>
      </c>
      <c r="Q182" s="67">
        <f>SUM(Q179:Q181)</f>
        <v>11</v>
      </c>
      <c r="R182" s="70">
        <f>Q182/P182</f>
        <v>1</v>
      </c>
    </row>
    <row r="183" spans="2:18" x14ac:dyDescent="0.25">
      <c r="D183">
        <f>D182-E182</f>
        <v>0</v>
      </c>
      <c r="G183">
        <f>G182-H182</f>
        <v>0</v>
      </c>
      <c r="J183">
        <f>J182-K182</f>
        <v>0</v>
      </c>
      <c r="M183">
        <f>M182-N182</f>
        <v>0</v>
      </c>
      <c r="P183">
        <f>P182-Q182</f>
        <v>0</v>
      </c>
    </row>
    <row r="184" spans="2:18" ht="15.75" thickBot="1" x14ac:dyDescent="0.3"/>
    <row r="185" spans="2:18" x14ac:dyDescent="0.25">
      <c r="B185" s="32" t="s">
        <v>25</v>
      </c>
      <c r="C185" s="33" t="s">
        <v>32</v>
      </c>
      <c r="D185" s="33" t="s">
        <v>33</v>
      </c>
      <c r="E185" s="33" t="s">
        <v>34</v>
      </c>
      <c r="F185" s="34" t="s">
        <v>35</v>
      </c>
      <c r="G185" s="35" t="s">
        <v>31</v>
      </c>
    </row>
    <row r="186" spans="2:18" x14ac:dyDescent="0.25">
      <c r="B186" s="36" t="s">
        <v>36</v>
      </c>
      <c r="C186" s="71">
        <f>D197</f>
        <v>9</v>
      </c>
      <c r="D186" s="71">
        <f>G197</f>
        <v>9</v>
      </c>
      <c r="E186" s="71">
        <f>J197</f>
        <v>0</v>
      </c>
      <c r="F186" s="71">
        <f>M197</f>
        <v>3</v>
      </c>
      <c r="G186" s="39">
        <f>P197</f>
        <v>7</v>
      </c>
    </row>
    <row r="187" spans="2:18" x14ac:dyDescent="0.25">
      <c r="B187" s="36" t="s">
        <v>37</v>
      </c>
      <c r="C187" s="40">
        <f>E197</f>
        <v>7</v>
      </c>
      <c r="D187" s="40">
        <f>H197</f>
        <v>9</v>
      </c>
      <c r="E187" s="40">
        <f>K197</f>
        <v>0</v>
      </c>
      <c r="F187" s="40">
        <f>N197</f>
        <v>1</v>
      </c>
      <c r="G187" s="41">
        <f>Q197</f>
        <v>7</v>
      </c>
    </row>
    <row r="188" spans="2:18" ht="15.75" thickBot="1" x14ac:dyDescent="0.3">
      <c r="B188" s="42" t="s">
        <v>8</v>
      </c>
      <c r="C188" s="43">
        <f>C187/C186</f>
        <v>0.77777777777777779</v>
      </c>
      <c r="D188" s="43">
        <f>D187/D186</f>
        <v>1</v>
      </c>
      <c r="E188" s="43" t="e">
        <f>E187/E186</f>
        <v>#DIV/0!</v>
      </c>
      <c r="F188" s="43">
        <f>F187/F186</f>
        <v>0.33333333333333331</v>
      </c>
      <c r="G188" s="44">
        <f>G187/G186</f>
        <v>1</v>
      </c>
    </row>
    <row r="191" spans="2:18" ht="15.75" thickBot="1" x14ac:dyDescent="0.3">
      <c r="B191" s="77" t="s">
        <v>56</v>
      </c>
    </row>
    <row r="192" spans="2:18" ht="15.75" thickBot="1" x14ac:dyDescent="0.3">
      <c r="B192" s="78" t="s">
        <v>54</v>
      </c>
      <c r="C192" s="46"/>
      <c r="D192" s="213" t="s">
        <v>32</v>
      </c>
      <c r="E192" s="214"/>
      <c r="F192" s="216"/>
      <c r="G192" s="208" t="s">
        <v>33</v>
      </c>
      <c r="H192" s="209"/>
      <c r="I192" s="215"/>
      <c r="J192" s="210" t="s">
        <v>34</v>
      </c>
      <c r="K192" s="211"/>
      <c r="L192" s="212"/>
      <c r="M192" s="208" t="s">
        <v>35</v>
      </c>
      <c r="N192" s="209"/>
      <c r="O192" s="209"/>
      <c r="P192" s="210" t="s">
        <v>31</v>
      </c>
      <c r="Q192" s="211"/>
      <c r="R192" s="212"/>
    </row>
    <row r="193" spans="2:18" ht="45" x14ac:dyDescent="0.25">
      <c r="B193" s="47" t="s">
        <v>39</v>
      </c>
      <c r="C193" s="48" t="s">
        <v>40</v>
      </c>
      <c r="D193" s="49" t="s">
        <v>41</v>
      </c>
      <c r="E193" s="49" t="s">
        <v>42</v>
      </c>
      <c r="F193" s="50" t="s">
        <v>43</v>
      </c>
      <c r="G193" s="51" t="s">
        <v>44</v>
      </c>
      <c r="H193" s="49" t="s">
        <v>42</v>
      </c>
      <c r="I193" s="52" t="s">
        <v>43</v>
      </c>
      <c r="J193" s="51" t="s">
        <v>44</v>
      </c>
      <c r="K193" s="49" t="s">
        <v>42</v>
      </c>
      <c r="L193" s="52" t="s">
        <v>43</v>
      </c>
      <c r="M193" s="51" t="s">
        <v>44</v>
      </c>
      <c r="N193" s="49" t="s">
        <v>42</v>
      </c>
      <c r="O193" s="50" t="s">
        <v>43</v>
      </c>
      <c r="P193" s="51" t="s">
        <v>44</v>
      </c>
      <c r="Q193" s="49" t="s">
        <v>42</v>
      </c>
      <c r="R193" s="52" t="s">
        <v>43</v>
      </c>
    </row>
    <row r="194" spans="2:18" x14ac:dyDescent="0.25">
      <c r="B194" s="217" t="s">
        <v>45</v>
      </c>
      <c r="C194" s="54" t="s">
        <v>52</v>
      </c>
      <c r="D194" s="55">
        <f>COUNTIF([3]Production_OTIF!W$16:W$43,"&gt;=0")</f>
        <v>6</v>
      </c>
      <c r="E194" s="55">
        <f>COUNTIF([3]Production_OTIF!X$16:X$43,"=HIT")</f>
        <v>6</v>
      </c>
      <c r="F194" s="56">
        <f>E194/D194%</f>
        <v>100</v>
      </c>
      <c r="G194" s="55">
        <v>6</v>
      </c>
      <c r="H194" s="55">
        <v>6</v>
      </c>
      <c r="I194" s="56">
        <f>H194/G194%</f>
        <v>100</v>
      </c>
      <c r="J194" s="55"/>
      <c r="K194" s="55"/>
      <c r="L194" s="58" t="e">
        <f>K194/J194%</f>
        <v>#DIV/0!</v>
      </c>
      <c r="M194" s="55"/>
      <c r="N194" s="55"/>
      <c r="O194" s="58">
        <v>0</v>
      </c>
      <c r="P194" s="55">
        <v>6</v>
      </c>
      <c r="Q194" s="55">
        <v>6</v>
      </c>
      <c r="R194" s="58">
        <f>Q194/P194%</f>
        <v>100</v>
      </c>
    </row>
    <row r="195" spans="2:18" x14ac:dyDescent="0.25">
      <c r="B195" s="218"/>
      <c r="C195" s="54" t="s">
        <v>53</v>
      </c>
      <c r="D195" s="55"/>
      <c r="E195" s="55"/>
      <c r="F195" s="56" t="e">
        <f>E195/D195%</f>
        <v>#DIV/0!</v>
      </c>
      <c r="G195" s="55"/>
      <c r="H195" s="55"/>
      <c r="I195" s="56" t="e">
        <f>H195/G195%</f>
        <v>#DIV/0!</v>
      </c>
      <c r="J195" s="55"/>
      <c r="K195" s="55"/>
      <c r="L195" s="58" t="e">
        <f>K195/J195%</f>
        <v>#DIV/0!</v>
      </c>
      <c r="M195" s="55"/>
      <c r="N195" s="55"/>
      <c r="O195" s="58">
        <v>0</v>
      </c>
      <c r="P195" s="55"/>
      <c r="Q195" s="55"/>
      <c r="R195" s="58" t="e">
        <f>Q195/P195%</f>
        <v>#DIV/0!</v>
      </c>
    </row>
    <row r="196" spans="2:18" x14ac:dyDescent="0.25">
      <c r="B196" s="53" t="s">
        <v>58</v>
      </c>
      <c r="C196" s="54" t="s">
        <v>52</v>
      </c>
      <c r="D196" s="55">
        <f>COUNTIF([3]Production_OTIF!W$48:W$72,"&gt;=0")</f>
        <v>3</v>
      </c>
      <c r="E196" s="55">
        <f>COUNTIF([3]Production_OTIF!X$48:X$72,"=Hit")</f>
        <v>1</v>
      </c>
      <c r="F196" s="56">
        <f>E196/D196%</f>
        <v>33.333333333333336</v>
      </c>
      <c r="G196" s="55">
        <v>3</v>
      </c>
      <c r="H196" s="55">
        <v>3</v>
      </c>
      <c r="I196" s="56">
        <f>H196/G196%</f>
        <v>100</v>
      </c>
      <c r="J196" s="55"/>
      <c r="K196" s="55"/>
      <c r="L196" s="58">
        <v>0</v>
      </c>
      <c r="M196" s="55">
        <v>3</v>
      </c>
      <c r="N196" s="55">
        <v>1</v>
      </c>
      <c r="O196" s="58">
        <f>N196/M196%</f>
        <v>33.333333333333336</v>
      </c>
      <c r="P196" s="55">
        <v>1</v>
      </c>
      <c r="Q196" s="55">
        <v>1</v>
      </c>
      <c r="R196" s="58">
        <f>Q196/P196%</f>
        <v>100</v>
      </c>
    </row>
    <row r="197" spans="2:18" ht="15.75" thickBot="1" x14ac:dyDescent="0.3">
      <c r="B197" s="60" t="s">
        <v>51</v>
      </c>
      <c r="C197" s="61"/>
      <c r="D197" s="62">
        <f>SUM(D194:D196)</f>
        <v>9</v>
      </c>
      <c r="E197" s="62">
        <f>SUM(E194:E196)</f>
        <v>7</v>
      </c>
      <c r="F197" s="63">
        <f>E197/D197</f>
        <v>0.77777777777777779</v>
      </c>
      <c r="G197" s="64">
        <f>SUM(G194:G196)</f>
        <v>9</v>
      </c>
      <c r="H197" s="64">
        <f>SUM(H194:H196)</f>
        <v>9</v>
      </c>
      <c r="I197" s="66">
        <f>H197/G197</f>
        <v>1</v>
      </c>
      <c r="J197" s="67">
        <f>SUM(J194:J196)</f>
        <v>0</v>
      </c>
      <c r="K197" s="67">
        <f>SUM(K194:K196)</f>
        <v>0</v>
      </c>
      <c r="L197" s="68" t="e">
        <f>K197/J197</f>
        <v>#DIV/0!</v>
      </c>
      <c r="M197" s="64">
        <f t="shared" ref="M197:N197" si="8">SUM(M194:M196)</f>
        <v>3</v>
      </c>
      <c r="N197" s="64">
        <f t="shared" si="8"/>
        <v>1</v>
      </c>
      <c r="O197" s="69">
        <f>N197/M197</f>
        <v>0.33333333333333331</v>
      </c>
      <c r="P197" s="67">
        <f>SUM(P194:P196)</f>
        <v>7</v>
      </c>
      <c r="Q197" s="67">
        <f>SUM(Q194:Q196)</f>
        <v>7</v>
      </c>
      <c r="R197" s="70">
        <f>Q197/P197</f>
        <v>1</v>
      </c>
    </row>
    <row r="198" spans="2:18" x14ac:dyDescent="0.25">
      <c r="G198">
        <f>G197-H197</f>
        <v>0</v>
      </c>
      <c r="J198">
        <f>J197-K197</f>
        <v>0</v>
      </c>
      <c r="M198">
        <f>M197-N197</f>
        <v>2</v>
      </c>
      <c r="P198">
        <f>P197-Q197</f>
        <v>0</v>
      </c>
    </row>
    <row r="199" spans="2:18" ht="15.75" thickBot="1" x14ac:dyDescent="0.3"/>
    <row r="200" spans="2:18" x14ac:dyDescent="0.25">
      <c r="B200" s="32" t="s">
        <v>27</v>
      </c>
      <c r="C200" s="33" t="s">
        <v>32</v>
      </c>
      <c r="D200" s="33" t="s">
        <v>33</v>
      </c>
      <c r="E200" s="33" t="s">
        <v>34</v>
      </c>
      <c r="F200" s="34" t="s">
        <v>35</v>
      </c>
      <c r="G200" s="35" t="s">
        <v>31</v>
      </c>
    </row>
    <row r="201" spans="2:18" x14ac:dyDescent="0.25">
      <c r="B201" s="36" t="s">
        <v>36</v>
      </c>
      <c r="C201" s="71">
        <f>D212</f>
        <v>8</v>
      </c>
      <c r="D201" s="71">
        <f>G212</f>
        <v>8</v>
      </c>
      <c r="E201" s="71">
        <f>J212</f>
        <v>0</v>
      </c>
      <c r="F201" s="71">
        <f>M212</f>
        <v>2</v>
      </c>
      <c r="G201" s="39">
        <f>P212</f>
        <v>5</v>
      </c>
    </row>
    <row r="202" spans="2:18" x14ac:dyDescent="0.25">
      <c r="B202" s="36" t="s">
        <v>37</v>
      </c>
      <c r="C202" s="40">
        <f>E212</f>
        <v>5</v>
      </c>
      <c r="D202" s="40">
        <f>H212</f>
        <v>7</v>
      </c>
      <c r="E202" s="40">
        <f>K212</f>
        <v>0</v>
      </c>
      <c r="F202" s="40">
        <f>N212</f>
        <v>0</v>
      </c>
      <c r="G202" s="41">
        <f>Q212</f>
        <v>5</v>
      </c>
    </row>
    <row r="203" spans="2:18" ht="15.75" thickBot="1" x14ac:dyDescent="0.3">
      <c r="B203" s="42" t="s">
        <v>8</v>
      </c>
      <c r="C203" s="43">
        <f>C202/C201</f>
        <v>0.625</v>
      </c>
      <c r="D203" s="43">
        <f>D202/D201</f>
        <v>0.875</v>
      </c>
      <c r="E203" s="43" t="e">
        <f>E202/E201</f>
        <v>#DIV/0!</v>
      </c>
      <c r="F203" s="43">
        <v>0</v>
      </c>
      <c r="G203" s="44">
        <f>G202/G201</f>
        <v>1</v>
      </c>
    </row>
    <row r="206" spans="2:18" ht="15.75" thickBot="1" x14ac:dyDescent="0.3">
      <c r="B206" s="79" t="s">
        <v>56</v>
      </c>
    </row>
    <row r="207" spans="2:18" ht="15.75" thickBot="1" x14ac:dyDescent="0.3">
      <c r="B207" s="45" t="s">
        <v>59</v>
      </c>
      <c r="C207" s="46"/>
      <c r="D207" s="213" t="s">
        <v>32</v>
      </c>
      <c r="E207" s="214"/>
      <c r="F207" s="216"/>
      <c r="G207" s="208" t="s">
        <v>33</v>
      </c>
      <c r="H207" s="209"/>
      <c r="I207" s="215"/>
      <c r="J207" s="210" t="s">
        <v>34</v>
      </c>
      <c r="K207" s="211"/>
      <c r="L207" s="212"/>
      <c r="M207" s="208" t="s">
        <v>35</v>
      </c>
      <c r="N207" s="209"/>
      <c r="O207" s="209"/>
      <c r="P207" s="210" t="s">
        <v>31</v>
      </c>
      <c r="Q207" s="211"/>
      <c r="R207" s="212"/>
    </row>
    <row r="208" spans="2:18" ht="45" x14ac:dyDescent="0.25">
      <c r="B208" s="47" t="s">
        <v>39</v>
      </c>
      <c r="C208" s="48" t="s">
        <v>40</v>
      </c>
      <c r="D208" s="49" t="s">
        <v>41</v>
      </c>
      <c r="E208" s="49" t="s">
        <v>42</v>
      </c>
      <c r="F208" s="52" t="s">
        <v>43</v>
      </c>
      <c r="G208" s="51" t="s">
        <v>44</v>
      </c>
      <c r="H208" s="49" t="s">
        <v>42</v>
      </c>
      <c r="I208" s="52" t="s">
        <v>43</v>
      </c>
      <c r="J208" s="51" t="s">
        <v>44</v>
      </c>
      <c r="K208" s="49" t="s">
        <v>42</v>
      </c>
      <c r="L208" s="52" t="s">
        <v>43</v>
      </c>
      <c r="M208" s="51" t="s">
        <v>44</v>
      </c>
      <c r="N208" s="49" t="s">
        <v>42</v>
      </c>
      <c r="O208" s="50" t="s">
        <v>43</v>
      </c>
      <c r="P208" s="51" t="s">
        <v>44</v>
      </c>
      <c r="Q208" s="49" t="s">
        <v>42</v>
      </c>
      <c r="R208" s="52" t="s">
        <v>43</v>
      </c>
    </row>
    <row r="209" spans="2:20" x14ac:dyDescent="0.25">
      <c r="B209" s="217" t="s">
        <v>45</v>
      </c>
      <c r="C209" s="54" t="s">
        <v>52</v>
      </c>
      <c r="D209" s="55">
        <f>COUNTIF([3]Production_OTIF!AE$16:AE$43,"&gt;=0")</f>
        <v>6</v>
      </c>
      <c r="E209" s="55">
        <f>COUNTIF([3]Production_OTIF!AF$16:AF$43,"=HIT")</f>
        <v>5</v>
      </c>
      <c r="F209" s="58">
        <f>E209/D209%</f>
        <v>83.333333333333343</v>
      </c>
      <c r="G209" s="55">
        <v>6</v>
      </c>
      <c r="H209" s="55">
        <v>5</v>
      </c>
      <c r="I209" s="58">
        <f>H209/G209%</f>
        <v>83.333333333333343</v>
      </c>
      <c r="J209" s="57"/>
      <c r="K209" s="55"/>
      <c r="L209" s="58" t="e">
        <f>K209/J209%</f>
        <v>#DIV/0!</v>
      </c>
      <c r="M209" s="57"/>
      <c r="N209" s="55"/>
      <c r="O209" s="58">
        <v>0</v>
      </c>
      <c r="P209" s="57">
        <v>5</v>
      </c>
      <c r="Q209" s="55">
        <v>5</v>
      </c>
      <c r="R209" s="58">
        <f>Q209/P209%</f>
        <v>100</v>
      </c>
    </row>
    <row r="210" spans="2:20" x14ac:dyDescent="0.25">
      <c r="B210" s="218"/>
      <c r="C210" s="54" t="s">
        <v>53</v>
      </c>
      <c r="D210" s="55">
        <f>COUNTIF([3]Production_OTIF!AE$71:AE$72,"&gt;=0")</f>
        <v>0</v>
      </c>
      <c r="E210" s="55">
        <f>COUNTIF([3]Production_OTIF!AF$71:AF$72,"=Hit")</f>
        <v>0</v>
      </c>
      <c r="F210" s="58" t="e">
        <f>E210/D210%</f>
        <v>#DIV/0!</v>
      </c>
      <c r="G210" s="55"/>
      <c r="H210" s="55"/>
      <c r="I210" s="58" t="e">
        <f>H210/G210%</f>
        <v>#DIV/0!</v>
      </c>
      <c r="J210" s="57"/>
      <c r="K210" s="55"/>
      <c r="L210" s="58" t="e">
        <f>K210/J210%</f>
        <v>#DIV/0!</v>
      </c>
      <c r="M210" s="57"/>
      <c r="N210" s="55"/>
      <c r="O210" s="58">
        <v>0</v>
      </c>
      <c r="P210" s="57"/>
      <c r="Q210" s="55"/>
      <c r="R210" s="58">
        <v>0</v>
      </c>
    </row>
    <row r="211" spans="2:20" x14ac:dyDescent="0.25">
      <c r="B211" s="53" t="s">
        <v>58</v>
      </c>
      <c r="C211" s="54" t="s">
        <v>52</v>
      </c>
      <c r="D211" s="55">
        <f>COUNTIF([3]Production_OTIF!AE$48:AE$69,"&gt;=0")</f>
        <v>2</v>
      </c>
      <c r="E211" s="55">
        <f>COUNTIF([3]Production_OTIF!AF$48:AF$69,"=Hit")</f>
        <v>0</v>
      </c>
      <c r="F211" s="58">
        <f>E211/D211%</f>
        <v>0</v>
      </c>
      <c r="G211" s="55">
        <v>2</v>
      </c>
      <c r="H211" s="55">
        <v>2</v>
      </c>
      <c r="I211" s="58">
        <f>H211/G211%</f>
        <v>100</v>
      </c>
      <c r="J211" s="57"/>
      <c r="K211" s="55"/>
      <c r="L211" s="58">
        <v>0</v>
      </c>
      <c r="M211" s="57">
        <v>2</v>
      </c>
      <c r="N211" s="55">
        <v>0</v>
      </c>
      <c r="O211" s="58">
        <f>N211/M211%</f>
        <v>0</v>
      </c>
      <c r="P211" s="57"/>
      <c r="Q211" s="55"/>
      <c r="R211" s="58" t="e">
        <f>Q211/P211%</f>
        <v>#DIV/0!</v>
      </c>
    </row>
    <row r="212" spans="2:20" ht="15.75" thickBot="1" x14ac:dyDescent="0.3">
      <c r="B212" s="60" t="s">
        <v>51</v>
      </c>
      <c r="C212" s="61"/>
      <c r="D212" s="62">
        <f>SUM(D209:D211)</f>
        <v>8</v>
      </c>
      <c r="E212" s="62">
        <f>SUM(E209:E211)</f>
        <v>5</v>
      </c>
      <c r="F212" s="63">
        <f>E212/D212</f>
        <v>0.625</v>
      </c>
      <c r="G212" s="64">
        <f>SUM(G209:G211)</f>
        <v>8</v>
      </c>
      <c r="H212" s="64">
        <f>SUM(H209:H211)</f>
        <v>7</v>
      </c>
      <c r="I212" s="66">
        <f>H212/G212</f>
        <v>0.875</v>
      </c>
      <c r="J212" s="67">
        <f>SUM(J209:J211)</f>
        <v>0</v>
      </c>
      <c r="K212" s="67">
        <f>SUM(K209:K211)</f>
        <v>0</v>
      </c>
      <c r="L212" s="68" t="e">
        <f>K212/J212</f>
        <v>#DIV/0!</v>
      </c>
      <c r="M212" s="64">
        <f t="shared" ref="M212:N212" si="9">SUM(M209:M211)</f>
        <v>2</v>
      </c>
      <c r="N212" s="64">
        <f t="shared" si="9"/>
        <v>0</v>
      </c>
      <c r="O212" s="69">
        <f>N212/M212</f>
        <v>0</v>
      </c>
      <c r="P212" s="67">
        <f>SUM(P209:P211)</f>
        <v>5</v>
      </c>
      <c r="Q212" s="67">
        <f>SUM(Q209:Q211)</f>
        <v>5</v>
      </c>
      <c r="R212" s="70">
        <f>Q212/P212</f>
        <v>1</v>
      </c>
    </row>
    <row r="213" spans="2:20" x14ac:dyDescent="0.25">
      <c r="C213" s="80"/>
      <c r="D213" s="80">
        <f>D212-E212</f>
        <v>3</v>
      </c>
      <c r="E213" s="80"/>
      <c r="F213" s="80"/>
      <c r="G213" s="80">
        <f>G212-H212</f>
        <v>1</v>
      </c>
      <c r="H213" s="80"/>
      <c r="I213" s="80"/>
      <c r="J213" s="80">
        <f>J212-K212</f>
        <v>0</v>
      </c>
      <c r="K213" s="80"/>
      <c r="L213" s="80"/>
      <c r="M213" s="80">
        <f>M212-N212</f>
        <v>2</v>
      </c>
      <c r="N213" s="80"/>
      <c r="O213" s="80"/>
      <c r="P213" s="80">
        <f>P212-Q212</f>
        <v>0</v>
      </c>
      <c r="Q213" s="80"/>
      <c r="R213" s="80"/>
    </row>
    <row r="214" spans="2:20" ht="15.75" thickBot="1" x14ac:dyDescent="0.3"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1"/>
      <c r="Q214" s="81"/>
      <c r="R214" s="81"/>
      <c r="S214" s="81"/>
      <c r="T214" s="81"/>
    </row>
    <row r="215" spans="2:20" x14ac:dyDescent="0.25">
      <c r="B215" s="32"/>
      <c r="C215" s="82"/>
      <c r="D215" s="82"/>
      <c r="E215" s="82"/>
      <c r="F215" s="83"/>
      <c r="G215" s="84"/>
      <c r="H215" s="80"/>
      <c r="I215" s="80"/>
      <c r="J215" s="80"/>
      <c r="K215" s="80"/>
      <c r="L215" s="80"/>
      <c r="M215" s="80"/>
      <c r="N215" s="80"/>
      <c r="O215" s="80"/>
      <c r="P215" s="81"/>
      <c r="Q215" s="81"/>
      <c r="R215" s="81"/>
      <c r="S215" s="81"/>
      <c r="T215" s="81"/>
    </row>
    <row r="216" spans="2:20" x14ac:dyDescent="0.25">
      <c r="B216" s="36"/>
      <c r="C216" s="85"/>
      <c r="D216" s="86"/>
      <c r="E216" s="86"/>
      <c r="F216" s="87"/>
      <c r="G216" s="88"/>
      <c r="H216" s="80"/>
      <c r="I216" s="80"/>
      <c r="J216" s="80"/>
      <c r="K216" s="80"/>
      <c r="L216" s="80"/>
      <c r="M216" s="80"/>
      <c r="N216" s="80"/>
      <c r="O216" s="80"/>
      <c r="P216" s="81"/>
      <c r="Q216" s="81"/>
      <c r="R216" s="81"/>
      <c r="S216" s="81"/>
      <c r="T216" s="81"/>
    </row>
    <row r="217" spans="2:20" x14ac:dyDescent="0.25">
      <c r="B217" s="36"/>
      <c r="C217" s="85"/>
      <c r="D217" s="89"/>
      <c r="E217" s="89"/>
      <c r="F217" s="89"/>
      <c r="G217" s="90"/>
      <c r="H217" s="80"/>
      <c r="I217" s="80"/>
      <c r="J217" s="80"/>
      <c r="K217" s="80"/>
      <c r="L217" s="80"/>
      <c r="M217" s="80"/>
      <c r="N217" s="80"/>
      <c r="O217" s="80"/>
      <c r="P217" s="81"/>
      <c r="Q217" s="81"/>
      <c r="R217" s="81"/>
      <c r="S217" s="81"/>
      <c r="T217" s="81"/>
    </row>
    <row r="218" spans="2:20" ht="15.75" thickBot="1" x14ac:dyDescent="0.3">
      <c r="B218" s="42"/>
      <c r="C218" s="91"/>
      <c r="D218" s="91"/>
      <c r="E218" s="91"/>
      <c r="F218" s="91"/>
      <c r="G218" s="92"/>
      <c r="H218" s="80"/>
      <c r="I218" s="80"/>
      <c r="J218" s="80"/>
      <c r="K218" s="80"/>
      <c r="L218" s="80"/>
      <c r="M218" s="80"/>
      <c r="N218" s="80"/>
      <c r="O218" s="80"/>
      <c r="P218" s="81"/>
      <c r="Q218" s="81"/>
      <c r="R218" s="81"/>
      <c r="S218" s="81"/>
      <c r="T218" s="81"/>
    </row>
    <row r="219" spans="2:20" x14ac:dyDescent="0.25"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1"/>
      <c r="Q219" s="81"/>
      <c r="R219" s="81"/>
      <c r="S219" s="81"/>
      <c r="T219" s="81"/>
    </row>
    <row r="220" spans="2:20" ht="15.75" thickBot="1" x14ac:dyDescent="0.3"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1"/>
      <c r="Q220" s="81"/>
      <c r="R220" s="81"/>
      <c r="S220" s="81"/>
      <c r="T220" s="81"/>
    </row>
    <row r="221" spans="2:20" ht="15.75" thickBot="1" x14ac:dyDescent="0.3">
      <c r="B221" s="45"/>
      <c r="C221" s="93"/>
      <c r="D221" s="222"/>
      <c r="E221" s="223"/>
      <c r="F221" s="224"/>
      <c r="G221" s="225"/>
      <c r="H221" s="226"/>
      <c r="I221" s="227"/>
      <c r="J221" s="228"/>
      <c r="K221" s="229"/>
      <c r="L221" s="230"/>
      <c r="M221" s="225"/>
      <c r="N221" s="226"/>
      <c r="O221" s="226"/>
      <c r="P221" s="219"/>
      <c r="Q221" s="220"/>
      <c r="R221" s="221"/>
      <c r="S221" s="81"/>
      <c r="T221" s="81"/>
    </row>
    <row r="222" spans="2:20" x14ac:dyDescent="0.25">
      <c r="B222" s="47"/>
      <c r="C222" s="94"/>
      <c r="D222" s="95"/>
      <c r="E222" s="95"/>
      <c r="F222" s="96"/>
      <c r="G222" s="97"/>
      <c r="H222" s="95"/>
      <c r="I222" s="96"/>
      <c r="J222" s="97"/>
      <c r="K222" s="95"/>
      <c r="L222" s="96"/>
      <c r="M222" s="97"/>
      <c r="N222" s="95"/>
      <c r="O222" s="98"/>
      <c r="P222" s="99"/>
      <c r="Q222" s="100"/>
      <c r="R222" s="101"/>
      <c r="S222" s="81"/>
      <c r="T222" s="81"/>
    </row>
    <row r="223" spans="2:20" x14ac:dyDescent="0.25">
      <c r="B223" s="217"/>
      <c r="C223" s="102"/>
      <c r="D223" s="103"/>
      <c r="E223" s="103"/>
      <c r="F223" s="104"/>
      <c r="G223" s="103"/>
      <c r="H223" s="103"/>
      <c r="I223" s="104"/>
      <c r="J223" s="105"/>
      <c r="K223" s="103"/>
      <c r="L223" s="104"/>
      <c r="M223" s="105"/>
      <c r="N223" s="103"/>
      <c r="O223" s="104"/>
      <c r="P223" s="57"/>
      <c r="Q223" s="55"/>
      <c r="R223" s="58"/>
      <c r="S223" s="81"/>
      <c r="T223" s="81"/>
    </row>
    <row r="224" spans="2:20" x14ac:dyDescent="0.25">
      <c r="B224" s="218"/>
      <c r="C224" s="102"/>
      <c r="D224" s="103"/>
      <c r="E224" s="103"/>
      <c r="F224" s="104"/>
      <c r="G224" s="103"/>
      <c r="H224" s="103"/>
      <c r="I224" s="104"/>
      <c r="J224" s="105"/>
      <c r="K224" s="103"/>
      <c r="L224" s="104"/>
      <c r="M224" s="105"/>
      <c r="N224" s="103"/>
      <c r="O224" s="104"/>
      <c r="P224" s="57"/>
      <c r="Q224" s="55"/>
      <c r="R224" s="58"/>
      <c r="S224" s="81"/>
      <c r="T224" s="81"/>
    </row>
    <row r="225" spans="2:20" x14ac:dyDescent="0.25">
      <c r="B225" s="53"/>
      <c r="C225" s="102"/>
      <c r="D225" s="103"/>
      <c r="E225" s="103"/>
      <c r="F225" s="104"/>
      <c r="G225" s="103"/>
      <c r="H225" s="103"/>
      <c r="I225" s="104"/>
      <c r="J225" s="105"/>
      <c r="K225" s="103"/>
      <c r="L225" s="104"/>
      <c r="M225" s="105"/>
      <c r="N225" s="103"/>
      <c r="O225" s="104"/>
      <c r="P225" s="57"/>
      <c r="Q225" s="55"/>
      <c r="R225" s="58"/>
      <c r="S225" s="81"/>
      <c r="T225" s="81"/>
    </row>
    <row r="226" spans="2:20" ht="15.75" thickBot="1" x14ac:dyDescent="0.3">
      <c r="B226" s="60"/>
      <c r="C226" s="106"/>
      <c r="D226" s="107"/>
      <c r="E226" s="107"/>
      <c r="F226" s="108"/>
      <c r="G226" s="109"/>
      <c r="H226" s="109"/>
      <c r="I226" s="110"/>
      <c r="J226" s="111"/>
      <c r="K226" s="111"/>
      <c r="L226" s="112"/>
      <c r="M226" s="109"/>
      <c r="N226" s="109"/>
      <c r="O226" s="113"/>
      <c r="P226" s="67"/>
      <c r="Q226" s="67"/>
      <c r="R226" s="70"/>
      <c r="S226" s="81"/>
      <c r="T226" s="81"/>
    </row>
    <row r="227" spans="2:20" x14ac:dyDescent="0.25"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1"/>
      <c r="Q227" s="81"/>
      <c r="R227" s="81"/>
      <c r="S227" s="81"/>
      <c r="T227" s="81"/>
    </row>
    <row r="228" spans="2:20" x14ac:dyDescent="0.25">
      <c r="P228" s="81"/>
      <c r="Q228" s="81"/>
      <c r="R228" s="81"/>
      <c r="S228" s="81"/>
      <c r="T228" s="81"/>
    </row>
    <row r="229" spans="2:20" ht="15.75" thickBot="1" x14ac:dyDescent="0.3">
      <c r="L229" s="30"/>
      <c r="P229" s="81">
        <f>P151+P179+P194+P209</f>
        <v>24</v>
      </c>
      <c r="Q229" s="81">
        <f t="shared" ref="P229:Q231" si="10">Q151+Q179+Q194+Q209</f>
        <v>24</v>
      </c>
      <c r="R229" s="81">
        <v>6</v>
      </c>
      <c r="S229" s="81">
        <f>Q229+R229</f>
        <v>30</v>
      </c>
      <c r="T229" s="81"/>
    </row>
    <row r="230" spans="2:20" x14ac:dyDescent="0.25">
      <c r="B230" s="114" t="s">
        <v>62</v>
      </c>
      <c r="C230" s="115" t="s">
        <v>32</v>
      </c>
      <c r="D230" s="115" t="s">
        <v>33</v>
      </c>
      <c r="E230" s="115" t="s">
        <v>34</v>
      </c>
      <c r="F230" s="116" t="s">
        <v>35</v>
      </c>
      <c r="G230" s="117" t="s">
        <v>31</v>
      </c>
      <c r="K230" s="118"/>
      <c r="L230" s="118"/>
      <c r="P230" s="81">
        <f t="shared" si="10"/>
        <v>0</v>
      </c>
      <c r="Q230" s="81">
        <f t="shared" si="10"/>
        <v>0</v>
      </c>
      <c r="R230" s="81"/>
      <c r="S230" s="81"/>
      <c r="T230" s="81"/>
    </row>
    <row r="231" spans="2:20" x14ac:dyDescent="0.25">
      <c r="B231" s="36" t="s">
        <v>36</v>
      </c>
      <c r="C231" s="71">
        <f>C145+C172+C186+C201+C216</f>
        <v>36</v>
      </c>
      <c r="D231" s="71">
        <f>D145+D172+D186+D201+D216</f>
        <v>36</v>
      </c>
      <c r="E231" s="71">
        <f>E145+E172+E186+E201+E216</f>
        <v>14</v>
      </c>
      <c r="F231" s="71">
        <f t="shared" ref="D231:G232" si="11">F145+F172+F186+F201+F216</f>
        <v>10</v>
      </c>
      <c r="G231" s="119">
        <f t="shared" si="11"/>
        <v>30</v>
      </c>
      <c r="J231" s="118"/>
      <c r="K231" s="120"/>
      <c r="L231" s="121"/>
      <c r="P231" s="81">
        <f>P153+P181+P196+P211</f>
        <v>6</v>
      </c>
      <c r="Q231" s="81">
        <f t="shared" si="10"/>
        <v>6</v>
      </c>
      <c r="R231" s="81">
        <v>10</v>
      </c>
      <c r="S231" s="81">
        <f>Q231+R231</f>
        <v>16</v>
      </c>
      <c r="T231" s="81"/>
    </row>
    <row r="232" spans="2:20" x14ac:dyDescent="0.25">
      <c r="B232" s="36" t="s">
        <v>37</v>
      </c>
      <c r="C232" s="71">
        <f>C146+C173+C187+C202+C217</f>
        <v>30</v>
      </c>
      <c r="D232" s="71">
        <f t="shared" si="11"/>
        <v>34</v>
      </c>
      <c r="E232" s="71">
        <f t="shared" si="11"/>
        <v>14</v>
      </c>
      <c r="F232" s="71">
        <f t="shared" si="11"/>
        <v>6</v>
      </c>
      <c r="G232" s="73">
        <f t="shared" si="11"/>
        <v>30</v>
      </c>
      <c r="H232" s="122"/>
      <c r="I232" s="2"/>
      <c r="J232" s="30"/>
      <c r="K232" s="30"/>
      <c r="P232" s="81"/>
      <c r="Q232" s="81"/>
      <c r="R232" s="81"/>
      <c r="S232" s="81"/>
      <c r="T232" s="81"/>
    </row>
    <row r="233" spans="2:20" ht="15.75" thickBot="1" x14ac:dyDescent="0.3">
      <c r="B233" s="42" t="s">
        <v>8</v>
      </c>
      <c r="C233" s="43">
        <f>C232/C231</f>
        <v>0.83333333333333337</v>
      </c>
      <c r="D233" s="43">
        <f>D232/D231</f>
        <v>0.94444444444444442</v>
      </c>
      <c r="E233" s="43">
        <f>E232/E231</f>
        <v>1</v>
      </c>
      <c r="F233" s="43">
        <f>F232/F231</f>
        <v>0.6</v>
      </c>
      <c r="G233" s="44">
        <f>G232/G231</f>
        <v>1</v>
      </c>
      <c r="I233" s="123"/>
      <c r="J233" s="121"/>
      <c r="K233" s="30"/>
      <c r="P233" s="81">
        <v>14</v>
      </c>
      <c r="Q233" s="81"/>
      <c r="R233" s="81"/>
      <c r="S233" s="81"/>
      <c r="T233" s="81"/>
    </row>
    <row r="234" spans="2:20" x14ac:dyDescent="0.25">
      <c r="I234" s="30"/>
      <c r="J234" s="30"/>
      <c r="K234" s="121"/>
      <c r="P234" s="81"/>
      <c r="Q234" s="81"/>
      <c r="R234" s="81"/>
      <c r="S234" s="81"/>
      <c r="T234" s="81"/>
    </row>
    <row r="235" spans="2:20" x14ac:dyDescent="0.25">
      <c r="I235" s="30"/>
      <c r="J235" s="30"/>
      <c r="K235" s="30"/>
      <c r="P235" s="81"/>
      <c r="Q235" s="81"/>
      <c r="R235" s="81"/>
      <c r="S235" s="81"/>
      <c r="T235" s="81"/>
    </row>
    <row r="236" spans="2:20" ht="15.75" thickBot="1" x14ac:dyDescent="0.3">
      <c r="J236" s="2"/>
      <c r="K236" s="2"/>
      <c r="P236" s="81"/>
      <c r="Q236" s="81"/>
      <c r="R236" s="81"/>
      <c r="S236" s="81"/>
      <c r="T236" s="81"/>
    </row>
    <row r="237" spans="2:20" x14ac:dyDescent="0.25">
      <c r="B237" s="114" t="s">
        <v>62</v>
      </c>
      <c r="C237" s="115" t="s">
        <v>1</v>
      </c>
      <c r="D237" s="115" t="s">
        <v>33</v>
      </c>
      <c r="E237" s="115" t="s">
        <v>34</v>
      </c>
      <c r="F237" s="124" t="s">
        <v>35</v>
      </c>
      <c r="G237" s="117" t="s">
        <v>31</v>
      </c>
    </row>
    <row r="238" spans="2:20" x14ac:dyDescent="0.25">
      <c r="B238" s="36" t="s">
        <v>36</v>
      </c>
      <c r="C238" s="71">
        <f>C119</f>
        <v>44</v>
      </c>
      <c r="D238" s="71">
        <f>D231</f>
        <v>36</v>
      </c>
      <c r="E238" s="71">
        <f>SUM(C106:C112,C115,C116,C117,C118)</f>
        <v>16</v>
      </c>
      <c r="F238" s="73">
        <f>C238-E238</f>
        <v>28</v>
      </c>
      <c r="G238" s="119">
        <f>G231</f>
        <v>30</v>
      </c>
      <c r="H238" s="125"/>
      <c r="J238" s="80"/>
    </row>
    <row r="239" spans="2:20" x14ac:dyDescent="0.25">
      <c r="B239" s="36" t="s">
        <v>37</v>
      </c>
      <c r="C239" s="71">
        <f>D119</f>
        <v>39</v>
      </c>
      <c r="D239" s="71">
        <f>D232</f>
        <v>34</v>
      </c>
      <c r="E239" s="71">
        <f>SUM(D106:D112)</f>
        <v>14</v>
      </c>
      <c r="F239" s="73">
        <f>SUM(D113:D118)</f>
        <v>25</v>
      </c>
      <c r="G239" s="73">
        <f>G232</f>
        <v>30</v>
      </c>
    </row>
    <row r="240" spans="2:20" ht="15.75" thickBot="1" x14ac:dyDescent="0.3">
      <c r="B240" s="42" t="s">
        <v>8</v>
      </c>
      <c r="C240" s="43">
        <f>C239/C238</f>
        <v>0.88636363636363635</v>
      </c>
      <c r="D240" s="43">
        <f>D239/D238</f>
        <v>0.94444444444444442</v>
      </c>
      <c r="E240" s="43">
        <f>E239/E238</f>
        <v>0.875</v>
      </c>
      <c r="F240" s="44">
        <f>F239/F238</f>
        <v>0.8928571428571429</v>
      </c>
      <c r="G240" s="44">
        <f>G239/G238</f>
        <v>1</v>
      </c>
    </row>
    <row r="242" spans="4:13" x14ac:dyDescent="0.25">
      <c r="D242" s="126"/>
    </row>
    <row r="243" spans="4:13" x14ac:dyDescent="0.25">
      <c r="D243" s="126"/>
      <c r="E243" s="126"/>
      <c r="G243" s="127"/>
    </row>
    <row r="245" spans="4:13" x14ac:dyDescent="0.25">
      <c r="D245" s="128"/>
      <c r="E245" s="128"/>
      <c r="F245" s="128"/>
      <c r="G245" s="128"/>
      <c r="H245" s="128"/>
      <c r="I245" s="129"/>
      <c r="L245" s="126"/>
      <c r="M245" s="126"/>
    </row>
  </sheetData>
  <mergeCells count="40">
    <mergeCell ref="P221:R221"/>
    <mergeCell ref="B223:B224"/>
    <mergeCell ref="D207:F207"/>
    <mergeCell ref="G207:I207"/>
    <mergeCell ref="J207:L207"/>
    <mergeCell ref="M207:O207"/>
    <mergeCell ref="D221:F221"/>
    <mergeCell ref="G221:I221"/>
    <mergeCell ref="J221:L221"/>
    <mergeCell ref="M221:O221"/>
    <mergeCell ref="M177:O177"/>
    <mergeCell ref="P177:R177"/>
    <mergeCell ref="P207:R207"/>
    <mergeCell ref="B209:B210"/>
    <mergeCell ref="D192:F192"/>
    <mergeCell ref="G192:I192"/>
    <mergeCell ref="J192:L192"/>
    <mergeCell ref="M192:O192"/>
    <mergeCell ref="P192:R192"/>
    <mergeCell ref="B194:B195"/>
    <mergeCell ref="B179:B180"/>
    <mergeCell ref="B151:B152"/>
    <mergeCell ref="D162:F162"/>
    <mergeCell ref="G162:I162"/>
    <mergeCell ref="J162:L162"/>
    <mergeCell ref="D177:F177"/>
    <mergeCell ref="G177:I177"/>
    <mergeCell ref="J177:L177"/>
    <mergeCell ref="M162:O162"/>
    <mergeCell ref="P162:R162"/>
    <mergeCell ref="D135:F135"/>
    <mergeCell ref="G135:I135"/>
    <mergeCell ref="J135:L135"/>
    <mergeCell ref="M135:O135"/>
    <mergeCell ref="P135:R135"/>
    <mergeCell ref="D149:F149"/>
    <mergeCell ref="G149:I149"/>
    <mergeCell ref="J149:L149"/>
    <mergeCell ref="M149:O149"/>
    <mergeCell ref="P149:R149"/>
  </mergeCells>
  <dataValidations count="3">
    <dataValidation type="list" allowBlank="1" showInputMessage="1" showErrorMessage="1" sqref="BA9">
      <formula1>$BS:$BS</formula1>
    </dataValidation>
    <dataValidation type="list" allowBlank="1" showInputMessage="1" showErrorMessage="1" sqref="B98 B14:B15 B35:B36 B113:B114 B57:B58 B78:B79">
      <formula1>$AR$2:$AR$23</formula1>
    </dataValidation>
    <dataValidation type="list" allowBlank="1" showInputMessage="1" showErrorMessage="1" sqref="B80:B82 B50:B56 B16:B18 B92:B97 B28:B34 B71:B77 B59:B61 B99 B106:B112 B37:B39 B115:B117 B7:B13">
      <formula1>$BA$2:$BA$17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10" sqref="G10"/>
    </sheetView>
  </sheetViews>
  <sheetFormatPr defaultRowHeight="15" x14ac:dyDescent="0.25"/>
  <cols>
    <col min="3" max="3" width="11" bestFit="1" customWidth="1"/>
    <col min="4" max="18" width="9.42578125" customWidth="1"/>
  </cols>
  <sheetData>
    <row r="1" spans="1:18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18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18" x14ac:dyDescent="0.25">
      <c r="A3" s="135" t="s">
        <v>72</v>
      </c>
      <c r="B3" s="136" t="s">
        <v>45</v>
      </c>
      <c r="C3" s="137" t="s">
        <v>46</v>
      </c>
      <c r="D3" s="138">
        <f>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</f>
        <v>39</v>
      </c>
      <c r="E3" s="139">
        <f>COUNTIFS([4]Data!$C$5:$C$1000,"="&amp;$A3,[4]Data!$E$5:$E$1000,"="&amp;$B3,[4]Data!$D$5:$D$1000,"="&amp;$C3,[4]Data!$M$5:$M$1000,"="&amp;"Hit")</f>
        <v>38</v>
      </c>
      <c r="F3" s="140">
        <f t="shared" ref="F3:F10" si="0">IFERROR(E3/D3,"")</f>
        <v>0.97435897435897434</v>
      </c>
      <c r="G3" s="138">
        <f>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</f>
        <v>39</v>
      </c>
      <c r="H3" s="139">
        <f>(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)-(SUMIFS([4]Data!$N$5:$N$1000,[4]Data!$C$5:$C$1000,"="&amp;$A3,[4]Data!$E$5:$E$1000,"="&amp;$B3,[4]Data!$D$5:$D$1000,"="&amp;$C3))</f>
        <v>38</v>
      </c>
      <c r="I3" s="140">
        <f t="shared" ref="I3:I10" si="1">IFERROR(H3/G3,"")</f>
        <v>0.97435897435897434</v>
      </c>
      <c r="J3" s="141">
        <f>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</f>
        <v>39</v>
      </c>
      <c r="K3" s="139">
        <f>(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)-(SUMIFS([4]Data!$O$5:$O$1000,[4]Data!$C$5:$C$1000,"="&amp;$A3,[4]Data!$E$5:$E$1000,"="&amp;$B3,[4]Data!$D$5:$D$1000,"="&amp;$C3))</f>
        <v>39</v>
      </c>
      <c r="L3" s="142">
        <f t="shared" ref="L3:L10" si="2">IFERROR(K3/J3,"")</f>
        <v>1</v>
      </c>
      <c r="M3" s="138">
        <f>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</f>
        <v>39</v>
      </c>
      <c r="N3" s="139">
        <f>(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)-(SUMIFS([4]Data!$P$5:$P$1000,[4]Data!$C$5:$C$1000,"="&amp;$A3,[4]Data!$E$5:$E$1000,"="&amp;$B3,[4]Data!$D$5:$D$1000,"="&amp;$C3))</f>
        <v>39</v>
      </c>
      <c r="O3" s="140">
        <f t="shared" ref="O3:O10" si="3">IFERROR(N3/M3,"")</f>
        <v>1</v>
      </c>
      <c r="P3" s="138">
        <f>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</f>
        <v>39</v>
      </c>
      <c r="Q3" s="139">
        <f>(COUNTIFS([4]Data!$C$5:$C$1000,"="&amp;$A3,[4]Data!$E$5:$E$1000,"="&amp;$B3,[4]Data!$D$5:$D$1000,"="&amp;$C3,[4]Data!$M$5:$M$1000,"="&amp;"Hit")+COUNTIFS([4]Data!$C$5:$C$1000,"="&amp;$A3,[4]Data!$E$5:$E$1000,"="&amp;$B3,[4]Data!$D$5:$D$1000,"="&amp;$C3,[4]Data!$M$5:$M$1000,"="&amp;"Miss"))-(SUMIFS([4]Data!$Q$5:$Q$1000,[4]Data!$C$5:$C$1000,"="&amp;$A3,[4]Data!$E$5:$E$1000,"="&amp;$B3,[4]Data!$D$5:$D$1000,"="&amp;$C3))</f>
        <v>39</v>
      </c>
      <c r="R3" s="140">
        <f t="shared" ref="R3:R10" si="4">IFERROR(Q3/P3,"")</f>
        <v>1</v>
      </c>
    </row>
    <row r="4" spans="1:18" x14ac:dyDescent="0.25">
      <c r="A4" s="143" t="s">
        <v>72</v>
      </c>
      <c r="B4" s="144" t="s">
        <v>45</v>
      </c>
      <c r="C4" s="145" t="s">
        <v>48</v>
      </c>
      <c r="D4" s="146">
        <f>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</f>
        <v>10</v>
      </c>
      <c r="E4" s="147">
        <f>COUNTIFS([4]Data!$C$5:$C$1000,"="&amp;$A4,[4]Data!$E$5:$E$1000,"="&amp;$B4,[4]Data!$D$5:$D$1000,"="&amp;$C4,[4]Data!$M$5:$M$1000,"="&amp;"Hit")</f>
        <v>10</v>
      </c>
      <c r="F4" s="148">
        <f t="shared" si="0"/>
        <v>1</v>
      </c>
      <c r="G4" s="146">
        <f>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</f>
        <v>10</v>
      </c>
      <c r="H4" s="147">
        <f>(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)-(SUMIFS([4]Data!$N$5:$N$1000,[4]Data!$C$5:$C$1000,"="&amp;$A4,[4]Data!$E$5:$E$1000,"="&amp;$B4,[4]Data!$D$5:$D$1000,"="&amp;$C4))</f>
        <v>10</v>
      </c>
      <c r="I4" s="148">
        <f t="shared" si="1"/>
        <v>1</v>
      </c>
      <c r="J4" s="149">
        <f>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</f>
        <v>10</v>
      </c>
      <c r="K4" s="147">
        <f>(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)-(SUMIFS([4]Data!$O$5:$O$1000,[4]Data!$C$5:$C$1000,"="&amp;$A4,[4]Data!$E$5:$E$1000,"="&amp;$B4,[4]Data!$D$5:$D$1000,"="&amp;$C4))</f>
        <v>10</v>
      </c>
      <c r="L4" s="150">
        <f t="shared" si="2"/>
        <v>1</v>
      </c>
      <c r="M4" s="146">
        <f>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</f>
        <v>10</v>
      </c>
      <c r="N4" s="147">
        <f>(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)-(SUMIFS([4]Data!$P$5:$P$1000,[4]Data!$C$5:$C$1000,"="&amp;$A4,[4]Data!$E$5:$E$1000,"="&amp;$B4,[4]Data!$D$5:$D$1000,"="&amp;$C4))</f>
        <v>10</v>
      </c>
      <c r="O4" s="148">
        <f t="shared" si="3"/>
        <v>1</v>
      </c>
      <c r="P4" s="146">
        <f>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</f>
        <v>10</v>
      </c>
      <c r="Q4" s="147">
        <f>(COUNTIFS([4]Data!$C$5:$C$1000,"="&amp;$A4,[4]Data!$E$5:$E$1000,"="&amp;$B4,[4]Data!$D$5:$D$1000,"="&amp;$C4,[4]Data!$M$5:$M$1000,"="&amp;"Hit")+COUNTIFS([4]Data!$C$5:$C$1000,"="&amp;$A4,[4]Data!$E$5:$E$1000,"="&amp;$B4,[4]Data!$D$5:$D$1000,"="&amp;$C4,[4]Data!$M$5:$M$1000,"="&amp;"Miss"))-(SUMIFS([4]Data!$Q$5:$Q$1000,[4]Data!$C$5:$C$1000,"="&amp;$A4,[4]Data!$E$5:$E$1000,"="&amp;$B4,[4]Data!$D$5:$D$1000,"="&amp;$C4))</f>
        <v>10</v>
      </c>
      <c r="R4" s="148">
        <f t="shared" si="4"/>
        <v>1</v>
      </c>
    </row>
    <row r="5" spans="1:18" x14ac:dyDescent="0.25">
      <c r="A5" s="143" t="s">
        <v>72</v>
      </c>
      <c r="B5" s="144" t="s">
        <v>45</v>
      </c>
      <c r="C5" s="145" t="s">
        <v>49</v>
      </c>
      <c r="D5" s="146">
        <f>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</f>
        <v>2</v>
      </c>
      <c r="E5" s="147">
        <f>COUNTIFS([4]Data!$C$5:$C$1000,"="&amp;$A5,[4]Data!$E$5:$E$1000,"="&amp;$B5,[4]Data!$D$5:$D$1000,"="&amp;$C5,[4]Data!$M$5:$M$1000,"="&amp;"Hit")</f>
        <v>1</v>
      </c>
      <c r="F5" s="148">
        <f t="shared" si="0"/>
        <v>0.5</v>
      </c>
      <c r="G5" s="146">
        <f>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</f>
        <v>2</v>
      </c>
      <c r="H5" s="147">
        <f>(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)-(SUMIFS([4]Data!$N$5:$N$1000,[4]Data!$C$5:$C$1000,"="&amp;$A5,[4]Data!$E$5:$E$1000,"="&amp;$B5,[4]Data!$D$5:$D$1000,"="&amp;$C5))</f>
        <v>1</v>
      </c>
      <c r="I5" s="148">
        <f t="shared" si="1"/>
        <v>0.5</v>
      </c>
      <c r="J5" s="149">
        <f>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</f>
        <v>2</v>
      </c>
      <c r="K5" s="147">
        <f>(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)-(SUMIFS([4]Data!$O$5:$O$1000,[4]Data!$C$5:$C$1000,"="&amp;$A5,[4]Data!$E$5:$E$1000,"="&amp;$B5,[4]Data!$D$5:$D$1000,"="&amp;$C5))</f>
        <v>2</v>
      </c>
      <c r="L5" s="150">
        <f t="shared" si="2"/>
        <v>1</v>
      </c>
      <c r="M5" s="146">
        <f>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</f>
        <v>2</v>
      </c>
      <c r="N5" s="147">
        <f>(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)-(SUMIFS([4]Data!$P$5:$P$1000,[4]Data!$C$5:$C$1000,"="&amp;$A5,[4]Data!$E$5:$E$1000,"="&amp;$B5,[4]Data!$D$5:$D$1000,"="&amp;$C5))</f>
        <v>2</v>
      </c>
      <c r="O5" s="148">
        <f t="shared" si="3"/>
        <v>1</v>
      </c>
      <c r="P5" s="146">
        <f>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</f>
        <v>2</v>
      </c>
      <c r="Q5" s="147">
        <f>(COUNTIFS([4]Data!$C$5:$C$1000,"="&amp;$A5,[4]Data!$E$5:$E$1000,"="&amp;$B5,[4]Data!$D$5:$D$1000,"="&amp;$C5,[4]Data!$M$5:$M$1000,"="&amp;"Hit")+COUNTIFS([4]Data!$C$5:$C$1000,"="&amp;$A5,[4]Data!$E$5:$E$1000,"="&amp;$B5,[4]Data!$D$5:$D$1000,"="&amp;$C5,[4]Data!$M$5:$M$1000,"="&amp;"Miss"))-(SUMIFS([4]Data!$Q$5:$Q$1000,[4]Data!$C$5:$C$1000,"="&amp;$A5,[4]Data!$E$5:$E$1000,"="&amp;$B5,[4]Data!$D$5:$D$1000,"="&amp;$C5))</f>
        <v>2</v>
      </c>
      <c r="R5" s="148">
        <f t="shared" si="4"/>
        <v>1</v>
      </c>
    </row>
    <row r="6" spans="1:18" x14ac:dyDescent="0.25">
      <c r="A6" s="143" t="s">
        <v>72</v>
      </c>
      <c r="B6" s="144" t="s">
        <v>73</v>
      </c>
      <c r="C6" s="145" t="s">
        <v>46</v>
      </c>
      <c r="D6" s="146">
        <f>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</f>
        <v>68</v>
      </c>
      <c r="E6" s="147">
        <f>COUNTIFS([4]Data!$C$5:$C$1000,"="&amp;$A6,[4]Data!$E$5:$E$1000,"="&amp;$B6,[4]Data!$D$5:$D$1000,"="&amp;$C6,[4]Data!$M$5:$M$1000,"="&amp;"Hit")</f>
        <v>58</v>
      </c>
      <c r="F6" s="148">
        <f t="shared" si="0"/>
        <v>0.8529411764705882</v>
      </c>
      <c r="G6" s="146">
        <f>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</f>
        <v>68</v>
      </c>
      <c r="H6" s="147">
        <f>(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)-(SUMIFS([4]Data!$N$5:$N$1000,[4]Data!$C$5:$C$1000,"="&amp;$A6,[4]Data!$E$5:$E$1000,"="&amp;$B6,[4]Data!$D$5:$D$1000,"="&amp;$C6))</f>
        <v>68</v>
      </c>
      <c r="I6" s="148">
        <f t="shared" si="1"/>
        <v>1</v>
      </c>
      <c r="J6" s="149">
        <f>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</f>
        <v>68</v>
      </c>
      <c r="K6" s="147">
        <f>(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)-(SUMIFS([4]Data!$O$5:$O$1000,[4]Data!$C$5:$C$1000,"="&amp;$A6,[4]Data!$E$5:$E$1000,"="&amp;$B6,[4]Data!$D$5:$D$1000,"="&amp;$C6))</f>
        <v>62</v>
      </c>
      <c r="L6" s="150">
        <f t="shared" si="2"/>
        <v>0.91176470588235292</v>
      </c>
      <c r="M6" s="146">
        <f>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</f>
        <v>68</v>
      </c>
      <c r="N6" s="147">
        <f>(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)-(SUMIFS([4]Data!$P$5:$P$1000,[4]Data!$C$5:$C$1000,"="&amp;$A6,[4]Data!$E$5:$E$1000,"="&amp;$B6,[4]Data!$D$5:$D$1000,"="&amp;$C6))</f>
        <v>64</v>
      </c>
      <c r="O6" s="148">
        <f t="shared" si="3"/>
        <v>0.94117647058823528</v>
      </c>
      <c r="P6" s="146">
        <f>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</f>
        <v>68</v>
      </c>
      <c r="Q6" s="147">
        <f>(COUNTIFS([4]Data!$C$5:$C$1000,"="&amp;$A6,[4]Data!$E$5:$E$1000,"="&amp;$B6,[4]Data!$D$5:$D$1000,"="&amp;$C6,[4]Data!$M$5:$M$1000,"="&amp;"Hit")+COUNTIFS([4]Data!$C$5:$C$1000,"="&amp;$A6,[4]Data!$E$5:$E$1000,"="&amp;$B6,[4]Data!$D$5:$D$1000,"="&amp;$C6,[4]Data!$M$5:$M$1000,"="&amp;"Miss"))-(SUMIFS([4]Data!$Q$5:$Q$1000,[4]Data!$C$5:$C$1000,"="&amp;$A6,[4]Data!$E$5:$E$1000,"="&amp;$B6,[4]Data!$D$5:$D$1000,"="&amp;$C6))</f>
        <v>68</v>
      </c>
      <c r="R6" s="148">
        <f t="shared" si="4"/>
        <v>1</v>
      </c>
    </row>
    <row r="7" spans="1:18" x14ac:dyDescent="0.25">
      <c r="A7" s="143" t="s">
        <v>74</v>
      </c>
      <c r="B7" s="144" t="s">
        <v>73</v>
      </c>
      <c r="C7" s="145" t="s">
        <v>52</v>
      </c>
      <c r="D7" s="146">
        <f>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</f>
        <v>18</v>
      </c>
      <c r="E7" s="147">
        <f>COUNTIFS([4]Data!$C$5:$C$1000,"="&amp;$A7,[4]Data!$E$5:$E$1000,"="&amp;$B7,[4]Data!$D$5:$D$1000,"="&amp;$C7,[4]Data!$M$5:$M$1000,"="&amp;"Hit")</f>
        <v>13</v>
      </c>
      <c r="F7" s="148">
        <f t="shared" si="0"/>
        <v>0.72222222222222221</v>
      </c>
      <c r="G7" s="146">
        <f>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</f>
        <v>18</v>
      </c>
      <c r="H7" s="147">
        <f>(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)-(SUMIFS([4]Data!$N$5:$N$1000,[4]Data!$C$5:$C$1000,"="&amp;$A7,[4]Data!$E$5:$E$1000,"="&amp;$B7,[4]Data!$D$5:$D$1000,"="&amp;$C7))</f>
        <v>14</v>
      </c>
      <c r="I7" s="148">
        <f t="shared" si="1"/>
        <v>0.77777777777777779</v>
      </c>
      <c r="J7" s="205">
        <f>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</f>
        <v>18</v>
      </c>
      <c r="K7" s="206">
        <f>(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)-(SUMIFS([4]Data!$O$5:$O$1000,[4]Data!$C$5:$C$1000,"="&amp;$A7,[4]Data!$E$5:$E$1000,"="&amp;$B7,[4]Data!$D$5:$D$1000,"="&amp;$C7))</f>
        <v>18</v>
      </c>
      <c r="L7" s="207">
        <f t="shared" si="2"/>
        <v>1</v>
      </c>
      <c r="M7" s="146">
        <f>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</f>
        <v>18</v>
      </c>
      <c r="N7" s="147">
        <f>(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)-(SUMIFS([4]Data!$P$5:$P$1000,[4]Data!$C$5:$C$1000,"="&amp;$A7,[4]Data!$E$5:$E$1000,"="&amp;$B7,[4]Data!$D$5:$D$1000,"="&amp;$C7))</f>
        <v>16</v>
      </c>
      <c r="O7" s="148">
        <f t="shared" si="3"/>
        <v>0.88888888888888884</v>
      </c>
      <c r="P7" s="146">
        <f>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</f>
        <v>18</v>
      </c>
      <c r="Q7" s="147">
        <f>(COUNTIFS([4]Data!$C$5:$C$1000,"="&amp;$A7,[4]Data!$E$5:$E$1000,"="&amp;$B7,[4]Data!$D$5:$D$1000,"="&amp;$C7,[4]Data!$M$5:$M$1000,"="&amp;"Hit")+COUNTIFS([4]Data!$C$5:$C$1000,"="&amp;$A7,[4]Data!$E$5:$E$1000,"="&amp;$B7,[4]Data!$D$5:$D$1000,"="&amp;$C7,[4]Data!$M$5:$M$1000,"="&amp;"Miss"))-(SUMIFS([4]Data!$Q$5:$Q$1000,[4]Data!$C$5:$C$1000,"="&amp;$A7,[4]Data!$E$5:$E$1000,"="&amp;$B7,[4]Data!$D$5:$D$1000,"="&amp;$C7))</f>
        <v>18</v>
      </c>
      <c r="R7" s="148">
        <f t="shared" si="4"/>
        <v>1</v>
      </c>
    </row>
    <row r="8" spans="1:18" x14ac:dyDescent="0.25">
      <c r="A8" s="143" t="s">
        <v>74</v>
      </c>
      <c r="B8" s="144" t="s">
        <v>45</v>
      </c>
      <c r="C8" s="145" t="s">
        <v>52</v>
      </c>
      <c r="D8" s="146">
        <f>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</f>
        <v>9</v>
      </c>
      <c r="E8" s="147">
        <f>COUNTIFS([4]Data!$C$5:$C$1000,"="&amp;$A8,[4]Data!$E$5:$E$1000,"="&amp;$B8,[4]Data!$D$5:$D$1000,"="&amp;$C8,[4]Data!$M$5:$M$1000,"="&amp;"Hit")</f>
        <v>9</v>
      </c>
      <c r="F8" s="148">
        <f t="shared" si="0"/>
        <v>1</v>
      </c>
      <c r="G8" s="146">
        <f>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</f>
        <v>9</v>
      </c>
      <c r="H8" s="147">
        <f>(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)-(SUMIFS([4]Data!$N$5:$N$1000,[4]Data!$C$5:$C$1000,"="&amp;$A8,[4]Data!$E$5:$E$1000,"="&amp;$B8,[4]Data!$D$5:$D$1000,"="&amp;$C8))</f>
        <v>9</v>
      </c>
      <c r="I8" s="148">
        <f t="shared" si="1"/>
        <v>1</v>
      </c>
      <c r="J8" s="205">
        <f>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</f>
        <v>9</v>
      </c>
      <c r="K8" s="206">
        <f>(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)-(SUMIFS([4]Data!$O$5:$O$1000,[4]Data!$C$5:$C$1000,"="&amp;$A8,[4]Data!$E$5:$E$1000,"="&amp;$B8,[4]Data!$D$5:$D$1000,"="&amp;$C8))</f>
        <v>9</v>
      </c>
      <c r="L8" s="207">
        <f t="shared" si="2"/>
        <v>1</v>
      </c>
      <c r="M8" s="146">
        <f>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</f>
        <v>9</v>
      </c>
      <c r="N8" s="147">
        <f>(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)-(SUMIFS([4]Data!$P$5:$P$1000,[4]Data!$C$5:$C$1000,"="&amp;$A8,[4]Data!$E$5:$E$1000,"="&amp;$B8,[4]Data!$D$5:$D$1000,"="&amp;$C8))</f>
        <v>9</v>
      </c>
      <c r="O8" s="148">
        <f t="shared" si="3"/>
        <v>1</v>
      </c>
      <c r="P8" s="146">
        <f>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</f>
        <v>9</v>
      </c>
      <c r="Q8" s="147">
        <f>(COUNTIFS([4]Data!$C$5:$C$1000,"="&amp;$A8,[4]Data!$E$5:$E$1000,"="&amp;$B8,[4]Data!$D$5:$D$1000,"="&amp;$C8,[4]Data!$M$5:$M$1000,"="&amp;"Hit")+COUNTIFS([4]Data!$C$5:$C$1000,"="&amp;$A8,[4]Data!$E$5:$E$1000,"="&amp;$B8,[4]Data!$D$5:$D$1000,"="&amp;$C8,[4]Data!$M$5:$M$1000,"="&amp;"Miss"))-(SUMIFS([4]Data!$Q$5:$Q$1000,[4]Data!$C$5:$C$1000,"="&amp;$A8,[4]Data!$E$5:$E$1000,"="&amp;$B8,[4]Data!$D$5:$D$1000,"="&amp;$C8))</f>
        <v>9</v>
      </c>
      <c r="R8" s="148">
        <f t="shared" si="4"/>
        <v>1</v>
      </c>
    </row>
    <row r="9" spans="1:18" x14ac:dyDescent="0.25">
      <c r="A9" s="143" t="s">
        <v>75</v>
      </c>
      <c r="B9" s="144" t="s">
        <v>45</v>
      </c>
      <c r="C9" s="145" t="s">
        <v>49</v>
      </c>
      <c r="D9" s="146">
        <f>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</f>
        <v>1</v>
      </c>
      <c r="E9" s="147">
        <f>COUNTIFS([4]Data!$C$5:$C$1000,"="&amp;$A9,[4]Data!$E$5:$E$1000,"="&amp;$B9,[4]Data!$D$5:$D$1000,"="&amp;$C9,[4]Data!$M$5:$M$1000,"="&amp;"Hit")</f>
        <v>0</v>
      </c>
      <c r="F9" s="148">
        <f t="shared" si="0"/>
        <v>0</v>
      </c>
      <c r="G9" s="146">
        <f>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</f>
        <v>1</v>
      </c>
      <c r="H9" s="147">
        <f>(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)-(SUMIFS([4]Data!$N$5:$N$1000,[4]Data!$C$5:$C$1000,"="&amp;$A9,[4]Data!$E$5:$E$1000,"="&amp;$B9,[4]Data!$D$5:$D$1000,"="&amp;$C9))</f>
        <v>0</v>
      </c>
      <c r="I9" s="148">
        <f t="shared" si="1"/>
        <v>0</v>
      </c>
      <c r="J9" s="149">
        <f>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</f>
        <v>1</v>
      </c>
      <c r="K9" s="147">
        <f>(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)-(SUMIFS([4]Data!$O$5:$O$1000,[4]Data!$C$5:$C$1000,"="&amp;$A9,[4]Data!$E$5:$E$1000,"="&amp;$B9,[4]Data!$D$5:$D$1000,"="&amp;$C9))</f>
        <v>1</v>
      </c>
      <c r="L9" s="150">
        <f t="shared" si="2"/>
        <v>1</v>
      </c>
      <c r="M9" s="146">
        <f>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</f>
        <v>1</v>
      </c>
      <c r="N9" s="147">
        <f>(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)-(SUMIFS([4]Data!$P$5:$P$1000,[4]Data!$C$5:$C$1000,"="&amp;$A9,[4]Data!$E$5:$E$1000,"="&amp;$B9,[4]Data!$D$5:$D$1000,"="&amp;$C9))</f>
        <v>1</v>
      </c>
      <c r="O9" s="148">
        <f t="shared" si="3"/>
        <v>1</v>
      </c>
      <c r="P9" s="146">
        <f>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</f>
        <v>1</v>
      </c>
      <c r="Q9" s="147">
        <f>(COUNTIFS([4]Data!$C$5:$C$1000,"="&amp;$A9,[4]Data!$E$5:$E$1000,"="&amp;$B9,[4]Data!$D$5:$D$1000,"="&amp;$C9,[4]Data!$M$5:$M$1000,"="&amp;"Hit")+COUNTIFS([4]Data!$C$5:$C$1000,"="&amp;$A9,[4]Data!$E$5:$E$1000,"="&amp;$B9,[4]Data!$D$5:$D$1000,"="&amp;$C9,[4]Data!$M$5:$M$1000,"="&amp;"Miss"))-(SUMIFS([4]Data!$Q$5:$Q$1000,[4]Data!$C$5:$C$1000,"="&amp;$A9,[4]Data!$E$5:$E$1000,"="&amp;$B9,[4]Data!$D$5:$D$1000,"="&amp;$C9))</f>
        <v>1</v>
      </c>
      <c r="R9" s="148">
        <f t="shared" si="4"/>
        <v>1</v>
      </c>
    </row>
    <row r="10" spans="1:18" x14ac:dyDescent="0.25">
      <c r="A10" s="143" t="s">
        <v>75</v>
      </c>
      <c r="B10" s="144" t="s">
        <v>45</v>
      </c>
      <c r="C10" s="145" t="s">
        <v>46</v>
      </c>
      <c r="D10" s="146">
        <f>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</f>
        <v>1</v>
      </c>
      <c r="E10" s="147">
        <f>COUNTIFS([4]Data!$C$5:$C$1000,"="&amp;$A10,[4]Data!$E$5:$E$1000,"="&amp;$B10,[4]Data!$D$5:$D$1000,"="&amp;$C10,[4]Data!$M$5:$M$1000,"="&amp;"Hit")</f>
        <v>1</v>
      </c>
      <c r="F10" s="148">
        <f t="shared" si="0"/>
        <v>1</v>
      </c>
      <c r="G10" s="146">
        <f>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</f>
        <v>1</v>
      </c>
      <c r="H10" s="147">
        <f>(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)-(SUMIFS([4]Data!$N$5:$N$1000,[4]Data!$C$5:$C$1000,"="&amp;$A10,[4]Data!$E$5:$E$1000,"="&amp;$B10,[4]Data!$D$5:$D$1000,"="&amp;$C10))</f>
        <v>1</v>
      </c>
      <c r="I10" s="148">
        <f t="shared" si="1"/>
        <v>1</v>
      </c>
      <c r="J10" s="149">
        <f>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</f>
        <v>1</v>
      </c>
      <c r="K10" s="147">
        <f>(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)-(SUMIFS([4]Data!$O$5:$O$1000,[4]Data!$C$5:$C$1000,"="&amp;$A10,[4]Data!$E$5:$E$1000,"="&amp;$B10,[4]Data!$D$5:$D$1000,"="&amp;$C10))</f>
        <v>1</v>
      </c>
      <c r="L10" s="150">
        <f t="shared" si="2"/>
        <v>1</v>
      </c>
      <c r="M10" s="146">
        <f>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</f>
        <v>1</v>
      </c>
      <c r="N10" s="147">
        <f>(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)-(SUMIFS([4]Data!$P$5:$P$1000,[4]Data!$C$5:$C$1000,"="&amp;$A10,[4]Data!$E$5:$E$1000,"="&amp;$B10,[4]Data!$D$5:$D$1000,"="&amp;$C10))</f>
        <v>1</v>
      </c>
      <c r="O10" s="148">
        <f t="shared" si="3"/>
        <v>1</v>
      </c>
      <c r="P10" s="146">
        <f>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</f>
        <v>1</v>
      </c>
      <c r="Q10" s="147">
        <f>(COUNTIFS([4]Data!$C$5:$C$1000,"="&amp;$A10,[4]Data!$E$5:$E$1000,"="&amp;$B10,[4]Data!$D$5:$D$1000,"="&amp;$C10,[4]Data!$M$5:$M$1000,"="&amp;"Hit")+COUNTIFS([4]Data!$C$5:$C$1000,"="&amp;$A10,[4]Data!$E$5:$E$1000,"="&amp;$B10,[4]Data!$D$5:$D$1000,"="&amp;$C10,[4]Data!$M$5:$M$1000,"="&amp;"Miss"))-(SUMIFS([4]Data!$Q$5:$Q$1000,[4]Data!$C$5:$C$1000,"="&amp;$A10,[4]Data!$E$5:$E$1000,"="&amp;$B10,[4]Data!$D$5:$D$1000,"="&amp;$C10))</f>
        <v>1</v>
      </c>
      <c r="R10" s="148">
        <f t="shared" si="4"/>
        <v>1</v>
      </c>
    </row>
    <row r="11" spans="1:18" ht="15.75" thickBot="1" x14ac:dyDescent="0.3">
      <c r="A11" s="151" t="s">
        <v>75</v>
      </c>
      <c r="B11" s="152" t="s">
        <v>45</v>
      </c>
      <c r="C11" s="153" t="s">
        <v>76</v>
      </c>
      <c r="D11" s="154">
        <f>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</f>
        <v>0</v>
      </c>
      <c r="E11" s="155">
        <f>COUNTIFS([4]Data!$C$5:$C$1000,"="&amp;$A11,[4]Data!$E$5:$E$1000,"="&amp;$B11,[4]Data!$D$5:$D$1000,"="&amp;$C11,[4]Data!$M$5:$M$1000,"="&amp;"Hit")</f>
        <v>0</v>
      </c>
      <c r="F11" s="156" t="str">
        <f>IFERROR(E11/D11,"")</f>
        <v/>
      </c>
      <c r="G11" s="154">
        <f>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</f>
        <v>0</v>
      </c>
      <c r="H11" s="155">
        <f>(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)-(SUMIFS([4]Data!$N$5:$N$1000,[4]Data!$C$5:$C$1000,"="&amp;$A11,[4]Data!$E$5:$E$1000,"="&amp;$B11,[4]Data!$D$5:$D$1000,"="&amp;$C11))</f>
        <v>0</v>
      </c>
      <c r="I11" s="156" t="str">
        <f>IFERROR(H11/G11,"")</f>
        <v/>
      </c>
      <c r="J11" s="157">
        <f>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</f>
        <v>0</v>
      </c>
      <c r="K11" s="155">
        <f>(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)-(SUMIFS([4]Data!$O$5:$O$1000,[4]Data!$C$5:$C$1000,"="&amp;$A11,[4]Data!$E$5:$E$1000,"="&amp;$B11,[4]Data!$D$5:$D$1000,"="&amp;$C11))</f>
        <v>0</v>
      </c>
      <c r="L11" s="158" t="str">
        <f>IFERROR(K11/J11,"")</f>
        <v/>
      </c>
      <c r="M11" s="154">
        <f>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</f>
        <v>0</v>
      </c>
      <c r="N11" s="155">
        <f>(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)-(SUMIFS([4]Data!$P$5:$P$1000,[4]Data!$C$5:$C$1000,"="&amp;$A11,[4]Data!$E$5:$E$1000,"="&amp;$B11,[4]Data!$D$5:$D$1000,"="&amp;$C11))</f>
        <v>0</v>
      </c>
      <c r="O11" s="156" t="str">
        <f>IFERROR(N11/M11,"")</f>
        <v/>
      </c>
      <c r="P11" s="154">
        <f>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</f>
        <v>0</v>
      </c>
      <c r="Q11" s="155">
        <f>(COUNTIFS([4]Data!$C$5:$C$1000,"="&amp;$A11,[4]Data!$E$5:$E$1000,"="&amp;$B11,[4]Data!$D$5:$D$1000,"="&amp;$C11,[4]Data!$M$5:$M$1000,"="&amp;"Hit")+COUNTIFS([4]Data!$C$5:$C$1000,"="&amp;$A11,[4]Data!$E$5:$E$1000,"="&amp;$B11,[4]Data!$D$5:$D$1000,"="&amp;$C11,[4]Data!$M$5:$M$1000,"="&amp;"Miss"))-(SUMIFS([4]Data!$Q$5:$Q$1000,[4]Data!$C$5:$C$1000,"="&amp;$A11,[4]Data!$E$5:$E$1000,"="&amp;$B11,[4]Data!$D$5:$D$1000,"="&amp;$C11))</f>
        <v>0</v>
      </c>
      <c r="R11" s="156" t="str">
        <f>IFERROR(Q11/P11,"")</f>
        <v/>
      </c>
    </row>
    <row r="12" spans="1:18" ht="15.75" thickBot="1" x14ac:dyDescent="0.3">
      <c r="A12" s="234" t="s">
        <v>22</v>
      </c>
      <c r="B12" s="235"/>
      <c r="C12" s="236"/>
      <c r="D12" s="159">
        <f>SUM(D3:D11)</f>
        <v>148</v>
      </c>
      <c r="E12" s="160">
        <f>SUM(E3:E11)</f>
        <v>130</v>
      </c>
      <c r="F12" s="161">
        <f t="shared" ref="F12:F22" si="5">IFERROR(E12/D12,"")</f>
        <v>0.8783783783783784</v>
      </c>
      <c r="G12" s="159">
        <f>SUM(G3:G11)</f>
        <v>148</v>
      </c>
      <c r="H12" s="160">
        <f>SUM(H3:H11)</f>
        <v>141</v>
      </c>
      <c r="I12" s="161">
        <f t="shared" ref="I12:I22" si="6">IFERROR(H12/G12,"")</f>
        <v>0.95270270270270274</v>
      </c>
      <c r="J12" s="162">
        <f t="shared" ref="J12:K12" si="7">SUM(J3:J11)</f>
        <v>148</v>
      </c>
      <c r="K12" s="160">
        <f t="shared" si="7"/>
        <v>142</v>
      </c>
      <c r="L12" s="163">
        <f t="shared" ref="L12:L22" si="8">IFERROR(K12/J12,"")</f>
        <v>0.95945945945945943</v>
      </c>
      <c r="M12" s="159">
        <f t="shared" ref="M12" si="9">SUM(M3:M11)</f>
        <v>148</v>
      </c>
      <c r="N12" s="160">
        <f t="shared" ref="N12" si="10">SUM(N3:N11)</f>
        <v>142</v>
      </c>
      <c r="O12" s="161">
        <f t="shared" ref="O12:O22" si="11">IFERROR(N12/M12,"")</f>
        <v>0.95945945945945943</v>
      </c>
      <c r="P12" s="159">
        <f t="shared" ref="P12" si="12">SUM(P3:P11)</f>
        <v>148</v>
      </c>
      <c r="Q12" s="160">
        <f t="shared" ref="Q12" si="13">SUM(Q3:Q11)</f>
        <v>148</v>
      </c>
      <c r="R12" s="161">
        <f t="shared" ref="R12:R22" si="14">IFERROR(Q12/P12,"")</f>
        <v>1</v>
      </c>
    </row>
    <row r="13" spans="1:18" x14ac:dyDescent="0.25">
      <c r="A13" s="164" t="s">
        <v>72</v>
      </c>
      <c r="B13" s="165"/>
      <c r="C13" s="166"/>
      <c r="D13" s="167">
        <f t="shared" ref="D13:E15" si="15">SUMIF($A$3:$A$11,$A13,D$3:D$11)</f>
        <v>119</v>
      </c>
      <c r="E13" s="168">
        <f t="shared" si="15"/>
        <v>107</v>
      </c>
      <c r="F13" s="169">
        <f t="shared" si="5"/>
        <v>0.89915966386554624</v>
      </c>
      <c r="G13" s="167">
        <f t="shared" ref="G13:H15" si="16">SUMIF($A$3:$A$11,$A13,G$3:G$11)</f>
        <v>119</v>
      </c>
      <c r="H13" s="168">
        <f t="shared" si="16"/>
        <v>117</v>
      </c>
      <c r="I13" s="169">
        <f t="shared" si="6"/>
        <v>0.98319327731092432</v>
      </c>
      <c r="J13" s="170">
        <f t="shared" ref="J13:K15" si="17">SUMIF($A$3:$A$11,$A13,J$3:J$11)</f>
        <v>119</v>
      </c>
      <c r="K13" s="168">
        <f t="shared" si="17"/>
        <v>113</v>
      </c>
      <c r="L13" s="171">
        <f t="shared" si="8"/>
        <v>0.94957983193277307</v>
      </c>
      <c r="M13" s="167">
        <f t="shared" ref="M13:N15" si="18">SUMIF($A$3:$A$11,$A13,M$3:M$11)</f>
        <v>119</v>
      </c>
      <c r="N13" s="168">
        <f t="shared" si="18"/>
        <v>115</v>
      </c>
      <c r="O13" s="169">
        <f t="shared" si="11"/>
        <v>0.96638655462184875</v>
      </c>
      <c r="P13" s="167">
        <f t="shared" ref="P13:Q15" si="19">SUMIF($A$3:$A$11,$A13,P$3:P$11)</f>
        <v>119</v>
      </c>
      <c r="Q13" s="168">
        <f t="shared" si="19"/>
        <v>119</v>
      </c>
      <c r="R13" s="169">
        <f t="shared" si="14"/>
        <v>1</v>
      </c>
    </row>
    <row r="14" spans="1:18" x14ac:dyDescent="0.25">
      <c r="A14" s="143" t="s">
        <v>74</v>
      </c>
      <c r="B14" s="144"/>
      <c r="C14" s="145"/>
      <c r="D14" s="146">
        <f t="shared" si="15"/>
        <v>27</v>
      </c>
      <c r="E14" s="147">
        <f t="shared" si="15"/>
        <v>22</v>
      </c>
      <c r="F14" s="148">
        <f t="shared" si="5"/>
        <v>0.81481481481481477</v>
      </c>
      <c r="G14" s="146">
        <f t="shared" si="16"/>
        <v>27</v>
      </c>
      <c r="H14" s="147">
        <f t="shared" si="16"/>
        <v>23</v>
      </c>
      <c r="I14" s="148">
        <f t="shared" si="6"/>
        <v>0.85185185185185186</v>
      </c>
      <c r="J14" s="149">
        <f t="shared" si="17"/>
        <v>27</v>
      </c>
      <c r="K14" s="147">
        <f t="shared" si="17"/>
        <v>27</v>
      </c>
      <c r="L14" s="150">
        <f t="shared" si="8"/>
        <v>1</v>
      </c>
      <c r="M14" s="146">
        <f t="shared" si="18"/>
        <v>27</v>
      </c>
      <c r="N14" s="147">
        <f t="shared" si="18"/>
        <v>25</v>
      </c>
      <c r="O14" s="148">
        <f t="shared" si="11"/>
        <v>0.92592592592592593</v>
      </c>
      <c r="P14" s="146">
        <f t="shared" si="19"/>
        <v>27</v>
      </c>
      <c r="Q14" s="147">
        <f t="shared" si="19"/>
        <v>27</v>
      </c>
      <c r="R14" s="148">
        <f t="shared" si="14"/>
        <v>1</v>
      </c>
    </row>
    <row r="15" spans="1:18" ht="15.75" thickBot="1" x14ac:dyDescent="0.3">
      <c r="A15" s="172" t="s">
        <v>75</v>
      </c>
      <c r="B15" s="173"/>
      <c r="C15" s="174"/>
      <c r="D15" s="175">
        <f t="shared" si="15"/>
        <v>2</v>
      </c>
      <c r="E15" s="176">
        <f t="shared" si="15"/>
        <v>1</v>
      </c>
      <c r="F15" s="177">
        <f t="shared" si="5"/>
        <v>0.5</v>
      </c>
      <c r="G15" s="175">
        <f t="shared" si="16"/>
        <v>2</v>
      </c>
      <c r="H15" s="176">
        <f t="shared" si="16"/>
        <v>1</v>
      </c>
      <c r="I15" s="177">
        <f t="shared" si="6"/>
        <v>0.5</v>
      </c>
      <c r="J15" s="178">
        <f t="shared" si="17"/>
        <v>2</v>
      </c>
      <c r="K15" s="176">
        <f t="shared" si="17"/>
        <v>2</v>
      </c>
      <c r="L15" s="179">
        <f t="shared" si="8"/>
        <v>1</v>
      </c>
      <c r="M15" s="175">
        <f t="shared" si="18"/>
        <v>2</v>
      </c>
      <c r="N15" s="176">
        <f t="shared" si="18"/>
        <v>2</v>
      </c>
      <c r="O15" s="177">
        <f t="shared" si="11"/>
        <v>1</v>
      </c>
      <c r="P15" s="175">
        <f t="shared" si="19"/>
        <v>2</v>
      </c>
      <c r="Q15" s="176">
        <f t="shared" si="19"/>
        <v>2</v>
      </c>
      <c r="R15" s="177">
        <f t="shared" si="14"/>
        <v>1</v>
      </c>
    </row>
    <row r="16" spans="1:18" x14ac:dyDescent="0.25">
      <c r="A16" s="164"/>
      <c r="B16" s="165" t="s">
        <v>45</v>
      </c>
      <c r="C16" s="166"/>
      <c r="D16" s="167">
        <f>SUMIF($B$3:$B$11,$B16,D$3:D$11)</f>
        <v>62</v>
      </c>
      <c r="E16" s="168">
        <f>SUMIF($B$3:$B$11,$B16,E$3:E$11)</f>
        <v>59</v>
      </c>
      <c r="F16" s="169">
        <f t="shared" si="5"/>
        <v>0.95161290322580649</v>
      </c>
      <c r="G16" s="167">
        <f>SUMIF($B$3:$B$11,$B16,G$3:G$11)</f>
        <v>62</v>
      </c>
      <c r="H16" s="168">
        <f>SUMIF($B$3:$B$11,$B16,H$3:H$11)</f>
        <v>59</v>
      </c>
      <c r="I16" s="169">
        <f t="shared" si="6"/>
        <v>0.95161290322580649</v>
      </c>
      <c r="J16" s="170">
        <f>SUMIF($B$3:$B$11,$B16,J$3:J$11)</f>
        <v>62</v>
      </c>
      <c r="K16" s="168">
        <f>SUMIF($B$3:$B$11,$B16,K$3:K$11)</f>
        <v>62</v>
      </c>
      <c r="L16" s="171">
        <f t="shared" si="8"/>
        <v>1</v>
      </c>
      <c r="M16" s="167">
        <f>SUMIF($B$3:$B$11,$B16,M$3:M$11)</f>
        <v>62</v>
      </c>
      <c r="N16" s="168">
        <f>SUMIF($B$3:$B$11,$B16,N$3:N$11)</f>
        <v>62</v>
      </c>
      <c r="O16" s="169">
        <f t="shared" si="11"/>
        <v>1</v>
      </c>
      <c r="P16" s="167">
        <f>SUMIF($B$3:$B$11,$B16,P$3:P$11)</f>
        <v>62</v>
      </c>
      <c r="Q16" s="168">
        <f>SUMIF($B$3:$B$11,$B16,Q$3:Q$11)</f>
        <v>62</v>
      </c>
      <c r="R16" s="169">
        <f t="shared" si="14"/>
        <v>1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86</v>
      </c>
      <c r="E17" s="176">
        <f>SUMIF($B$3:$B$11,$B17,E$3:E$11)</f>
        <v>71</v>
      </c>
      <c r="F17" s="177">
        <f t="shared" si="5"/>
        <v>0.82558139534883723</v>
      </c>
      <c r="G17" s="175">
        <f>SUMIF($B$3:$B$11,$B17,G$3:G$11)</f>
        <v>86</v>
      </c>
      <c r="H17" s="176">
        <f>SUMIF($B$3:$B$11,$B17,H$3:H$11)</f>
        <v>82</v>
      </c>
      <c r="I17" s="177">
        <f t="shared" si="6"/>
        <v>0.95348837209302328</v>
      </c>
      <c r="J17" s="178">
        <f>SUMIF($B$3:$B$11,$B17,J$3:J$11)</f>
        <v>86</v>
      </c>
      <c r="K17" s="176">
        <f>SUMIF($B$3:$B$11,$B17,K$3:K$11)</f>
        <v>80</v>
      </c>
      <c r="L17" s="179">
        <f t="shared" si="8"/>
        <v>0.93023255813953487</v>
      </c>
      <c r="M17" s="175">
        <f>SUMIF($B$3:$B$11,$B17,M$3:M$11)</f>
        <v>86</v>
      </c>
      <c r="N17" s="176">
        <f>SUMIF($B$3:$B$11,$B17,N$3:N$11)</f>
        <v>80</v>
      </c>
      <c r="O17" s="177">
        <f t="shared" si="11"/>
        <v>0.93023255813953487</v>
      </c>
      <c r="P17" s="175">
        <f>SUMIF($B$3:$B$11,$B17,P$3:P$11)</f>
        <v>86</v>
      </c>
      <c r="Q17" s="176">
        <f>SUMIF($B$3:$B$11,$B17,Q$3:Q$11)</f>
        <v>86</v>
      </c>
      <c r="R17" s="177">
        <f t="shared" si="14"/>
        <v>1</v>
      </c>
    </row>
    <row r="18" spans="1:18" x14ac:dyDescent="0.25">
      <c r="A18" s="135"/>
      <c r="B18" s="136"/>
      <c r="C18" s="137" t="s">
        <v>46</v>
      </c>
      <c r="D18" s="138">
        <f>SUMIF($C$3:$C$11,$C18,D$3:D$11)</f>
        <v>108</v>
      </c>
      <c r="E18" s="139">
        <f>SUMIF($C$3:$C$11,$C18,E$3:E$11)</f>
        <v>97</v>
      </c>
      <c r="F18" s="140">
        <f t="shared" si="5"/>
        <v>0.89814814814814814</v>
      </c>
      <c r="G18" s="138">
        <f>SUMIF($C$3:$C$11,$C18,G$3:G$11)</f>
        <v>108</v>
      </c>
      <c r="H18" s="139">
        <f>SUMIF($C$3:$C$11,$C18,H$3:H$11)</f>
        <v>107</v>
      </c>
      <c r="I18" s="140">
        <f t="shared" si="6"/>
        <v>0.9907407407407407</v>
      </c>
      <c r="J18" s="141">
        <f>SUMIF($C$3:$C$11,$C18,J$3:J$11)</f>
        <v>108</v>
      </c>
      <c r="K18" s="139">
        <f>SUMIF($C$3:$C$11,$C18,K$3:K$11)</f>
        <v>102</v>
      </c>
      <c r="L18" s="142">
        <f t="shared" si="8"/>
        <v>0.94444444444444442</v>
      </c>
      <c r="M18" s="138">
        <f>SUMIF($C$3:$C$11,$C18,M$3:M$11)</f>
        <v>108</v>
      </c>
      <c r="N18" s="139">
        <f>SUMIF($C$3:$C$11,$C18,N$3:N$11)</f>
        <v>104</v>
      </c>
      <c r="O18" s="140">
        <f t="shared" si="11"/>
        <v>0.96296296296296291</v>
      </c>
      <c r="P18" s="138">
        <f>SUMIF($C$3:$C$11,$C18,P$3:P$11)</f>
        <v>108</v>
      </c>
      <c r="Q18" s="139">
        <f>SUMIF($C$3:$C$11,$C18,Q$3:Q$11)</f>
        <v>108</v>
      </c>
      <c r="R18" s="140">
        <f t="shared" si="14"/>
        <v>1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10</v>
      </c>
      <c r="E19" s="147">
        <f t="shared" si="20"/>
        <v>10</v>
      </c>
      <c r="F19" s="148">
        <f t="shared" si="5"/>
        <v>1</v>
      </c>
      <c r="G19" s="146">
        <f t="shared" si="20"/>
        <v>10</v>
      </c>
      <c r="H19" s="147">
        <f t="shared" si="20"/>
        <v>10</v>
      </c>
      <c r="I19" s="148">
        <f t="shared" si="6"/>
        <v>1</v>
      </c>
      <c r="J19" s="149">
        <f t="shared" si="20"/>
        <v>10</v>
      </c>
      <c r="K19" s="147">
        <f t="shared" si="20"/>
        <v>10</v>
      </c>
      <c r="L19" s="150">
        <f t="shared" si="8"/>
        <v>1</v>
      </c>
      <c r="M19" s="146">
        <f t="shared" si="20"/>
        <v>10</v>
      </c>
      <c r="N19" s="147">
        <f t="shared" si="20"/>
        <v>10</v>
      </c>
      <c r="O19" s="148">
        <f t="shared" si="11"/>
        <v>1</v>
      </c>
      <c r="P19" s="146">
        <f t="shared" si="20"/>
        <v>10</v>
      </c>
      <c r="Q19" s="147">
        <f t="shared" si="20"/>
        <v>10</v>
      </c>
      <c r="R19" s="148">
        <f t="shared" si="14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3</v>
      </c>
      <c r="E20" s="147">
        <f t="shared" si="20"/>
        <v>1</v>
      </c>
      <c r="F20" s="148">
        <f t="shared" si="5"/>
        <v>0.33333333333333331</v>
      </c>
      <c r="G20" s="146">
        <f t="shared" si="20"/>
        <v>3</v>
      </c>
      <c r="H20" s="147">
        <f t="shared" si="20"/>
        <v>1</v>
      </c>
      <c r="I20" s="148">
        <f t="shared" si="6"/>
        <v>0.33333333333333331</v>
      </c>
      <c r="J20" s="149">
        <f t="shared" si="20"/>
        <v>3</v>
      </c>
      <c r="K20" s="147">
        <f t="shared" si="20"/>
        <v>3</v>
      </c>
      <c r="L20" s="150">
        <f t="shared" si="8"/>
        <v>1</v>
      </c>
      <c r="M20" s="146">
        <f t="shared" si="20"/>
        <v>3</v>
      </c>
      <c r="N20" s="147">
        <f t="shared" si="20"/>
        <v>3</v>
      </c>
      <c r="O20" s="148">
        <f t="shared" si="11"/>
        <v>1</v>
      </c>
      <c r="P20" s="146">
        <f t="shared" si="20"/>
        <v>3</v>
      </c>
      <c r="Q20" s="147">
        <f t="shared" si="20"/>
        <v>3</v>
      </c>
      <c r="R20" s="148">
        <f t="shared" si="14"/>
        <v>1</v>
      </c>
    </row>
    <row r="21" spans="1:18" x14ac:dyDescent="0.25">
      <c r="A21" s="143"/>
      <c r="B21" s="144"/>
      <c r="C21" s="145" t="s">
        <v>52</v>
      </c>
      <c r="D21" s="146">
        <f t="shared" si="20"/>
        <v>27</v>
      </c>
      <c r="E21" s="147">
        <f t="shared" si="20"/>
        <v>22</v>
      </c>
      <c r="F21" s="148">
        <f t="shared" si="5"/>
        <v>0.81481481481481477</v>
      </c>
      <c r="G21" s="146">
        <f t="shared" si="20"/>
        <v>27</v>
      </c>
      <c r="H21" s="147">
        <f t="shared" si="20"/>
        <v>23</v>
      </c>
      <c r="I21" s="148">
        <f t="shared" si="6"/>
        <v>0.85185185185185186</v>
      </c>
      <c r="J21" s="149">
        <f t="shared" si="20"/>
        <v>27</v>
      </c>
      <c r="K21" s="147">
        <f t="shared" si="20"/>
        <v>27</v>
      </c>
      <c r="L21" s="150">
        <f t="shared" si="8"/>
        <v>1</v>
      </c>
      <c r="M21" s="146">
        <f t="shared" si="20"/>
        <v>27</v>
      </c>
      <c r="N21" s="147">
        <f t="shared" si="20"/>
        <v>25</v>
      </c>
      <c r="O21" s="148">
        <f t="shared" si="11"/>
        <v>0.92592592592592593</v>
      </c>
      <c r="P21" s="146">
        <f t="shared" si="20"/>
        <v>27</v>
      </c>
      <c r="Q21" s="147">
        <f t="shared" si="20"/>
        <v>27</v>
      </c>
      <c r="R21" s="148">
        <f t="shared" si="14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5"/>
        <v/>
      </c>
      <c r="G22" s="175">
        <f t="shared" si="20"/>
        <v>0</v>
      </c>
      <c r="H22" s="176">
        <f t="shared" si="20"/>
        <v>0</v>
      </c>
      <c r="I22" s="177" t="str">
        <f t="shared" si="6"/>
        <v/>
      </c>
      <c r="J22" s="178">
        <f t="shared" si="20"/>
        <v>0</v>
      </c>
      <c r="K22" s="176">
        <f t="shared" si="20"/>
        <v>0</v>
      </c>
      <c r="L22" s="179" t="str">
        <f t="shared" si="8"/>
        <v/>
      </c>
      <c r="M22" s="175">
        <f t="shared" si="20"/>
        <v>0</v>
      </c>
      <c r="N22" s="176">
        <f t="shared" si="20"/>
        <v>0</v>
      </c>
      <c r="O22" s="177" t="str">
        <f t="shared" si="11"/>
        <v/>
      </c>
      <c r="P22" s="175">
        <f t="shared" si="20"/>
        <v>0</v>
      </c>
      <c r="Q22" s="176">
        <f t="shared" si="20"/>
        <v>0</v>
      </c>
      <c r="R22" s="177" t="str">
        <f t="shared" si="14"/>
        <v/>
      </c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99" priority="9" operator="greaterThan">
      <formula>0.95</formula>
    </cfRule>
    <cfRule type="cellIs" dxfId="98" priority="10" operator="lessThan">
      <formula>0.95</formula>
    </cfRule>
  </conditionalFormatting>
  <conditionalFormatting sqref="I3:I22">
    <cfRule type="cellIs" dxfId="97" priority="7" operator="greaterThan">
      <formula>0.95</formula>
    </cfRule>
    <cfRule type="cellIs" dxfId="96" priority="8" operator="lessThan">
      <formula>0.95</formula>
    </cfRule>
  </conditionalFormatting>
  <conditionalFormatting sqref="L3:L22">
    <cfRule type="cellIs" dxfId="95" priority="5" operator="greaterThan">
      <formula>0.95</formula>
    </cfRule>
    <cfRule type="cellIs" dxfId="94" priority="6" operator="lessThan">
      <formula>0.95</formula>
    </cfRule>
  </conditionalFormatting>
  <conditionalFormatting sqref="O3:O22">
    <cfRule type="cellIs" dxfId="93" priority="3" operator="greaterThan">
      <formula>0.95</formula>
    </cfRule>
    <cfRule type="cellIs" dxfId="92" priority="4" operator="lessThan">
      <formula>0.95</formula>
    </cfRule>
  </conditionalFormatting>
  <conditionalFormatting sqref="R3:R22">
    <cfRule type="cellIs" dxfId="91" priority="1" operator="greaterThan">
      <formula>0.95</formula>
    </cfRule>
    <cfRule type="cellIs" dxfId="90" priority="2" operator="lessThan">
      <formula>0.95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L10" sqref="L10"/>
    </sheetView>
  </sheetViews>
  <sheetFormatPr defaultRowHeight="15" x14ac:dyDescent="0.25"/>
  <cols>
    <col min="3" max="3" width="11" bestFit="1" customWidth="1"/>
    <col min="4" max="18" width="9.42578125" customWidth="1"/>
  </cols>
  <sheetData>
    <row r="1" spans="1:18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18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18" x14ac:dyDescent="0.25">
      <c r="A3" s="135" t="s">
        <v>72</v>
      </c>
      <c r="B3" s="136" t="s">
        <v>45</v>
      </c>
      <c r="C3" s="137" t="s">
        <v>46</v>
      </c>
      <c r="D3" s="138">
        <f>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</f>
        <v>43</v>
      </c>
      <c r="E3" s="139">
        <f>COUNTIFS([5]Data!$C$5:$C$997,"="&amp;$A3,[5]Data!$E$5:$E$997,"="&amp;$B3,[5]Data!$D$5:$D$997,"="&amp;$C3,[5]Data!$M$5:$M$997,"="&amp;"Hit")</f>
        <v>33</v>
      </c>
      <c r="F3" s="140">
        <f t="shared" ref="F3:F10" si="0">IFERROR(E3/D3,"")</f>
        <v>0.76744186046511631</v>
      </c>
      <c r="G3" s="138">
        <f>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</f>
        <v>43</v>
      </c>
      <c r="H3" s="139">
        <f>(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)-(SUMIFS([5]Data!$N$5:$N$997,[5]Data!$C$5:$C$997,"="&amp;$A3,[5]Data!$E$5:$E$997,"="&amp;$B3,[5]Data!$D$5:$D$997,"="&amp;$C3))</f>
        <v>40</v>
      </c>
      <c r="I3" s="140">
        <f t="shared" ref="I3:I10" si="1">IFERROR(H3/G3,"")</f>
        <v>0.93023255813953487</v>
      </c>
      <c r="J3" s="141">
        <f>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</f>
        <v>43</v>
      </c>
      <c r="K3" s="139">
        <f>(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)-(SUMIFS([5]Data!$O$5:$O$997,[5]Data!$C$5:$C$997,"="&amp;$A3,[5]Data!$E$5:$E$997,"="&amp;$B3,[5]Data!$D$5:$D$997,"="&amp;$C3))</f>
        <v>37</v>
      </c>
      <c r="L3" s="142">
        <f t="shared" ref="L3:L10" si="2">IFERROR(K3/J3,"")</f>
        <v>0.86046511627906974</v>
      </c>
      <c r="M3" s="138">
        <f>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</f>
        <v>43</v>
      </c>
      <c r="N3" s="139">
        <f>(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)-(SUMIFS([5]Data!$P$5:$P$997,[5]Data!$C$5:$C$997,"="&amp;$A3,[5]Data!$E$5:$E$997,"="&amp;$B3,[5]Data!$D$5:$D$997,"="&amp;$C3))</f>
        <v>42</v>
      </c>
      <c r="O3" s="140">
        <f t="shared" ref="O3:O10" si="3">IFERROR(N3/M3,"")</f>
        <v>0.97674418604651159</v>
      </c>
      <c r="P3" s="138">
        <f>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</f>
        <v>43</v>
      </c>
      <c r="Q3" s="139">
        <f>(COUNTIFS([5]Data!$C$5:$C$997,"="&amp;$A3,[5]Data!$E$5:$E$997,"="&amp;$B3,[5]Data!$D$5:$D$997,"="&amp;$C3,[5]Data!$M$5:$M$997,"="&amp;"Hit")+COUNTIFS([5]Data!$C$5:$C$997,"="&amp;$A3,[5]Data!$E$5:$E$997,"="&amp;$B3,[5]Data!$D$5:$D$997,"="&amp;$C3,[5]Data!$M$5:$M$997,"="&amp;"Miss"))-(SUMIFS([5]Data!$Q$5:$Q$997,[5]Data!$C$5:$C$997,"="&amp;$A3,[5]Data!$E$5:$E$997,"="&amp;$B3,[5]Data!$D$5:$D$997,"="&amp;$C3))</f>
        <v>43</v>
      </c>
      <c r="R3" s="140">
        <f t="shared" ref="R3:R10" si="4">IFERROR(Q3/P3,"")</f>
        <v>1</v>
      </c>
    </row>
    <row r="4" spans="1:18" x14ac:dyDescent="0.25">
      <c r="A4" s="143" t="s">
        <v>72</v>
      </c>
      <c r="B4" s="144" t="s">
        <v>45</v>
      </c>
      <c r="C4" s="145" t="s">
        <v>48</v>
      </c>
      <c r="D4" s="146">
        <f>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</f>
        <v>10</v>
      </c>
      <c r="E4" s="147">
        <f>COUNTIFS([5]Data!$C$5:$C$997,"="&amp;$A4,[5]Data!$E$5:$E$997,"="&amp;$B4,[5]Data!$D$5:$D$997,"="&amp;$C4,[5]Data!$M$5:$M$997,"="&amp;"Hit")</f>
        <v>7</v>
      </c>
      <c r="F4" s="148">
        <f t="shared" si="0"/>
        <v>0.7</v>
      </c>
      <c r="G4" s="146">
        <f>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</f>
        <v>10</v>
      </c>
      <c r="H4" s="147">
        <f>(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)-(SUMIFS([5]Data!$N$5:$N$997,[5]Data!$C$5:$C$997,"="&amp;$A4,[5]Data!$E$5:$E$997,"="&amp;$B4,[5]Data!$D$5:$D$997,"="&amp;$C4))</f>
        <v>8</v>
      </c>
      <c r="I4" s="148">
        <f t="shared" si="1"/>
        <v>0.8</v>
      </c>
      <c r="J4" s="149">
        <f>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</f>
        <v>10</v>
      </c>
      <c r="K4" s="147">
        <f>(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)-(SUMIFS([5]Data!$O$5:$O$997,[5]Data!$C$5:$C$997,"="&amp;$A4,[5]Data!$E$5:$E$997,"="&amp;$B4,[5]Data!$D$5:$D$997,"="&amp;$C4))</f>
        <v>10</v>
      </c>
      <c r="L4" s="150">
        <f t="shared" si="2"/>
        <v>1</v>
      </c>
      <c r="M4" s="146">
        <f>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</f>
        <v>10</v>
      </c>
      <c r="N4" s="147">
        <f>(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)-(SUMIFS([5]Data!$P$5:$P$997,[5]Data!$C$5:$C$997,"="&amp;$A4,[5]Data!$E$5:$E$997,"="&amp;$B4,[5]Data!$D$5:$D$997,"="&amp;$C4))</f>
        <v>9</v>
      </c>
      <c r="O4" s="148">
        <f t="shared" si="3"/>
        <v>0.9</v>
      </c>
      <c r="P4" s="146">
        <f>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</f>
        <v>10</v>
      </c>
      <c r="Q4" s="147">
        <f>(COUNTIFS([5]Data!$C$5:$C$997,"="&amp;$A4,[5]Data!$E$5:$E$997,"="&amp;$B4,[5]Data!$D$5:$D$997,"="&amp;$C4,[5]Data!$M$5:$M$997,"="&amp;"Hit")+COUNTIFS([5]Data!$C$5:$C$997,"="&amp;$A4,[5]Data!$E$5:$E$997,"="&amp;$B4,[5]Data!$D$5:$D$997,"="&amp;$C4,[5]Data!$M$5:$M$997,"="&amp;"Miss"))-(SUMIFS([5]Data!$Q$5:$Q$997,[5]Data!$C$5:$C$997,"="&amp;$A4,[5]Data!$E$5:$E$997,"="&amp;$B4,[5]Data!$D$5:$D$997,"="&amp;$C4))</f>
        <v>10</v>
      </c>
      <c r="R4" s="148">
        <f t="shared" si="4"/>
        <v>1</v>
      </c>
    </row>
    <row r="5" spans="1:18" x14ac:dyDescent="0.25">
      <c r="A5" s="143" t="s">
        <v>72</v>
      </c>
      <c r="B5" s="144" t="s">
        <v>45</v>
      </c>
      <c r="C5" s="145" t="s">
        <v>49</v>
      </c>
      <c r="D5" s="146">
        <f>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</f>
        <v>1</v>
      </c>
      <c r="E5" s="147">
        <f>COUNTIFS([5]Data!$C$5:$C$997,"="&amp;$A5,[5]Data!$E$5:$E$997,"="&amp;$B5,[5]Data!$D$5:$D$997,"="&amp;$C5,[5]Data!$M$5:$M$997,"="&amp;"Hit")</f>
        <v>0</v>
      </c>
      <c r="F5" s="148">
        <f t="shared" si="0"/>
        <v>0</v>
      </c>
      <c r="G5" s="146">
        <f>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</f>
        <v>1</v>
      </c>
      <c r="H5" s="147">
        <f>(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)-(SUMIFS([5]Data!$N$5:$N$997,[5]Data!$C$5:$C$997,"="&amp;$A5,[5]Data!$E$5:$E$997,"="&amp;$B5,[5]Data!$D$5:$D$997,"="&amp;$C5))</f>
        <v>0</v>
      </c>
      <c r="I5" s="148">
        <f t="shared" si="1"/>
        <v>0</v>
      </c>
      <c r="J5" s="149">
        <f>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</f>
        <v>1</v>
      </c>
      <c r="K5" s="147">
        <f>(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)-(SUMIFS([5]Data!$O$5:$O$997,[5]Data!$C$5:$C$997,"="&amp;$A5,[5]Data!$E$5:$E$997,"="&amp;$B5,[5]Data!$D$5:$D$997,"="&amp;$C5))</f>
        <v>1</v>
      </c>
      <c r="L5" s="150">
        <f t="shared" si="2"/>
        <v>1</v>
      </c>
      <c r="M5" s="146">
        <f>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</f>
        <v>1</v>
      </c>
      <c r="N5" s="147">
        <f>(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)-(SUMIFS([5]Data!$P$5:$P$997,[5]Data!$C$5:$C$997,"="&amp;$A5,[5]Data!$E$5:$E$997,"="&amp;$B5,[5]Data!$D$5:$D$997,"="&amp;$C5))</f>
        <v>1</v>
      </c>
      <c r="O5" s="148">
        <f t="shared" si="3"/>
        <v>1</v>
      </c>
      <c r="P5" s="146">
        <f>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</f>
        <v>1</v>
      </c>
      <c r="Q5" s="147">
        <f>(COUNTIFS([5]Data!$C$5:$C$997,"="&amp;$A5,[5]Data!$E$5:$E$997,"="&amp;$B5,[5]Data!$D$5:$D$997,"="&amp;$C5,[5]Data!$M$5:$M$997,"="&amp;"Hit")+COUNTIFS([5]Data!$C$5:$C$997,"="&amp;$A5,[5]Data!$E$5:$E$997,"="&amp;$B5,[5]Data!$D$5:$D$997,"="&amp;$C5,[5]Data!$M$5:$M$997,"="&amp;"Miss"))-(SUMIFS([5]Data!$Q$5:$Q$997,[5]Data!$C$5:$C$997,"="&amp;$A5,[5]Data!$E$5:$E$997,"="&amp;$B5,[5]Data!$D$5:$D$997,"="&amp;$C5))</f>
        <v>1</v>
      </c>
      <c r="R5" s="148">
        <f t="shared" si="4"/>
        <v>1</v>
      </c>
    </row>
    <row r="6" spans="1:18" x14ac:dyDescent="0.25">
      <c r="A6" s="143" t="s">
        <v>72</v>
      </c>
      <c r="B6" s="144" t="s">
        <v>73</v>
      </c>
      <c r="C6" s="145" t="s">
        <v>46</v>
      </c>
      <c r="D6" s="146">
        <f>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</f>
        <v>71</v>
      </c>
      <c r="E6" s="147">
        <f>COUNTIFS([5]Data!$C$5:$C$997,"="&amp;$A6,[5]Data!$E$5:$E$997,"="&amp;$B6,[5]Data!$D$5:$D$997,"="&amp;$C6,[5]Data!$M$5:$M$997,"="&amp;"Hit")</f>
        <v>60</v>
      </c>
      <c r="F6" s="148">
        <f t="shared" si="0"/>
        <v>0.84507042253521125</v>
      </c>
      <c r="G6" s="146">
        <f>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</f>
        <v>71</v>
      </c>
      <c r="H6" s="147">
        <f>(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)-(SUMIFS([5]Data!$N$5:$N$997,[5]Data!$C$5:$C$997,"="&amp;$A6,[5]Data!$E$5:$E$997,"="&amp;$B6,[5]Data!$D$5:$D$997,"="&amp;$C6))</f>
        <v>70</v>
      </c>
      <c r="I6" s="148">
        <f t="shared" si="1"/>
        <v>0.9859154929577465</v>
      </c>
      <c r="J6" s="149">
        <f>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</f>
        <v>71</v>
      </c>
      <c r="K6" s="147">
        <f>(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)-(SUMIFS([5]Data!$O$5:$O$997,[5]Data!$C$5:$C$997,"="&amp;$A6,[5]Data!$E$5:$E$997,"="&amp;$B6,[5]Data!$D$5:$D$997,"="&amp;$C6))</f>
        <v>64</v>
      </c>
      <c r="L6" s="150">
        <f t="shared" si="2"/>
        <v>0.90140845070422537</v>
      </c>
      <c r="M6" s="146">
        <f>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</f>
        <v>71</v>
      </c>
      <c r="N6" s="147">
        <f>(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)-(SUMIFS([5]Data!$P$5:$P$997,[5]Data!$C$5:$C$997,"="&amp;$A6,[5]Data!$E$5:$E$997,"="&amp;$B6,[5]Data!$D$5:$D$997,"="&amp;$C6))</f>
        <v>68</v>
      </c>
      <c r="O6" s="148">
        <f t="shared" si="3"/>
        <v>0.95774647887323938</v>
      </c>
      <c r="P6" s="146">
        <f>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</f>
        <v>71</v>
      </c>
      <c r="Q6" s="147">
        <f>(COUNTIFS([5]Data!$C$5:$C$997,"="&amp;$A6,[5]Data!$E$5:$E$997,"="&amp;$B6,[5]Data!$D$5:$D$997,"="&amp;$C6,[5]Data!$M$5:$M$997,"="&amp;"Hit")+COUNTIFS([5]Data!$C$5:$C$997,"="&amp;$A6,[5]Data!$E$5:$E$997,"="&amp;$B6,[5]Data!$D$5:$D$997,"="&amp;$C6,[5]Data!$M$5:$M$997,"="&amp;"Miss"))-(SUMIFS([5]Data!$Q$5:$Q$997,[5]Data!$C$5:$C$997,"="&amp;$A6,[5]Data!$E$5:$E$997,"="&amp;$B6,[5]Data!$D$5:$D$997,"="&amp;$C6))</f>
        <v>71</v>
      </c>
      <c r="R6" s="148">
        <f t="shared" si="4"/>
        <v>1</v>
      </c>
    </row>
    <row r="7" spans="1:18" x14ac:dyDescent="0.25">
      <c r="A7" s="143" t="s">
        <v>74</v>
      </c>
      <c r="B7" s="144" t="s">
        <v>73</v>
      </c>
      <c r="C7" s="145" t="s">
        <v>52</v>
      </c>
      <c r="D7" s="146">
        <f>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</f>
        <v>14</v>
      </c>
      <c r="E7" s="147">
        <f>COUNTIFS([5]Data!$C$5:$C$997,"="&amp;$A7,[5]Data!$E$5:$E$997,"="&amp;$B7,[5]Data!$D$5:$D$997,"="&amp;$C7,[5]Data!$M$5:$M$997,"="&amp;"Hit")</f>
        <v>14</v>
      </c>
      <c r="F7" s="148">
        <f t="shared" si="0"/>
        <v>1</v>
      </c>
      <c r="G7" s="146">
        <f>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</f>
        <v>14</v>
      </c>
      <c r="H7" s="147">
        <f>(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)-(SUMIFS([5]Data!$N$5:$N$997,[5]Data!$C$5:$C$997,"="&amp;$A7,[5]Data!$E$5:$E$997,"="&amp;$B7,[5]Data!$D$5:$D$997,"="&amp;$C7))</f>
        <v>14</v>
      </c>
      <c r="I7" s="148">
        <f t="shared" si="1"/>
        <v>1</v>
      </c>
      <c r="J7" s="149">
        <f>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</f>
        <v>14</v>
      </c>
      <c r="K7" s="147">
        <f>(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)-(SUMIFS([5]Data!$O$5:$O$997,[5]Data!$C$5:$C$997,"="&amp;$A7,[5]Data!$E$5:$E$997,"="&amp;$B7,[5]Data!$D$5:$D$997,"="&amp;$C7))</f>
        <v>14</v>
      </c>
      <c r="L7" s="207">
        <f t="shared" si="2"/>
        <v>1</v>
      </c>
      <c r="M7" s="146">
        <f>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</f>
        <v>14</v>
      </c>
      <c r="N7" s="147">
        <f>(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)-(SUMIFS([5]Data!$P$5:$P$997,[5]Data!$C$5:$C$997,"="&amp;$A7,[5]Data!$E$5:$E$997,"="&amp;$B7,[5]Data!$D$5:$D$997,"="&amp;$C7))</f>
        <v>14</v>
      </c>
      <c r="O7" s="148">
        <f t="shared" si="3"/>
        <v>1</v>
      </c>
      <c r="P7" s="146">
        <f>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</f>
        <v>14</v>
      </c>
      <c r="Q7" s="147">
        <f>(COUNTIFS([5]Data!$C$5:$C$997,"="&amp;$A7,[5]Data!$E$5:$E$997,"="&amp;$B7,[5]Data!$D$5:$D$997,"="&amp;$C7,[5]Data!$M$5:$M$997,"="&amp;"Hit")+COUNTIFS([5]Data!$C$5:$C$997,"="&amp;$A7,[5]Data!$E$5:$E$997,"="&amp;$B7,[5]Data!$D$5:$D$997,"="&amp;$C7,[5]Data!$M$5:$M$997,"="&amp;"Miss"))-(SUMIFS([5]Data!$Q$5:$Q$997,[5]Data!$C$5:$C$997,"="&amp;$A7,[5]Data!$E$5:$E$997,"="&amp;$B7,[5]Data!$D$5:$D$997,"="&amp;$C7))</f>
        <v>14</v>
      </c>
      <c r="R7" s="148">
        <f t="shared" si="4"/>
        <v>1</v>
      </c>
    </row>
    <row r="8" spans="1:18" x14ac:dyDescent="0.25">
      <c r="A8" s="143" t="s">
        <v>74</v>
      </c>
      <c r="B8" s="144" t="s">
        <v>45</v>
      </c>
      <c r="C8" s="145" t="s">
        <v>52</v>
      </c>
      <c r="D8" s="146">
        <f>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</f>
        <v>10</v>
      </c>
      <c r="E8" s="147">
        <f>COUNTIFS([5]Data!$C$5:$C$997,"="&amp;$A8,[5]Data!$E$5:$E$997,"="&amp;$B8,[5]Data!$D$5:$D$997,"="&amp;$C8,[5]Data!$M$5:$M$997,"="&amp;"Hit")</f>
        <v>6</v>
      </c>
      <c r="F8" s="148">
        <f t="shared" si="0"/>
        <v>0.6</v>
      </c>
      <c r="G8" s="146">
        <f>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</f>
        <v>10</v>
      </c>
      <c r="H8" s="147">
        <f>(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)-(SUMIFS([5]Data!$N$5:$N$997,[5]Data!$C$5:$C$997,"="&amp;$A8,[5]Data!$E$5:$E$997,"="&amp;$B8,[5]Data!$D$5:$D$997,"="&amp;$C8))</f>
        <v>6</v>
      </c>
      <c r="I8" s="148">
        <f t="shared" si="1"/>
        <v>0.6</v>
      </c>
      <c r="J8" s="149">
        <f>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</f>
        <v>10</v>
      </c>
      <c r="K8" s="147">
        <f>(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)-(SUMIFS([5]Data!$O$5:$O$997,[5]Data!$C$5:$C$997,"="&amp;$A8,[5]Data!$E$5:$E$997,"="&amp;$B8,[5]Data!$D$5:$D$997,"="&amp;$C8))</f>
        <v>10</v>
      </c>
      <c r="L8" s="207">
        <f t="shared" si="2"/>
        <v>1</v>
      </c>
      <c r="M8" s="146">
        <f>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</f>
        <v>10</v>
      </c>
      <c r="N8" s="147">
        <f>(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)-(SUMIFS([5]Data!$P$5:$P$997,[5]Data!$C$5:$C$997,"="&amp;$A8,[5]Data!$E$5:$E$997,"="&amp;$B8,[5]Data!$D$5:$D$997,"="&amp;$C8))</f>
        <v>10</v>
      </c>
      <c r="O8" s="148">
        <f t="shared" si="3"/>
        <v>1</v>
      </c>
      <c r="P8" s="146">
        <f>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</f>
        <v>10</v>
      </c>
      <c r="Q8" s="147">
        <f>(COUNTIFS([5]Data!$C$5:$C$997,"="&amp;$A8,[5]Data!$E$5:$E$997,"="&amp;$B8,[5]Data!$D$5:$D$997,"="&amp;$C8,[5]Data!$M$5:$M$997,"="&amp;"Hit")+COUNTIFS([5]Data!$C$5:$C$997,"="&amp;$A8,[5]Data!$E$5:$E$997,"="&amp;$B8,[5]Data!$D$5:$D$997,"="&amp;$C8,[5]Data!$M$5:$M$997,"="&amp;"Miss"))-(SUMIFS([5]Data!$Q$5:$Q$997,[5]Data!$C$5:$C$997,"="&amp;$A8,[5]Data!$E$5:$E$997,"="&amp;$B8,[5]Data!$D$5:$D$997,"="&amp;$C8))</f>
        <v>10</v>
      </c>
      <c r="R8" s="148">
        <f t="shared" si="4"/>
        <v>1</v>
      </c>
    </row>
    <row r="9" spans="1:18" x14ac:dyDescent="0.25">
      <c r="A9" s="143" t="s">
        <v>75</v>
      </c>
      <c r="B9" s="144" t="s">
        <v>45</v>
      </c>
      <c r="C9" s="145" t="s">
        <v>49</v>
      </c>
      <c r="D9" s="146">
        <f>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</f>
        <v>1</v>
      </c>
      <c r="E9" s="147">
        <f>COUNTIFS([5]Data!$C$5:$C$997,"="&amp;$A9,[5]Data!$E$5:$E$997,"="&amp;$B9,[5]Data!$D$5:$D$997,"="&amp;$C9,[5]Data!$M$5:$M$997,"="&amp;"Hit")</f>
        <v>0</v>
      </c>
      <c r="F9" s="148">
        <f t="shared" si="0"/>
        <v>0</v>
      </c>
      <c r="G9" s="146">
        <f>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</f>
        <v>1</v>
      </c>
      <c r="H9" s="147">
        <f>(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)-(SUMIFS([5]Data!$N$5:$N$997,[5]Data!$C$5:$C$997,"="&amp;$A9,[5]Data!$E$5:$E$997,"="&amp;$B9,[5]Data!$D$5:$D$997,"="&amp;$C9))</f>
        <v>0</v>
      </c>
      <c r="I9" s="148">
        <f t="shared" si="1"/>
        <v>0</v>
      </c>
      <c r="J9" s="149">
        <f>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</f>
        <v>1</v>
      </c>
      <c r="K9" s="147">
        <f>(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)-(SUMIFS([5]Data!$O$5:$O$997,[5]Data!$C$5:$C$997,"="&amp;$A9,[5]Data!$E$5:$E$997,"="&amp;$B9,[5]Data!$D$5:$D$997,"="&amp;$C9))</f>
        <v>1</v>
      </c>
      <c r="L9" s="150">
        <f t="shared" si="2"/>
        <v>1</v>
      </c>
      <c r="M9" s="146">
        <f>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</f>
        <v>1</v>
      </c>
      <c r="N9" s="147">
        <f>(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)-(SUMIFS([5]Data!$P$5:$P$997,[5]Data!$C$5:$C$997,"="&amp;$A9,[5]Data!$E$5:$E$997,"="&amp;$B9,[5]Data!$D$5:$D$997,"="&amp;$C9))</f>
        <v>1</v>
      </c>
      <c r="O9" s="148">
        <f t="shared" si="3"/>
        <v>1</v>
      </c>
      <c r="P9" s="146">
        <f>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</f>
        <v>1</v>
      </c>
      <c r="Q9" s="147">
        <f>(COUNTIFS([5]Data!$C$5:$C$997,"="&amp;$A9,[5]Data!$E$5:$E$997,"="&amp;$B9,[5]Data!$D$5:$D$997,"="&amp;$C9,[5]Data!$M$5:$M$997,"="&amp;"Hit")+COUNTIFS([5]Data!$C$5:$C$997,"="&amp;$A9,[5]Data!$E$5:$E$997,"="&amp;$B9,[5]Data!$D$5:$D$997,"="&amp;$C9,[5]Data!$M$5:$M$997,"="&amp;"Miss"))-(SUMIFS([5]Data!$Q$5:$Q$997,[5]Data!$C$5:$C$997,"="&amp;$A9,[5]Data!$E$5:$E$997,"="&amp;$B9,[5]Data!$D$5:$D$997,"="&amp;$C9))</f>
        <v>1</v>
      </c>
      <c r="R9" s="148">
        <f t="shared" si="4"/>
        <v>1</v>
      </c>
    </row>
    <row r="10" spans="1:18" x14ac:dyDescent="0.25">
      <c r="A10" s="143" t="s">
        <v>75</v>
      </c>
      <c r="B10" s="144" t="s">
        <v>45</v>
      </c>
      <c r="C10" s="145" t="s">
        <v>46</v>
      </c>
      <c r="D10" s="146">
        <f>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</f>
        <v>1</v>
      </c>
      <c r="E10" s="147">
        <f>COUNTIFS([5]Data!$C$5:$C$997,"="&amp;$A10,[5]Data!$E$5:$E$997,"="&amp;$B10,[5]Data!$D$5:$D$997,"="&amp;$C10,[5]Data!$M$5:$M$997,"="&amp;"Hit")</f>
        <v>1</v>
      </c>
      <c r="F10" s="148">
        <f t="shared" si="0"/>
        <v>1</v>
      </c>
      <c r="G10" s="146">
        <f>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</f>
        <v>1</v>
      </c>
      <c r="H10" s="147">
        <f>(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)-(SUMIFS([5]Data!$N$5:$N$997,[5]Data!$C$5:$C$997,"="&amp;$A10,[5]Data!$E$5:$E$997,"="&amp;$B10,[5]Data!$D$5:$D$997,"="&amp;$C10))</f>
        <v>1</v>
      </c>
      <c r="I10" s="148">
        <f t="shared" si="1"/>
        <v>1</v>
      </c>
      <c r="J10" s="149">
        <f>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</f>
        <v>1</v>
      </c>
      <c r="K10" s="147">
        <f>(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)-(SUMIFS([5]Data!$O$5:$O$997,[5]Data!$C$5:$C$997,"="&amp;$A10,[5]Data!$E$5:$E$997,"="&amp;$B10,[5]Data!$D$5:$D$997,"="&amp;$C10))</f>
        <v>1</v>
      </c>
      <c r="L10" s="150">
        <f t="shared" si="2"/>
        <v>1</v>
      </c>
      <c r="M10" s="146">
        <f>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</f>
        <v>1</v>
      </c>
      <c r="N10" s="147">
        <f>(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)-(SUMIFS([5]Data!$P$5:$P$997,[5]Data!$C$5:$C$997,"="&amp;$A10,[5]Data!$E$5:$E$997,"="&amp;$B10,[5]Data!$D$5:$D$997,"="&amp;$C10))</f>
        <v>1</v>
      </c>
      <c r="O10" s="148">
        <f t="shared" si="3"/>
        <v>1</v>
      </c>
      <c r="P10" s="146">
        <f>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</f>
        <v>1</v>
      </c>
      <c r="Q10" s="147">
        <f>(COUNTIFS([5]Data!$C$5:$C$997,"="&amp;$A10,[5]Data!$E$5:$E$997,"="&amp;$B10,[5]Data!$D$5:$D$997,"="&amp;$C10,[5]Data!$M$5:$M$997,"="&amp;"Hit")+COUNTIFS([5]Data!$C$5:$C$997,"="&amp;$A10,[5]Data!$E$5:$E$997,"="&amp;$B10,[5]Data!$D$5:$D$997,"="&amp;$C10,[5]Data!$M$5:$M$997,"="&amp;"Miss"))-(SUMIFS([5]Data!$Q$5:$Q$997,[5]Data!$C$5:$C$997,"="&amp;$A10,[5]Data!$E$5:$E$997,"="&amp;$B10,[5]Data!$D$5:$D$997,"="&amp;$C10))</f>
        <v>1</v>
      </c>
      <c r="R10" s="148">
        <f t="shared" si="4"/>
        <v>1</v>
      </c>
    </row>
    <row r="11" spans="1:18" ht="15.75" thickBot="1" x14ac:dyDescent="0.3">
      <c r="A11" s="151" t="s">
        <v>75</v>
      </c>
      <c r="B11" s="152" t="s">
        <v>45</v>
      </c>
      <c r="C11" s="153" t="s">
        <v>76</v>
      </c>
      <c r="D11" s="154">
        <f>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</f>
        <v>0</v>
      </c>
      <c r="E11" s="155">
        <f>COUNTIFS([5]Data!$C$5:$C$997,"="&amp;$A11,[5]Data!$E$5:$E$997,"="&amp;$B11,[5]Data!$D$5:$D$997,"="&amp;$C11,[5]Data!$M$5:$M$997,"="&amp;"Hit")</f>
        <v>0</v>
      </c>
      <c r="F11" s="156" t="str">
        <f>IFERROR(E11/D11,"")</f>
        <v/>
      </c>
      <c r="G11" s="154">
        <f>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</f>
        <v>0</v>
      </c>
      <c r="H11" s="155">
        <f>(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)-(SUMIFS([5]Data!$N$5:$N$997,[5]Data!$C$5:$C$997,"="&amp;$A11,[5]Data!$E$5:$E$997,"="&amp;$B11,[5]Data!$D$5:$D$997,"="&amp;$C11))</f>
        <v>0</v>
      </c>
      <c r="I11" s="156" t="str">
        <f>IFERROR(H11/G11,"")</f>
        <v/>
      </c>
      <c r="J11" s="157">
        <f>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</f>
        <v>0</v>
      </c>
      <c r="K11" s="155">
        <f>(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)-(SUMIFS([5]Data!$O$5:$O$997,[5]Data!$C$5:$C$997,"="&amp;$A11,[5]Data!$E$5:$E$997,"="&amp;$B11,[5]Data!$D$5:$D$997,"="&amp;$C11))</f>
        <v>0</v>
      </c>
      <c r="L11" s="158" t="str">
        <f>IFERROR(K11/J11,"")</f>
        <v/>
      </c>
      <c r="M11" s="154">
        <f>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</f>
        <v>0</v>
      </c>
      <c r="N11" s="155">
        <f>(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)-(SUMIFS([5]Data!$P$5:$P$997,[5]Data!$C$5:$C$997,"="&amp;$A11,[5]Data!$E$5:$E$997,"="&amp;$B11,[5]Data!$D$5:$D$997,"="&amp;$C11))</f>
        <v>0</v>
      </c>
      <c r="O11" s="156" t="str">
        <f>IFERROR(N11/M11,"")</f>
        <v/>
      </c>
      <c r="P11" s="154">
        <f>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</f>
        <v>0</v>
      </c>
      <c r="Q11" s="155">
        <f>(COUNTIFS([5]Data!$C$5:$C$997,"="&amp;$A11,[5]Data!$E$5:$E$997,"="&amp;$B11,[5]Data!$D$5:$D$997,"="&amp;$C11,[5]Data!$M$5:$M$997,"="&amp;"Hit")+COUNTIFS([5]Data!$C$5:$C$997,"="&amp;$A11,[5]Data!$E$5:$E$997,"="&amp;$B11,[5]Data!$D$5:$D$997,"="&amp;$C11,[5]Data!$M$5:$M$997,"="&amp;"Miss"))-(SUMIFS([5]Data!$Q$5:$Q$997,[5]Data!$C$5:$C$997,"="&amp;$A11,[5]Data!$E$5:$E$997,"="&amp;$B11,[5]Data!$D$5:$D$997,"="&amp;$C11))</f>
        <v>0</v>
      </c>
      <c r="R11" s="156" t="str">
        <f>IFERROR(Q11/P11,"")</f>
        <v/>
      </c>
    </row>
    <row r="12" spans="1:18" ht="15.75" thickBot="1" x14ac:dyDescent="0.3">
      <c r="A12" s="234" t="s">
        <v>22</v>
      </c>
      <c r="B12" s="235"/>
      <c r="C12" s="236"/>
      <c r="D12" s="159">
        <f>SUM(D3:D11)</f>
        <v>151</v>
      </c>
      <c r="E12" s="160">
        <f>SUM(E3:E11)</f>
        <v>121</v>
      </c>
      <c r="F12" s="161">
        <f t="shared" ref="F12:F22" si="5">IFERROR(E12/D12,"")</f>
        <v>0.80132450331125826</v>
      </c>
      <c r="G12" s="159">
        <f>SUM(G3:G11)</f>
        <v>151</v>
      </c>
      <c r="H12" s="160">
        <f>SUM(H3:H11)</f>
        <v>139</v>
      </c>
      <c r="I12" s="161">
        <f t="shared" ref="I12:I22" si="6">IFERROR(H12/G12,"")</f>
        <v>0.92052980132450335</v>
      </c>
      <c r="J12" s="162">
        <f t="shared" ref="J12:K12" si="7">SUM(J3:J11)</f>
        <v>151</v>
      </c>
      <c r="K12" s="160">
        <f t="shared" si="7"/>
        <v>138</v>
      </c>
      <c r="L12" s="163">
        <f t="shared" ref="L12:L22" si="8">IFERROR(K12/J12,"")</f>
        <v>0.91390728476821192</v>
      </c>
      <c r="M12" s="159">
        <f t="shared" ref="M12" si="9">SUM(M3:M11)</f>
        <v>151</v>
      </c>
      <c r="N12" s="180">
        <f t="shared" ref="N12" si="10">SUM(N3:N11)</f>
        <v>146</v>
      </c>
      <c r="O12" s="161">
        <f t="shared" ref="O12:O22" si="11">IFERROR(N12/M12,"")</f>
        <v>0.9668874172185431</v>
      </c>
      <c r="P12" s="159">
        <f t="shared" ref="P12" si="12">SUM(P3:P11)</f>
        <v>151</v>
      </c>
      <c r="Q12" s="160">
        <f t="shared" ref="Q12" si="13">SUM(Q3:Q11)</f>
        <v>151</v>
      </c>
      <c r="R12" s="161">
        <f t="shared" ref="R12:R22" si="14">IFERROR(Q12/P12,"")</f>
        <v>1</v>
      </c>
    </row>
    <row r="13" spans="1:18" x14ac:dyDescent="0.25">
      <c r="A13" s="164" t="s">
        <v>72</v>
      </c>
      <c r="B13" s="165"/>
      <c r="C13" s="166"/>
      <c r="D13" s="167">
        <f t="shared" ref="D13:E15" si="15">SUMIF($A$3:$A$11,$A13,D$3:D$11)</f>
        <v>125</v>
      </c>
      <c r="E13" s="168">
        <f t="shared" si="15"/>
        <v>100</v>
      </c>
      <c r="F13" s="169">
        <f t="shared" si="5"/>
        <v>0.8</v>
      </c>
      <c r="G13" s="167">
        <f t="shared" ref="G13:H15" si="16">SUMIF($A$3:$A$11,$A13,G$3:G$11)</f>
        <v>125</v>
      </c>
      <c r="H13" s="168">
        <f t="shared" si="16"/>
        <v>118</v>
      </c>
      <c r="I13" s="169">
        <f t="shared" si="6"/>
        <v>0.94399999999999995</v>
      </c>
      <c r="J13" s="170">
        <f t="shared" ref="J13:K15" si="17">SUMIF($A$3:$A$11,$A13,J$3:J$11)</f>
        <v>125</v>
      </c>
      <c r="K13" s="168">
        <f t="shared" si="17"/>
        <v>112</v>
      </c>
      <c r="L13" s="171">
        <f t="shared" si="8"/>
        <v>0.89600000000000002</v>
      </c>
      <c r="M13" s="167">
        <f t="shared" ref="M13:N15" si="18">SUMIF($A$3:$A$11,$A13,M$3:M$11)</f>
        <v>125</v>
      </c>
      <c r="N13" s="181">
        <f t="shared" si="18"/>
        <v>120</v>
      </c>
      <c r="O13" s="169">
        <f t="shared" si="11"/>
        <v>0.96</v>
      </c>
      <c r="P13" s="167">
        <f t="shared" ref="P13:Q15" si="19">SUMIF($A$3:$A$11,$A13,P$3:P$11)</f>
        <v>125</v>
      </c>
      <c r="Q13" s="168">
        <f t="shared" si="19"/>
        <v>125</v>
      </c>
      <c r="R13" s="169">
        <f t="shared" si="14"/>
        <v>1</v>
      </c>
    </row>
    <row r="14" spans="1:18" x14ac:dyDescent="0.25">
      <c r="A14" s="143" t="s">
        <v>74</v>
      </c>
      <c r="B14" s="144"/>
      <c r="C14" s="145"/>
      <c r="D14" s="146">
        <f t="shared" si="15"/>
        <v>24</v>
      </c>
      <c r="E14" s="147">
        <f t="shared" si="15"/>
        <v>20</v>
      </c>
      <c r="F14" s="148">
        <f t="shared" si="5"/>
        <v>0.83333333333333337</v>
      </c>
      <c r="G14" s="146">
        <f t="shared" si="16"/>
        <v>24</v>
      </c>
      <c r="H14" s="147">
        <f t="shared" si="16"/>
        <v>20</v>
      </c>
      <c r="I14" s="148">
        <f t="shared" si="6"/>
        <v>0.83333333333333337</v>
      </c>
      <c r="J14" s="149">
        <f t="shared" si="17"/>
        <v>24</v>
      </c>
      <c r="K14" s="147">
        <f t="shared" si="17"/>
        <v>24</v>
      </c>
      <c r="L14" s="150">
        <f t="shared" si="8"/>
        <v>1</v>
      </c>
      <c r="M14" s="146">
        <f t="shared" si="18"/>
        <v>24</v>
      </c>
      <c r="N14" s="147">
        <f t="shared" si="18"/>
        <v>24</v>
      </c>
      <c r="O14" s="148">
        <f t="shared" si="11"/>
        <v>1</v>
      </c>
      <c r="P14" s="146">
        <f t="shared" si="19"/>
        <v>24</v>
      </c>
      <c r="Q14" s="147">
        <f t="shared" si="19"/>
        <v>24</v>
      </c>
      <c r="R14" s="148">
        <f t="shared" si="14"/>
        <v>1</v>
      </c>
    </row>
    <row r="15" spans="1:18" ht="15.75" thickBot="1" x14ac:dyDescent="0.3">
      <c r="A15" s="172" t="s">
        <v>75</v>
      </c>
      <c r="B15" s="173"/>
      <c r="C15" s="174"/>
      <c r="D15" s="175">
        <f t="shared" si="15"/>
        <v>2</v>
      </c>
      <c r="E15" s="176">
        <f t="shared" si="15"/>
        <v>1</v>
      </c>
      <c r="F15" s="177">
        <f t="shared" si="5"/>
        <v>0.5</v>
      </c>
      <c r="G15" s="175">
        <f t="shared" si="16"/>
        <v>2</v>
      </c>
      <c r="H15" s="176">
        <f t="shared" si="16"/>
        <v>1</v>
      </c>
      <c r="I15" s="177">
        <f t="shared" si="6"/>
        <v>0.5</v>
      </c>
      <c r="J15" s="178">
        <f t="shared" si="17"/>
        <v>2</v>
      </c>
      <c r="K15" s="176">
        <f t="shared" si="17"/>
        <v>2</v>
      </c>
      <c r="L15" s="179">
        <f t="shared" si="8"/>
        <v>1</v>
      </c>
      <c r="M15" s="175">
        <f t="shared" si="18"/>
        <v>2</v>
      </c>
      <c r="N15" s="176">
        <f t="shared" si="18"/>
        <v>2</v>
      </c>
      <c r="O15" s="177">
        <f t="shared" si="11"/>
        <v>1</v>
      </c>
      <c r="P15" s="175">
        <f t="shared" si="19"/>
        <v>2</v>
      </c>
      <c r="Q15" s="176">
        <f t="shared" si="19"/>
        <v>2</v>
      </c>
      <c r="R15" s="177">
        <f t="shared" si="14"/>
        <v>1</v>
      </c>
    </row>
    <row r="16" spans="1:18" x14ac:dyDescent="0.25">
      <c r="A16" s="164"/>
      <c r="B16" s="165" t="s">
        <v>45</v>
      </c>
      <c r="C16" s="166"/>
      <c r="D16" s="167">
        <f>SUMIF($B$3:$B$11,$B16,D$3:D$11)</f>
        <v>66</v>
      </c>
      <c r="E16" s="168">
        <f>SUMIF($B$3:$B$11,$B16,E$3:E$11)</f>
        <v>47</v>
      </c>
      <c r="F16" s="169">
        <f t="shared" si="5"/>
        <v>0.71212121212121215</v>
      </c>
      <c r="G16" s="167">
        <f>SUMIF($B$3:$B$11,$B16,G$3:G$11)</f>
        <v>66</v>
      </c>
      <c r="H16" s="168">
        <f>SUMIF($B$3:$B$11,$B16,H$3:H$11)</f>
        <v>55</v>
      </c>
      <c r="I16" s="169">
        <f t="shared" si="6"/>
        <v>0.83333333333333337</v>
      </c>
      <c r="J16" s="170">
        <f>SUMIF($B$3:$B$11,$B16,J$3:J$11)</f>
        <v>66</v>
      </c>
      <c r="K16" s="168">
        <f>SUMIF($B$3:$B$11,$B16,K$3:K$11)</f>
        <v>60</v>
      </c>
      <c r="L16" s="171">
        <f t="shared" si="8"/>
        <v>0.90909090909090906</v>
      </c>
      <c r="M16" s="167">
        <f>SUMIF($B$3:$B$11,$B16,M$3:M$11)</f>
        <v>66</v>
      </c>
      <c r="N16" s="168">
        <f>SUMIF($B$3:$B$11,$B16,N$3:N$11)</f>
        <v>64</v>
      </c>
      <c r="O16" s="169">
        <f t="shared" si="11"/>
        <v>0.96969696969696972</v>
      </c>
      <c r="P16" s="167">
        <f>SUMIF($B$3:$B$11,$B16,P$3:P$11)</f>
        <v>66</v>
      </c>
      <c r="Q16" s="168">
        <f>SUMIF($B$3:$B$11,$B16,Q$3:Q$11)</f>
        <v>66</v>
      </c>
      <c r="R16" s="169">
        <f t="shared" si="14"/>
        <v>1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85</v>
      </c>
      <c r="E17" s="176">
        <f>SUMIF($B$3:$B$11,$B17,E$3:E$11)</f>
        <v>74</v>
      </c>
      <c r="F17" s="177">
        <f t="shared" si="5"/>
        <v>0.87058823529411766</v>
      </c>
      <c r="G17" s="175">
        <f>SUMIF($B$3:$B$11,$B17,G$3:G$11)</f>
        <v>85</v>
      </c>
      <c r="H17" s="176">
        <f>SUMIF($B$3:$B$11,$B17,H$3:H$11)</f>
        <v>84</v>
      </c>
      <c r="I17" s="177">
        <f t="shared" si="6"/>
        <v>0.9882352941176471</v>
      </c>
      <c r="J17" s="178">
        <f>SUMIF($B$3:$B$11,$B17,J$3:J$11)</f>
        <v>85</v>
      </c>
      <c r="K17" s="176">
        <f>SUMIF($B$3:$B$11,$B17,K$3:K$11)</f>
        <v>78</v>
      </c>
      <c r="L17" s="179">
        <f t="shared" si="8"/>
        <v>0.91764705882352937</v>
      </c>
      <c r="M17" s="175">
        <f>SUMIF($B$3:$B$11,$B17,M$3:M$11)</f>
        <v>85</v>
      </c>
      <c r="N17" s="176">
        <f>SUMIF($B$3:$B$11,$B17,N$3:N$11)</f>
        <v>82</v>
      </c>
      <c r="O17" s="177">
        <f t="shared" si="11"/>
        <v>0.96470588235294119</v>
      </c>
      <c r="P17" s="175">
        <f>SUMIF($B$3:$B$11,$B17,P$3:P$11)</f>
        <v>85</v>
      </c>
      <c r="Q17" s="176">
        <f>SUMIF($B$3:$B$11,$B17,Q$3:Q$11)</f>
        <v>85</v>
      </c>
      <c r="R17" s="177">
        <f t="shared" si="14"/>
        <v>1</v>
      </c>
    </row>
    <row r="18" spans="1:18" x14ac:dyDescent="0.25">
      <c r="A18" s="135"/>
      <c r="B18" s="136"/>
      <c r="C18" s="137" t="s">
        <v>46</v>
      </c>
      <c r="D18" s="138">
        <f>SUMIF($C$3:$C$11,$C18,D$3:D$11)</f>
        <v>115</v>
      </c>
      <c r="E18" s="139">
        <f>SUMIF($C$3:$C$11,$C18,E$3:E$11)</f>
        <v>94</v>
      </c>
      <c r="F18" s="140">
        <f t="shared" si="5"/>
        <v>0.81739130434782614</v>
      </c>
      <c r="G18" s="138">
        <f>SUMIF($C$3:$C$11,$C18,G$3:G$11)</f>
        <v>115</v>
      </c>
      <c r="H18" s="139">
        <f>SUMIF($C$3:$C$11,$C18,H$3:H$11)</f>
        <v>111</v>
      </c>
      <c r="I18" s="140">
        <f t="shared" si="6"/>
        <v>0.9652173913043478</v>
      </c>
      <c r="J18" s="141">
        <f>SUMIF($C$3:$C$11,$C18,J$3:J$11)</f>
        <v>115</v>
      </c>
      <c r="K18" s="139">
        <f>SUMIF($C$3:$C$11,$C18,K$3:K$11)</f>
        <v>102</v>
      </c>
      <c r="L18" s="142">
        <f t="shared" si="8"/>
        <v>0.88695652173913042</v>
      </c>
      <c r="M18" s="138">
        <f>SUMIF($C$3:$C$11,$C18,M$3:M$11)</f>
        <v>115</v>
      </c>
      <c r="N18" s="139">
        <f>SUMIF($C$3:$C$11,$C18,N$3:N$11)</f>
        <v>111</v>
      </c>
      <c r="O18" s="140">
        <f t="shared" si="11"/>
        <v>0.9652173913043478</v>
      </c>
      <c r="P18" s="138">
        <f>SUMIF($C$3:$C$11,$C18,P$3:P$11)</f>
        <v>115</v>
      </c>
      <c r="Q18" s="139">
        <f>SUMIF($C$3:$C$11,$C18,Q$3:Q$11)</f>
        <v>115</v>
      </c>
      <c r="R18" s="140">
        <f t="shared" si="14"/>
        <v>1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10</v>
      </c>
      <c r="E19" s="147">
        <f t="shared" si="20"/>
        <v>7</v>
      </c>
      <c r="F19" s="148">
        <f t="shared" si="5"/>
        <v>0.7</v>
      </c>
      <c r="G19" s="146">
        <f t="shared" si="20"/>
        <v>10</v>
      </c>
      <c r="H19" s="147">
        <f t="shared" si="20"/>
        <v>8</v>
      </c>
      <c r="I19" s="148">
        <f t="shared" si="6"/>
        <v>0.8</v>
      </c>
      <c r="J19" s="149">
        <f t="shared" si="20"/>
        <v>10</v>
      </c>
      <c r="K19" s="147">
        <f t="shared" si="20"/>
        <v>10</v>
      </c>
      <c r="L19" s="150">
        <f t="shared" si="8"/>
        <v>1</v>
      </c>
      <c r="M19" s="146">
        <f t="shared" si="20"/>
        <v>10</v>
      </c>
      <c r="N19" s="182">
        <f t="shared" si="20"/>
        <v>9</v>
      </c>
      <c r="O19" s="148">
        <f t="shared" si="11"/>
        <v>0.9</v>
      </c>
      <c r="P19" s="146">
        <f t="shared" si="20"/>
        <v>10</v>
      </c>
      <c r="Q19" s="147">
        <f t="shared" si="20"/>
        <v>10</v>
      </c>
      <c r="R19" s="148">
        <f t="shared" si="14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2</v>
      </c>
      <c r="E20" s="147">
        <f t="shared" si="20"/>
        <v>0</v>
      </c>
      <c r="F20" s="148">
        <f t="shared" si="5"/>
        <v>0</v>
      </c>
      <c r="G20" s="146">
        <f t="shared" si="20"/>
        <v>2</v>
      </c>
      <c r="H20" s="147">
        <f t="shared" si="20"/>
        <v>0</v>
      </c>
      <c r="I20" s="148">
        <f t="shared" si="6"/>
        <v>0</v>
      </c>
      <c r="J20" s="149">
        <f t="shared" si="20"/>
        <v>2</v>
      </c>
      <c r="K20" s="147">
        <f t="shared" si="20"/>
        <v>2</v>
      </c>
      <c r="L20" s="150">
        <f t="shared" si="8"/>
        <v>1</v>
      </c>
      <c r="M20" s="146">
        <f t="shared" si="20"/>
        <v>2</v>
      </c>
      <c r="N20" s="147">
        <f t="shared" si="20"/>
        <v>2</v>
      </c>
      <c r="O20" s="148">
        <f t="shared" si="11"/>
        <v>1</v>
      </c>
      <c r="P20" s="146">
        <f t="shared" si="20"/>
        <v>2</v>
      </c>
      <c r="Q20" s="147">
        <f t="shared" si="20"/>
        <v>2</v>
      </c>
      <c r="R20" s="148">
        <f t="shared" si="14"/>
        <v>1</v>
      </c>
    </row>
    <row r="21" spans="1:18" x14ac:dyDescent="0.25">
      <c r="A21" s="143"/>
      <c r="B21" s="144"/>
      <c r="C21" s="145" t="s">
        <v>52</v>
      </c>
      <c r="D21" s="146">
        <f t="shared" si="20"/>
        <v>24</v>
      </c>
      <c r="E21" s="147">
        <f t="shared" si="20"/>
        <v>20</v>
      </c>
      <c r="F21" s="148">
        <f t="shared" si="5"/>
        <v>0.83333333333333337</v>
      </c>
      <c r="G21" s="146">
        <f t="shared" si="20"/>
        <v>24</v>
      </c>
      <c r="H21" s="147">
        <f t="shared" si="20"/>
        <v>20</v>
      </c>
      <c r="I21" s="148">
        <f t="shared" si="6"/>
        <v>0.83333333333333337</v>
      </c>
      <c r="J21" s="149">
        <f t="shared" si="20"/>
        <v>24</v>
      </c>
      <c r="K21" s="147">
        <f t="shared" si="20"/>
        <v>24</v>
      </c>
      <c r="L21" s="150">
        <f t="shared" si="8"/>
        <v>1</v>
      </c>
      <c r="M21" s="146">
        <f t="shared" si="20"/>
        <v>24</v>
      </c>
      <c r="N21" s="147">
        <f t="shared" si="20"/>
        <v>24</v>
      </c>
      <c r="O21" s="148">
        <f t="shared" si="11"/>
        <v>1</v>
      </c>
      <c r="P21" s="146">
        <f t="shared" si="20"/>
        <v>24</v>
      </c>
      <c r="Q21" s="147">
        <f t="shared" si="20"/>
        <v>24</v>
      </c>
      <c r="R21" s="148">
        <f t="shared" si="14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5"/>
        <v/>
      </c>
      <c r="G22" s="175">
        <f t="shared" si="20"/>
        <v>0</v>
      </c>
      <c r="H22" s="176">
        <f t="shared" si="20"/>
        <v>0</v>
      </c>
      <c r="I22" s="177" t="str">
        <f t="shared" si="6"/>
        <v/>
      </c>
      <c r="J22" s="178">
        <f t="shared" si="20"/>
        <v>0</v>
      </c>
      <c r="K22" s="176">
        <f t="shared" si="20"/>
        <v>0</v>
      </c>
      <c r="L22" s="179" t="str">
        <f t="shared" si="8"/>
        <v/>
      </c>
      <c r="M22" s="175">
        <f t="shared" si="20"/>
        <v>0</v>
      </c>
      <c r="N22" s="176">
        <f t="shared" si="20"/>
        <v>0</v>
      </c>
      <c r="O22" s="177" t="str">
        <f t="shared" si="11"/>
        <v/>
      </c>
      <c r="P22" s="175">
        <f t="shared" si="20"/>
        <v>0</v>
      </c>
      <c r="Q22" s="176">
        <f t="shared" si="20"/>
        <v>0</v>
      </c>
      <c r="R22" s="177" t="str">
        <f t="shared" si="14"/>
        <v/>
      </c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89" priority="9" operator="greaterThan">
      <formula>0.95</formula>
    </cfRule>
    <cfRule type="cellIs" dxfId="88" priority="10" operator="lessThan">
      <formula>0.95</formula>
    </cfRule>
  </conditionalFormatting>
  <conditionalFormatting sqref="I3:I22">
    <cfRule type="cellIs" dxfId="87" priority="7" operator="greaterThan">
      <formula>0.95</formula>
    </cfRule>
    <cfRule type="cellIs" dxfId="86" priority="8" operator="lessThan">
      <formula>0.95</formula>
    </cfRule>
  </conditionalFormatting>
  <conditionalFormatting sqref="L3:L22">
    <cfRule type="cellIs" dxfId="85" priority="5" operator="greaterThan">
      <formula>0.95</formula>
    </cfRule>
    <cfRule type="cellIs" dxfId="84" priority="6" operator="lessThan">
      <formula>0.95</formula>
    </cfRule>
  </conditionalFormatting>
  <conditionalFormatting sqref="O3:O22">
    <cfRule type="cellIs" dxfId="83" priority="3" operator="greaterThan">
      <formula>0.95</formula>
    </cfRule>
    <cfRule type="cellIs" dxfId="82" priority="4" operator="lessThan">
      <formula>0.95</formula>
    </cfRule>
  </conditionalFormatting>
  <conditionalFormatting sqref="R3:R22">
    <cfRule type="cellIs" dxfId="81" priority="1" operator="greaterThan">
      <formula>0.95</formula>
    </cfRule>
    <cfRule type="cellIs" dxfId="80" priority="2" operator="lessThan">
      <formula>0.95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L7" sqref="L7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5" t="s">
        <v>31</v>
      </c>
      <c r="K1" s="246"/>
      <c r="L1" s="247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83" t="s">
        <v>69</v>
      </c>
      <c r="K2" s="184" t="s">
        <v>70</v>
      </c>
      <c r="L2" s="185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</f>
        <v>48</v>
      </c>
      <c r="E3" s="139">
        <f>COUNTIFS([6]Data!$C$5:$C$997,"="&amp;$A3,[6]Data!$E$5:$E$997,"="&amp;$B3,[6]Data!$D$5:$D$997,"="&amp;$C3,[6]Data!$M$5:$M$997,"="&amp;"Hit")</f>
        <v>37</v>
      </c>
      <c r="F3" s="140">
        <f t="shared" ref="F3:F10" si="0">IFERROR(E3/D3,"")</f>
        <v>0.77083333333333337</v>
      </c>
      <c r="G3" s="138">
        <f>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</f>
        <v>48</v>
      </c>
      <c r="H3" s="139">
        <f>(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)-(SUMIFS([6]Data!$N$5:$N$997,[6]Data!$C$5:$C$997,"="&amp;$A3,[6]Data!$E$5:$E$997,"="&amp;$B3,[6]Data!$D$5:$D$997,"="&amp;$C3))</f>
        <v>42.5</v>
      </c>
      <c r="I3" s="140">
        <f t="shared" ref="I3:I10" si="1">IFERROR(H3/G3,"")</f>
        <v>0.88541666666666663</v>
      </c>
      <c r="J3" s="141">
        <f>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</f>
        <v>48</v>
      </c>
      <c r="K3" s="139">
        <f>(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)-(SUMIFS([6]Data!$O$5:$O$997,[6]Data!$C$5:$C$997,"="&amp;$A3,[6]Data!$E$5:$E$997,"="&amp;$B3,[6]Data!$D$5:$D$997,"="&amp;$C3))</f>
        <v>48</v>
      </c>
      <c r="L3" s="142">
        <f t="shared" ref="L3:L10" si="2">IFERROR(K3/J3,"")</f>
        <v>1</v>
      </c>
      <c r="M3" s="138">
        <f>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</f>
        <v>48</v>
      </c>
      <c r="N3" s="139">
        <f>(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)-(SUMIFS([6]Data!$P$5:$P$997,[6]Data!$C$5:$C$997,"="&amp;$A3,[6]Data!$E$5:$E$997,"="&amp;$B3,[6]Data!$D$5:$D$997,"="&amp;$C3))</f>
        <v>47.5</v>
      </c>
      <c r="O3" s="140">
        <f t="shared" ref="O3:O10" si="3">IFERROR(N3/M3,"")</f>
        <v>0.98958333333333337</v>
      </c>
      <c r="P3" s="138">
        <f>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</f>
        <v>48</v>
      </c>
      <c r="Q3" s="139">
        <f>(COUNTIFS([6]Data!$C$5:$C$997,"="&amp;$A3,[6]Data!$E$5:$E$997,"="&amp;$B3,[6]Data!$D$5:$D$997,"="&amp;$C3,[6]Data!$M$5:$M$997,"="&amp;"Hit")+COUNTIFS([6]Data!$C$5:$C$997,"="&amp;$A3,[6]Data!$E$5:$E$997,"="&amp;$B3,[6]Data!$D$5:$D$997,"="&amp;$C3,[6]Data!$M$5:$M$997,"="&amp;"Miss"))-(SUMIFS([6]Data!$Q$5:$Q$997,[6]Data!$C$5:$C$997,"="&amp;$A3,[6]Data!$E$5:$E$997,"="&amp;$B3,[6]Data!$D$5:$D$997,"="&amp;$C3))</f>
        <v>43</v>
      </c>
      <c r="R3" s="140">
        <f t="shared" ref="R3:R10" si="4">IFERROR(Q3/P3,"")</f>
        <v>0.89583333333333337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</f>
        <v>13</v>
      </c>
      <c r="E4" s="147">
        <f>COUNTIFS([6]Data!$C$5:$C$997,"="&amp;$A4,[6]Data!$E$5:$E$997,"="&amp;$B4,[6]Data!$D$5:$D$997,"="&amp;$C4,[6]Data!$M$5:$M$997,"="&amp;"Hit")</f>
        <v>5</v>
      </c>
      <c r="F4" s="148">
        <f t="shared" si="0"/>
        <v>0.38461538461538464</v>
      </c>
      <c r="G4" s="146">
        <f>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</f>
        <v>13</v>
      </c>
      <c r="H4" s="147">
        <f>(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)-(SUMIFS([6]Data!$N$5:$N$997,[6]Data!$C$5:$C$997,"="&amp;$A4,[6]Data!$E$5:$E$997,"="&amp;$B4,[6]Data!$D$5:$D$997,"="&amp;$C4))</f>
        <v>7</v>
      </c>
      <c r="I4" s="148">
        <f t="shared" si="1"/>
        <v>0.53846153846153844</v>
      </c>
      <c r="J4" s="149">
        <f>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</f>
        <v>13</v>
      </c>
      <c r="K4" s="147">
        <f>(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)-(SUMIFS([6]Data!$O$5:$O$997,[6]Data!$C$5:$C$997,"="&amp;$A4,[6]Data!$E$5:$E$997,"="&amp;$B4,[6]Data!$D$5:$D$997,"="&amp;$C4))</f>
        <v>11</v>
      </c>
      <c r="L4" s="150">
        <f t="shared" si="2"/>
        <v>0.84615384615384615</v>
      </c>
      <c r="M4" s="146">
        <f>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</f>
        <v>13</v>
      </c>
      <c r="N4" s="147">
        <f>(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)-(SUMIFS([6]Data!$P$5:$P$997,[6]Data!$C$5:$C$997,"="&amp;$A4,[6]Data!$E$5:$E$997,"="&amp;$B4,[6]Data!$D$5:$D$997,"="&amp;$C4))</f>
        <v>13</v>
      </c>
      <c r="O4" s="148">
        <f t="shared" si="3"/>
        <v>1</v>
      </c>
      <c r="P4" s="146">
        <f>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</f>
        <v>13</v>
      </c>
      <c r="Q4" s="147">
        <f>(COUNTIFS([6]Data!$C$5:$C$997,"="&amp;$A4,[6]Data!$E$5:$E$997,"="&amp;$B4,[6]Data!$D$5:$D$997,"="&amp;$C4,[6]Data!$M$5:$M$997,"="&amp;"Hit")+COUNTIFS([6]Data!$C$5:$C$997,"="&amp;$A4,[6]Data!$E$5:$E$997,"="&amp;$B4,[6]Data!$D$5:$D$997,"="&amp;$C4,[6]Data!$M$5:$M$997,"="&amp;"Miss"))-(SUMIFS([6]Data!$Q$5:$Q$997,[6]Data!$C$5:$C$997,"="&amp;$A4,[6]Data!$E$5:$E$997,"="&amp;$B4,[6]Data!$D$5:$D$997,"="&amp;$C4))</f>
        <v>13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</f>
        <v>1</v>
      </c>
      <c r="E5" s="147">
        <f>COUNTIFS([6]Data!$C$5:$C$997,"="&amp;$A5,[6]Data!$E$5:$E$997,"="&amp;$B5,[6]Data!$D$5:$D$997,"="&amp;$C5,[6]Data!$M$5:$M$997,"="&amp;"Hit")</f>
        <v>0</v>
      </c>
      <c r="F5" s="148">
        <f t="shared" si="0"/>
        <v>0</v>
      </c>
      <c r="G5" s="146">
        <f>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</f>
        <v>1</v>
      </c>
      <c r="H5" s="147">
        <f>(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)-(SUMIFS([6]Data!$N$5:$N$997,[6]Data!$C$5:$C$997,"="&amp;$A5,[6]Data!$E$5:$E$997,"="&amp;$B5,[6]Data!$D$5:$D$997,"="&amp;$C5))</f>
        <v>1</v>
      </c>
      <c r="I5" s="148">
        <f t="shared" si="1"/>
        <v>1</v>
      </c>
      <c r="J5" s="149">
        <f>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</f>
        <v>1</v>
      </c>
      <c r="K5" s="147">
        <f>(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)-(SUMIFS([6]Data!$O$5:$O$997,[6]Data!$C$5:$C$997,"="&amp;$A5,[6]Data!$E$5:$E$997,"="&amp;$B5,[6]Data!$D$5:$D$997,"="&amp;$C5))</f>
        <v>1</v>
      </c>
      <c r="L5" s="150">
        <f t="shared" si="2"/>
        <v>1</v>
      </c>
      <c r="M5" s="146">
        <f>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</f>
        <v>1</v>
      </c>
      <c r="N5" s="147">
        <f>(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)-(SUMIFS([6]Data!$P$5:$P$997,[6]Data!$C$5:$C$997,"="&amp;$A5,[6]Data!$E$5:$E$997,"="&amp;$B5,[6]Data!$D$5:$D$997,"="&amp;$C5))</f>
        <v>1</v>
      </c>
      <c r="O5" s="148">
        <f t="shared" si="3"/>
        <v>1</v>
      </c>
      <c r="P5" s="146">
        <f>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</f>
        <v>1</v>
      </c>
      <c r="Q5" s="147">
        <f>(COUNTIFS([6]Data!$C$5:$C$997,"="&amp;$A5,[6]Data!$E$5:$E$997,"="&amp;$B5,[6]Data!$D$5:$D$997,"="&amp;$C5,[6]Data!$M$5:$M$997,"="&amp;"Hit")+COUNTIFS([6]Data!$C$5:$C$997,"="&amp;$A5,[6]Data!$E$5:$E$997,"="&amp;$B5,[6]Data!$D$5:$D$997,"="&amp;$C5,[6]Data!$M$5:$M$997,"="&amp;"Miss"))-(SUMIFS([6]Data!$Q$5:$Q$997,[6]Data!$C$5:$C$997,"="&amp;$A5,[6]Data!$E$5:$E$997,"="&amp;$B5,[6]Data!$D$5:$D$997,"="&amp;$C5))</f>
        <v>0</v>
      </c>
      <c r="R5" s="148">
        <f t="shared" si="4"/>
        <v>0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</f>
        <v>77</v>
      </c>
      <c r="E6" s="147">
        <f>COUNTIFS([6]Data!$C$5:$C$997,"="&amp;$A6,[6]Data!$E$5:$E$997,"="&amp;$B6,[6]Data!$D$5:$D$997,"="&amp;$C6,[6]Data!$M$5:$M$997,"="&amp;"Hit")</f>
        <v>37</v>
      </c>
      <c r="F6" s="148">
        <f t="shared" si="0"/>
        <v>0.48051948051948051</v>
      </c>
      <c r="G6" s="146">
        <f>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</f>
        <v>77</v>
      </c>
      <c r="H6" s="147">
        <f>(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)-(SUMIFS([6]Data!$N$5:$N$997,[6]Data!$C$5:$C$997,"="&amp;$A6,[6]Data!$E$5:$E$997,"="&amp;$B6,[6]Data!$D$5:$D$997,"="&amp;$C6))</f>
        <v>75</v>
      </c>
      <c r="I6" s="148">
        <f t="shared" si="1"/>
        <v>0.97402597402597402</v>
      </c>
      <c r="J6" s="149">
        <f>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</f>
        <v>77</v>
      </c>
      <c r="K6" s="147">
        <f>(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)-(SUMIFS([6]Data!$O$5:$O$997,[6]Data!$C$5:$C$997,"="&amp;$A6,[6]Data!$E$5:$E$997,"="&amp;$B6,[6]Data!$D$5:$D$997,"="&amp;$C6))</f>
        <v>74</v>
      </c>
      <c r="L6" s="150">
        <f t="shared" si="2"/>
        <v>0.96103896103896103</v>
      </c>
      <c r="M6" s="146">
        <f>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</f>
        <v>77</v>
      </c>
      <c r="N6" s="147">
        <f>(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)-(SUMIFS([6]Data!$P$5:$P$997,[6]Data!$C$5:$C$997,"="&amp;$A6,[6]Data!$E$5:$E$997,"="&amp;$B6,[6]Data!$D$5:$D$997,"="&amp;$C6))</f>
        <v>76</v>
      </c>
      <c r="O6" s="148">
        <f t="shared" si="3"/>
        <v>0.98701298701298701</v>
      </c>
      <c r="P6" s="146">
        <f>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</f>
        <v>77</v>
      </c>
      <c r="Q6" s="147">
        <f>(COUNTIFS([6]Data!$C$5:$C$997,"="&amp;$A6,[6]Data!$E$5:$E$997,"="&amp;$B6,[6]Data!$D$5:$D$997,"="&amp;$C6,[6]Data!$M$5:$M$997,"="&amp;"Hit")+COUNTIFS([6]Data!$C$5:$C$997,"="&amp;$A6,[6]Data!$E$5:$E$997,"="&amp;$B6,[6]Data!$D$5:$D$997,"="&amp;$C6,[6]Data!$M$5:$M$997,"="&amp;"Miss"))-(SUMIFS([6]Data!$Q$5:$Q$997,[6]Data!$C$5:$C$997,"="&amp;$A6,[6]Data!$E$5:$E$997,"="&amp;$B6,[6]Data!$D$5:$D$997,"="&amp;$C6))</f>
        <v>43</v>
      </c>
      <c r="R6" s="148">
        <f t="shared" si="4"/>
        <v>0.55844155844155841</v>
      </c>
    </row>
    <row r="7" spans="1:20" x14ac:dyDescent="0.25">
      <c r="A7" s="186" t="s">
        <v>74</v>
      </c>
      <c r="B7" s="187" t="s">
        <v>73</v>
      </c>
      <c r="C7" s="188" t="s">
        <v>52</v>
      </c>
      <c r="D7" s="189">
        <f>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</f>
        <v>18</v>
      </c>
      <c r="E7" s="190">
        <f>COUNTIFS([6]Data!$C$5:$C$997,"="&amp;$A7,[6]Data!$E$5:$E$997,"="&amp;$B7,[6]Data!$D$5:$D$997,"="&amp;$C7,[6]Data!$M$5:$M$997,"="&amp;"Hit")</f>
        <v>15</v>
      </c>
      <c r="F7" s="191">
        <f t="shared" si="0"/>
        <v>0.83333333333333337</v>
      </c>
      <c r="G7" s="189">
        <f>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</f>
        <v>18</v>
      </c>
      <c r="H7" s="190">
        <f>(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)-(SUMIFS([6]Data!$N$5:$N$997,[6]Data!$C$5:$C$997,"="&amp;$A7,[6]Data!$E$5:$E$997,"="&amp;$B7,[6]Data!$D$5:$D$997,"="&amp;$C7))</f>
        <v>18</v>
      </c>
      <c r="I7" s="191">
        <f t="shared" si="1"/>
        <v>1</v>
      </c>
      <c r="J7" s="192">
        <f>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</f>
        <v>18</v>
      </c>
      <c r="K7" s="190">
        <f>(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)-(SUMIFS([6]Data!$O$5:$O$997,[6]Data!$C$5:$C$997,"="&amp;$A7,[6]Data!$E$5:$E$997,"="&amp;$B7,[6]Data!$D$5:$D$997,"="&amp;$C7))</f>
        <v>18</v>
      </c>
      <c r="L7" s="207">
        <f t="shared" si="2"/>
        <v>1</v>
      </c>
      <c r="M7" s="189">
        <f>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</f>
        <v>18</v>
      </c>
      <c r="N7" s="190">
        <f>(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)-(SUMIFS([6]Data!$P$5:$P$997,[6]Data!$C$5:$C$997,"="&amp;$A7,[6]Data!$E$5:$E$997,"="&amp;$B7,[6]Data!$D$5:$D$997,"="&amp;$C7))</f>
        <v>15</v>
      </c>
      <c r="O7" s="191">
        <f t="shared" si="3"/>
        <v>0.83333333333333337</v>
      </c>
      <c r="P7" s="189">
        <f>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</f>
        <v>18</v>
      </c>
      <c r="Q7" s="190">
        <f>(COUNTIFS([6]Data!$C$5:$C$997,"="&amp;$A7,[6]Data!$E$5:$E$997,"="&amp;$B7,[6]Data!$D$5:$D$997,"="&amp;$C7,[6]Data!$M$5:$M$997,"="&amp;"Hit")+COUNTIFS([6]Data!$C$5:$C$997,"="&amp;$A7,[6]Data!$E$5:$E$997,"="&amp;$B7,[6]Data!$D$5:$D$997,"="&amp;$C7,[6]Data!$M$5:$M$997,"="&amp;"Miss"))-(SUMIFS([6]Data!$Q$5:$Q$997,[6]Data!$C$5:$C$997,"="&amp;$A7,[6]Data!$E$5:$E$997,"="&amp;$B7,[6]Data!$D$5:$D$997,"="&amp;$C7))</f>
        <v>18</v>
      </c>
      <c r="R7" s="191">
        <f t="shared" si="4"/>
        <v>1</v>
      </c>
    </row>
    <row r="8" spans="1:20" x14ac:dyDescent="0.25">
      <c r="A8" s="186" t="s">
        <v>74</v>
      </c>
      <c r="B8" s="187" t="s">
        <v>45</v>
      </c>
      <c r="C8" s="188" t="s">
        <v>52</v>
      </c>
      <c r="D8" s="189">
        <f>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</f>
        <v>15</v>
      </c>
      <c r="E8" s="190">
        <f>COUNTIFS([6]Data!$C$5:$C$997,"="&amp;$A8,[6]Data!$E$5:$E$997,"="&amp;$B8,[6]Data!$D$5:$D$997,"="&amp;$C8,[6]Data!$M$5:$M$997,"="&amp;"Hit")</f>
        <v>11</v>
      </c>
      <c r="F8" s="191">
        <f t="shared" si="0"/>
        <v>0.73333333333333328</v>
      </c>
      <c r="G8" s="189">
        <f>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</f>
        <v>15</v>
      </c>
      <c r="H8" s="190">
        <f>(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)-(SUMIFS([6]Data!$N$5:$N$997,[6]Data!$C$5:$C$997,"="&amp;$A8,[6]Data!$E$5:$E$997,"="&amp;$B8,[6]Data!$D$5:$D$997,"="&amp;$C8))</f>
        <v>12</v>
      </c>
      <c r="I8" s="191">
        <f t="shared" si="1"/>
        <v>0.8</v>
      </c>
      <c r="J8" s="192">
        <f>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</f>
        <v>15</v>
      </c>
      <c r="K8" s="190">
        <f>(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)-(SUMIFS([6]Data!$O$5:$O$997,[6]Data!$C$5:$C$997,"="&amp;$A8,[6]Data!$E$5:$E$997,"="&amp;$B8,[6]Data!$D$5:$D$997,"="&amp;$C8))</f>
        <v>15</v>
      </c>
      <c r="L8" s="207">
        <f t="shared" si="2"/>
        <v>1</v>
      </c>
      <c r="M8" s="189">
        <f>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</f>
        <v>15</v>
      </c>
      <c r="N8" s="190">
        <f>(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)-(SUMIFS([6]Data!$P$5:$P$997,[6]Data!$C$5:$C$997,"="&amp;$A8,[6]Data!$E$5:$E$997,"="&amp;$B8,[6]Data!$D$5:$D$997,"="&amp;$C8))</f>
        <v>14</v>
      </c>
      <c r="O8" s="191">
        <f t="shared" si="3"/>
        <v>0.93333333333333335</v>
      </c>
      <c r="P8" s="189">
        <f>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</f>
        <v>15</v>
      </c>
      <c r="Q8" s="190">
        <f>(COUNTIFS([6]Data!$C$5:$C$997,"="&amp;$A8,[6]Data!$E$5:$E$997,"="&amp;$B8,[6]Data!$D$5:$D$997,"="&amp;$C8,[6]Data!$M$5:$M$997,"="&amp;"Hit")+COUNTIFS([6]Data!$C$5:$C$997,"="&amp;$A8,[6]Data!$E$5:$E$997,"="&amp;$B8,[6]Data!$D$5:$D$997,"="&amp;$C8,[6]Data!$M$5:$M$997,"="&amp;"Miss"))-(SUMIFS([6]Data!$Q$5:$Q$997,[6]Data!$C$5:$C$997,"="&amp;$A8,[6]Data!$E$5:$E$997,"="&amp;$B8,[6]Data!$D$5:$D$997,"="&amp;$C8))</f>
        <v>15</v>
      </c>
      <c r="R8" s="191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</f>
        <v>1</v>
      </c>
      <c r="E9" s="147">
        <f>COUNTIFS([6]Data!$C$5:$C$997,"="&amp;$A9,[6]Data!$E$5:$E$997,"="&amp;$B9,[6]Data!$D$5:$D$997,"="&amp;$C9,[6]Data!$M$5:$M$997,"="&amp;"Hit")</f>
        <v>0</v>
      </c>
      <c r="F9" s="148">
        <f t="shared" si="0"/>
        <v>0</v>
      </c>
      <c r="G9" s="146">
        <f>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</f>
        <v>1</v>
      </c>
      <c r="H9" s="147">
        <f>(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)-(SUMIFS([6]Data!$N$5:$N$997,[6]Data!$C$5:$C$997,"="&amp;$A9,[6]Data!$E$5:$E$997,"="&amp;$B9,[6]Data!$D$5:$D$997,"="&amp;$C9))</f>
        <v>0</v>
      </c>
      <c r="I9" s="148">
        <f t="shared" si="1"/>
        <v>0</v>
      </c>
      <c r="J9" s="149">
        <f>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</f>
        <v>1</v>
      </c>
      <c r="K9" s="147">
        <f>(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)-(SUMIFS([6]Data!$O$5:$O$997,[6]Data!$C$5:$C$997,"="&amp;$A9,[6]Data!$E$5:$E$997,"="&amp;$B9,[6]Data!$D$5:$D$997,"="&amp;$C9))</f>
        <v>1</v>
      </c>
      <c r="L9" s="150">
        <f t="shared" si="2"/>
        <v>1</v>
      </c>
      <c r="M9" s="146">
        <f>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</f>
        <v>1</v>
      </c>
      <c r="N9" s="147">
        <f>(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)-(SUMIFS([6]Data!$P$5:$P$997,[6]Data!$C$5:$C$997,"="&amp;$A9,[6]Data!$E$5:$E$997,"="&amp;$B9,[6]Data!$D$5:$D$997,"="&amp;$C9))</f>
        <v>1</v>
      </c>
      <c r="O9" s="148">
        <f t="shared" si="3"/>
        <v>1</v>
      </c>
      <c r="P9" s="146">
        <f>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</f>
        <v>1</v>
      </c>
      <c r="Q9" s="147">
        <f>(COUNTIFS([6]Data!$C$5:$C$997,"="&amp;$A9,[6]Data!$E$5:$E$997,"="&amp;$B9,[6]Data!$D$5:$D$997,"="&amp;$C9,[6]Data!$M$5:$M$997,"="&amp;"Hit")+COUNTIFS([6]Data!$C$5:$C$997,"="&amp;$A9,[6]Data!$E$5:$E$997,"="&amp;$B9,[6]Data!$D$5:$D$997,"="&amp;$C9,[6]Data!$M$5:$M$997,"="&amp;"Miss"))-(SUMIFS([6]Data!$Q$5:$Q$997,[6]Data!$C$5:$C$997,"="&amp;$A9,[6]Data!$E$5:$E$997,"="&amp;$B9,[6]Data!$D$5:$D$997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</f>
        <v>0</v>
      </c>
      <c r="E10" s="147">
        <f>COUNTIFS([6]Data!$C$5:$C$997,"="&amp;$A10,[6]Data!$E$5:$E$997,"="&amp;$B10,[6]Data!$D$5:$D$997,"="&amp;$C10,[6]Data!$M$5:$M$997,"="&amp;"Hit")</f>
        <v>0</v>
      </c>
      <c r="F10" s="148" t="str">
        <f t="shared" si="0"/>
        <v/>
      </c>
      <c r="G10" s="146">
        <f>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</f>
        <v>0</v>
      </c>
      <c r="H10" s="147">
        <f>(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)-(SUMIFS([6]Data!$N$5:$N$997,[6]Data!$C$5:$C$997,"="&amp;$A10,[6]Data!$E$5:$E$997,"="&amp;$B10,[6]Data!$D$5:$D$997,"="&amp;$C10))</f>
        <v>0</v>
      </c>
      <c r="I10" s="148" t="str">
        <f t="shared" si="1"/>
        <v/>
      </c>
      <c r="J10" s="149">
        <f>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</f>
        <v>0</v>
      </c>
      <c r="K10" s="147">
        <f>(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)-(SUMIFS([6]Data!$O$5:$O$997,[6]Data!$C$5:$C$997,"="&amp;$A10,[6]Data!$E$5:$E$997,"="&amp;$B10,[6]Data!$D$5:$D$997,"="&amp;$C10))</f>
        <v>0</v>
      </c>
      <c r="L10" s="150" t="str">
        <f t="shared" si="2"/>
        <v/>
      </c>
      <c r="M10" s="146">
        <f>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</f>
        <v>0</v>
      </c>
      <c r="N10" s="147">
        <f>(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)-(SUMIFS([6]Data!$P$5:$P$997,[6]Data!$C$5:$C$997,"="&amp;$A10,[6]Data!$E$5:$E$997,"="&amp;$B10,[6]Data!$D$5:$D$997,"="&amp;$C10))</f>
        <v>0</v>
      </c>
      <c r="O10" s="148" t="str">
        <f t="shared" si="3"/>
        <v/>
      </c>
      <c r="P10" s="146">
        <f>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</f>
        <v>0</v>
      </c>
      <c r="Q10" s="147">
        <f>(COUNTIFS([6]Data!$C$5:$C$997,"="&amp;$A10,[6]Data!$E$5:$E$997,"="&amp;$B10,[6]Data!$D$5:$D$997,"="&amp;$C10,[6]Data!$M$5:$M$997,"="&amp;"Hit")+COUNTIFS([6]Data!$C$5:$C$997,"="&amp;$A10,[6]Data!$E$5:$E$997,"="&amp;$B10,[6]Data!$D$5:$D$997,"="&amp;$C10,[6]Data!$M$5:$M$997,"="&amp;"Miss"))-(SUMIFS([6]Data!$Q$5:$Q$997,[6]Data!$C$5:$C$997,"="&amp;$A10,[6]Data!$E$5:$E$997,"="&amp;$B10,[6]Data!$D$5:$D$997,"="&amp;$C10))</f>
        <v>0</v>
      </c>
      <c r="R10" s="148" t="str">
        <f t="shared" si="4"/>
        <v/>
      </c>
    </row>
    <row r="11" spans="1:20" ht="15.75" thickBot="1" x14ac:dyDescent="0.3">
      <c r="A11" s="151" t="s">
        <v>75</v>
      </c>
      <c r="B11" s="152" t="s">
        <v>45</v>
      </c>
      <c r="C11" s="153" t="s">
        <v>76</v>
      </c>
      <c r="D11" s="154">
        <f>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</f>
        <v>0</v>
      </c>
      <c r="E11" s="155">
        <f>COUNTIFS([6]Data!$C$5:$C$997,"="&amp;$A11,[6]Data!$E$5:$E$997,"="&amp;$B11,[6]Data!$D$5:$D$997,"="&amp;$C11,[6]Data!$M$5:$M$997,"="&amp;"Hit")</f>
        <v>0</v>
      </c>
      <c r="F11" s="156" t="str">
        <f>IFERROR(E11/D11,"")</f>
        <v/>
      </c>
      <c r="G11" s="154">
        <f>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</f>
        <v>0</v>
      </c>
      <c r="H11" s="155">
        <f>(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)-(SUMIFS([6]Data!$N$5:$N$997,[6]Data!$C$5:$C$997,"="&amp;$A11,[6]Data!$E$5:$E$997,"="&amp;$B11,[6]Data!$D$5:$D$997,"="&amp;$C11))</f>
        <v>0</v>
      </c>
      <c r="I11" s="156" t="str">
        <f>IFERROR(H11/G11,"")</f>
        <v/>
      </c>
      <c r="J11" s="157">
        <f>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</f>
        <v>0</v>
      </c>
      <c r="K11" s="155">
        <f>(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)-(SUMIFS([6]Data!$O$5:$O$997,[6]Data!$C$5:$C$997,"="&amp;$A11,[6]Data!$E$5:$E$997,"="&amp;$B11,[6]Data!$D$5:$D$997,"="&amp;$C11))</f>
        <v>0</v>
      </c>
      <c r="L11" s="158" t="str">
        <f>IFERROR(K11/J11,"")</f>
        <v/>
      </c>
      <c r="M11" s="154">
        <f>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</f>
        <v>0</v>
      </c>
      <c r="N11" s="155">
        <f>(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)-(SUMIFS([6]Data!$P$5:$P$997,[6]Data!$C$5:$C$997,"="&amp;$A11,[6]Data!$E$5:$E$997,"="&amp;$B11,[6]Data!$D$5:$D$997,"="&amp;$C11))</f>
        <v>0</v>
      </c>
      <c r="O11" s="156" t="str">
        <f>IFERROR(N11/M11,"")</f>
        <v/>
      </c>
      <c r="P11" s="154">
        <f>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</f>
        <v>0</v>
      </c>
      <c r="Q11" s="155">
        <f>(COUNTIFS([6]Data!$C$5:$C$997,"="&amp;$A11,[6]Data!$E$5:$E$997,"="&amp;$B11,[6]Data!$D$5:$D$997,"="&amp;$C11,[6]Data!$M$5:$M$997,"="&amp;"Hit")+COUNTIFS([6]Data!$C$5:$C$997,"="&amp;$A11,[6]Data!$E$5:$E$997,"="&amp;$B11,[6]Data!$D$5:$D$997,"="&amp;$C11,[6]Data!$M$5:$M$997,"="&amp;"Miss"))-(SUMIFS([6]Data!$Q$5:$Q$997,[6]Data!$C$5:$C$997,"="&amp;$A11,[6]Data!$E$5:$E$997,"="&amp;$B11,[6]Data!$D$5:$D$997,"="&amp;$C11))</f>
        <v>0</v>
      </c>
      <c r="R11" s="156" t="str">
        <f>IFERROR(Q11/P11,"")</f>
        <v/>
      </c>
    </row>
    <row r="12" spans="1:20" ht="15.75" thickBot="1" x14ac:dyDescent="0.3">
      <c r="A12" s="234" t="s">
        <v>22</v>
      </c>
      <c r="B12" s="235"/>
      <c r="C12" s="236"/>
      <c r="D12" s="159">
        <f>SUM(D3:D11)</f>
        <v>173</v>
      </c>
      <c r="E12" s="160">
        <f>SUM(E3:E11)</f>
        <v>105</v>
      </c>
      <c r="F12" s="193">
        <f t="shared" ref="F12:F22" si="5">IFERROR(E12/D12,"")</f>
        <v>0.60693641618497107</v>
      </c>
      <c r="G12" s="159">
        <f>SUM(G3:G11)</f>
        <v>173</v>
      </c>
      <c r="H12" s="180">
        <f>SUM(H3:H11)</f>
        <v>155.5</v>
      </c>
      <c r="I12" s="161">
        <f t="shared" ref="I12:I22" si="6">IFERROR(H12/G12,"")</f>
        <v>0.89884393063583812</v>
      </c>
      <c r="J12" s="162">
        <f t="shared" ref="J12:K12" si="7">SUM(J3:J11)</f>
        <v>173</v>
      </c>
      <c r="K12" s="160">
        <f t="shared" si="7"/>
        <v>168</v>
      </c>
      <c r="L12" s="163">
        <f t="shared" ref="L12:L22" si="8">IFERROR(K12/J12,"")</f>
        <v>0.97109826589595372</v>
      </c>
      <c r="M12" s="159">
        <f t="shared" ref="M12" si="9">SUM(M3:M11)</f>
        <v>173</v>
      </c>
      <c r="N12" s="180">
        <f t="shared" ref="N12" si="10">SUM(N3:N11)</f>
        <v>167.5</v>
      </c>
      <c r="O12" s="161">
        <f t="shared" ref="O12:O22" si="11">IFERROR(N12/M12,"")</f>
        <v>0.96820809248554918</v>
      </c>
      <c r="P12" s="159">
        <f t="shared" ref="P12" si="12">SUM(P3:P11)</f>
        <v>173</v>
      </c>
      <c r="Q12" s="160">
        <f t="shared" ref="Q12" si="13">SUM(Q3:Q11)</f>
        <v>133</v>
      </c>
      <c r="R12" s="161">
        <f t="shared" ref="R12:R22" si="14">IFERROR(Q12/P12,"")</f>
        <v>0.76878612716763006</v>
      </c>
      <c r="S12" s="194"/>
      <c r="T12" s="194"/>
    </row>
    <row r="13" spans="1:20" x14ac:dyDescent="0.25">
      <c r="A13" s="164" t="s">
        <v>72</v>
      </c>
      <c r="B13" s="165"/>
      <c r="C13" s="166"/>
      <c r="D13" s="167">
        <f t="shared" ref="D13:E15" si="15">SUMIF($A$3:$A$11,$A13,D$3:D$11)</f>
        <v>139</v>
      </c>
      <c r="E13" s="168">
        <f t="shared" si="15"/>
        <v>79</v>
      </c>
      <c r="F13" s="169">
        <f t="shared" si="5"/>
        <v>0.56834532374100721</v>
      </c>
      <c r="G13" s="167">
        <f t="shared" ref="G13:H15" si="16">SUMIF($A$3:$A$11,$A13,G$3:G$11)</f>
        <v>139</v>
      </c>
      <c r="H13" s="181">
        <f t="shared" si="16"/>
        <v>125.5</v>
      </c>
      <c r="I13" s="169">
        <f t="shared" si="6"/>
        <v>0.90287769784172667</v>
      </c>
      <c r="J13" s="170">
        <f t="shared" ref="J13:K15" si="17">SUMIF($A$3:$A$11,$A13,J$3:J$11)</f>
        <v>139</v>
      </c>
      <c r="K13" s="168">
        <f t="shared" si="17"/>
        <v>134</v>
      </c>
      <c r="L13" s="171">
        <f t="shared" si="8"/>
        <v>0.96402877697841727</v>
      </c>
      <c r="M13" s="167">
        <f t="shared" ref="M13:N15" si="18">SUMIF($A$3:$A$11,$A13,M$3:M$11)</f>
        <v>139</v>
      </c>
      <c r="N13" s="181">
        <f t="shared" si="18"/>
        <v>137.5</v>
      </c>
      <c r="O13" s="169">
        <f t="shared" si="11"/>
        <v>0.98920863309352514</v>
      </c>
      <c r="P13" s="167">
        <f t="shared" ref="P13:Q15" si="19">SUMIF($A$3:$A$11,$A13,P$3:P$11)</f>
        <v>139</v>
      </c>
      <c r="Q13" s="168">
        <f t="shared" si="19"/>
        <v>99</v>
      </c>
      <c r="R13" s="169">
        <f t="shared" si="14"/>
        <v>0.71223021582733814</v>
      </c>
    </row>
    <row r="14" spans="1:20" x14ac:dyDescent="0.25">
      <c r="A14" s="143" t="s">
        <v>74</v>
      </c>
      <c r="B14" s="144"/>
      <c r="C14" s="145"/>
      <c r="D14" s="146">
        <f t="shared" si="15"/>
        <v>33</v>
      </c>
      <c r="E14" s="147">
        <f t="shared" si="15"/>
        <v>26</v>
      </c>
      <c r="F14" s="148">
        <f t="shared" si="5"/>
        <v>0.78787878787878785</v>
      </c>
      <c r="G14" s="146">
        <f t="shared" si="16"/>
        <v>33</v>
      </c>
      <c r="H14" s="147">
        <f t="shared" si="16"/>
        <v>30</v>
      </c>
      <c r="I14" s="148">
        <f t="shared" si="6"/>
        <v>0.90909090909090906</v>
      </c>
      <c r="J14" s="149">
        <f t="shared" si="17"/>
        <v>33</v>
      </c>
      <c r="K14" s="147">
        <f t="shared" si="17"/>
        <v>33</v>
      </c>
      <c r="L14" s="150">
        <f t="shared" si="8"/>
        <v>1</v>
      </c>
      <c r="M14" s="146">
        <f t="shared" si="18"/>
        <v>33</v>
      </c>
      <c r="N14" s="147">
        <f t="shared" si="18"/>
        <v>29</v>
      </c>
      <c r="O14" s="148">
        <f t="shared" si="11"/>
        <v>0.87878787878787878</v>
      </c>
      <c r="P14" s="146">
        <f t="shared" si="19"/>
        <v>33</v>
      </c>
      <c r="Q14" s="147">
        <f t="shared" si="19"/>
        <v>33</v>
      </c>
      <c r="R14" s="148">
        <f t="shared" si="14"/>
        <v>1</v>
      </c>
    </row>
    <row r="15" spans="1:20" ht="15.75" thickBot="1" x14ac:dyDescent="0.3">
      <c r="A15" s="172" t="s">
        <v>75</v>
      </c>
      <c r="B15" s="173"/>
      <c r="C15" s="174"/>
      <c r="D15" s="175">
        <f t="shared" si="15"/>
        <v>1</v>
      </c>
      <c r="E15" s="176">
        <f t="shared" si="15"/>
        <v>0</v>
      </c>
      <c r="F15" s="177">
        <f t="shared" si="5"/>
        <v>0</v>
      </c>
      <c r="G15" s="175">
        <f t="shared" si="16"/>
        <v>1</v>
      </c>
      <c r="H15" s="176">
        <f t="shared" si="16"/>
        <v>0</v>
      </c>
      <c r="I15" s="177">
        <f t="shared" si="6"/>
        <v>0</v>
      </c>
      <c r="J15" s="178">
        <f t="shared" si="17"/>
        <v>1</v>
      </c>
      <c r="K15" s="176">
        <f t="shared" si="17"/>
        <v>1</v>
      </c>
      <c r="L15" s="179">
        <f t="shared" si="8"/>
        <v>1</v>
      </c>
      <c r="M15" s="175">
        <f t="shared" si="18"/>
        <v>1</v>
      </c>
      <c r="N15" s="176">
        <f t="shared" si="18"/>
        <v>1</v>
      </c>
      <c r="O15" s="177">
        <f t="shared" si="11"/>
        <v>1</v>
      </c>
      <c r="P15" s="175">
        <f t="shared" si="19"/>
        <v>1</v>
      </c>
      <c r="Q15" s="176">
        <f t="shared" si="19"/>
        <v>1</v>
      </c>
      <c r="R15" s="177">
        <f t="shared" si="14"/>
        <v>1</v>
      </c>
    </row>
    <row r="16" spans="1:20" x14ac:dyDescent="0.25">
      <c r="A16" s="164"/>
      <c r="B16" s="165" t="s">
        <v>45</v>
      </c>
      <c r="C16" s="166"/>
      <c r="D16" s="167">
        <f>SUMIF($B$3:$B$11,$B16,D$3:D$11)</f>
        <v>78</v>
      </c>
      <c r="E16" s="168">
        <f>SUMIF($B$3:$B$11,$B16,E$3:E$11)</f>
        <v>53</v>
      </c>
      <c r="F16" s="169">
        <f t="shared" si="5"/>
        <v>0.67948717948717952</v>
      </c>
      <c r="G16" s="167">
        <f>SUMIF($B$3:$B$11,$B16,G$3:G$11)</f>
        <v>78</v>
      </c>
      <c r="H16" s="181">
        <f>SUMIF($B$3:$B$11,$B16,H$3:H$11)</f>
        <v>62.5</v>
      </c>
      <c r="I16" s="169">
        <f t="shared" si="6"/>
        <v>0.80128205128205132</v>
      </c>
      <c r="J16" s="170">
        <f>SUMIF($B$3:$B$11,$B16,J$3:J$11)</f>
        <v>78</v>
      </c>
      <c r="K16" s="168">
        <f>SUMIF($B$3:$B$11,$B16,K$3:K$11)</f>
        <v>76</v>
      </c>
      <c r="L16" s="171">
        <f t="shared" si="8"/>
        <v>0.97435897435897434</v>
      </c>
      <c r="M16" s="167">
        <f>SUMIF($B$3:$B$11,$B16,M$3:M$11)</f>
        <v>78</v>
      </c>
      <c r="N16" s="181">
        <f>SUMIF($B$3:$B$11,$B16,N$3:N$11)</f>
        <v>76.5</v>
      </c>
      <c r="O16" s="169">
        <f t="shared" si="11"/>
        <v>0.98076923076923073</v>
      </c>
      <c r="P16" s="167">
        <f>SUMIF($B$3:$B$11,$B16,P$3:P$11)</f>
        <v>78</v>
      </c>
      <c r="Q16" s="168">
        <f>SUMIF($B$3:$B$11,$B16,Q$3:Q$11)</f>
        <v>72</v>
      </c>
      <c r="R16" s="169">
        <f t="shared" si="14"/>
        <v>0.92307692307692313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95</v>
      </c>
      <c r="E17" s="176">
        <f>SUMIF($B$3:$B$11,$B17,E$3:E$11)</f>
        <v>52</v>
      </c>
      <c r="F17" s="177">
        <f t="shared" si="5"/>
        <v>0.54736842105263162</v>
      </c>
      <c r="G17" s="175">
        <f>SUMIF($B$3:$B$11,$B17,G$3:G$11)</f>
        <v>95</v>
      </c>
      <c r="H17" s="176">
        <f>SUMIF($B$3:$B$11,$B17,H$3:H$11)</f>
        <v>93</v>
      </c>
      <c r="I17" s="177">
        <f t="shared" si="6"/>
        <v>0.97894736842105268</v>
      </c>
      <c r="J17" s="178">
        <f>SUMIF($B$3:$B$11,$B17,J$3:J$11)</f>
        <v>95</v>
      </c>
      <c r="K17" s="176">
        <f>SUMIF($B$3:$B$11,$B17,K$3:K$11)</f>
        <v>92</v>
      </c>
      <c r="L17" s="179">
        <f t="shared" si="8"/>
        <v>0.96842105263157896</v>
      </c>
      <c r="M17" s="175">
        <f>SUMIF($B$3:$B$11,$B17,M$3:M$11)</f>
        <v>95</v>
      </c>
      <c r="N17" s="176">
        <f>SUMIF($B$3:$B$11,$B17,N$3:N$11)</f>
        <v>91</v>
      </c>
      <c r="O17" s="177">
        <f t="shared" si="11"/>
        <v>0.95789473684210524</v>
      </c>
      <c r="P17" s="175">
        <f>SUMIF($B$3:$B$11,$B17,P$3:P$11)</f>
        <v>95</v>
      </c>
      <c r="Q17" s="176">
        <f>SUMIF($B$3:$B$11,$B17,Q$3:Q$11)</f>
        <v>61</v>
      </c>
      <c r="R17" s="177">
        <f t="shared" si="14"/>
        <v>0.64210526315789473</v>
      </c>
    </row>
    <row r="18" spans="1:18" x14ac:dyDescent="0.25">
      <c r="A18" s="135"/>
      <c r="B18" s="136"/>
      <c r="C18" s="137" t="s">
        <v>46</v>
      </c>
      <c r="D18" s="138">
        <f>SUMIF($C$3:$C$11,$C18,D$3:D$11)</f>
        <v>125</v>
      </c>
      <c r="E18" s="139">
        <f>SUMIF($C$3:$C$11,$C18,E$3:E$11)</f>
        <v>74</v>
      </c>
      <c r="F18" s="140">
        <f t="shared" si="5"/>
        <v>0.59199999999999997</v>
      </c>
      <c r="G18" s="138">
        <f>SUMIF($C$3:$C$11,$C18,G$3:G$11)</f>
        <v>125</v>
      </c>
      <c r="H18" s="195">
        <f>SUMIF($C$3:$C$11,$C18,H$3:H$11)</f>
        <v>117.5</v>
      </c>
      <c r="I18" s="140">
        <f t="shared" si="6"/>
        <v>0.94</v>
      </c>
      <c r="J18" s="141">
        <f>SUMIF($C$3:$C$11,$C18,J$3:J$11)</f>
        <v>125</v>
      </c>
      <c r="K18" s="139">
        <f>SUMIF($C$3:$C$11,$C18,K$3:K$11)</f>
        <v>122</v>
      </c>
      <c r="L18" s="142">
        <f t="shared" si="8"/>
        <v>0.97599999999999998</v>
      </c>
      <c r="M18" s="138">
        <f>SUMIF($C$3:$C$11,$C18,M$3:M$11)</f>
        <v>125</v>
      </c>
      <c r="N18" s="195">
        <f>SUMIF($C$3:$C$11,$C18,N$3:N$11)</f>
        <v>123.5</v>
      </c>
      <c r="O18" s="140">
        <f t="shared" si="11"/>
        <v>0.98799999999999999</v>
      </c>
      <c r="P18" s="138">
        <f>SUMIF($C$3:$C$11,$C18,P$3:P$11)</f>
        <v>125</v>
      </c>
      <c r="Q18" s="139">
        <f>SUMIF($C$3:$C$11,$C18,Q$3:Q$11)</f>
        <v>86</v>
      </c>
      <c r="R18" s="140">
        <f t="shared" si="14"/>
        <v>0.68799999999999994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13</v>
      </c>
      <c r="E19" s="147">
        <f t="shared" si="20"/>
        <v>5</v>
      </c>
      <c r="F19" s="148">
        <f t="shared" si="5"/>
        <v>0.38461538461538464</v>
      </c>
      <c r="G19" s="146">
        <f t="shared" si="20"/>
        <v>13</v>
      </c>
      <c r="H19" s="147">
        <f t="shared" si="20"/>
        <v>7</v>
      </c>
      <c r="I19" s="148">
        <f t="shared" si="6"/>
        <v>0.53846153846153844</v>
      </c>
      <c r="J19" s="149">
        <f t="shared" si="20"/>
        <v>13</v>
      </c>
      <c r="K19" s="147">
        <f t="shared" si="20"/>
        <v>11</v>
      </c>
      <c r="L19" s="150">
        <f t="shared" si="8"/>
        <v>0.84615384615384615</v>
      </c>
      <c r="M19" s="146">
        <f t="shared" si="20"/>
        <v>13</v>
      </c>
      <c r="N19" s="182">
        <f t="shared" si="20"/>
        <v>13</v>
      </c>
      <c r="O19" s="148">
        <f t="shared" si="11"/>
        <v>1</v>
      </c>
      <c r="P19" s="146">
        <f t="shared" si="20"/>
        <v>13</v>
      </c>
      <c r="Q19" s="147">
        <f t="shared" si="20"/>
        <v>13</v>
      </c>
      <c r="R19" s="148">
        <f t="shared" si="14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2</v>
      </c>
      <c r="E20" s="147">
        <f t="shared" si="20"/>
        <v>0</v>
      </c>
      <c r="F20" s="148">
        <f t="shared" si="5"/>
        <v>0</v>
      </c>
      <c r="G20" s="146">
        <f t="shared" si="20"/>
        <v>2</v>
      </c>
      <c r="H20" s="147">
        <f t="shared" si="20"/>
        <v>1</v>
      </c>
      <c r="I20" s="148">
        <f t="shared" si="6"/>
        <v>0.5</v>
      </c>
      <c r="J20" s="149">
        <f t="shared" si="20"/>
        <v>2</v>
      </c>
      <c r="K20" s="147">
        <f t="shared" si="20"/>
        <v>2</v>
      </c>
      <c r="L20" s="150">
        <f t="shared" si="8"/>
        <v>1</v>
      </c>
      <c r="M20" s="146">
        <f t="shared" si="20"/>
        <v>2</v>
      </c>
      <c r="N20" s="147">
        <f t="shared" si="20"/>
        <v>2</v>
      </c>
      <c r="O20" s="148">
        <f t="shared" si="11"/>
        <v>1</v>
      </c>
      <c r="P20" s="146">
        <f t="shared" si="20"/>
        <v>2</v>
      </c>
      <c r="Q20" s="147">
        <f t="shared" si="20"/>
        <v>1</v>
      </c>
      <c r="R20" s="148">
        <f t="shared" si="14"/>
        <v>0.5</v>
      </c>
    </row>
    <row r="21" spans="1:18" x14ac:dyDescent="0.25">
      <c r="A21" s="143"/>
      <c r="B21" s="144"/>
      <c r="C21" s="145" t="s">
        <v>52</v>
      </c>
      <c r="D21" s="146">
        <f t="shared" si="20"/>
        <v>33</v>
      </c>
      <c r="E21" s="147">
        <f t="shared" si="20"/>
        <v>26</v>
      </c>
      <c r="F21" s="148">
        <f t="shared" si="5"/>
        <v>0.78787878787878785</v>
      </c>
      <c r="G21" s="146">
        <f t="shared" si="20"/>
        <v>33</v>
      </c>
      <c r="H21" s="147">
        <f t="shared" si="20"/>
        <v>30</v>
      </c>
      <c r="I21" s="148">
        <f t="shared" si="6"/>
        <v>0.90909090909090906</v>
      </c>
      <c r="J21" s="149">
        <f t="shared" si="20"/>
        <v>33</v>
      </c>
      <c r="K21" s="147">
        <f t="shared" si="20"/>
        <v>33</v>
      </c>
      <c r="L21" s="150">
        <f t="shared" si="8"/>
        <v>1</v>
      </c>
      <c r="M21" s="146">
        <f t="shared" si="20"/>
        <v>33</v>
      </c>
      <c r="N21" s="147">
        <f t="shared" si="20"/>
        <v>29</v>
      </c>
      <c r="O21" s="148">
        <f t="shared" si="11"/>
        <v>0.87878787878787878</v>
      </c>
      <c r="P21" s="146">
        <f t="shared" si="20"/>
        <v>33</v>
      </c>
      <c r="Q21" s="147">
        <f t="shared" si="20"/>
        <v>33</v>
      </c>
      <c r="R21" s="148">
        <f t="shared" si="14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5"/>
        <v/>
      </c>
      <c r="G22" s="175">
        <f t="shared" si="20"/>
        <v>0</v>
      </c>
      <c r="H22" s="176">
        <f t="shared" si="20"/>
        <v>0</v>
      </c>
      <c r="I22" s="177" t="str">
        <f t="shared" si="6"/>
        <v/>
      </c>
      <c r="J22" s="178">
        <f t="shared" si="20"/>
        <v>0</v>
      </c>
      <c r="K22" s="176">
        <f t="shared" si="20"/>
        <v>0</v>
      </c>
      <c r="L22" s="179" t="str">
        <f t="shared" si="8"/>
        <v/>
      </c>
      <c r="M22" s="175">
        <f t="shared" si="20"/>
        <v>0</v>
      </c>
      <c r="N22" s="176">
        <f t="shared" si="20"/>
        <v>0</v>
      </c>
      <c r="O22" s="177" t="str">
        <f t="shared" si="11"/>
        <v/>
      </c>
      <c r="P22" s="175">
        <f t="shared" si="20"/>
        <v>0</v>
      </c>
      <c r="Q22" s="176">
        <f t="shared" si="20"/>
        <v>0</v>
      </c>
      <c r="R22" s="177" t="str">
        <f t="shared" si="14"/>
        <v/>
      </c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79" priority="9" operator="greaterThan">
      <formula>0.95</formula>
    </cfRule>
    <cfRule type="cellIs" dxfId="78" priority="10" operator="lessThan">
      <formula>0.95</formula>
    </cfRule>
  </conditionalFormatting>
  <conditionalFormatting sqref="I3:I22">
    <cfRule type="cellIs" dxfId="77" priority="7" operator="greaterThan">
      <formula>0.95</formula>
    </cfRule>
    <cfRule type="cellIs" dxfId="76" priority="8" operator="lessThan">
      <formula>0.95</formula>
    </cfRule>
  </conditionalFormatting>
  <conditionalFormatting sqref="L3:L22">
    <cfRule type="cellIs" dxfId="75" priority="5" operator="greaterThan">
      <formula>0.95</formula>
    </cfRule>
    <cfRule type="cellIs" dxfId="74" priority="6" operator="lessThan">
      <formula>0.95</formula>
    </cfRule>
  </conditionalFormatting>
  <conditionalFormatting sqref="O3:O22">
    <cfRule type="cellIs" dxfId="73" priority="3" operator="greaterThan">
      <formula>0.95</formula>
    </cfRule>
    <cfRule type="cellIs" dxfId="72" priority="4" operator="lessThan">
      <formula>0.95</formula>
    </cfRule>
  </conditionalFormatting>
  <conditionalFormatting sqref="R3:R22">
    <cfRule type="cellIs" dxfId="71" priority="1" operator="greaterThan">
      <formula>0.95</formula>
    </cfRule>
    <cfRule type="cellIs" dxfId="70" priority="2" operator="lessThan">
      <formula>0.95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L7" sqref="L7:L8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</f>
        <v>37</v>
      </c>
      <c r="E3" s="139">
        <f>COUNTIFS([7]Data!$C$5:$C$994,"="&amp;$A3,[7]Data!$E$5:$E$994,"="&amp;$B3,[7]Data!$D$5:$D$994,"="&amp;$C3,[7]Data!$M$5:$M$994,"="&amp;"Hit")</f>
        <v>19</v>
      </c>
      <c r="F3" s="140">
        <f t="shared" ref="F3:F10" si="0">IFERROR(E3/D3,"")</f>
        <v>0.51351351351351349</v>
      </c>
      <c r="G3" s="138">
        <f>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</f>
        <v>37</v>
      </c>
      <c r="H3" s="139">
        <f>(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)-(SUMIFS([7]Data!$N$5:$N$994,[7]Data!$C$5:$C$994,"="&amp;$A3,[7]Data!$E$5:$E$994,"="&amp;$B3,[7]Data!$D$5:$D$994,"="&amp;$C3))</f>
        <v>30</v>
      </c>
      <c r="I3" s="140">
        <f t="shared" ref="I3:I10" si="1">IFERROR(H3/G3,"")</f>
        <v>0.81081081081081086</v>
      </c>
      <c r="J3" s="141">
        <f>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</f>
        <v>37</v>
      </c>
      <c r="K3" s="139">
        <f>(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)-(SUMIFS([7]Data!$O$5:$O$994,[7]Data!$C$5:$C$994,"="&amp;$A3,[7]Data!$E$5:$E$994,"="&amp;$B3,[7]Data!$D$5:$D$994,"="&amp;$C3))</f>
        <v>36</v>
      </c>
      <c r="L3" s="142">
        <f t="shared" ref="L3:L10" si="2">IFERROR(K3/J3,"")</f>
        <v>0.97297297297297303</v>
      </c>
      <c r="M3" s="138">
        <f>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</f>
        <v>37</v>
      </c>
      <c r="N3" s="139">
        <f>(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)-(SUMIFS([7]Data!$P$5:$P$994,[7]Data!$C$5:$C$994,"="&amp;$A3,[7]Data!$E$5:$E$994,"="&amp;$B3,[7]Data!$D$5:$D$994,"="&amp;$C3))</f>
        <v>34</v>
      </c>
      <c r="O3" s="140">
        <f t="shared" ref="O3:O10" si="3">IFERROR(N3/M3,"")</f>
        <v>0.91891891891891897</v>
      </c>
      <c r="P3" s="138">
        <f>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</f>
        <v>37</v>
      </c>
      <c r="Q3" s="139">
        <f>(COUNTIFS([7]Data!$C$5:$C$994,"="&amp;$A3,[7]Data!$E$5:$E$994,"="&amp;$B3,[7]Data!$D$5:$D$994,"="&amp;$C3,[7]Data!$M$5:$M$994,"="&amp;"Hit")+COUNTIFS([7]Data!$C$5:$C$994,"="&amp;$A3,[7]Data!$E$5:$E$994,"="&amp;$B3,[7]Data!$D$5:$D$994,"="&amp;$C3,[7]Data!$M$5:$M$994,"="&amp;"Miss"))-(SUMIFS([7]Data!$Q$5:$Q$994,[7]Data!$C$5:$C$994,"="&amp;$A3,[7]Data!$E$5:$E$994,"="&amp;$B3,[7]Data!$D$5:$D$994,"="&amp;$C3))</f>
        <v>30</v>
      </c>
      <c r="R3" s="140">
        <f t="shared" ref="R3:R10" si="4">IFERROR(Q3/P3,"")</f>
        <v>0.81081081081081086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</f>
        <v>13</v>
      </c>
      <c r="E4" s="147">
        <f>COUNTIFS([7]Data!$C$5:$C$994,"="&amp;$A4,[7]Data!$E$5:$E$994,"="&amp;$B4,[7]Data!$D$5:$D$994,"="&amp;$C4,[7]Data!$M$5:$M$994,"="&amp;"Hit")</f>
        <v>7</v>
      </c>
      <c r="F4" s="148">
        <f t="shared" si="0"/>
        <v>0.53846153846153844</v>
      </c>
      <c r="G4" s="146">
        <f>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</f>
        <v>13</v>
      </c>
      <c r="H4" s="147">
        <f>(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)-(SUMIFS([7]Data!$N$5:$N$994,[7]Data!$C$5:$C$994,"="&amp;$A4,[7]Data!$E$5:$E$994,"="&amp;$B4,[7]Data!$D$5:$D$994,"="&amp;$C4))</f>
        <v>10</v>
      </c>
      <c r="I4" s="148">
        <f t="shared" si="1"/>
        <v>0.76923076923076927</v>
      </c>
      <c r="J4" s="149">
        <f>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</f>
        <v>13</v>
      </c>
      <c r="K4" s="147">
        <f>(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)-(SUMIFS([7]Data!$O$5:$O$994,[7]Data!$C$5:$C$994,"="&amp;$A4,[7]Data!$E$5:$E$994,"="&amp;$B4,[7]Data!$D$5:$D$994,"="&amp;$C4))</f>
        <v>13</v>
      </c>
      <c r="L4" s="150">
        <f t="shared" si="2"/>
        <v>1</v>
      </c>
      <c r="M4" s="146">
        <f>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</f>
        <v>13</v>
      </c>
      <c r="N4" s="147">
        <f>(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)-(SUMIFS([7]Data!$P$5:$P$994,[7]Data!$C$5:$C$994,"="&amp;$A4,[7]Data!$E$5:$E$994,"="&amp;$B4,[7]Data!$D$5:$D$994,"="&amp;$C4))</f>
        <v>10</v>
      </c>
      <c r="O4" s="148">
        <f t="shared" si="3"/>
        <v>0.76923076923076927</v>
      </c>
      <c r="P4" s="146">
        <f>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</f>
        <v>13</v>
      </c>
      <c r="Q4" s="147">
        <f>(COUNTIFS([7]Data!$C$5:$C$994,"="&amp;$A4,[7]Data!$E$5:$E$994,"="&amp;$B4,[7]Data!$D$5:$D$994,"="&amp;$C4,[7]Data!$M$5:$M$994,"="&amp;"Hit")+COUNTIFS([7]Data!$C$5:$C$994,"="&amp;$A4,[7]Data!$E$5:$E$994,"="&amp;$B4,[7]Data!$D$5:$D$994,"="&amp;$C4,[7]Data!$M$5:$M$994,"="&amp;"Miss"))-(SUMIFS([7]Data!$Q$5:$Q$994,[7]Data!$C$5:$C$994,"="&amp;$A4,[7]Data!$E$5:$E$994,"="&amp;$B4,[7]Data!$D$5:$D$994,"="&amp;$C4))</f>
        <v>13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</f>
        <v>1</v>
      </c>
      <c r="E5" s="147">
        <f>COUNTIFS([7]Data!$C$5:$C$994,"="&amp;$A5,[7]Data!$E$5:$E$994,"="&amp;$B5,[7]Data!$D$5:$D$994,"="&amp;$C5,[7]Data!$M$5:$M$994,"="&amp;"Hit")</f>
        <v>0</v>
      </c>
      <c r="F5" s="148">
        <f t="shared" si="0"/>
        <v>0</v>
      </c>
      <c r="G5" s="146">
        <f>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</f>
        <v>1</v>
      </c>
      <c r="H5" s="147">
        <f>(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)-(SUMIFS([7]Data!$N$5:$N$994,[7]Data!$C$5:$C$994,"="&amp;$A5,[7]Data!$E$5:$E$994,"="&amp;$B5,[7]Data!$D$5:$D$994,"="&amp;$C5))</f>
        <v>1</v>
      </c>
      <c r="I5" s="148">
        <f t="shared" si="1"/>
        <v>1</v>
      </c>
      <c r="J5" s="149">
        <f>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</f>
        <v>1</v>
      </c>
      <c r="K5" s="147">
        <f>(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)-(SUMIFS([7]Data!$O$5:$O$994,[7]Data!$C$5:$C$994,"="&amp;$A5,[7]Data!$E$5:$E$994,"="&amp;$B5,[7]Data!$D$5:$D$994,"="&amp;$C5))</f>
        <v>1</v>
      </c>
      <c r="L5" s="150">
        <f t="shared" si="2"/>
        <v>1</v>
      </c>
      <c r="M5" s="146">
        <f>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</f>
        <v>1</v>
      </c>
      <c r="N5" s="147">
        <f>(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)-(SUMIFS([7]Data!$P$5:$P$994,[7]Data!$C$5:$C$994,"="&amp;$A5,[7]Data!$E$5:$E$994,"="&amp;$B5,[7]Data!$D$5:$D$994,"="&amp;$C5))</f>
        <v>1</v>
      </c>
      <c r="O5" s="148">
        <f t="shared" si="3"/>
        <v>1</v>
      </c>
      <c r="P5" s="146">
        <f>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</f>
        <v>1</v>
      </c>
      <c r="Q5" s="147">
        <f>(COUNTIFS([7]Data!$C$5:$C$994,"="&amp;$A5,[7]Data!$E$5:$E$994,"="&amp;$B5,[7]Data!$D$5:$D$994,"="&amp;$C5,[7]Data!$M$5:$M$994,"="&amp;"Hit")+COUNTIFS([7]Data!$C$5:$C$994,"="&amp;$A5,[7]Data!$E$5:$E$994,"="&amp;$B5,[7]Data!$D$5:$D$994,"="&amp;$C5,[7]Data!$M$5:$M$994,"="&amp;"Miss"))-(SUMIFS([7]Data!$Q$5:$Q$994,[7]Data!$C$5:$C$994,"="&amp;$A5,[7]Data!$E$5:$E$994,"="&amp;$B5,[7]Data!$D$5:$D$994,"="&amp;$C5))</f>
        <v>0</v>
      </c>
      <c r="R5" s="148">
        <f t="shared" si="4"/>
        <v>0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</f>
        <v>64</v>
      </c>
      <c r="E6" s="147">
        <f>COUNTIFS([7]Data!$C$5:$C$994,"="&amp;$A6,[7]Data!$E$5:$E$994,"="&amp;$B6,[7]Data!$D$5:$D$994,"="&amp;$C6,[7]Data!$M$5:$M$994,"="&amp;"Hit")</f>
        <v>27</v>
      </c>
      <c r="F6" s="148">
        <f t="shared" si="0"/>
        <v>0.421875</v>
      </c>
      <c r="G6" s="146">
        <f>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</f>
        <v>64</v>
      </c>
      <c r="H6" s="147">
        <f>(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)-(SUMIFS([7]Data!$N$5:$N$994,[7]Data!$C$5:$C$994,"="&amp;$A6,[7]Data!$E$5:$E$994,"="&amp;$B6,[7]Data!$D$5:$D$994,"="&amp;$C6))</f>
        <v>63</v>
      </c>
      <c r="I6" s="148">
        <f t="shared" si="1"/>
        <v>0.984375</v>
      </c>
      <c r="J6" s="149">
        <f>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</f>
        <v>64</v>
      </c>
      <c r="K6" s="147">
        <f>(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)-(SUMIFS([7]Data!$O$5:$O$994,[7]Data!$C$5:$C$994,"="&amp;$A6,[7]Data!$E$5:$E$994,"="&amp;$B6,[7]Data!$D$5:$D$994,"="&amp;$C6))</f>
        <v>63</v>
      </c>
      <c r="L6" s="150">
        <f t="shared" si="2"/>
        <v>0.984375</v>
      </c>
      <c r="M6" s="146">
        <f>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</f>
        <v>64</v>
      </c>
      <c r="N6" s="147">
        <f>(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)-(SUMIFS([7]Data!$P$5:$P$994,[7]Data!$C$5:$C$994,"="&amp;$A6,[7]Data!$E$5:$E$994,"="&amp;$B6,[7]Data!$D$5:$D$994,"="&amp;$C6))</f>
        <v>64</v>
      </c>
      <c r="O6" s="148">
        <f t="shared" si="3"/>
        <v>1</v>
      </c>
      <c r="P6" s="146">
        <f>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</f>
        <v>64</v>
      </c>
      <c r="Q6" s="147">
        <f>(COUNTIFS([7]Data!$C$5:$C$994,"="&amp;$A6,[7]Data!$E$5:$E$994,"="&amp;$B6,[7]Data!$D$5:$D$994,"="&amp;$C6,[7]Data!$M$5:$M$994,"="&amp;"Hit")+COUNTIFS([7]Data!$C$5:$C$994,"="&amp;$A6,[7]Data!$E$5:$E$994,"="&amp;$B6,[7]Data!$D$5:$D$994,"="&amp;$C6,[7]Data!$M$5:$M$994,"="&amp;"Miss"))-(SUMIFS([7]Data!$Q$5:$Q$994,[7]Data!$C$5:$C$994,"="&amp;$A6,[7]Data!$E$5:$E$994,"="&amp;$B6,[7]Data!$D$5:$D$994,"="&amp;$C6))</f>
        <v>29</v>
      </c>
      <c r="R6" s="148">
        <f t="shared" si="4"/>
        <v>0.453125</v>
      </c>
    </row>
    <row r="7" spans="1:20" x14ac:dyDescent="0.25">
      <c r="A7" s="143" t="s">
        <v>74</v>
      </c>
      <c r="B7" s="144" t="s">
        <v>73</v>
      </c>
      <c r="C7" s="145" t="s">
        <v>52</v>
      </c>
      <c r="D7" s="146">
        <f>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</f>
        <v>18</v>
      </c>
      <c r="E7" s="147">
        <f>COUNTIFS([7]Data!$C$5:$C$994,"="&amp;$A7,[7]Data!$E$5:$E$994,"="&amp;$B7,[7]Data!$D$5:$D$994,"="&amp;$C7,[7]Data!$M$5:$M$994,"="&amp;"Hit")</f>
        <v>16</v>
      </c>
      <c r="F7" s="148">
        <f t="shared" si="0"/>
        <v>0.88888888888888884</v>
      </c>
      <c r="G7" s="146">
        <f>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</f>
        <v>18</v>
      </c>
      <c r="H7" s="147">
        <f>(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)-(SUMIFS([7]Data!$N$5:$N$994,[7]Data!$C$5:$C$994,"="&amp;$A7,[7]Data!$E$5:$E$994,"="&amp;$B7,[7]Data!$D$5:$D$994,"="&amp;$C7))</f>
        <v>16</v>
      </c>
      <c r="I7" s="148">
        <f t="shared" si="1"/>
        <v>0.88888888888888884</v>
      </c>
      <c r="J7" s="149">
        <f>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</f>
        <v>18</v>
      </c>
      <c r="K7" s="147">
        <f>(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)-(SUMIFS([7]Data!$O$5:$O$994,[7]Data!$C$5:$C$994,"="&amp;$A7,[7]Data!$E$5:$E$994,"="&amp;$B7,[7]Data!$D$5:$D$994,"="&amp;$C7))</f>
        <v>18</v>
      </c>
      <c r="L7" s="207">
        <f t="shared" si="2"/>
        <v>1</v>
      </c>
      <c r="M7" s="146">
        <f>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</f>
        <v>18</v>
      </c>
      <c r="N7" s="147">
        <f>(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)-(SUMIFS([7]Data!$P$5:$P$994,[7]Data!$C$5:$C$994,"="&amp;$A7,[7]Data!$E$5:$E$994,"="&amp;$B7,[7]Data!$D$5:$D$994,"="&amp;$C7))</f>
        <v>18</v>
      </c>
      <c r="O7" s="148">
        <f t="shared" si="3"/>
        <v>1</v>
      </c>
      <c r="P7" s="146">
        <f>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</f>
        <v>18</v>
      </c>
      <c r="Q7" s="147">
        <f>(COUNTIFS([7]Data!$C$5:$C$994,"="&amp;$A7,[7]Data!$E$5:$E$994,"="&amp;$B7,[7]Data!$D$5:$D$994,"="&amp;$C7,[7]Data!$M$5:$M$994,"="&amp;"Hit")+COUNTIFS([7]Data!$C$5:$C$994,"="&amp;$A7,[7]Data!$E$5:$E$994,"="&amp;$B7,[7]Data!$D$5:$D$994,"="&amp;$C7,[7]Data!$M$5:$M$994,"="&amp;"Miss"))-(SUMIFS([7]Data!$Q$5:$Q$994,[7]Data!$C$5:$C$994,"="&amp;$A7,[7]Data!$E$5:$E$994,"="&amp;$B7,[7]Data!$D$5:$D$994,"="&amp;$C7))</f>
        <v>18</v>
      </c>
      <c r="R7" s="148">
        <f t="shared" si="4"/>
        <v>1</v>
      </c>
    </row>
    <row r="8" spans="1:20" x14ac:dyDescent="0.25">
      <c r="A8" s="143" t="s">
        <v>74</v>
      </c>
      <c r="B8" s="144" t="s">
        <v>45</v>
      </c>
      <c r="C8" s="145" t="s">
        <v>52</v>
      </c>
      <c r="D8" s="146">
        <f>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</f>
        <v>8</v>
      </c>
      <c r="E8" s="147">
        <f>COUNTIFS([7]Data!$C$5:$C$994,"="&amp;$A8,[7]Data!$E$5:$E$994,"="&amp;$B8,[7]Data!$D$5:$D$994,"="&amp;$C8,[7]Data!$M$5:$M$994,"="&amp;"Hit")</f>
        <v>7</v>
      </c>
      <c r="F8" s="148">
        <f t="shared" si="0"/>
        <v>0.875</v>
      </c>
      <c r="G8" s="146">
        <f>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</f>
        <v>8</v>
      </c>
      <c r="H8" s="147">
        <f>(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)-(SUMIFS([7]Data!$N$5:$N$994,[7]Data!$C$5:$C$994,"="&amp;$A8,[7]Data!$E$5:$E$994,"="&amp;$B8,[7]Data!$D$5:$D$994,"="&amp;$C8))</f>
        <v>7</v>
      </c>
      <c r="I8" s="148">
        <f t="shared" si="1"/>
        <v>0.875</v>
      </c>
      <c r="J8" s="149">
        <f>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</f>
        <v>8</v>
      </c>
      <c r="K8" s="147">
        <f>(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)-(SUMIFS([7]Data!$O$5:$O$994,[7]Data!$C$5:$C$994,"="&amp;$A8,[7]Data!$E$5:$E$994,"="&amp;$B8,[7]Data!$D$5:$D$994,"="&amp;$C8))</f>
        <v>8</v>
      </c>
      <c r="L8" s="207">
        <f t="shared" si="2"/>
        <v>1</v>
      </c>
      <c r="M8" s="146">
        <f>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</f>
        <v>8</v>
      </c>
      <c r="N8" s="147">
        <f>(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)-(SUMIFS([7]Data!$P$5:$P$994,[7]Data!$C$5:$C$994,"="&amp;$A8,[7]Data!$E$5:$E$994,"="&amp;$B8,[7]Data!$D$5:$D$994,"="&amp;$C8))</f>
        <v>8</v>
      </c>
      <c r="O8" s="148">
        <f t="shared" si="3"/>
        <v>1</v>
      </c>
      <c r="P8" s="146">
        <f>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</f>
        <v>8</v>
      </c>
      <c r="Q8" s="147">
        <f>(COUNTIFS([7]Data!$C$5:$C$994,"="&amp;$A8,[7]Data!$E$5:$E$994,"="&amp;$B8,[7]Data!$D$5:$D$994,"="&amp;$C8,[7]Data!$M$5:$M$994,"="&amp;"Hit")+COUNTIFS([7]Data!$C$5:$C$994,"="&amp;$A8,[7]Data!$E$5:$E$994,"="&amp;$B8,[7]Data!$D$5:$D$994,"="&amp;$C8,[7]Data!$M$5:$M$994,"="&amp;"Miss"))-(SUMIFS([7]Data!$Q$5:$Q$994,[7]Data!$C$5:$C$994,"="&amp;$A8,[7]Data!$E$5:$E$994,"="&amp;$B8,[7]Data!$D$5:$D$994,"="&amp;$C8))</f>
        <v>8</v>
      </c>
      <c r="R8" s="148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</f>
        <v>1</v>
      </c>
      <c r="E9" s="147">
        <f>COUNTIFS([7]Data!$C$5:$C$994,"="&amp;$A9,[7]Data!$E$5:$E$994,"="&amp;$B9,[7]Data!$D$5:$D$994,"="&amp;$C9,[7]Data!$M$5:$M$994,"="&amp;"Hit")</f>
        <v>0</v>
      </c>
      <c r="F9" s="148">
        <f t="shared" si="0"/>
        <v>0</v>
      </c>
      <c r="G9" s="146">
        <f>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</f>
        <v>1</v>
      </c>
      <c r="H9" s="147">
        <f>(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)-(SUMIFS([7]Data!$N$5:$N$994,[7]Data!$C$5:$C$994,"="&amp;$A9,[7]Data!$E$5:$E$994,"="&amp;$B9,[7]Data!$D$5:$D$994,"="&amp;$C9))</f>
        <v>0</v>
      </c>
      <c r="I9" s="148">
        <f t="shared" si="1"/>
        <v>0</v>
      </c>
      <c r="J9" s="149">
        <f>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</f>
        <v>1</v>
      </c>
      <c r="K9" s="147">
        <f>(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)-(SUMIFS([7]Data!$O$5:$O$994,[7]Data!$C$5:$C$994,"="&amp;$A9,[7]Data!$E$5:$E$994,"="&amp;$B9,[7]Data!$D$5:$D$994,"="&amp;$C9))</f>
        <v>1</v>
      </c>
      <c r="L9" s="150">
        <f t="shared" si="2"/>
        <v>1</v>
      </c>
      <c r="M9" s="146">
        <f>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</f>
        <v>1</v>
      </c>
      <c r="N9" s="147">
        <f>(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)-(SUMIFS([7]Data!$P$5:$P$994,[7]Data!$C$5:$C$994,"="&amp;$A9,[7]Data!$E$5:$E$994,"="&amp;$B9,[7]Data!$D$5:$D$994,"="&amp;$C9))</f>
        <v>1</v>
      </c>
      <c r="O9" s="148">
        <f t="shared" si="3"/>
        <v>1</v>
      </c>
      <c r="P9" s="146">
        <f>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</f>
        <v>1</v>
      </c>
      <c r="Q9" s="147">
        <f>(COUNTIFS([7]Data!$C$5:$C$994,"="&amp;$A9,[7]Data!$E$5:$E$994,"="&amp;$B9,[7]Data!$D$5:$D$994,"="&amp;$C9,[7]Data!$M$5:$M$994,"="&amp;"Hit")+COUNTIFS([7]Data!$C$5:$C$994,"="&amp;$A9,[7]Data!$E$5:$E$994,"="&amp;$B9,[7]Data!$D$5:$D$994,"="&amp;$C9,[7]Data!$M$5:$M$994,"="&amp;"Miss"))-(SUMIFS([7]Data!$Q$5:$Q$994,[7]Data!$C$5:$C$994,"="&amp;$A9,[7]Data!$E$5:$E$994,"="&amp;$B9,[7]Data!$D$5:$D$994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</f>
        <v>0</v>
      </c>
      <c r="E10" s="147">
        <f>COUNTIFS([7]Data!$C$5:$C$994,"="&amp;$A10,[7]Data!$E$5:$E$994,"="&amp;$B10,[7]Data!$D$5:$D$994,"="&amp;$C10,[7]Data!$M$5:$M$994,"="&amp;"Hit")</f>
        <v>0</v>
      </c>
      <c r="F10" s="148" t="str">
        <f t="shared" si="0"/>
        <v/>
      </c>
      <c r="G10" s="146">
        <f>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</f>
        <v>0</v>
      </c>
      <c r="H10" s="147">
        <f>(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)-(SUMIFS([7]Data!$N$5:$N$994,[7]Data!$C$5:$C$994,"="&amp;$A10,[7]Data!$E$5:$E$994,"="&amp;$B10,[7]Data!$D$5:$D$994,"="&amp;$C10))</f>
        <v>0</v>
      </c>
      <c r="I10" s="148" t="str">
        <f t="shared" si="1"/>
        <v/>
      </c>
      <c r="J10" s="149">
        <f>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</f>
        <v>0</v>
      </c>
      <c r="K10" s="147">
        <f>(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)-(SUMIFS([7]Data!$O$5:$O$994,[7]Data!$C$5:$C$994,"="&amp;$A10,[7]Data!$E$5:$E$994,"="&amp;$B10,[7]Data!$D$5:$D$994,"="&amp;$C10))</f>
        <v>0</v>
      </c>
      <c r="L10" s="150" t="str">
        <f t="shared" si="2"/>
        <v/>
      </c>
      <c r="M10" s="146">
        <f>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</f>
        <v>0</v>
      </c>
      <c r="N10" s="147">
        <f>(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)-(SUMIFS([7]Data!$P$5:$P$994,[7]Data!$C$5:$C$994,"="&amp;$A10,[7]Data!$E$5:$E$994,"="&amp;$B10,[7]Data!$D$5:$D$994,"="&amp;$C10))</f>
        <v>0</v>
      </c>
      <c r="O10" s="148" t="str">
        <f t="shared" si="3"/>
        <v/>
      </c>
      <c r="P10" s="146">
        <f>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</f>
        <v>0</v>
      </c>
      <c r="Q10" s="147">
        <f>(COUNTIFS([7]Data!$C$5:$C$994,"="&amp;$A10,[7]Data!$E$5:$E$994,"="&amp;$B10,[7]Data!$D$5:$D$994,"="&amp;$C10,[7]Data!$M$5:$M$994,"="&amp;"Hit")+COUNTIFS([7]Data!$C$5:$C$994,"="&amp;$A10,[7]Data!$E$5:$E$994,"="&amp;$B10,[7]Data!$D$5:$D$994,"="&amp;$C10,[7]Data!$M$5:$M$994,"="&amp;"Miss"))-(SUMIFS([7]Data!$Q$5:$Q$994,[7]Data!$C$5:$C$994,"="&amp;$A10,[7]Data!$E$5:$E$994,"="&amp;$B10,[7]Data!$D$5:$D$994,"="&amp;$C10))</f>
        <v>0</v>
      </c>
      <c r="R10" s="148" t="str">
        <f t="shared" si="4"/>
        <v/>
      </c>
    </row>
    <row r="11" spans="1:20" ht="15.75" thickBot="1" x14ac:dyDescent="0.3">
      <c r="A11" s="151" t="s">
        <v>75</v>
      </c>
      <c r="B11" s="152" t="s">
        <v>45</v>
      </c>
      <c r="C11" s="153" t="s">
        <v>76</v>
      </c>
      <c r="D11" s="154">
        <f>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</f>
        <v>0</v>
      </c>
      <c r="E11" s="155">
        <f>COUNTIFS([7]Data!$C$5:$C$994,"="&amp;$A11,[7]Data!$E$5:$E$994,"="&amp;$B11,[7]Data!$D$5:$D$994,"="&amp;$C11,[7]Data!$M$5:$M$994,"="&amp;"Hit")</f>
        <v>0</v>
      </c>
      <c r="F11" s="156" t="str">
        <f>IFERROR(E11/D11,"")</f>
        <v/>
      </c>
      <c r="G11" s="154">
        <f>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</f>
        <v>0</v>
      </c>
      <c r="H11" s="155">
        <f>(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)-(SUMIFS([7]Data!$N$5:$N$994,[7]Data!$C$5:$C$994,"="&amp;$A11,[7]Data!$E$5:$E$994,"="&amp;$B11,[7]Data!$D$5:$D$994,"="&amp;$C11))</f>
        <v>0</v>
      </c>
      <c r="I11" s="156" t="str">
        <f>IFERROR(H11/G11,"")</f>
        <v/>
      </c>
      <c r="J11" s="157">
        <f>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</f>
        <v>0</v>
      </c>
      <c r="K11" s="155">
        <f>(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)-(SUMIFS([7]Data!$O$5:$O$994,[7]Data!$C$5:$C$994,"="&amp;$A11,[7]Data!$E$5:$E$994,"="&amp;$B11,[7]Data!$D$5:$D$994,"="&amp;$C11))</f>
        <v>0</v>
      </c>
      <c r="L11" s="158" t="str">
        <f>IFERROR(K11/J11,"")</f>
        <v/>
      </c>
      <c r="M11" s="154">
        <f>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</f>
        <v>0</v>
      </c>
      <c r="N11" s="155">
        <f>(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)-(SUMIFS([7]Data!$P$5:$P$994,[7]Data!$C$5:$C$994,"="&amp;$A11,[7]Data!$E$5:$E$994,"="&amp;$B11,[7]Data!$D$5:$D$994,"="&amp;$C11))</f>
        <v>0</v>
      </c>
      <c r="O11" s="156" t="str">
        <f>IFERROR(N11/M11,"")</f>
        <v/>
      </c>
      <c r="P11" s="154">
        <f>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</f>
        <v>0</v>
      </c>
      <c r="Q11" s="155">
        <f>(COUNTIFS([7]Data!$C$5:$C$994,"="&amp;$A11,[7]Data!$E$5:$E$994,"="&amp;$B11,[7]Data!$D$5:$D$994,"="&amp;$C11,[7]Data!$M$5:$M$994,"="&amp;"Hit")+COUNTIFS([7]Data!$C$5:$C$994,"="&amp;$A11,[7]Data!$E$5:$E$994,"="&amp;$B11,[7]Data!$D$5:$D$994,"="&amp;$C11,[7]Data!$M$5:$M$994,"="&amp;"Miss"))-(SUMIFS([7]Data!$Q$5:$Q$994,[7]Data!$C$5:$C$994,"="&amp;$A11,[7]Data!$E$5:$E$994,"="&amp;$B11,[7]Data!$D$5:$D$994,"="&amp;$C11))</f>
        <v>0</v>
      </c>
      <c r="R11" s="156" t="str">
        <f>IFERROR(Q11/P11,"")</f>
        <v/>
      </c>
    </row>
    <row r="12" spans="1:20" ht="15.75" thickBot="1" x14ac:dyDescent="0.3">
      <c r="A12" s="234" t="s">
        <v>22</v>
      </c>
      <c r="B12" s="235"/>
      <c r="C12" s="236"/>
      <c r="D12" s="159">
        <f>SUM(D3:D11)</f>
        <v>142</v>
      </c>
      <c r="E12" s="160">
        <f>SUM(E3:E11)</f>
        <v>76</v>
      </c>
      <c r="F12" s="196">
        <f>IFERROR(E12/D12,"")</f>
        <v>0.53521126760563376</v>
      </c>
      <c r="G12" s="159">
        <f>SUM(G3:G11)</f>
        <v>142</v>
      </c>
      <c r="H12" s="180">
        <f>SUM(H3:H11)</f>
        <v>127</v>
      </c>
      <c r="I12" s="197">
        <f t="shared" ref="I12:I22" si="5">IFERROR(H12/G12,"")</f>
        <v>0.89436619718309862</v>
      </c>
      <c r="J12" s="162">
        <f t="shared" ref="J12:K12" si="6">SUM(J3:J11)</f>
        <v>142</v>
      </c>
      <c r="K12" s="160">
        <f t="shared" si="6"/>
        <v>140</v>
      </c>
      <c r="L12" s="198">
        <f t="shared" ref="L12:L22" si="7">IFERROR(K12/J12,"")</f>
        <v>0.9859154929577465</v>
      </c>
      <c r="M12" s="159">
        <f t="shared" ref="M12" si="8">SUM(M3:M11)</f>
        <v>142</v>
      </c>
      <c r="N12" s="180">
        <f t="shared" ref="N12" si="9">SUM(N3:N11)</f>
        <v>136</v>
      </c>
      <c r="O12" s="197">
        <f t="shared" ref="O12:O22" si="10">IFERROR(N12/M12,"")</f>
        <v>0.95774647887323938</v>
      </c>
      <c r="P12" s="159">
        <f t="shared" ref="P12" si="11">SUM(P3:P11)</f>
        <v>142</v>
      </c>
      <c r="Q12" s="160">
        <f t="shared" ref="Q12" si="12">SUM(Q3:Q11)</f>
        <v>99</v>
      </c>
      <c r="R12" s="197">
        <f t="shared" ref="R12:R22" si="13">IFERROR(Q12/P12,"")</f>
        <v>0.69718309859154926</v>
      </c>
      <c r="S12" s="194"/>
      <c r="T12" s="194"/>
    </row>
    <row r="13" spans="1:20" x14ac:dyDescent="0.25">
      <c r="A13" s="164" t="s">
        <v>72</v>
      </c>
      <c r="B13" s="165"/>
      <c r="C13" s="166"/>
      <c r="D13" s="167">
        <f t="shared" ref="D13:E15" si="14">SUMIF($A$3:$A$11,$A13,D$3:D$11)</f>
        <v>115</v>
      </c>
      <c r="E13" s="168">
        <f t="shared" si="14"/>
        <v>53</v>
      </c>
      <c r="F13" s="169">
        <f t="shared" ref="F13:F22" si="15">IFERROR(E13/D13,"")</f>
        <v>0.46086956521739131</v>
      </c>
      <c r="G13" s="167">
        <f t="shared" ref="G13:H15" si="16">SUMIF($A$3:$A$11,$A13,G$3:G$11)</f>
        <v>115</v>
      </c>
      <c r="H13" s="181">
        <f t="shared" si="16"/>
        <v>104</v>
      </c>
      <c r="I13" s="169">
        <f t="shared" si="5"/>
        <v>0.90434782608695652</v>
      </c>
      <c r="J13" s="170">
        <f t="shared" ref="J13:K15" si="17">SUMIF($A$3:$A$11,$A13,J$3:J$11)</f>
        <v>115</v>
      </c>
      <c r="K13" s="168">
        <f t="shared" si="17"/>
        <v>113</v>
      </c>
      <c r="L13" s="171">
        <f t="shared" si="7"/>
        <v>0.9826086956521739</v>
      </c>
      <c r="M13" s="167">
        <f t="shared" ref="M13:N15" si="18">SUMIF($A$3:$A$11,$A13,M$3:M$11)</f>
        <v>115</v>
      </c>
      <c r="N13" s="181">
        <f t="shared" si="18"/>
        <v>109</v>
      </c>
      <c r="O13" s="169">
        <f t="shared" si="10"/>
        <v>0.94782608695652171</v>
      </c>
      <c r="P13" s="167">
        <f t="shared" ref="P13:Q15" si="19">SUMIF($A$3:$A$11,$A13,P$3:P$11)</f>
        <v>115</v>
      </c>
      <c r="Q13" s="168">
        <f t="shared" si="19"/>
        <v>72</v>
      </c>
      <c r="R13" s="169">
        <f t="shared" si="13"/>
        <v>0.62608695652173918</v>
      </c>
      <c r="T13" s="125"/>
    </row>
    <row r="14" spans="1:20" x14ac:dyDescent="0.25">
      <c r="A14" s="143" t="s">
        <v>74</v>
      </c>
      <c r="B14" s="144"/>
      <c r="C14" s="145"/>
      <c r="D14" s="146">
        <f t="shared" si="14"/>
        <v>26</v>
      </c>
      <c r="E14" s="147">
        <f t="shared" si="14"/>
        <v>23</v>
      </c>
      <c r="F14" s="148">
        <f t="shared" si="15"/>
        <v>0.88461538461538458</v>
      </c>
      <c r="G14" s="146">
        <f t="shared" si="16"/>
        <v>26</v>
      </c>
      <c r="H14" s="147">
        <f t="shared" si="16"/>
        <v>23</v>
      </c>
      <c r="I14" s="148">
        <f t="shared" si="5"/>
        <v>0.88461538461538458</v>
      </c>
      <c r="J14" s="149">
        <f t="shared" si="17"/>
        <v>26</v>
      </c>
      <c r="K14" s="147">
        <f t="shared" si="17"/>
        <v>26</v>
      </c>
      <c r="L14" s="150">
        <f t="shared" si="7"/>
        <v>1</v>
      </c>
      <c r="M14" s="146">
        <f t="shared" si="18"/>
        <v>26</v>
      </c>
      <c r="N14" s="147">
        <f t="shared" si="18"/>
        <v>26</v>
      </c>
      <c r="O14" s="148">
        <f t="shared" si="10"/>
        <v>1</v>
      </c>
      <c r="P14" s="146">
        <f t="shared" si="19"/>
        <v>26</v>
      </c>
      <c r="Q14" s="147">
        <f t="shared" si="19"/>
        <v>26</v>
      </c>
      <c r="R14" s="148">
        <f t="shared" si="13"/>
        <v>1</v>
      </c>
    </row>
    <row r="15" spans="1:20" ht="15.75" thickBot="1" x14ac:dyDescent="0.3">
      <c r="A15" s="172" t="s">
        <v>75</v>
      </c>
      <c r="B15" s="173"/>
      <c r="C15" s="174"/>
      <c r="D15" s="175">
        <f t="shared" si="14"/>
        <v>1</v>
      </c>
      <c r="E15" s="176">
        <f t="shared" si="14"/>
        <v>0</v>
      </c>
      <c r="F15" s="177">
        <f t="shared" si="15"/>
        <v>0</v>
      </c>
      <c r="G15" s="175">
        <f t="shared" si="16"/>
        <v>1</v>
      </c>
      <c r="H15" s="176">
        <f t="shared" si="16"/>
        <v>0</v>
      </c>
      <c r="I15" s="177">
        <f t="shared" si="5"/>
        <v>0</v>
      </c>
      <c r="J15" s="178">
        <f t="shared" si="17"/>
        <v>1</v>
      </c>
      <c r="K15" s="176">
        <f t="shared" si="17"/>
        <v>1</v>
      </c>
      <c r="L15" s="179">
        <f t="shared" si="7"/>
        <v>1</v>
      </c>
      <c r="M15" s="175">
        <f t="shared" si="18"/>
        <v>1</v>
      </c>
      <c r="N15" s="176">
        <f t="shared" si="18"/>
        <v>1</v>
      </c>
      <c r="O15" s="177">
        <f t="shared" si="10"/>
        <v>1</v>
      </c>
      <c r="P15" s="175">
        <f t="shared" si="19"/>
        <v>1</v>
      </c>
      <c r="Q15" s="176">
        <f t="shared" si="19"/>
        <v>1</v>
      </c>
      <c r="R15" s="177">
        <f t="shared" si="13"/>
        <v>1</v>
      </c>
    </row>
    <row r="16" spans="1:20" x14ac:dyDescent="0.25">
      <c r="A16" s="164"/>
      <c r="B16" s="165" t="s">
        <v>45</v>
      </c>
      <c r="C16" s="166"/>
      <c r="D16" s="167">
        <f>SUMIF($B$3:$B$11,$B16,D$3:D$11)</f>
        <v>60</v>
      </c>
      <c r="E16" s="168">
        <f>SUMIF($B$3:$B$11,$B16,E$3:E$11)</f>
        <v>33</v>
      </c>
      <c r="F16" s="169">
        <f t="shared" si="15"/>
        <v>0.55000000000000004</v>
      </c>
      <c r="G16" s="167">
        <f>SUMIF($B$3:$B$11,$B16,G$3:G$11)</f>
        <v>60</v>
      </c>
      <c r="H16" s="181">
        <f>SUMIF($B$3:$B$11,$B16,H$3:H$11)</f>
        <v>48</v>
      </c>
      <c r="I16" s="169">
        <f t="shared" si="5"/>
        <v>0.8</v>
      </c>
      <c r="J16" s="170">
        <f>SUMIF($B$3:$B$11,$B16,J$3:J$11)</f>
        <v>60</v>
      </c>
      <c r="K16" s="168">
        <f>SUMIF($B$3:$B$11,$B16,K$3:K$11)</f>
        <v>59</v>
      </c>
      <c r="L16" s="171">
        <f t="shared" si="7"/>
        <v>0.98333333333333328</v>
      </c>
      <c r="M16" s="167">
        <f>SUMIF($B$3:$B$11,$B16,M$3:M$11)</f>
        <v>60</v>
      </c>
      <c r="N16" s="181">
        <f>SUMIF($B$3:$B$11,$B16,N$3:N$11)</f>
        <v>54</v>
      </c>
      <c r="O16" s="169">
        <f t="shared" si="10"/>
        <v>0.9</v>
      </c>
      <c r="P16" s="167">
        <f>SUMIF($B$3:$B$11,$B16,P$3:P$11)</f>
        <v>60</v>
      </c>
      <c r="Q16" s="168">
        <f>SUMIF($B$3:$B$11,$B16,Q$3:Q$11)</f>
        <v>52</v>
      </c>
      <c r="R16" s="169">
        <f t="shared" si="13"/>
        <v>0.8666666666666667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82</v>
      </c>
      <c r="E17" s="176">
        <f>SUMIF($B$3:$B$11,$B17,E$3:E$11)</f>
        <v>43</v>
      </c>
      <c r="F17" s="177">
        <f t="shared" si="15"/>
        <v>0.52439024390243905</v>
      </c>
      <c r="G17" s="175">
        <f>SUMIF($B$3:$B$11,$B17,G$3:G$11)</f>
        <v>82</v>
      </c>
      <c r="H17" s="176">
        <f>SUMIF($B$3:$B$11,$B17,H$3:H$11)</f>
        <v>79</v>
      </c>
      <c r="I17" s="177">
        <f t="shared" si="5"/>
        <v>0.96341463414634143</v>
      </c>
      <c r="J17" s="178">
        <f>SUMIF($B$3:$B$11,$B17,J$3:J$11)</f>
        <v>82</v>
      </c>
      <c r="K17" s="176">
        <f>SUMIF($B$3:$B$11,$B17,K$3:K$11)</f>
        <v>81</v>
      </c>
      <c r="L17" s="179">
        <f t="shared" si="7"/>
        <v>0.98780487804878048</v>
      </c>
      <c r="M17" s="175">
        <f>SUMIF($B$3:$B$11,$B17,M$3:M$11)</f>
        <v>82</v>
      </c>
      <c r="N17" s="176">
        <f>SUMIF($B$3:$B$11,$B17,N$3:N$11)</f>
        <v>82</v>
      </c>
      <c r="O17" s="177">
        <f t="shared" si="10"/>
        <v>1</v>
      </c>
      <c r="P17" s="175">
        <f>SUMIF($B$3:$B$11,$B17,P$3:P$11)</f>
        <v>82</v>
      </c>
      <c r="Q17" s="176">
        <f>SUMIF($B$3:$B$11,$B17,Q$3:Q$11)</f>
        <v>47</v>
      </c>
      <c r="R17" s="177">
        <f t="shared" si="13"/>
        <v>0.57317073170731703</v>
      </c>
    </row>
    <row r="18" spans="1:18" x14ac:dyDescent="0.25">
      <c r="A18" s="135"/>
      <c r="B18" s="136"/>
      <c r="C18" s="137" t="s">
        <v>46</v>
      </c>
      <c r="D18" s="138">
        <f>SUMIF($C$3:$C$11,$C18,D$3:D$11)</f>
        <v>101</v>
      </c>
      <c r="E18" s="139">
        <f>SUMIF($C$3:$C$11,$C18,E$3:E$11)</f>
        <v>46</v>
      </c>
      <c r="F18" s="140">
        <f t="shared" si="15"/>
        <v>0.45544554455445546</v>
      </c>
      <c r="G18" s="138">
        <f>SUMIF($C$3:$C$11,$C18,G$3:G$11)</f>
        <v>101</v>
      </c>
      <c r="H18" s="195">
        <f>SUMIF($C$3:$C$11,$C18,H$3:H$11)</f>
        <v>93</v>
      </c>
      <c r="I18" s="140">
        <f t="shared" si="5"/>
        <v>0.92079207920792083</v>
      </c>
      <c r="J18" s="141">
        <f>SUMIF($C$3:$C$11,$C18,J$3:J$11)</f>
        <v>101</v>
      </c>
      <c r="K18" s="139">
        <f>SUMIF($C$3:$C$11,$C18,K$3:K$11)</f>
        <v>99</v>
      </c>
      <c r="L18" s="142">
        <f t="shared" si="7"/>
        <v>0.98019801980198018</v>
      </c>
      <c r="M18" s="138">
        <f>SUMIF($C$3:$C$11,$C18,M$3:M$11)</f>
        <v>101</v>
      </c>
      <c r="N18" s="195">
        <f>SUMIF($C$3:$C$11,$C18,N$3:N$11)</f>
        <v>98</v>
      </c>
      <c r="O18" s="140">
        <f t="shared" si="10"/>
        <v>0.97029702970297027</v>
      </c>
      <c r="P18" s="138">
        <f>SUMIF($C$3:$C$11,$C18,P$3:P$11)</f>
        <v>101</v>
      </c>
      <c r="Q18" s="139">
        <f>SUMIF($C$3:$C$11,$C18,Q$3:Q$11)</f>
        <v>59</v>
      </c>
      <c r="R18" s="140">
        <f t="shared" si="13"/>
        <v>0.58415841584158412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13</v>
      </c>
      <c r="E19" s="147">
        <f t="shared" si="20"/>
        <v>7</v>
      </c>
      <c r="F19" s="148">
        <f t="shared" si="15"/>
        <v>0.53846153846153844</v>
      </c>
      <c r="G19" s="146">
        <f t="shared" si="20"/>
        <v>13</v>
      </c>
      <c r="H19" s="147">
        <f t="shared" si="20"/>
        <v>10</v>
      </c>
      <c r="I19" s="148">
        <f t="shared" si="5"/>
        <v>0.76923076923076927</v>
      </c>
      <c r="J19" s="149">
        <f t="shared" si="20"/>
        <v>13</v>
      </c>
      <c r="K19" s="147">
        <f t="shared" si="20"/>
        <v>13</v>
      </c>
      <c r="L19" s="150">
        <f t="shared" si="7"/>
        <v>1</v>
      </c>
      <c r="M19" s="146">
        <f t="shared" si="20"/>
        <v>13</v>
      </c>
      <c r="N19" s="182">
        <f t="shared" si="20"/>
        <v>10</v>
      </c>
      <c r="O19" s="148">
        <f t="shared" si="10"/>
        <v>0.76923076923076927</v>
      </c>
      <c r="P19" s="146">
        <f t="shared" si="20"/>
        <v>13</v>
      </c>
      <c r="Q19" s="147">
        <f t="shared" si="20"/>
        <v>13</v>
      </c>
      <c r="R19" s="148">
        <f t="shared" si="13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2</v>
      </c>
      <c r="E20" s="147">
        <f t="shared" si="20"/>
        <v>0</v>
      </c>
      <c r="F20" s="148">
        <f t="shared" si="15"/>
        <v>0</v>
      </c>
      <c r="G20" s="146">
        <f t="shared" si="20"/>
        <v>2</v>
      </c>
      <c r="H20" s="147">
        <f t="shared" si="20"/>
        <v>1</v>
      </c>
      <c r="I20" s="148">
        <f t="shared" si="5"/>
        <v>0.5</v>
      </c>
      <c r="J20" s="149">
        <f t="shared" si="20"/>
        <v>2</v>
      </c>
      <c r="K20" s="147">
        <f t="shared" si="20"/>
        <v>2</v>
      </c>
      <c r="L20" s="150">
        <f t="shared" si="7"/>
        <v>1</v>
      </c>
      <c r="M20" s="146">
        <f t="shared" si="20"/>
        <v>2</v>
      </c>
      <c r="N20" s="147">
        <f t="shared" si="20"/>
        <v>2</v>
      </c>
      <c r="O20" s="148">
        <f t="shared" si="10"/>
        <v>1</v>
      </c>
      <c r="P20" s="146">
        <f t="shared" si="20"/>
        <v>2</v>
      </c>
      <c r="Q20" s="147">
        <f t="shared" si="20"/>
        <v>1</v>
      </c>
      <c r="R20" s="148">
        <f t="shared" si="13"/>
        <v>0.5</v>
      </c>
    </row>
    <row r="21" spans="1:18" x14ac:dyDescent="0.25">
      <c r="A21" s="143"/>
      <c r="B21" s="144"/>
      <c r="C21" s="145" t="s">
        <v>52</v>
      </c>
      <c r="D21" s="146">
        <f t="shared" si="20"/>
        <v>26</v>
      </c>
      <c r="E21" s="147">
        <f t="shared" si="20"/>
        <v>23</v>
      </c>
      <c r="F21" s="148">
        <f t="shared" si="15"/>
        <v>0.88461538461538458</v>
      </c>
      <c r="G21" s="146">
        <f t="shared" si="20"/>
        <v>26</v>
      </c>
      <c r="H21" s="147">
        <f t="shared" si="20"/>
        <v>23</v>
      </c>
      <c r="I21" s="148">
        <f t="shared" si="5"/>
        <v>0.88461538461538458</v>
      </c>
      <c r="J21" s="149">
        <f t="shared" si="20"/>
        <v>26</v>
      </c>
      <c r="K21" s="147">
        <f t="shared" si="20"/>
        <v>26</v>
      </c>
      <c r="L21" s="150">
        <f t="shared" si="7"/>
        <v>1</v>
      </c>
      <c r="M21" s="146">
        <f t="shared" si="20"/>
        <v>26</v>
      </c>
      <c r="N21" s="147">
        <f t="shared" si="20"/>
        <v>26</v>
      </c>
      <c r="O21" s="148">
        <f t="shared" si="10"/>
        <v>1</v>
      </c>
      <c r="P21" s="146">
        <f t="shared" si="20"/>
        <v>26</v>
      </c>
      <c r="Q21" s="147">
        <f t="shared" si="20"/>
        <v>26</v>
      </c>
      <c r="R21" s="148">
        <f t="shared" si="13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15"/>
        <v/>
      </c>
      <c r="G22" s="175">
        <f t="shared" si="20"/>
        <v>0</v>
      </c>
      <c r="H22" s="176">
        <f t="shared" si="20"/>
        <v>0</v>
      </c>
      <c r="I22" s="177" t="str">
        <f t="shared" si="5"/>
        <v/>
      </c>
      <c r="J22" s="178">
        <f t="shared" si="20"/>
        <v>0</v>
      </c>
      <c r="K22" s="176">
        <f t="shared" si="20"/>
        <v>0</v>
      </c>
      <c r="L22" s="179" t="str">
        <f t="shared" si="7"/>
        <v/>
      </c>
      <c r="M22" s="175">
        <f t="shared" si="20"/>
        <v>0</v>
      </c>
      <c r="N22" s="176">
        <f t="shared" si="20"/>
        <v>0</v>
      </c>
      <c r="O22" s="177" t="str">
        <f t="shared" si="10"/>
        <v/>
      </c>
      <c r="P22" s="175">
        <f t="shared" si="20"/>
        <v>0</v>
      </c>
      <c r="Q22" s="176">
        <f t="shared" si="20"/>
        <v>0</v>
      </c>
      <c r="R22" s="177" t="str">
        <f t="shared" si="13"/>
        <v/>
      </c>
    </row>
    <row r="23" spans="1:18" x14ac:dyDescent="0.25">
      <c r="A23" s="199" t="s">
        <v>77</v>
      </c>
    </row>
    <row r="24" spans="1:18" x14ac:dyDescent="0.25">
      <c r="A24" s="199" t="s">
        <v>78</v>
      </c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69" priority="9" operator="greaterThan">
      <formula>0.95</formula>
    </cfRule>
    <cfRule type="cellIs" dxfId="68" priority="10" operator="lessThan">
      <formula>0.95</formula>
    </cfRule>
  </conditionalFormatting>
  <conditionalFormatting sqref="I3:I22">
    <cfRule type="cellIs" dxfId="67" priority="7" operator="greaterThan">
      <formula>0.95</formula>
    </cfRule>
    <cfRule type="cellIs" dxfId="66" priority="8" operator="lessThan">
      <formula>0.95</formula>
    </cfRule>
  </conditionalFormatting>
  <conditionalFormatting sqref="L3:L22">
    <cfRule type="cellIs" dxfId="65" priority="5" operator="greaterThan">
      <formula>0.95</formula>
    </cfRule>
    <cfRule type="cellIs" dxfId="64" priority="6" operator="lessThan">
      <formula>0.95</formula>
    </cfRule>
  </conditionalFormatting>
  <conditionalFormatting sqref="O3:O22">
    <cfRule type="cellIs" dxfId="63" priority="3" operator="greaterThan">
      <formula>0.95</formula>
    </cfRule>
    <cfRule type="cellIs" dxfId="62" priority="4" operator="lessThan">
      <formula>0.95</formula>
    </cfRule>
  </conditionalFormatting>
  <conditionalFormatting sqref="R3:R22">
    <cfRule type="cellIs" dxfId="61" priority="1" operator="greaterThan">
      <formula>0.95</formula>
    </cfRule>
    <cfRule type="cellIs" dxfId="60" priority="2" operator="lessThan">
      <formula>0.95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sqref="A1:XFD1048576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3" t="s">
        <v>31</v>
      </c>
      <c r="K1" s="232"/>
      <c r="L1" s="244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33" t="s">
        <v>69</v>
      </c>
      <c r="K2" s="131" t="s">
        <v>70</v>
      </c>
      <c r="L2" s="134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</f>
        <v>39</v>
      </c>
      <c r="E3" s="139">
        <f>COUNTIFS([8]Data!$C$5:$C$992,"="&amp;$A3,[8]Data!$E$5:$E$992,"="&amp;$B3,[8]Data!$D$5:$D$992,"="&amp;$C3,[8]Data!$M$5:$M$992,"="&amp;"Hit")</f>
        <v>32</v>
      </c>
      <c r="F3" s="140">
        <f t="shared" ref="F3:F10" si="0">IFERROR(E3/D3,"")</f>
        <v>0.82051282051282048</v>
      </c>
      <c r="G3" s="138">
        <f>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</f>
        <v>39</v>
      </c>
      <c r="H3" s="139">
        <f>(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)-(SUMIFS([8]Data!$N$5:$N$992,[8]Data!$C$5:$C$992,"="&amp;$A3,[8]Data!$E$5:$E$992,"="&amp;$B3,[8]Data!$D$5:$D$992,"="&amp;$C3))</f>
        <v>34</v>
      </c>
      <c r="I3" s="140">
        <f t="shared" ref="I3:I10" si="1">IFERROR(H3/G3,"")</f>
        <v>0.87179487179487181</v>
      </c>
      <c r="J3" s="141">
        <f>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</f>
        <v>39</v>
      </c>
      <c r="K3" s="139">
        <f>(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)-(SUMIFS([8]Data!$O$5:$O$992,[8]Data!$C$5:$C$992,"="&amp;$A3,[8]Data!$E$5:$E$992,"="&amp;$B3,[8]Data!$D$5:$D$992,"="&amp;$C3))</f>
        <v>38</v>
      </c>
      <c r="L3" s="142">
        <f t="shared" ref="L3:L10" si="2">IFERROR(K3/J3,"")</f>
        <v>0.97435897435897434</v>
      </c>
      <c r="M3" s="138">
        <f>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</f>
        <v>39</v>
      </c>
      <c r="N3" s="139">
        <f>(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)-(SUMIFS([8]Data!$P$5:$P$992,[8]Data!$C$5:$C$992,"="&amp;$A3,[8]Data!$E$5:$E$992,"="&amp;$B3,[8]Data!$D$5:$D$992,"="&amp;$C3))</f>
        <v>39</v>
      </c>
      <c r="O3" s="140">
        <f t="shared" ref="O3:O10" si="3">IFERROR(N3/M3,"")</f>
        <v>1</v>
      </c>
      <c r="P3" s="138">
        <f>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</f>
        <v>39</v>
      </c>
      <c r="Q3" s="139">
        <f>(COUNTIFS([8]Data!$C$5:$C$992,"="&amp;$A3,[8]Data!$E$5:$E$992,"="&amp;$B3,[8]Data!$D$5:$D$992,"="&amp;$C3,[8]Data!$M$5:$M$992,"="&amp;"Hit")+COUNTIFS([8]Data!$C$5:$C$992,"="&amp;$A3,[8]Data!$E$5:$E$992,"="&amp;$B3,[8]Data!$D$5:$D$992,"="&amp;$C3,[8]Data!$M$5:$M$992,"="&amp;"Miss"))-(SUMIFS([8]Data!$Q$5:$Q$992,[8]Data!$C$5:$C$992,"="&amp;$A3,[8]Data!$E$5:$E$992,"="&amp;$B3,[8]Data!$D$5:$D$992,"="&amp;$C3))</f>
        <v>39</v>
      </c>
      <c r="R3" s="140">
        <f t="shared" ref="R3:R10" si="4">IFERROR(Q3/P3,"")</f>
        <v>1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</f>
        <v>14</v>
      </c>
      <c r="E4" s="147">
        <f>COUNTIFS([8]Data!$C$5:$C$992,"="&amp;$A4,[8]Data!$E$5:$E$992,"="&amp;$B4,[8]Data!$D$5:$D$992,"="&amp;$C4,[8]Data!$M$5:$M$992,"="&amp;"Hit")</f>
        <v>10</v>
      </c>
      <c r="F4" s="148">
        <f t="shared" si="0"/>
        <v>0.7142857142857143</v>
      </c>
      <c r="G4" s="146">
        <f>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</f>
        <v>14</v>
      </c>
      <c r="H4" s="147">
        <f>(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)-(SUMIFS([8]Data!$N$5:$N$992,[8]Data!$C$5:$C$992,"="&amp;$A4,[8]Data!$E$5:$E$992,"="&amp;$B4,[8]Data!$D$5:$D$992,"="&amp;$C4))</f>
        <v>14</v>
      </c>
      <c r="I4" s="148">
        <f t="shared" si="1"/>
        <v>1</v>
      </c>
      <c r="J4" s="149">
        <f>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</f>
        <v>14</v>
      </c>
      <c r="K4" s="147">
        <f>(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)-(SUMIFS([8]Data!$O$5:$O$992,[8]Data!$C$5:$C$992,"="&amp;$A4,[8]Data!$E$5:$E$992,"="&amp;$B4,[8]Data!$D$5:$D$992,"="&amp;$C4))</f>
        <v>14</v>
      </c>
      <c r="L4" s="150">
        <f t="shared" si="2"/>
        <v>1</v>
      </c>
      <c r="M4" s="146">
        <f>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</f>
        <v>14</v>
      </c>
      <c r="N4" s="147">
        <f>(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)-(SUMIFS([8]Data!$P$5:$P$992,[8]Data!$C$5:$C$992,"="&amp;$A4,[8]Data!$E$5:$E$992,"="&amp;$B4,[8]Data!$D$5:$D$992,"="&amp;$C4))</f>
        <v>10</v>
      </c>
      <c r="O4" s="148">
        <f t="shared" si="3"/>
        <v>0.7142857142857143</v>
      </c>
      <c r="P4" s="146">
        <f>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</f>
        <v>14</v>
      </c>
      <c r="Q4" s="147">
        <f>(COUNTIFS([8]Data!$C$5:$C$992,"="&amp;$A4,[8]Data!$E$5:$E$992,"="&amp;$B4,[8]Data!$D$5:$D$992,"="&amp;$C4,[8]Data!$M$5:$M$992,"="&amp;"Hit")+COUNTIFS([8]Data!$C$5:$C$992,"="&amp;$A4,[8]Data!$E$5:$E$992,"="&amp;$B4,[8]Data!$D$5:$D$992,"="&amp;$C4,[8]Data!$M$5:$M$992,"="&amp;"Miss"))-(SUMIFS([8]Data!$Q$5:$Q$992,[8]Data!$C$5:$C$992,"="&amp;$A4,[8]Data!$E$5:$E$992,"="&amp;$B4,[8]Data!$D$5:$D$992,"="&amp;$C4))</f>
        <v>14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</f>
        <v>1</v>
      </c>
      <c r="E5" s="147">
        <f>COUNTIFS([8]Data!$C$5:$C$992,"="&amp;$A5,[8]Data!$E$5:$E$992,"="&amp;$B5,[8]Data!$D$5:$D$992,"="&amp;$C5,[8]Data!$M$5:$M$992,"="&amp;"Hit")</f>
        <v>0</v>
      </c>
      <c r="F5" s="148">
        <f t="shared" si="0"/>
        <v>0</v>
      </c>
      <c r="G5" s="146">
        <f>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</f>
        <v>1</v>
      </c>
      <c r="H5" s="147">
        <f>(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)-(SUMIFS([8]Data!$N$5:$N$992,[8]Data!$C$5:$C$992,"="&amp;$A5,[8]Data!$E$5:$E$992,"="&amp;$B5,[8]Data!$D$5:$D$992,"="&amp;$C5))</f>
        <v>0</v>
      </c>
      <c r="I5" s="148">
        <f t="shared" si="1"/>
        <v>0</v>
      </c>
      <c r="J5" s="149">
        <f>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</f>
        <v>1</v>
      </c>
      <c r="K5" s="147">
        <f>(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)-(SUMIFS([8]Data!$O$5:$O$992,[8]Data!$C$5:$C$992,"="&amp;$A5,[8]Data!$E$5:$E$992,"="&amp;$B5,[8]Data!$D$5:$D$992,"="&amp;$C5))</f>
        <v>1</v>
      </c>
      <c r="L5" s="150">
        <f t="shared" si="2"/>
        <v>1</v>
      </c>
      <c r="M5" s="146">
        <f>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</f>
        <v>1</v>
      </c>
      <c r="N5" s="147">
        <f>(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)-(SUMIFS([8]Data!$P$5:$P$992,[8]Data!$C$5:$C$992,"="&amp;$A5,[8]Data!$E$5:$E$992,"="&amp;$B5,[8]Data!$D$5:$D$992,"="&amp;$C5))</f>
        <v>1</v>
      </c>
      <c r="O5" s="148">
        <f t="shared" si="3"/>
        <v>1</v>
      </c>
      <c r="P5" s="146">
        <f>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</f>
        <v>1</v>
      </c>
      <c r="Q5" s="147">
        <f>(COUNTIFS([8]Data!$C$5:$C$992,"="&amp;$A5,[8]Data!$E$5:$E$992,"="&amp;$B5,[8]Data!$D$5:$D$992,"="&amp;$C5,[8]Data!$M$5:$M$992,"="&amp;"Hit")+COUNTIFS([8]Data!$C$5:$C$992,"="&amp;$A5,[8]Data!$E$5:$E$992,"="&amp;$B5,[8]Data!$D$5:$D$992,"="&amp;$C5,[8]Data!$M$5:$M$992,"="&amp;"Miss"))-(SUMIFS([8]Data!$Q$5:$Q$992,[8]Data!$C$5:$C$992,"="&amp;$A5,[8]Data!$E$5:$E$992,"="&amp;$B5,[8]Data!$D$5:$D$992,"="&amp;$C5))</f>
        <v>1</v>
      </c>
      <c r="R5" s="148">
        <f t="shared" si="4"/>
        <v>1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</f>
        <v>50</v>
      </c>
      <c r="E6" s="147">
        <f>COUNTIFS([8]Data!$C$5:$C$992,"="&amp;$A6,[8]Data!$E$5:$E$992,"="&amp;$B6,[8]Data!$D$5:$D$992,"="&amp;$C6,[8]Data!$M$5:$M$992,"="&amp;"Hit")</f>
        <v>42</v>
      </c>
      <c r="F6" s="148">
        <f t="shared" si="0"/>
        <v>0.84</v>
      </c>
      <c r="G6" s="146">
        <f>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</f>
        <v>50</v>
      </c>
      <c r="H6" s="147">
        <f>(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)-(SUMIFS([8]Data!$N$5:$N$992,[8]Data!$C$5:$C$992,"="&amp;$A6,[8]Data!$E$5:$E$992,"="&amp;$B6,[8]Data!$D$5:$D$992,"="&amp;$C6))</f>
        <v>48</v>
      </c>
      <c r="I6" s="148">
        <f t="shared" si="1"/>
        <v>0.96</v>
      </c>
      <c r="J6" s="149">
        <f>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</f>
        <v>50</v>
      </c>
      <c r="K6" s="147">
        <f>(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)-(SUMIFS([8]Data!$O$5:$O$992,[8]Data!$C$5:$C$992,"="&amp;$A6,[8]Data!$E$5:$E$992,"="&amp;$B6,[8]Data!$D$5:$D$992,"="&amp;$C6))</f>
        <v>46</v>
      </c>
      <c r="L6" s="150">
        <f t="shared" si="2"/>
        <v>0.92</v>
      </c>
      <c r="M6" s="146">
        <f>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</f>
        <v>50</v>
      </c>
      <c r="N6" s="147">
        <f>(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)-(SUMIFS([8]Data!$P$5:$P$992,[8]Data!$C$5:$C$992,"="&amp;$A6,[8]Data!$E$5:$E$992,"="&amp;$B6,[8]Data!$D$5:$D$992,"="&amp;$C6))</f>
        <v>48</v>
      </c>
      <c r="O6" s="148">
        <f t="shared" si="3"/>
        <v>0.96</v>
      </c>
      <c r="P6" s="146">
        <f>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</f>
        <v>50</v>
      </c>
      <c r="Q6" s="147">
        <f>(COUNTIFS([8]Data!$C$5:$C$992,"="&amp;$A6,[8]Data!$E$5:$E$992,"="&amp;$B6,[8]Data!$D$5:$D$992,"="&amp;$C6,[8]Data!$M$5:$M$992,"="&amp;"Hit")+COUNTIFS([8]Data!$C$5:$C$992,"="&amp;$A6,[8]Data!$E$5:$E$992,"="&amp;$B6,[8]Data!$D$5:$D$992,"="&amp;$C6,[8]Data!$M$5:$M$992,"="&amp;"Miss"))-(SUMIFS([8]Data!$Q$5:$Q$992,[8]Data!$C$5:$C$992,"="&amp;$A6,[8]Data!$E$5:$E$992,"="&amp;$B6,[8]Data!$D$5:$D$992,"="&amp;$C6))</f>
        <v>50</v>
      </c>
      <c r="R6" s="148">
        <f t="shared" si="4"/>
        <v>1</v>
      </c>
    </row>
    <row r="7" spans="1:20" x14ac:dyDescent="0.25">
      <c r="A7" s="143" t="s">
        <v>74</v>
      </c>
      <c r="B7" s="144" t="s">
        <v>73</v>
      </c>
      <c r="C7" s="145" t="s">
        <v>52</v>
      </c>
      <c r="D7" s="146">
        <f>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</f>
        <v>16</v>
      </c>
      <c r="E7" s="147">
        <f>COUNTIFS([8]Data!$C$5:$C$992,"="&amp;$A7,[8]Data!$E$5:$E$992,"="&amp;$B7,[8]Data!$D$5:$D$992,"="&amp;$C7,[8]Data!$M$5:$M$992,"="&amp;"Hit")</f>
        <v>15</v>
      </c>
      <c r="F7" s="148">
        <f t="shared" si="0"/>
        <v>0.9375</v>
      </c>
      <c r="G7" s="146">
        <f>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</f>
        <v>16</v>
      </c>
      <c r="H7" s="147">
        <f>(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)-(SUMIFS([8]Data!$N$5:$N$992,[8]Data!$C$5:$C$992,"="&amp;$A7,[8]Data!$E$5:$E$992,"="&amp;$B7,[8]Data!$D$5:$D$992,"="&amp;$C7))</f>
        <v>16</v>
      </c>
      <c r="I7" s="148">
        <f t="shared" si="1"/>
        <v>1</v>
      </c>
      <c r="J7" s="149">
        <f>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</f>
        <v>16</v>
      </c>
      <c r="K7" s="147">
        <f>(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)-(SUMIFS([8]Data!$O$5:$O$992,[8]Data!$C$5:$C$992,"="&amp;$A7,[8]Data!$E$5:$E$992,"="&amp;$B7,[8]Data!$D$5:$D$992,"="&amp;$C7))</f>
        <v>16</v>
      </c>
      <c r="L7" s="207">
        <f t="shared" si="2"/>
        <v>1</v>
      </c>
      <c r="M7" s="146">
        <f>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</f>
        <v>16</v>
      </c>
      <c r="N7" s="147">
        <f>(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)-(SUMIFS([8]Data!$P$5:$P$992,[8]Data!$C$5:$C$992,"="&amp;$A7,[8]Data!$E$5:$E$992,"="&amp;$B7,[8]Data!$D$5:$D$992,"="&amp;$C7))</f>
        <v>15</v>
      </c>
      <c r="O7" s="148">
        <f t="shared" si="3"/>
        <v>0.9375</v>
      </c>
      <c r="P7" s="146">
        <f>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</f>
        <v>16</v>
      </c>
      <c r="Q7" s="147">
        <f>(COUNTIFS([8]Data!$C$5:$C$992,"="&amp;$A7,[8]Data!$E$5:$E$992,"="&amp;$B7,[8]Data!$D$5:$D$992,"="&amp;$C7,[8]Data!$M$5:$M$992,"="&amp;"Hit")+COUNTIFS([8]Data!$C$5:$C$992,"="&amp;$A7,[8]Data!$E$5:$E$992,"="&amp;$B7,[8]Data!$D$5:$D$992,"="&amp;$C7,[8]Data!$M$5:$M$992,"="&amp;"Miss"))-(SUMIFS([8]Data!$Q$5:$Q$992,[8]Data!$C$5:$C$992,"="&amp;$A7,[8]Data!$E$5:$E$992,"="&amp;$B7,[8]Data!$D$5:$D$992,"="&amp;$C7))</f>
        <v>16</v>
      </c>
      <c r="R7" s="148">
        <f t="shared" si="4"/>
        <v>1</v>
      </c>
    </row>
    <row r="8" spans="1:20" x14ac:dyDescent="0.25">
      <c r="A8" s="143" t="s">
        <v>74</v>
      </c>
      <c r="B8" s="144" t="s">
        <v>45</v>
      </c>
      <c r="C8" s="145" t="s">
        <v>52</v>
      </c>
      <c r="D8" s="146">
        <f>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</f>
        <v>10</v>
      </c>
      <c r="E8" s="147">
        <f>COUNTIFS([8]Data!$C$5:$C$992,"="&amp;$A8,[8]Data!$E$5:$E$992,"="&amp;$B8,[8]Data!$D$5:$D$992,"="&amp;$C8,[8]Data!$M$5:$M$992,"="&amp;"Hit")</f>
        <v>8</v>
      </c>
      <c r="F8" s="148">
        <f t="shared" si="0"/>
        <v>0.8</v>
      </c>
      <c r="G8" s="146">
        <f>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</f>
        <v>10</v>
      </c>
      <c r="H8" s="147">
        <f>(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)-(SUMIFS([8]Data!$N$5:$N$992,[8]Data!$C$5:$C$992,"="&amp;$A8,[8]Data!$E$5:$E$992,"="&amp;$B8,[8]Data!$D$5:$D$992,"="&amp;$C8))</f>
        <v>8</v>
      </c>
      <c r="I8" s="148">
        <f t="shared" si="1"/>
        <v>0.8</v>
      </c>
      <c r="J8" s="149">
        <f>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</f>
        <v>10</v>
      </c>
      <c r="K8" s="147">
        <f>(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)-(SUMIFS([8]Data!$O$5:$O$992,[8]Data!$C$5:$C$992,"="&amp;$A8,[8]Data!$E$5:$E$992,"="&amp;$B8,[8]Data!$D$5:$D$992,"="&amp;$C8))</f>
        <v>10</v>
      </c>
      <c r="L8" s="207">
        <f t="shared" si="2"/>
        <v>1</v>
      </c>
      <c r="M8" s="146">
        <f>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</f>
        <v>10</v>
      </c>
      <c r="N8" s="147">
        <f>(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)-(SUMIFS([8]Data!$P$5:$P$992,[8]Data!$C$5:$C$992,"="&amp;$A8,[8]Data!$E$5:$E$992,"="&amp;$B8,[8]Data!$D$5:$D$992,"="&amp;$C8))</f>
        <v>10</v>
      </c>
      <c r="O8" s="148">
        <f t="shared" si="3"/>
        <v>1</v>
      </c>
      <c r="P8" s="146">
        <f>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</f>
        <v>10</v>
      </c>
      <c r="Q8" s="147">
        <f>(COUNTIFS([8]Data!$C$5:$C$992,"="&amp;$A8,[8]Data!$E$5:$E$992,"="&amp;$B8,[8]Data!$D$5:$D$992,"="&amp;$C8,[8]Data!$M$5:$M$992,"="&amp;"Hit")+COUNTIFS([8]Data!$C$5:$C$992,"="&amp;$A8,[8]Data!$E$5:$E$992,"="&amp;$B8,[8]Data!$D$5:$D$992,"="&amp;$C8,[8]Data!$M$5:$M$992,"="&amp;"Miss"))-(SUMIFS([8]Data!$Q$5:$Q$992,[8]Data!$C$5:$C$992,"="&amp;$A8,[8]Data!$E$5:$E$992,"="&amp;$B8,[8]Data!$D$5:$D$992,"="&amp;$C8))</f>
        <v>10</v>
      </c>
      <c r="R8" s="148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</f>
        <v>1</v>
      </c>
      <c r="E9" s="147">
        <f>COUNTIFS([8]Data!$C$5:$C$992,"="&amp;$A9,[8]Data!$E$5:$E$992,"="&amp;$B9,[8]Data!$D$5:$D$992,"="&amp;$C9,[8]Data!$M$5:$M$992,"="&amp;"Hit")</f>
        <v>0</v>
      </c>
      <c r="F9" s="148">
        <f t="shared" si="0"/>
        <v>0</v>
      </c>
      <c r="G9" s="146">
        <f>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</f>
        <v>1</v>
      </c>
      <c r="H9" s="147">
        <f>(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)-(SUMIFS([8]Data!$N$5:$N$992,[8]Data!$C$5:$C$992,"="&amp;$A9,[8]Data!$E$5:$E$992,"="&amp;$B9,[8]Data!$D$5:$D$992,"="&amp;$C9))</f>
        <v>0</v>
      </c>
      <c r="I9" s="148">
        <f t="shared" si="1"/>
        <v>0</v>
      </c>
      <c r="J9" s="149">
        <f>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</f>
        <v>1</v>
      </c>
      <c r="K9" s="147">
        <f>(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)-(SUMIFS([8]Data!$O$5:$O$992,[8]Data!$C$5:$C$992,"="&amp;$A9,[8]Data!$E$5:$E$992,"="&amp;$B9,[8]Data!$D$5:$D$992,"="&amp;$C9))</f>
        <v>1</v>
      </c>
      <c r="L9" s="150">
        <f t="shared" si="2"/>
        <v>1</v>
      </c>
      <c r="M9" s="146">
        <f>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</f>
        <v>1</v>
      </c>
      <c r="N9" s="147">
        <f>(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)-(SUMIFS([8]Data!$P$5:$P$992,[8]Data!$C$5:$C$992,"="&amp;$A9,[8]Data!$E$5:$E$992,"="&amp;$B9,[8]Data!$D$5:$D$992,"="&amp;$C9))</f>
        <v>1</v>
      </c>
      <c r="O9" s="148">
        <f t="shared" si="3"/>
        <v>1</v>
      </c>
      <c r="P9" s="146">
        <f>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</f>
        <v>1</v>
      </c>
      <c r="Q9" s="147">
        <f>(COUNTIFS([8]Data!$C$5:$C$992,"="&amp;$A9,[8]Data!$E$5:$E$992,"="&amp;$B9,[8]Data!$D$5:$D$992,"="&amp;$C9,[8]Data!$M$5:$M$992,"="&amp;"Hit")+COUNTIFS([8]Data!$C$5:$C$992,"="&amp;$A9,[8]Data!$E$5:$E$992,"="&amp;$B9,[8]Data!$D$5:$D$992,"="&amp;$C9,[8]Data!$M$5:$M$992,"="&amp;"Miss"))-(SUMIFS([8]Data!$Q$5:$Q$992,[8]Data!$C$5:$C$992,"="&amp;$A9,[8]Data!$E$5:$E$992,"="&amp;$B9,[8]Data!$D$5:$D$992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</f>
        <v>0</v>
      </c>
      <c r="E10" s="147">
        <f>COUNTIFS([8]Data!$C$5:$C$992,"="&amp;$A10,[8]Data!$E$5:$E$992,"="&amp;$B10,[8]Data!$D$5:$D$992,"="&amp;$C10,[8]Data!$M$5:$M$992,"="&amp;"Hit")</f>
        <v>0</v>
      </c>
      <c r="F10" s="148" t="str">
        <f t="shared" si="0"/>
        <v/>
      </c>
      <c r="G10" s="146">
        <f>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</f>
        <v>0</v>
      </c>
      <c r="H10" s="147">
        <f>(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)-(SUMIFS([8]Data!$N$5:$N$992,[8]Data!$C$5:$C$992,"="&amp;$A10,[8]Data!$E$5:$E$992,"="&amp;$B10,[8]Data!$D$5:$D$992,"="&amp;$C10))</f>
        <v>0</v>
      </c>
      <c r="I10" s="148" t="str">
        <f t="shared" si="1"/>
        <v/>
      </c>
      <c r="J10" s="149">
        <f>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</f>
        <v>0</v>
      </c>
      <c r="K10" s="147">
        <f>(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)-(SUMIFS([8]Data!$O$5:$O$992,[8]Data!$C$5:$C$992,"="&amp;$A10,[8]Data!$E$5:$E$992,"="&amp;$B10,[8]Data!$D$5:$D$992,"="&amp;$C10))</f>
        <v>0</v>
      </c>
      <c r="L10" s="150" t="str">
        <f t="shared" si="2"/>
        <v/>
      </c>
      <c r="M10" s="146">
        <f>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</f>
        <v>0</v>
      </c>
      <c r="N10" s="147">
        <f>(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)-(SUMIFS([8]Data!$P$5:$P$992,[8]Data!$C$5:$C$992,"="&amp;$A10,[8]Data!$E$5:$E$992,"="&amp;$B10,[8]Data!$D$5:$D$992,"="&amp;$C10))</f>
        <v>0</v>
      </c>
      <c r="O10" s="148" t="str">
        <f t="shared" si="3"/>
        <v/>
      </c>
      <c r="P10" s="146">
        <f>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</f>
        <v>0</v>
      </c>
      <c r="Q10" s="147">
        <f>(COUNTIFS([8]Data!$C$5:$C$992,"="&amp;$A10,[8]Data!$E$5:$E$992,"="&amp;$B10,[8]Data!$D$5:$D$992,"="&amp;$C10,[8]Data!$M$5:$M$992,"="&amp;"Hit")+COUNTIFS([8]Data!$C$5:$C$992,"="&amp;$A10,[8]Data!$E$5:$E$992,"="&amp;$B10,[8]Data!$D$5:$D$992,"="&amp;$C10,[8]Data!$M$5:$M$992,"="&amp;"Miss"))-(SUMIFS([8]Data!$Q$5:$Q$992,[8]Data!$C$5:$C$992,"="&amp;$A10,[8]Data!$E$5:$E$992,"="&amp;$B10,[8]Data!$D$5:$D$992,"="&amp;$C10))</f>
        <v>0</v>
      </c>
      <c r="R10" s="148" t="str">
        <f t="shared" si="4"/>
        <v/>
      </c>
    </row>
    <row r="11" spans="1:20" ht="15.75" thickBot="1" x14ac:dyDescent="0.3">
      <c r="A11" s="151" t="s">
        <v>75</v>
      </c>
      <c r="B11" s="152" t="s">
        <v>45</v>
      </c>
      <c r="C11" s="153" t="s">
        <v>76</v>
      </c>
      <c r="D11" s="154">
        <f>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</f>
        <v>0</v>
      </c>
      <c r="E11" s="155">
        <f>COUNTIFS([8]Data!$C$5:$C$992,"="&amp;$A11,[8]Data!$E$5:$E$992,"="&amp;$B11,[8]Data!$D$5:$D$992,"="&amp;$C11,[8]Data!$M$5:$M$992,"="&amp;"Hit")</f>
        <v>0</v>
      </c>
      <c r="F11" s="156" t="str">
        <f>IFERROR(E11/D11,"")</f>
        <v/>
      </c>
      <c r="G11" s="154">
        <f>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</f>
        <v>0</v>
      </c>
      <c r="H11" s="155">
        <f>(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)-(SUMIFS([8]Data!$N$5:$N$992,[8]Data!$C$5:$C$992,"="&amp;$A11,[8]Data!$E$5:$E$992,"="&amp;$B11,[8]Data!$D$5:$D$992,"="&amp;$C11))</f>
        <v>0</v>
      </c>
      <c r="I11" s="156" t="str">
        <f>IFERROR(H11/G11,"")</f>
        <v/>
      </c>
      <c r="J11" s="157">
        <f>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</f>
        <v>0</v>
      </c>
      <c r="K11" s="155">
        <f>(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)-(SUMIFS([8]Data!$O$5:$O$992,[8]Data!$C$5:$C$992,"="&amp;$A11,[8]Data!$E$5:$E$992,"="&amp;$B11,[8]Data!$D$5:$D$992,"="&amp;$C11))</f>
        <v>0</v>
      </c>
      <c r="L11" s="158" t="str">
        <f>IFERROR(K11/J11,"")</f>
        <v/>
      </c>
      <c r="M11" s="154">
        <f>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</f>
        <v>0</v>
      </c>
      <c r="N11" s="155">
        <f>(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)-(SUMIFS([8]Data!$P$5:$P$992,[8]Data!$C$5:$C$992,"="&amp;$A11,[8]Data!$E$5:$E$992,"="&amp;$B11,[8]Data!$D$5:$D$992,"="&amp;$C11))</f>
        <v>0</v>
      </c>
      <c r="O11" s="156" t="str">
        <f>IFERROR(N11/M11,"")</f>
        <v/>
      </c>
      <c r="P11" s="154">
        <f>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</f>
        <v>0</v>
      </c>
      <c r="Q11" s="155">
        <f>(COUNTIFS([8]Data!$C$5:$C$992,"="&amp;$A11,[8]Data!$E$5:$E$992,"="&amp;$B11,[8]Data!$D$5:$D$992,"="&amp;$C11,[8]Data!$M$5:$M$992,"="&amp;"Hit")+COUNTIFS([8]Data!$C$5:$C$992,"="&amp;$A11,[8]Data!$E$5:$E$992,"="&amp;$B11,[8]Data!$D$5:$D$992,"="&amp;$C11,[8]Data!$M$5:$M$992,"="&amp;"Miss"))-(SUMIFS([8]Data!$Q$5:$Q$992,[8]Data!$C$5:$C$992,"="&amp;$A11,[8]Data!$E$5:$E$992,"="&amp;$B11,[8]Data!$D$5:$D$992,"="&amp;$C11))</f>
        <v>0</v>
      </c>
      <c r="R11" s="156" t="str">
        <f>IFERROR(Q11/P11,"")</f>
        <v/>
      </c>
    </row>
    <row r="12" spans="1:20" ht="15.75" thickBot="1" x14ac:dyDescent="0.3">
      <c r="A12" s="234" t="s">
        <v>22</v>
      </c>
      <c r="B12" s="235"/>
      <c r="C12" s="236"/>
      <c r="D12" s="159">
        <f>SUM(D3:D11)</f>
        <v>131</v>
      </c>
      <c r="E12" s="160">
        <f>SUM(E3:E11)</f>
        <v>107</v>
      </c>
      <c r="F12" s="196">
        <f>IFERROR(E12/D12,"")</f>
        <v>0.81679389312977102</v>
      </c>
      <c r="G12" s="159">
        <f>SUM(G3:G11)</f>
        <v>131</v>
      </c>
      <c r="H12" s="180">
        <f>SUM(H3:H11)</f>
        <v>120</v>
      </c>
      <c r="I12" s="197">
        <f t="shared" ref="I12:I22" si="5">IFERROR(H12/G12,"")</f>
        <v>0.91603053435114501</v>
      </c>
      <c r="J12" s="162">
        <f t="shared" ref="J12:K12" si="6">SUM(J3:J11)</f>
        <v>131</v>
      </c>
      <c r="K12" s="160">
        <f t="shared" si="6"/>
        <v>126</v>
      </c>
      <c r="L12" s="198">
        <f t="shared" ref="L12:L22" si="7">IFERROR(K12/J12,"")</f>
        <v>0.96183206106870234</v>
      </c>
      <c r="M12" s="159">
        <f t="shared" ref="M12" si="8">SUM(M3:M11)</f>
        <v>131</v>
      </c>
      <c r="N12" s="180">
        <f t="shared" ref="N12" si="9">SUM(N3:N11)</f>
        <v>124</v>
      </c>
      <c r="O12" s="197">
        <f t="shared" ref="O12:O22" si="10">IFERROR(N12/M12,"")</f>
        <v>0.94656488549618323</v>
      </c>
      <c r="P12" s="159">
        <f t="shared" ref="P12" si="11">SUM(P3:P11)</f>
        <v>131</v>
      </c>
      <c r="Q12" s="160">
        <f t="shared" ref="Q12" si="12">SUM(Q3:Q11)</f>
        <v>131</v>
      </c>
      <c r="R12" s="197">
        <f t="shared" ref="R12:R22" si="13">IFERROR(Q12/P12,"")</f>
        <v>1</v>
      </c>
      <c r="S12" s="194"/>
      <c r="T12" s="194"/>
    </row>
    <row r="13" spans="1:20" x14ac:dyDescent="0.25">
      <c r="A13" s="164" t="s">
        <v>72</v>
      </c>
      <c r="B13" s="165"/>
      <c r="C13" s="166"/>
      <c r="D13" s="167">
        <f t="shared" ref="D13:E15" si="14">SUMIF($A$3:$A$11,$A13,D$3:D$11)</f>
        <v>104</v>
      </c>
      <c r="E13" s="168">
        <f t="shared" si="14"/>
        <v>84</v>
      </c>
      <c r="F13" s="169">
        <f t="shared" ref="F13:F22" si="15">IFERROR(E13/D13,"")</f>
        <v>0.80769230769230771</v>
      </c>
      <c r="G13" s="167">
        <f t="shared" ref="G13:H15" si="16">SUMIF($A$3:$A$11,$A13,G$3:G$11)</f>
        <v>104</v>
      </c>
      <c r="H13" s="181">
        <f t="shared" si="16"/>
        <v>96</v>
      </c>
      <c r="I13" s="169">
        <f t="shared" si="5"/>
        <v>0.92307692307692313</v>
      </c>
      <c r="J13" s="170">
        <f t="shared" ref="J13:K15" si="17">SUMIF($A$3:$A$11,$A13,J$3:J$11)</f>
        <v>104</v>
      </c>
      <c r="K13" s="168">
        <f t="shared" si="17"/>
        <v>99</v>
      </c>
      <c r="L13" s="171">
        <f t="shared" si="7"/>
        <v>0.95192307692307687</v>
      </c>
      <c r="M13" s="167">
        <f t="shared" ref="M13:N15" si="18">SUMIF($A$3:$A$11,$A13,M$3:M$11)</f>
        <v>104</v>
      </c>
      <c r="N13" s="181">
        <f t="shared" si="18"/>
        <v>98</v>
      </c>
      <c r="O13" s="169">
        <f t="shared" si="10"/>
        <v>0.94230769230769229</v>
      </c>
      <c r="P13" s="167">
        <f t="shared" ref="P13:Q15" si="19">SUMIF($A$3:$A$11,$A13,P$3:P$11)</f>
        <v>104</v>
      </c>
      <c r="Q13" s="168">
        <f t="shared" si="19"/>
        <v>104</v>
      </c>
      <c r="R13" s="169">
        <f t="shared" si="13"/>
        <v>1</v>
      </c>
      <c r="T13" s="125"/>
    </row>
    <row r="14" spans="1:20" x14ac:dyDescent="0.25">
      <c r="A14" s="143" t="s">
        <v>74</v>
      </c>
      <c r="B14" s="144"/>
      <c r="C14" s="145"/>
      <c r="D14" s="146">
        <f t="shared" si="14"/>
        <v>26</v>
      </c>
      <c r="E14" s="147">
        <f t="shared" si="14"/>
        <v>23</v>
      </c>
      <c r="F14" s="148">
        <f t="shared" si="15"/>
        <v>0.88461538461538458</v>
      </c>
      <c r="G14" s="146">
        <f t="shared" si="16"/>
        <v>26</v>
      </c>
      <c r="H14" s="147">
        <f t="shared" si="16"/>
        <v>24</v>
      </c>
      <c r="I14" s="148">
        <f t="shared" si="5"/>
        <v>0.92307692307692313</v>
      </c>
      <c r="J14" s="149">
        <f t="shared" si="17"/>
        <v>26</v>
      </c>
      <c r="K14" s="147">
        <f t="shared" si="17"/>
        <v>26</v>
      </c>
      <c r="L14" s="150">
        <f t="shared" si="7"/>
        <v>1</v>
      </c>
      <c r="M14" s="146">
        <f t="shared" si="18"/>
        <v>26</v>
      </c>
      <c r="N14" s="147">
        <f t="shared" si="18"/>
        <v>25</v>
      </c>
      <c r="O14" s="148">
        <f t="shared" si="10"/>
        <v>0.96153846153846156</v>
      </c>
      <c r="P14" s="146">
        <f t="shared" si="19"/>
        <v>26</v>
      </c>
      <c r="Q14" s="147">
        <f t="shared" si="19"/>
        <v>26</v>
      </c>
      <c r="R14" s="148">
        <f t="shared" si="13"/>
        <v>1</v>
      </c>
    </row>
    <row r="15" spans="1:20" ht="15.75" thickBot="1" x14ac:dyDescent="0.3">
      <c r="A15" s="172" t="s">
        <v>75</v>
      </c>
      <c r="B15" s="173"/>
      <c r="C15" s="174"/>
      <c r="D15" s="175">
        <f t="shared" si="14"/>
        <v>1</v>
      </c>
      <c r="E15" s="176">
        <f t="shared" si="14"/>
        <v>0</v>
      </c>
      <c r="F15" s="177">
        <f t="shared" si="15"/>
        <v>0</v>
      </c>
      <c r="G15" s="175">
        <f t="shared" si="16"/>
        <v>1</v>
      </c>
      <c r="H15" s="176">
        <f t="shared" si="16"/>
        <v>0</v>
      </c>
      <c r="I15" s="177">
        <f t="shared" si="5"/>
        <v>0</v>
      </c>
      <c r="J15" s="178">
        <f t="shared" si="17"/>
        <v>1</v>
      </c>
      <c r="K15" s="176">
        <f t="shared" si="17"/>
        <v>1</v>
      </c>
      <c r="L15" s="179">
        <f t="shared" si="7"/>
        <v>1</v>
      </c>
      <c r="M15" s="175">
        <f t="shared" si="18"/>
        <v>1</v>
      </c>
      <c r="N15" s="176">
        <f t="shared" si="18"/>
        <v>1</v>
      </c>
      <c r="O15" s="177">
        <f t="shared" si="10"/>
        <v>1</v>
      </c>
      <c r="P15" s="175">
        <f t="shared" si="19"/>
        <v>1</v>
      </c>
      <c r="Q15" s="176">
        <f t="shared" si="19"/>
        <v>1</v>
      </c>
      <c r="R15" s="177">
        <f t="shared" si="13"/>
        <v>1</v>
      </c>
    </row>
    <row r="16" spans="1:20" x14ac:dyDescent="0.25">
      <c r="A16" s="164"/>
      <c r="B16" s="165" t="s">
        <v>45</v>
      </c>
      <c r="C16" s="166"/>
      <c r="D16" s="167">
        <f>SUMIF($B$3:$B$11,$B16,D$3:D$11)</f>
        <v>65</v>
      </c>
      <c r="E16" s="168">
        <f>SUMIF($B$3:$B$11,$B16,E$3:E$11)</f>
        <v>50</v>
      </c>
      <c r="F16" s="169">
        <f t="shared" si="15"/>
        <v>0.76923076923076927</v>
      </c>
      <c r="G16" s="167">
        <f>SUMIF($B$3:$B$11,$B16,G$3:G$11)</f>
        <v>65</v>
      </c>
      <c r="H16" s="181">
        <f>SUMIF($B$3:$B$11,$B16,H$3:H$11)</f>
        <v>56</v>
      </c>
      <c r="I16" s="169">
        <f t="shared" si="5"/>
        <v>0.86153846153846159</v>
      </c>
      <c r="J16" s="170">
        <f>SUMIF($B$3:$B$11,$B16,J$3:J$11)</f>
        <v>65</v>
      </c>
      <c r="K16" s="168">
        <f>SUMIF($B$3:$B$11,$B16,K$3:K$11)</f>
        <v>64</v>
      </c>
      <c r="L16" s="171">
        <f t="shared" si="7"/>
        <v>0.98461538461538467</v>
      </c>
      <c r="M16" s="167">
        <f>SUMIF($B$3:$B$11,$B16,M$3:M$11)</f>
        <v>65</v>
      </c>
      <c r="N16" s="181">
        <f>SUMIF($B$3:$B$11,$B16,N$3:N$11)</f>
        <v>61</v>
      </c>
      <c r="O16" s="169">
        <f t="shared" si="10"/>
        <v>0.93846153846153846</v>
      </c>
      <c r="P16" s="167">
        <f>SUMIF($B$3:$B$11,$B16,P$3:P$11)</f>
        <v>65</v>
      </c>
      <c r="Q16" s="168">
        <f>SUMIF($B$3:$B$11,$B16,Q$3:Q$11)</f>
        <v>65</v>
      </c>
      <c r="R16" s="169">
        <f t="shared" si="13"/>
        <v>1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66</v>
      </c>
      <c r="E17" s="176">
        <f>SUMIF($B$3:$B$11,$B17,E$3:E$11)</f>
        <v>57</v>
      </c>
      <c r="F17" s="177">
        <f t="shared" si="15"/>
        <v>0.86363636363636365</v>
      </c>
      <c r="G17" s="175">
        <f>SUMIF($B$3:$B$11,$B17,G$3:G$11)</f>
        <v>66</v>
      </c>
      <c r="H17" s="176">
        <f>SUMIF($B$3:$B$11,$B17,H$3:H$11)</f>
        <v>64</v>
      </c>
      <c r="I17" s="177">
        <f t="shared" si="5"/>
        <v>0.96969696969696972</v>
      </c>
      <c r="J17" s="178">
        <f>SUMIF($B$3:$B$11,$B17,J$3:J$11)</f>
        <v>66</v>
      </c>
      <c r="K17" s="176">
        <f>SUMIF($B$3:$B$11,$B17,K$3:K$11)</f>
        <v>62</v>
      </c>
      <c r="L17" s="179">
        <f t="shared" si="7"/>
        <v>0.93939393939393945</v>
      </c>
      <c r="M17" s="175">
        <f>SUMIF($B$3:$B$11,$B17,M$3:M$11)</f>
        <v>66</v>
      </c>
      <c r="N17" s="176">
        <f>SUMIF($B$3:$B$11,$B17,N$3:N$11)</f>
        <v>63</v>
      </c>
      <c r="O17" s="177">
        <f t="shared" si="10"/>
        <v>0.95454545454545459</v>
      </c>
      <c r="P17" s="175">
        <f>SUMIF($B$3:$B$11,$B17,P$3:P$11)</f>
        <v>66</v>
      </c>
      <c r="Q17" s="176">
        <f>SUMIF($B$3:$B$11,$B17,Q$3:Q$11)</f>
        <v>66</v>
      </c>
      <c r="R17" s="177">
        <f t="shared" si="13"/>
        <v>1</v>
      </c>
    </row>
    <row r="18" spans="1:18" x14ac:dyDescent="0.25">
      <c r="A18" s="135"/>
      <c r="B18" s="136"/>
      <c r="C18" s="137" t="s">
        <v>46</v>
      </c>
      <c r="D18" s="138">
        <f>SUMIF($C$3:$C$11,$C18,D$3:D$11)</f>
        <v>89</v>
      </c>
      <c r="E18" s="139">
        <f>SUMIF($C$3:$C$11,$C18,E$3:E$11)</f>
        <v>74</v>
      </c>
      <c r="F18" s="140">
        <f t="shared" si="15"/>
        <v>0.8314606741573034</v>
      </c>
      <c r="G18" s="138">
        <f>SUMIF($C$3:$C$11,$C18,G$3:G$11)</f>
        <v>89</v>
      </c>
      <c r="H18" s="195">
        <f>SUMIF($C$3:$C$11,$C18,H$3:H$11)</f>
        <v>82</v>
      </c>
      <c r="I18" s="140">
        <f t="shared" si="5"/>
        <v>0.9213483146067416</v>
      </c>
      <c r="J18" s="141">
        <f>SUMIF($C$3:$C$11,$C18,J$3:J$11)</f>
        <v>89</v>
      </c>
      <c r="K18" s="139">
        <f>SUMIF($C$3:$C$11,$C18,K$3:K$11)</f>
        <v>84</v>
      </c>
      <c r="L18" s="142">
        <f t="shared" si="7"/>
        <v>0.9438202247191011</v>
      </c>
      <c r="M18" s="138">
        <f>SUMIF($C$3:$C$11,$C18,M$3:M$11)</f>
        <v>89</v>
      </c>
      <c r="N18" s="195">
        <f>SUMIF($C$3:$C$11,$C18,N$3:N$11)</f>
        <v>87</v>
      </c>
      <c r="O18" s="140">
        <f t="shared" si="10"/>
        <v>0.97752808988764039</v>
      </c>
      <c r="P18" s="138">
        <f>SUMIF($C$3:$C$11,$C18,P$3:P$11)</f>
        <v>89</v>
      </c>
      <c r="Q18" s="139">
        <f>SUMIF($C$3:$C$11,$C18,Q$3:Q$11)</f>
        <v>89</v>
      </c>
      <c r="R18" s="140">
        <f t="shared" si="13"/>
        <v>1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14</v>
      </c>
      <c r="E19" s="147">
        <f t="shared" si="20"/>
        <v>10</v>
      </c>
      <c r="F19" s="148">
        <f t="shared" si="15"/>
        <v>0.7142857142857143</v>
      </c>
      <c r="G19" s="146">
        <f t="shared" si="20"/>
        <v>14</v>
      </c>
      <c r="H19" s="147">
        <f t="shared" si="20"/>
        <v>14</v>
      </c>
      <c r="I19" s="148">
        <f t="shared" si="5"/>
        <v>1</v>
      </c>
      <c r="J19" s="149">
        <f t="shared" si="20"/>
        <v>14</v>
      </c>
      <c r="K19" s="147">
        <f t="shared" si="20"/>
        <v>14</v>
      </c>
      <c r="L19" s="150">
        <f t="shared" si="7"/>
        <v>1</v>
      </c>
      <c r="M19" s="146">
        <f t="shared" si="20"/>
        <v>14</v>
      </c>
      <c r="N19" s="182">
        <f t="shared" si="20"/>
        <v>10</v>
      </c>
      <c r="O19" s="148">
        <f t="shared" si="10"/>
        <v>0.7142857142857143</v>
      </c>
      <c r="P19" s="146">
        <f t="shared" si="20"/>
        <v>14</v>
      </c>
      <c r="Q19" s="147">
        <f t="shared" si="20"/>
        <v>14</v>
      </c>
      <c r="R19" s="148">
        <f t="shared" si="13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2</v>
      </c>
      <c r="E20" s="147">
        <f t="shared" si="20"/>
        <v>0</v>
      </c>
      <c r="F20" s="148">
        <f t="shared" si="15"/>
        <v>0</v>
      </c>
      <c r="G20" s="146">
        <f t="shared" si="20"/>
        <v>2</v>
      </c>
      <c r="H20" s="147">
        <f t="shared" si="20"/>
        <v>0</v>
      </c>
      <c r="I20" s="148">
        <f t="shared" si="5"/>
        <v>0</v>
      </c>
      <c r="J20" s="149">
        <f t="shared" si="20"/>
        <v>2</v>
      </c>
      <c r="K20" s="147">
        <f t="shared" si="20"/>
        <v>2</v>
      </c>
      <c r="L20" s="150">
        <f t="shared" si="7"/>
        <v>1</v>
      </c>
      <c r="M20" s="146">
        <f t="shared" si="20"/>
        <v>2</v>
      </c>
      <c r="N20" s="147">
        <f t="shared" si="20"/>
        <v>2</v>
      </c>
      <c r="O20" s="148">
        <f t="shared" si="10"/>
        <v>1</v>
      </c>
      <c r="P20" s="146">
        <f t="shared" si="20"/>
        <v>2</v>
      </c>
      <c r="Q20" s="147">
        <f t="shared" si="20"/>
        <v>2</v>
      </c>
      <c r="R20" s="148">
        <f t="shared" si="13"/>
        <v>1</v>
      </c>
    </row>
    <row r="21" spans="1:18" x14ac:dyDescent="0.25">
      <c r="A21" s="143"/>
      <c r="B21" s="144"/>
      <c r="C21" s="145" t="s">
        <v>52</v>
      </c>
      <c r="D21" s="146">
        <f t="shared" si="20"/>
        <v>26</v>
      </c>
      <c r="E21" s="147">
        <f t="shared" si="20"/>
        <v>23</v>
      </c>
      <c r="F21" s="148">
        <f t="shared" si="15"/>
        <v>0.88461538461538458</v>
      </c>
      <c r="G21" s="146">
        <f t="shared" si="20"/>
        <v>26</v>
      </c>
      <c r="H21" s="147">
        <f t="shared" si="20"/>
        <v>24</v>
      </c>
      <c r="I21" s="148">
        <f t="shared" si="5"/>
        <v>0.92307692307692313</v>
      </c>
      <c r="J21" s="149">
        <f t="shared" si="20"/>
        <v>26</v>
      </c>
      <c r="K21" s="147">
        <f t="shared" si="20"/>
        <v>26</v>
      </c>
      <c r="L21" s="150">
        <f t="shared" si="7"/>
        <v>1</v>
      </c>
      <c r="M21" s="146">
        <f t="shared" si="20"/>
        <v>26</v>
      </c>
      <c r="N21" s="147">
        <f t="shared" si="20"/>
        <v>25</v>
      </c>
      <c r="O21" s="148">
        <f t="shared" si="10"/>
        <v>0.96153846153846156</v>
      </c>
      <c r="P21" s="146">
        <f t="shared" si="20"/>
        <v>26</v>
      </c>
      <c r="Q21" s="147">
        <f t="shared" si="20"/>
        <v>26</v>
      </c>
      <c r="R21" s="148">
        <f t="shared" si="13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15"/>
        <v/>
      </c>
      <c r="G22" s="175">
        <f t="shared" si="20"/>
        <v>0</v>
      </c>
      <c r="H22" s="176">
        <f t="shared" si="20"/>
        <v>0</v>
      </c>
      <c r="I22" s="177" t="str">
        <f t="shared" si="5"/>
        <v/>
      </c>
      <c r="J22" s="178">
        <f t="shared" si="20"/>
        <v>0</v>
      </c>
      <c r="K22" s="176">
        <f t="shared" si="20"/>
        <v>0</v>
      </c>
      <c r="L22" s="179" t="str">
        <f t="shared" si="7"/>
        <v/>
      </c>
      <c r="M22" s="175">
        <f t="shared" si="20"/>
        <v>0</v>
      </c>
      <c r="N22" s="176">
        <f t="shared" si="20"/>
        <v>0</v>
      </c>
      <c r="O22" s="177" t="str">
        <f t="shared" si="10"/>
        <v/>
      </c>
      <c r="P22" s="175">
        <f t="shared" si="20"/>
        <v>0</v>
      </c>
      <c r="Q22" s="176">
        <f t="shared" si="20"/>
        <v>0</v>
      </c>
      <c r="R22" s="177" t="str">
        <f t="shared" si="13"/>
        <v/>
      </c>
    </row>
    <row r="23" spans="1:18" x14ac:dyDescent="0.25">
      <c r="A23" s="199" t="s">
        <v>77</v>
      </c>
    </row>
    <row r="24" spans="1:18" x14ac:dyDescent="0.25">
      <c r="A24" s="199" t="s">
        <v>78</v>
      </c>
    </row>
    <row r="25" spans="1:18" x14ac:dyDescent="0.25">
      <c r="M25" s="200"/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59" priority="9" operator="greaterThan">
      <formula>0.95</formula>
    </cfRule>
    <cfRule type="cellIs" dxfId="58" priority="10" operator="lessThan">
      <formula>0.95</formula>
    </cfRule>
  </conditionalFormatting>
  <conditionalFormatting sqref="I3:I22">
    <cfRule type="cellIs" dxfId="57" priority="7" operator="greaterThan">
      <formula>0.95</formula>
    </cfRule>
    <cfRule type="cellIs" dxfId="56" priority="8" operator="lessThan">
      <formula>0.95</formula>
    </cfRule>
  </conditionalFormatting>
  <conditionalFormatting sqref="L3:L22">
    <cfRule type="cellIs" dxfId="55" priority="5" operator="greaterThan">
      <formula>0.95</formula>
    </cfRule>
    <cfRule type="cellIs" dxfId="54" priority="6" operator="lessThan">
      <formula>0.95</formula>
    </cfRule>
  </conditionalFormatting>
  <conditionalFormatting sqref="O3:O22">
    <cfRule type="cellIs" dxfId="53" priority="3" operator="greaterThan">
      <formula>0.95</formula>
    </cfRule>
    <cfRule type="cellIs" dxfId="52" priority="4" operator="lessThan">
      <formula>0.95</formula>
    </cfRule>
  </conditionalFormatting>
  <conditionalFormatting sqref="R3:R22">
    <cfRule type="cellIs" dxfId="51" priority="1" operator="greaterThan">
      <formula>0.95</formula>
    </cfRule>
    <cfRule type="cellIs" dxfId="50" priority="2" operator="lessThan">
      <formula>0.95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L8" sqref="L8"/>
    </sheetView>
  </sheetViews>
  <sheetFormatPr defaultRowHeight="15" x14ac:dyDescent="0.25"/>
  <cols>
    <col min="3" max="3" width="11" bestFit="1" customWidth="1"/>
    <col min="4" max="18" width="9.42578125" customWidth="1"/>
    <col min="19" max="20" width="22.140625" bestFit="1" customWidth="1"/>
  </cols>
  <sheetData>
    <row r="1" spans="1:20" x14ac:dyDescent="0.25">
      <c r="A1" s="237" t="s">
        <v>63</v>
      </c>
      <c r="B1" s="239" t="s">
        <v>64</v>
      </c>
      <c r="C1" s="241" t="s">
        <v>65</v>
      </c>
      <c r="D1" s="231" t="s">
        <v>1</v>
      </c>
      <c r="E1" s="232"/>
      <c r="F1" s="233"/>
      <c r="G1" s="231" t="s">
        <v>66</v>
      </c>
      <c r="H1" s="232"/>
      <c r="I1" s="233"/>
      <c r="J1" s="245" t="s">
        <v>31</v>
      </c>
      <c r="K1" s="246"/>
      <c r="L1" s="247"/>
      <c r="M1" s="231" t="s">
        <v>67</v>
      </c>
      <c r="N1" s="232"/>
      <c r="O1" s="233"/>
      <c r="P1" s="231" t="s">
        <v>68</v>
      </c>
      <c r="Q1" s="232"/>
      <c r="R1" s="233"/>
    </row>
    <row r="2" spans="1:20" ht="15.75" thickBot="1" x14ac:dyDescent="0.3">
      <c r="A2" s="238"/>
      <c r="B2" s="240"/>
      <c r="C2" s="242"/>
      <c r="D2" s="130" t="s">
        <v>69</v>
      </c>
      <c r="E2" s="131" t="s">
        <v>70</v>
      </c>
      <c r="F2" s="132" t="s">
        <v>71</v>
      </c>
      <c r="G2" s="130" t="s">
        <v>69</v>
      </c>
      <c r="H2" s="131" t="s">
        <v>70</v>
      </c>
      <c r="I2" s="132" t="s">
        <v>71</v>
      </c>
      <c r="J2" s="183" t="s">
        <v>69</v>
      </c>
      <c r="K2" s="184" t="s">
        <v>70</v>
      </c>
      <c r="L2" s="185" t="s">
        <v>71</v>
      </c>
      <c r="M2" s="130" t="s">
        <v>69</v>
      </c>
      <c r="N2" s="131" t="s">
        <v>70</v>
      </c>
      <c r="O2" s="132" t="s">
        <v>71</v>
      </c>
      <c r="P2" s="130" t="s">
        <v>69</v>
      </c>
      <c r="Q2" s="131" t="s">
        <v>70</v>
      </c>
      <c r="R2" s="132" t="s">
        <v>71</v>
      </c>
    </row>
    <row r="3" spans="1:20" x14ac:dyDescent="0.25">
      <c r="A3" s="135" t="s">
        <v>72</v>
      </c>
      <c r="B3" s="136" t="s">
        <v>45</v>
      </c>
      <c r="C3" s="137" t="s">
        <v>46</v>
      </c>
      <c r="D3" s="138">
        <f>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</f>
        <v>37</v>
      </c>
      <c r="E3" s="139">
        <f>COUNTIFS([9]Data!$C$5:$C$992,"="&amp;$A3,[9]Data!$E$5:$E$992,"="&amp;$B3,[9]Data!$D$5:$D$992,"="&amp;$C3,[9]Data!$M$5:$M$992,"="&amp;"Hit")</f>
        <v>31</v>
      </c>
      <c r="F3" s="140">
        <f t="shared" ref="F3:F10" si="0">IFERROR(E3/D3,"")</f>
        <v>0.83783783783783783</v>
      </c>
      <c r="G3" s="138">
        <f>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</f>
        <v>37</v>
      </c>
      <c r="H3" s="139">
        <f>(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)-(SUMIFS([9]Data!$N$5:$N$992,[9]Data!$C$5:$C$992,"="&amp;$A3,[9]Data!$E$5:$E$992,"="&amp;$B3,[9]Data!$D$5:$D$992,"="&amp;$C3))</f>
        <v>33</v>
      </c>
      <c r="I3" s="140">
        <f t="shared" ref="I3:I10" si="1">IFERROR(H3/G3,"")</f>
        <v>0.89189189189189189</v>
      </c>
      <c r="J3" s="141">
        <f>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</f>
        <v>37</v>
      </c>
      <c r="K3" s="139">
        <f>(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)-(SUMIFS([9]Data!$O$5:$O$992,[9]Data!$C$5:$C$992,"="&amp;$A3,[9]Data!$E$5:$E$992,"="&amp;$B3,[9]Data!$D$5:$D$992,"="&amp;$C3))</f>
        <v>37</v>
      </c>
      <c r="L3" s="142">
        <f t="shared" ref="L3:L10" si="2">IFERROR(K3/J3,"")</f>
        <v>1</v>
      </c>
      <c r="M3" s="138">
        <f>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</f>
        <v>37</v>
      </c>
      <c r="N3" s="139">
        <f>(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)-(SUMIFS([9]Data!$P$5:$P$992,[9]Data!$C$5:$C$992,"="&amp;$A3,[9]Data!$E$5:$E$992,"="&amp;$B3,[9]Data!$D$5:$D$992,"="&amp;$C3))</f>
        <v>36</v>
      </c>
      <c r="O3" s="140">
        <f t="shared" ref="O3:O10" si="3">IFERROR(N3/M3,"")</f>
        <v>0.97297297297297303</v>
      </c>
      <c r="P3" s="138">
        <f>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</f>
        <v>37</v>
      </c>
      <c r="Q3" s="139">
        <f>(COUNTIFS([9]Data!$C$5:$C$992,"="&amp;$A3,[9]Data!$E$5:$E$992,"="&amp;$B3,[9]Data!$D$5:$D$992,"="&amp;$C3,[9]Data!$M$5:$M$992,"="&amp;"Hit")+COUNTIFS([9]Data!$C$5:$C$992,"="&amp;$A3,[9]Data!$E$5:$E$992,"="&amp;$B3,[9]Data!$D$5:$D$992,"="&amp;$C3,[9]Data!$M$5:$M$992,"="&amp;"Miss"))-(SUMIFS([9]Data!$Q$5:$Q$992,[9]Data!$C$5:$C$992,"="&amp;$A3,[9]Data!$E$5:$E$992,"="&amp;$B3,[9]Data!$D$5:$D$992,"="&amp;$C3))</f>
        <v>37</v>
      </c>
      <c r="R3" s="140">
        <f t="shared" ref="R3:R10" si="4">IFERROR(Q3/P3,"")</f>
        <v>1</v>
      </c>
    </row>
    <row r="4" spans="1:20" x14ac:dyDescent="0.25">
      <c r="A4" s="143" t="s">
        <v>72</v>
      </c>
      <c r="B4" s="144" t="s">
        <v>45</v>
      </c>
      <c r="C4" s="145" t="s">
        <v>48</v>
      </c>
      <c r="D4" s="146">
        <f>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</f>
        <v>16</v>
      </c>
      <c r="E4" s="147">
        <f>COUNTIFS([9]Data!$C$5:$C$992,"="&amp;$A4,[9]Data!$E$5:$E$992,"="&amp;$B4,[9]Data!$D$5:$D$992,"="&amp;$C4,[9]Data!$M$5:$M$992,"="&amp;"Hit")</f>
        <v>12</v>
      </c>
      <c r="F4" s="148">
        <f t="shared" si="0"/>
        <v>0.75</v>
      </c>
      <c r="G4" s="146">
        <f>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</f>
        <v>16</v>
      </c>
      <c r="H4" s="147">
        <f>(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)-(SUMIFS([9]Data!$N$5:$N$992,[9]Data!$C$5:$C$992,"="&amp;$A4,[9]Data!$E$5:$E$992,"="&amp;$B4,[9]Data!$D$5:$D$992,"="&amp;$C4))</f>
        <v>14</v>
      </c>
      <c r="I4" s="148">
        <f t="shared" si="1"/>
        <v>0.875</v>
      </c>
      <c r="J4" s="149">
        <f>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</f>
        <v>16</v>
      </c>
      <c r="K4" s="147">
        <f>(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)-(SUMIFS([9]Data!$O$5:$O$992,[9]Data!$C$5:$C$992,"="&amp;$A4,[9]Data!$E$5:$E$992,"="&amp;$B4,[9]Data!$D$5:$D$992,"="&amp;$C4))</f>
        <v>14</v>
      </c>
      <c r="L4" s="150">
        <f t="shared" si="2"/>
        <v>0.875</v>
      </c>
      <c r="M4" s="146">
        <f>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</f>
        <v>16</v>
      </c>
      <c r="N4" s="147">
        <f>(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)-(SUMIFS([9]Data!$P$5:$P$992,[9]Data!$C$5:$C$992,"="&amp;$A4,[9]Data!$E$5:$E$992,"="&amp;$B4,[9]Data!$D$5:$D$992,"="&amp;$C4))</f>
        <v>16</v>
      </c>
      <c r="O4" s="148">
        <f t="shared" si="3"/>
        <v>1</v>
      </c>
      <c r="P4" s="146">
        <f>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</f>
        <v>16</v>
      </c>
      <c r="Q4" s="147">
        <f>(COUNTIFS([9]Data!$C$5:$C$992,"="&amp;$A4,[9]Data!$E$5:$E$992,"="&amp;$B4,[9]Data!$D$5:$D$992,"="&amp;$C4,[9]Data!$M$5:$M$992,"="&amp;"Hit")+COUNTIFS([9]Data!$C$5:$C$992,"="&amp;$A4,[9]Data!$E$5:$E$992,"="&amp;$B4,[9]Data!$D$5:$D$992,"="&amp;$C4,[9]Data!$M$5:$M$992,"="&amp;"Miss"))-(SUMIFS([9]Data!$Q$5:$Q$992,[9]Data!$C$5:$C$992,"="&amp;$A4,[9]Data!$E$5:$E$992,"="&amp;$B4,[9]Data!$D$5:$D$992,"="&amp;$C4))</f>
        <v>16</v>
      </c>
      <c r="R4" s="148">
        <f t="shared" si="4"/>
        <v>1</v>
      </c>
    </row>
    <row r="5" spans="1:20" x14ac:dyDescent="0.25">
      <c r="A5" s="143" t="s">
        <v>72</v>
      </c>
      <c r="B5" s="144" t="s">
        <v>45</v>
      </c>
      <c r="C5" s="145" t="s">
        <v>49</v>
      </c>
      <c r="D5" s="146">
        <f>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</f>
        <v>1</v>
      </c>
      <c r="E5" s="147">
        <f>COUNTIFS([9]Data!$C$5:$C$992,"="&amp;$A5,[9]Data!$E$5:$E$992,"="&amp;$B5,[9]Data!$D$5:$D$992,"="&amp;$C5,[9]Data!$M$5:$M$992,"="&amp;"Hit")</f>
        <v>1</v>
      </c>
      <c r="F5" s="148">
        <f t="shared" si="0"/>
        <v>1</v>
      </c>
      <c r="G5" s="146">
        <f>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</f>
        <v>1</v>
      </c>
      <c r="H5" s="147">
        <f>(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)-(SUMIFS([9]Data!$N$5:$N$992,[9]Data!$C$5:$C$992,"="&amp;$A5,[9]Data!$E$5:$E$992,"="&amp;$B5,[9]Data!$D$5:$D$992,"="&amp;$C5))</f>
        <v>1</v>
      </c>
      <c r="I5" s="148">
        <f t="shared" si="1"/>
        <v>1</v>
      </c>
      <c r="J5" s="149">
        <f>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</f>
        <v>1</v>
      </c>
      <c r="K5" s="147">
        <f>(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)-(SUMIFS([9]Data!$O$5:$O$992,[9]Data!$C$5:$C$992,"="&amp;$A5,[9]Data!$E$5:$E$992,"="&amp;$B5,[9]Data!$D$5:$D$992,"="&amp;$C5))</f>
        <v>1</v>
      </c>
      <c r="L5" s="150">
        <f t="shared" si="2"/>
        <v>1</v>
      </c>
      <c r="M5" s="146">
        <f>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</f>
        <v>1</v>
      </c>
      <c r="N5" s="147">
        <f>(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)-(SUMIFS([9]Data!$P$5:$P$992,[9]Data!$C$5:$C$992,"="&amp;$A5,[9]Data!$E$5:$E$992,"="&amp;$B5,[9]Data!$D$5:$D$992,"="&amp;$C5))</f>
        <v>1</v>
      </c>
      <c r="O5" s="148">
        <f t="shared" si="3"/>
        <v>1</v>
      </c>
      <c r="P5" s="146">
        <f>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</f>
        <v>1</v>
      </c>
      <c r="Q5" s="147">
        <f>(COUNTIFS([9]Data!$C$5:$C$992,"="&amp;$A5,[9]Data!$E$5:$E$992,"="&amp;$B5,[9]Data!$D$5:$D$992,"="&amp;$C5,[9]Data!$M$5:$M$992,"="&amp;"Hit")+COUNTIFS([9]Data!$C$5:$C$992,"="&amp;$A5,[9]Data!$E$5:$E$992,"="&amp;$B5,[9]Data!$D$5:$D$992,"="&amp;$C5,[9]Data!$M$5:$M$992,"="&amp;"Miss"))-(SUMIFS([9]Data!$Q$5:$Q$992,[9]Data!$C$5:$C$992,"="&amp;$A5,[9]Data!$E$5:$E$992,"="&amp;$B5,[9]Data!$D$5:$D$992,"="&amp;$C5))</f>
        <v>1</v>
      </c>
      <c r="R5" s="148">
        <f t="shared" si="4"/>
        <v>1</v>
      </c>
    </row>
    <row r="6" spans="1:20" x14ac:dyDescent="0.25">
      <c r="A6" s="143" t="s">
        <v>72</v>
      </c>
      <c r="B6" s="144" t="s">
        <v>73</v>
      </c>
      <c r="C6" s="145" t="s">
        <v>46</v>
      </c>
      <c r="D6" s="146">
        <f>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</f>
        <v>54</v>
      </c>
      <c r="E6" s="147">
        <f>COUNTIFS([9]Data!$C$5:$C$992,"="&amp;$A6,[9]Data!$E$5:$E$992,"="&amp;$B6,[9]Data!$D$5:$D$992,"="&amp;$C6,[9]Data!$M$5:$M$992,"="&amp;"Hit")</f>
        <v>50</v>
      </c>
      <c r="F6" s="148">
        <f t="shared" si="0"/>
        <v>0.92592592592592593</v>
      </c>
      <c r="G6" s="146">
        <f>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</f>
        <v>54</v>
      </c>
      <c r="H6" s="147">
        <f>(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)-(SUMIFS([9]Data!$N$5:$N$992,[9]Data!$C$5:$C$992,"="&amp;$A6,[9]Data!$E$5:$E$992,"="&amp;$B6,[9]Data!$D$5:$D$992,"="&amp;$C6))</f>
        <v>53</v>
      </c>
      <c r="I6" s="148">
        <f t="shared" si="1"/>
        <v>0.98148148148148151</v>
      </c>
      <c r="J6" s="149">
        <f>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</f>
        <v>54</v>
      </c>
      <c r="K6" s="147">
        <f>(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)-(SUMIFS([9]Data!$O$5:$O$992,[9]Data!$C$5:$C$992,"="&amp;$A6,[9]Data!$E$5:$E$992,"="&amp;$B6,[9]Data!$D$5:$D$992,"="&amp;$C6))</f>
        <v>51</v>
      </c>
      <c r="L6" s="150">
        <f t="shared" si="2"/>
        <v>0.94444444444444442</v>
      </c>
      <c r="M6" s="146">
        <f>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</f>
        <v>54</v>
      </c>
      <c r="N6" s="147">
        <f>(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)-(SUMIFS([9]Data!$P$5:$P$992,[9]Data!$C$5:$C$992,"="&amp;$A6,[9]Data!$E$5:$E$992,"="&amp;$B6,[9]Data!$D$5:$D$992,"="&amp;$C6))</f>
        <v>54</v>
      </c>
      <c r="O6" s="148">
        <f t="shared" si="3"/>
        <v>1</v>
      </c>
      <c r="P6" s="146">
        <f>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</f>
        <v>54</v>
      </c>
      <c r="Q6" s="147">
        <f>(COUNTIFS([9]Data!$C$5:$C$992,"="&amp;$A6,[9]Data!$E$5:$E$992,"="&amp;$B6,[9]Data!$D$5:$D$992,"="&amp;$C6,[9]Data!$M$5:$M$992,"="&amp;"Hit")+COUNTIFS([9]Data!$C$5:$C$992,"="&amp;$A6,[9]Data!$E$5:$E$992,"="&amp;$B6,[9]Data!$D$5:$D$992,"="&amp;$C6,[9]Data!$M$5:$M$992,"="&amp;"Miss"))-(SUMIFS([9]Data!$Q$5:$Q$992,[9]Data!$C$5:$C$992,"="&amp;$A6,[9]Data!$E$5:$E$992,"="&amp;$B6,[9]Data!$D$5:$D$992,"="&amp;$C6))</f>
        <v>54</v>
      </c>
      <c r="R6" s="148">
        <f t="shared" si="4"/>
        <v>1</v>
      </c>
    </row>
    <row r="7" spans="1:20" x14ac:dyDescent="0.25">
      <c r="A7" s="186" t="s">
        <v>74</v>
      </c>
      <c r="B7" s="187" t="s">
        <v>73</v>
      </c>
      <c r="C7" s="188" t="s">
        <v>52</v>
      </c>
      <c r="D7" s="189">
        <f>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</f>
        <v>18</v>
      </c>
      <c r="E7" s="190">
        <f>COUNTIFS([9]Data!$C$5:$C$992,"="&amp;$A7,[9]Data!$E$5:$E$992,"="&amp;$B7,[9]Data!$D$5:$D$992,"="&amp;$C7,[9]Data!$M$5:$M$992,"="&amp;"Hit")</f>
        <v>18</v>
      </c>
      <c r="F7" s="191">
        <f t="shared" si="0"/>
        <v>1</v>
      </c>
      <c r="G7" s="189">
        <f>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</f>
        <v>18</v>
      </c>
      <c r="H7" s="190">
        <f>(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)-(SUMIFS([9]Data!$N$5:$N$992,[9]Data!$C$5:$C$992,"="&amp;$A7,[9]Data!$E$5:$E$992,"="&amp;$B7,[9]Data!$D$5:$D$992,"="&amp;$C7))</f>
        <v>18</v>
      </c>
      <c r="I7" s="191">
        <f t="shared" si="1"/>
        <v>1</v>
      </c>
      <c r="J7" s="192">
        <f>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</f>
        <v>18</v>
      </c>
      <c r="K7" s="190">
        <f>(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)-(SUMIFS([9]Data!$O$5:$O$992,[9]Data!$C$5:$C$992,"="&amp;$A7,[9]Data!$E$5:$E$992,"="&amp;$B7,[9]Data!$D$5:$D$992,"="&amp;$C7))</f>
        <v>18</v>
      </c>
      <c r="L7" s="207">
        <f t="shared" si="2"/>
        <v>1</v>
      </c>
      <c r="M7" s="189">
        <f>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</f>
        <v>18</v>
      </c>
      <c r="N7" s="190">
        <f>(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)-(SUMIFS([9]Data!$P$5:$P$992,[9]Data!$C$5:$C$992,"="&amp;$A7,[9]Data!$E$5:$E$992,"="&amp;$B7,[9]Data!$D$5:$D$992,"="&amp;$C7))</f>
        <v>18</v>
      </c>
      <c r="O7" s="191">
        <f t="shared" si="3"/>
        <v>1</v>
      </c>
      <c r="P7" s="189">
        <f>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</f>
        <v>18</v>
      </c>
      <c r="Q7" s="190">
        <f>(COUNTIFS([9]Data!$C$5:$C$992,"="&amp;$A7,[9]Data!$E$5:$E$992,"="&amp;$B7,[9]Data!$D$5:$D$992,"="&amp;$C7,[9]Data!$M$5:$M$992,"="&amp;"Hit")+COUNTIFS([9]Data!$C$5:$C$992,"="&amp;$A7,[9]Data!$E$5:$E$992,"="&amp;$B7,[9]Data!$D$5:$D$992,"="&amp;$C7,[9]Data!$M$5:$M$992,"="&amp;"Miss"))-(SUMIFS([9]Data!$Q$5:$Q$992,[9]Data!$C$5:$C$992,"="&amp;$A7,[9]Data!$E$5:$E$992,"="&amp;$B7,[9]Data!$D$5:$D$992,"="&amp;$C7))</f>
        <v>18</v>
      </c>
      <c r="R7" s="191">
        <f t="shared" si="4"/>
        <v>1</v>
      </c>
    </row>
    <row r="8" spans="1:20" x14ac:dyDescent="0.25">
      <c r="A8" s="186" t="s">
        <v>74</v>
      </c>
      <c r="B8" s="187" t="s">
        <v>45</v>
      </c>
      <c r="C8" s="188" t="s">
        <v>52</v>
      </c>
      <c r="D8" s="189">
        <f>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</f>
        <v>6</v>
      </c>
      <c r="E8" s="190">
        <f>COUNTIFS([9]Data!$C$5:$C$992,"="&amp;$A8,[9]Data!$E$5:$E$992,"="&amp;$B8,[9]Data!$D$5:$D$992,"="&amp;$C8,[9]Data!$M$5:$M$992,"="&amp;"Hit")</f>
        <v>3</v>
      </c>
      <c r="F8" s="191">
        <f t="shared" si="0"/>
        <v>0.5</v>
      </c>
      <c r="G8" s="189">
        <f>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</f>
        <v>6</v>
      </c>
      <c r="H8" s="190">
        <f>(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)-(SUMIFS([9]Data!$N$5:$N$992,[9]Data!$C$5:$C$992,"="&amp;$A8,[9]Data!$E$5:$E$992,"="&amp;$B8,[9]Data!$D$5:$D$992,"="&amp;$C8))</f>
        <v>5</v>
      </c>
      <c r="I8" s="191">
        <f t="shared" si="1"/>
        <v>0.83333333333333337</v>
      </c>
      <c r="J8" s="192">
        <f>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</f>
        <v>6</v>
      </c>
      <c r="K8" s="190">
        <f>(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)-(SUMIFS([9]Data!$O$5:$O$992,[9]Data!$C$5:$C$992,"="&amp;$A8,[9]Data!$E$5:$E$992,"="&amp;$B8,[9]Data!$D$5:$D$992,"="&amp;$C8))</f>
        <v>6</v>
      </c>
      <c r="L8" s="207">
        <f t="shared" si="2"/>
        <v>1</v>
      </c>
      <c r="M8" s="189">
        <f>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</f>
        <v>6</v>
      </c>
      <c r="N8" s="190">
        <f>(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)-(SUMIFS([9]Data!$P$5:$P$992,[9]Data!$C$5:$C$992,"="&amp;$A8,[9]Data!$E$5:$E$992,"="&amp;$B8,[9]Data!$D$5:$D$992,"="&amp;$C8))</f>
        <v>4</v>
      </c>
      <c r="O8" s="191">
        <f t="shared" si="3"/>
        <v>0.66666666666666663</v>
      </c>
      <c r="P8" s="189">
        <f>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</f>
        <v>6</v>
      </c>
      <c r="Q8" s="190">
        <f>(COUNTIFS([9]Data!$C$5:$C$992,"="&amp;$A8,[9]Data!$E$5:$E$992,"="&amp;$B8,[9]Data!$D$5:$D$992,"="&amp;$C8,[9]Data!$M$5:$M$992,"="&amp;"Hit")+COUNTIFS([9]Data!$C$5:$C$992,"="&amp;$A8,[9]Data!$E$5:$E$992,"="&amp;$B8,[9]Data!$D$5:$D$992,"="&amp;$C8,[9]Data!$M$5:$M$992,"="&amp;"Miss"))-(SUMIFS([9]Data!$Q$5:$Q$992,[9]Data!$C$5:$C$992,"="&amp;$A8,[9]Data!$E$5:$E$992,"="&amp;$B8,[9]Data!$D$5:$D$992,"="&amp;$C8))</f>
        <v>6</v>
      </c>
      <c r="R8" s="191">
        <f t="shared" si="4"/>
        <v>1</v>
      </c>
    </row>
    <row r="9" spans="1:20" x14ac:dyDescent="0.25">
      <c r="A9" s="143" t="s">
        <v>75</v>
      </c>
      <c r="B9" s="144" t="s">
        <v>45</v>
      </c>
      <c r="C9" s="145" t="s">
        <v>49</v>
      </c>
      <c r="D9" s="146">
        <f>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</f>
        <v>1</v>
      </c>
      <c r="E9" s="147">
        <f>COUNTIFS([9]Data!$C$5:$C$992,"="&amp;$A9,[9]Data!$E$5:$E$992,"="&amp;$B9,[9]Data!$D$5:$D$992,"="&amp;$C9,[9]Data!$M$5:$M$992,"="&amp;"Hit")</f>
        <v>1</v>
      </c>
      <c r="F9" s="148">
        <f t="shared" si="0"/>
        <v>1</v>
      </c>
      <c r="G9" s="146">
        <f>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</f>
        <v>1</v>
      </c>
      <c r="H9" s="147">
        <f>(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)-(SUMIFS([9]Data!$N$5:$N$992,[9]Data!$C$5:$C$992,"="&amp;$A9,[9]Data!$E$5:$E$992,"="&amp;$B9,[9]Data!$D$5:$D$992,"="&amp;$C9))</f>
        <v>1</v>
      </c>
      <c r="I9" s="148">
        <f t="shared" si="1"/>
        <v>1</v>
      </c>
      <c r="J9" s="149">
        <f>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</f>
        <v>1</v>
      </c>
      <c r="K9" s="147">
        <f>(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)-(SUMIFS([9]Data!$O$5:$O$992,[9]Data!$C$5:$C$992,"="&amp;$A9,[9]Data!$E$5:$E$992,"="&amp;$B9,[9]Data!$D$5:$D$992,"="&amp;$C9))</f>
        <v>1</v>
      </c>
      <c r="L9" s="150">
        <f t="shared" si="2"/>
        <v>1</v>
      </c>
      <c r="M9" s="146">
        <f>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</f>
        <v>1</v>
      </c>
      <c r="N9" s="147">
        <f>(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)-(SUMIFS([9]Data!$P$5:$P$992,[9]Data!$C$5:$C$992,"="&amp;$A9,[9]Data!$E$5:$E$992,"="&amp;$B9,[9]Data!$D$5:$D$992,"="&amp;$C9))</f>
        <v>1</v>
      </c>
      <c r="O9" s="148">
        <f t="shared" si="3"/>
        <v>1</v>
      </c>
      <c r="P9" s="146">
        <f>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</f>
        <v>1</v>
      </c>
      <c r="Q9" s="147">
        <f>(COUNTIFS([9]Data!$C$5:$C$992,"="&amp;$A9,[9]Data!$E$5:$E$992,"="&amp;$B9,[9]Data!$D$5:$D$992,"="&amp;$C9,[9]Data!$M$5:$M$992,"="&amp;"Hit")+COUNTIFS([9]Data!$C$5:$C$992,"="&amp;$A9,[9]Data!$E$5:$E$992,"="&amp;$B9,[9]Data!$D$5:$D$992,"="&amp;$C9,[9]Data!$M$5:$M$992,"="&amp;"Miss"))-(SUMIFS([9]Data!$Q$5:$Q$992,[9]Data!$C$5:$C$992,"="&amp;$A9,[9]Data!$E$5:$E$992,"="&amp;$B9,[9]Data!$D$5:$D$992,"="&amp;$C9))</f>
        <v>1</v>
      </c>
      <c r="R9" s="148">
        <f t="shared" si="4"/>
        <v>1</v>
      </c>
    </row>
    <row r="10" spans="1:20" x14ac:dyDescent="0.25">
      <c r="A10" s="143" t="s">
        <v>75</v>
      </c>
      <c r="B10" s="144" t="s">
        <v>45</v>
      </c>
      <c r="C10" s="145" t="s">
        <v>46</v>
      </c>
      <c r="D10" s="146">
        <f>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</f>
        <v>0</v>
      </c>
      <c r="E10" s="147">
        <f>COUNTIFS([9]Data!$C$5:$C$992,"="&amp;$A10,[9]Data!$E$5:$E$992,"="&amp;$B10,[9]Data!$D$5:$D$992,"="&amp;$C10,[9]Data!$M$5:$M$992,"="&amp;"Hit")</f>
        <v>0</v>
      </c>
      <c r="F10" s="148" t="str">
        <f t="shared" si="0"/>
        <v/>
      </c>
      <c r="G10" s="146">
        <f>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</f>
        <v>0</v>
      </c>
      <c r="H10" s="147">
        <f>(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)-(SUMIFS([9]Data!$N$5:$N$992,[9]Data!$C$5:$C$992,"="&amp;$A10,[9]Data!$E$5:$E$992,"="&amp;$B10,[9]Data!$D$5:$D$992,"="&amp;$C10))</f>
        <v>0</v>
      </c>
      <c r="I10" s="148" t="str">
        <f t="shared" si="1"/>
        <v/>
      </c>
      <c r="J10" s="149">
        <f>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</f>
        <v>0</v>
      </c>
      <c r="K10" s="147">
        <f>(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)-(SUMIFS([9]Data!$O$5:$O$992,[9]Data!$C$5:$C$992,"="&amp;$A10,[9]Data!$E$5:$E$992,"="&amp;$B10,[9]Data!$D$5:$D$992,"="&amp;$C10))</f>
        <v>0</v>
      </c>
      <c r="L10" s="150" t="str">
        <f t="shared" si="2"/>
        <v/>
      </c>
      <c r="M10" s="146">
        <f>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</f>
        <v>0</v>
      </c>
      <c r="N10" s="147">
        <f>(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)-(SUMIFS([9]Data!$P$5:$P$992,[9]Data!$C$5:$C$992,"="&amp;$A10,[9]Data!$E$5:$E$992,"="&amp;$B10,[9]Data!$D$5:$D$992,"="&amp;$C10))</f>
        <v>0</v>
      </c>
      <c r="O10" s="148" t="str">
        <f t="shared" si="3"/>
        <v/>
      </c>
      <c r="P10" s="146">
        <f>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</f>
        <v>0</v>
      </c>
      <c r="Q10" s="147">
        <f>(COUNTIFS([9]Data!$C$5:$C$992,"="&amp;$A10,[9]Data!$E$5:$E$992,"="&amp;$B10,[9]Data!$D$5:$D$992,"="&amp;$C10,[9]Data!$M$5:$M$992,"="&amp;"Hit")+COUNTIFS([9]Data!$C$5:$C$992,"="&amp;$A10,[9]Data!$E$5:$E$992,"="&amp;$B10,[9]Data!$D$5:$D$992,"="&amp;$C10,[9]Data!$M$5:$M$992,"="&amp;"Miss"))-(SUMIFS([9]Data!$Q$5:$Q$992,[9]Data!$C$5:$C$992,"="&amp;$A10,[9]Data!$E$5:$E$992,"="&amp;$B10,[9]Data!$D$5:$D$992,"="&amp;$C10))</f>
        <v>0</v>
      </c>
      <c r="R10" s="148" t="str">
        <f t="shared" si="4"/>
        <v/>
      </c>
    </row>
    <row r="11" spans="1:20" ht="15.75" thickBot="1" x14ac:dyDescent="0.3">
      <c r="A11" s="151" t="s">
        <v>75</v>
      </c>
      <c r="B11" s="152" t="s">
        <v>45</v>
      </c>
      <c r="C11" s="153" t="s">
        <v>76</v>
      </c>
      <c r="D11" s="154">
        <f>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</f>
        <v>0</v>
      </c>
      <c r="E11" s="155">
        <f>COUNTIFS([9]Data!$C$5:$C$992,"="&amp;$A11,[9]Data!$E$5:$E$992,"="&amp;$B11,[9]Data!$D$5:$D$992,"="&amp;$C11,[9]Data!$M$5:$M$992,"="&amp;"Hit")</f>
        <v>0</v>
      </c>
      <c r="F11" s="156" t="str">
        <f>IFERROR(E11/D11,"")</f>
        <v/>
      </c>
      <c r="G11" s="154">
        <f>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</f>
        <v>0</v>
      </c>
      <c r="H11" s="155">
        <f>(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)-(SUMIFS([9]Data!$N$5:$N$992,[9]Data!$C$5:$C$992,"="&amp;$A11,[9]Data!$E$5:$E$992,"="&amp;$B11,[9]Data!$D$5:$D$992,"="&amp;$C11))</f>
        <v>0</v>
      </c>
      <c r="I11" s="156" t="str">
        <f>IFERROR(H11/G11,"")</f>
        <v/>
      </c>
      <c r="J11" s="157">
        <f>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</f>
        <v>0</v>
      </c>
      <c r="K11" s="155">
        <f>(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)-(SUMIFS([9]Data!$O$5:$O$992,[9]Data!$C$5:$C$992,"="&amp;$A11,[9]Data!$E$5:$E$992,"="&amp;$B11,[9]Data!$D$5:$D$992,"="&amp;$C11))</f>
        <v>0</v>
      </c>
      <c r="L11" s="158" t="str">
        <f>IFERROR(K11/J11,"")</f>
        <v/>
      </c>
      <c r="M11" s="154">
        <f>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</f>
        <v>0</v>
      </c>
      <c r="N11" s="155">
        <f>(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)-(SUMIFS([9]Data!$P$5:$P$992,[9]Data!$C$5:$C$992,"="&amp;$A11,[9]Data!$E$5:$E$992,"="&amp;$B11,[9]Data!$D$5:$D$992,"="&amp;$C11))</f>
        <v>0</v>
      </c>
      <c r="O11" s="156" t="str">
        <f>IFERROR(N11/M11,"")</f>
        <v/>
      </c>
      <c r="P11" s="154">
        <f>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</f>
        <v>0</v>
      </c>
      <c r="Q11" s="155">
        <f>(COUNTIFS([9]Data!$C$5:$C$992,"="&amp;$A11,[9]Data!$E$5:$E$992,"="&amp;$B11,[9]Data!$D$5:$D$992,"="&amp;$C11,[9]Data!$M$5:$M$992,"="&amp;"Hit")+COUNTIFS([9]Data!$C$5:$C$992,"="&amp;$A11,[9]Data!$E$5:$E$992,"="&amp;$B11,[9]Data!$D$5:$D$992,"="&amp;$C11,[9]Data!$M$5:$M$992,"="&amp;"Miss"))-(SUMIFS([9]Data!$Q$5:$Q$992,[9]Data!$C$5:$C$992,"="&amp;$A11,[9]Data!$E$5:$E$992,"="&amp;$B11,[9]Data!$D$5:$D$992,"="&amp;$C11))</f>
        <v>0</v>
      </c>
      <c r="R11" s="156" t="str">
        <f>IFERROR(Q11/P11,"")</f>
        <v/>
      </c>
    </row>
    <row r="12" spans="1:20" ht="15.75" thickBot="1" x14ac:dyDescent="0.3">
      <c r="A12" s="234" t="s">
        <v>22</v>
      </c>
      <c r="B12" s="235"/>
      <c r="C12" s="236"/>
      <c r="D12" s="159">
        <f>SUM(D3:D11)</f>
        <v>133</v>
      </c>
      <c r="E12" s="160">
        <f>SUM(E3:E11)</f>
        <v>116</v>
      </c>
      <c r="F12" s="196">
        <f>IFERROR(E12/D12,"")</f>
        <v>0.8721804511278195</v>
      </c>
      <c r="G12" s="159">
        <f>SUM(G3:G11)</f>
        <v>133</v>
      </c>
      <c r="H12" s="180">
        <f>SUM(H3:H11)</f>
        <v>125</v>
      </c>
      <c r="I12" s="197">
        <f t="shared" ref="I12:I22" si="5">IFERROR(H12/G12,"")</f>
        <v>0.93984962406015038</v>
      </c>
      <c r="J12" s="162">
        <f t="shared" ref="J12:K12" si="6">SUM(J3:J11)</f>
        <v>133</v>
      </c>
      <c r="K12" s="160">
        <f t="shared" si="6"/>
        <v>128</v>
      </c>
      <c r="L12" s="198">
        <f t="shared" ref="L12:L22" si="7">IFERROR(K12/J12,"")</f>
        <v>0.96240601503759393</v>
      </c>
      <c r="M12" s="159">
        <f t="shared" ref="M12" si="8">SUM(M3:M11)</f>
        <v>133</v>
      </c>
      <c r="N12" s="180">
        <f t="shared" ref="N12" si="9">SUM(N3:N11)</f>
        <v>130</v>
      </c>
      <c r="O12" s="197">
        <f t="shared" ref="O12:O22" si="10">IFERROR(N12/M12,"")</f>
        <v>0.97744360902255634</v>
      </c>
      <c r="P12" s="159">
        <f t="shared" ref="P12" si="11">SUM(P3:P11)</f>
        <v>133</v>
      </c>
      <c r="Q12" s="160">
        <f t="shared" ref="Q12" si="12">SUM(Q3:Q11)</f>
        <v>133</v>
      </c>
      <c r="R12" s="197">
        <f t="shared" ref="R12:R22" si="13">IFERROR(Q12/P12,"")</f>
        <v>1</v>
      </c>
      <c r="S12" s="194"/>
      <c r="T12" s="194"/>
    </row>
    <row r="13" spans="1:20" x14ac:dyDescent="0.25">
      <c r="A13" s="164" t="s">
        <v>72</v>
      </c>
      <c r="B13" s="165"/>
      <c r="C13" s="166"/>
      <c r="D13" s="167">
        <f t="shared" ref="D13:E15" si="14">SUMIF($A$3:$A$11,$A13,D$3:D$11)</f>
        <v>108</v>
      </c>
      <c r="E13" s="168">
        <f t="shared" si="14"/>
        <v>94</v>
      </c>
      <c r="F13" s="169">
        <f t="shared" ref="F13:F22" si="15">IFERROR(E13/D13,"")</f>
        <v>0.87037037037037035</v>
      </c>
      <c r="G13" s="167">
        <f t="shared" ref="G13:H15" si="16">SUMIF($A$3:$A$11,$A13,G$3:G$11)</f>
        <v>108</v>
      </c>
      <c r="H13" s="181">
        <f t="shared" si="16"/>
        <v>101</v>
      </c>
      <c r="I13" s="169">
        <f t="shared" si="5"/>
        <v>0.93518518518518523</v>
      </c>
      <c r="J13" s="170">
        <f t="shared" ref="J13:K15" si="17">SUMIF($A$3:$A$11,$A13,J$3:J$11)</f>
        <v>108</v>
      </c>
      <c r="K13" s="168">
        <f t="shared" si="17"/>
        <v>103</v>
      </c>
      <c r="L13" s="171">
        <f t="shared" si="7"/>
        <v>0.95370370370370372</v>
      </c>
      <c r="M13" s="167">
        <f t="shared" ref="M13:N15" si="18">SUMIF($A$3:$A$11,$A13,M$3:M$11)</f>
        <v>108</v>
      </c>
      <c r="N13" s="181">
        <f t="shared" si="18"/>
        <v>107</v>
      </c>
      <c r="O13" s="169">
        <f t="shared" si="10"/>
        <v>0.9907407407407407</v>
      </c>
      <c r="P13" s="167">
        <f t="shared" ref="P13:Q15" si="19">SUMIF($A$3:$A$11,$A13,P$3:P$11)</f>
        <v>108</v>
      </c>
      <c r="Q13" s="168">
        <f t="shared" si="19"/>
        <v>108</v>
      </c>
      <c r="R13" s="169">
        <f t="shared" si="13"/>
        <v>1</v>
      </c>
      <c r="T13" s="125"/>
    </row>
    <row r="14" spans="1:20" x14ac:dyDescent="0.25">
      <c r="A14" s="143" t="s">
        <v>74</v>
      </c>
      <c r="B14" s="144"/>
      <c r="C14" s="145"/>
      <c r="D14" s="146">
        <f t="shared" si="14"/>
        <v>24</v>
      </c>
      <c r="E14" s="147">
        <f t="shared" si="14"/>
        <v>21</v>
      </c>
      <c r="F14" s="148">
        <f t="shared" si="15"/>
        <v>0.875</v>
      </c>
      <c r="G14" s="146">
        <f t="shared" si="16"/>
        <v>24</v>
      </c>
      <c r="H14" s="147">
        <f t="shared" si="16"/>
        <v>23</v>
      </c>
      <c r="I14" s="148">
        <f t="shared" si="5"/>
        <v>0.95833333333333337</v>
      </c>
      <c r="J14" s="149">
        <f t="shared" si="17"/>
        <v>24</v>
      </c>
      <c r="K14" s="147">
        <f t="shared" si="17"/>
        <v>24</v>
      </c>
      <c r="L14" s="150">
        <f t="shared" si="7"/>
        <v>1</v>
      </c>
      <c r="M14" s="146">
        <f t="shared" si="18"/>
        <v>24</v>
      </c>
      <c r="N14" s="147">
        <f t="shared" si="18"/>
        <v>22</v>
      </c>
      <c r="O14" s="148">
        <f t="shared" si="10"/>
        <v>0.91666666666666663</v>
      </c>
      <c r="P14" s="146">
        <f t="shared" si="19"/>
        <v>24</v>
      </c>
      <c r="Q14" s="147">
        <f t="shared" si="19"/>
        <v>24</v>
      </c>
      <c r="R14" s="148">
        <f t="shared" si="13"/>
        <v>1</v>
      </c>
    </row>
    <row r="15" spans="1:20" ht="15.75" thickBot="1" x14ac:dyDescent="0.3">
      <c r="A15" s="172" t="s">
        <v>75</v>
      </c>
      <c r="B15" s="173"/>
      <c r="C15" s="174"/>
      <c r="D15" s="175">
        <f t="shared" si="14"/>
        <v>1</v>
      </c>
      <c r="E15" s="176">
        <f t="shared" si="14"/>
        <v>1</v>
      </c>
      <c r="F15" s="177">
        <f t="shared" si="15"/>
        <v>1</v>
      </c>
      <c r="G15" s="175">
        <f t="shared" si="16"/>
        <v>1</v>
      </c>
      <c r="H15" s="176">
        <f t="shared" si="16"/>
        <v>1</v>
      </c>
      <c r="I15" s="177">
        <f t="shared" si="5"/>
        <v>1</v>
      </c>
      <c r="J15" s="178">
        <f t="shared" si="17"/>
        <v>1</v>
      </c>
      <c r="K15" s="176">
        <f t="shared" si="17"/>
        <v>1</v>
      </c>
      <c r="L15" s="179">
        <f t="shared" si="7"/>
        <v>1</v>
      </c>
      <c r="M15" s="175">
        <f t="shared" si="18"/>
        <v>1</v>
      </c>
      <c r="N15" s="176">
        <f t="shared" si="18"/>
        <v>1</v>
      </c>
      <c r="O15" s="177">
        <f t="shared" si="10"/>
        <v>1</v>
      </c>
      <c r="P15" s="175">
        <f t="shared" si="19"/>
        <v>1</v>
      </c>
      <c r="Q15" s="176">
        <f t="shared" si="19"/>
        <v>1</v>
      </c>
      <c r="R15" s="177">
        <f t="shared" si="13"/>
        <v>1</v>
      </c>
    </row>
    <row r="16" spans="1:20" x14ac:dyDescent="0.25">
      <c r="A16" s="164"/>
      <c r="B16" s="165" t="s">
        <v>45</v>
      </c>
      <c r="C16" s="166"/>
      <c r="D16" s="167">
        <f>SUMIF($B$3:$B$11,$B16,D$3:D$11)</f>
        <v>61</v>
      </c>
      <c r="E16" s="168">
        <f>SUMIF($B$3:$B$11,$B16,E$3:E$11)</f>
        <v>48</v>
      </c>
      <c r="F16" s="169">
        <f t="shared" si="15"/>
        <v>0.78688524590163933</v>
      </c>
      <c r="G16" s="167">
        <f>SUMIF($B$3:$B$11,$B16,G$3:G$11)</f>
        <v>61</v>
      </c>
      <c r="H16" s="181">
        <f>SUMIF($B$3:$B$11,$B16,H$3:H$11)</f>
        <v>54</v>
      </c>
      <c r="I16" s="169">
        <f t="shared" si="5"/>
        <v>0.88524590163934425</v>
      </c>
      <c r="J16" s="170">
        <f>SUMIF($B$3:$B$11,$B16,J$3:J$11)</f>
        <v>61</v>
      </c>
      <c r="K16" s="168">
        <f>SUMIF($B$3:$B$11,$B16,K$3:K$11)</f>
        <v>59</v>
      </c>
      <c r="L16" s="171">
        <f t="shared" si="7"/>
        <v>0.96721311475409832</v>
      </c>
      <c r="M16" s="167">
        <f>SUMIF($B$3:$B$11,$B16,M$3:M$11)</f>
        <v>61</v>
      </c>
      <c r="N16" s="181">
        <f>SUMIF($B$3:$B$11,$B16,N$3:N$11)</f>
        <v>58</v>
      </c>
      <c r="O16" s="169">
        <f t="shared" si="10"/>
        <v>0.95081967213114749</v>
      </c>
      <c r="P16" s="167">
        <f>SUMIF($B$3:$B$11,$B16,P$3:P$11)</f>
        <v>61</v>
      </c>
      <c r="Q16" s="168">
        <f>SUMIF($B$3:$B$11,$B16,Q$3:Q$11)</f>
        <v>61</v>
      </c>
      <c r="R16" s="169">
        <f t="shared" si="13"/>
        <v>1</v>
      </c>
    </row>
    <row r="17" spans="1:18" ht="15.75" thickBot="1" x14ac:dyDescent="0.3">
      <c r="A17" s="172"/>
      <c r="B17" s="173" t="s">
        <v>73</v>
      </c>
      <c r="C17" s="174"/>
      <c r="D17" s="175">
        <f>SUMIF($B$3:$B$11,$B17,D$3:D$11)</f>
        <v>72</v>
      </c>
      <c r="E17" s="176">
        <f>SUMIF($B$3:$B$11,$B17,E$3:E$11)</f>
        <v>68</v>
      </c>
      <c r="F17" s="177">
        <f t="shared" si="15"/>
        <v>0.94444444444444442</v>
      </c>
      <c r="G17" s="175">
        <f>SUMIF($B$3:$B$11,$B17,G$3:G$11)</f>
        <v>72</v>
      </c>
      <c r="H17" s="176">
        <f>SUMIF($B$3:$B$11,$B17,H$3:H$11)</f>
        <v>71</v>
      </c>
      <c r="I17" s="177">
        <f t="shared" si="5"/>
        <v>0.98611111111111116</v>
      </c>
      <c r="J17" s="178">
        <f>SUMIF($B$3:$B$11,$B17,J$3:J$11)</f>
        <v>72</v>
      </c>
      <c r="K17" s="176">
        <f>SUMIF($B$3:$B$11,$B17,K$3:K$11)</f>
        <v>69</v>
      </c>
      <c r="L17" s="179">
        <f t="shared" si="7"/>
        <v>0.95833333333333337</v>
      </c>
      <c r="M17" s="175">
        <f>SUMIF($B$3:$B$11,$B17,M$3:M$11)</f>
        <v>72</v>
      </c>
      <c r="N17" s="176">
        <f>SUMIF($B$3:$B$11,$B17,N$3:N$11)</f>
        <v>72</v>
      </c>
      <c r="O17" s="177">
        <f t="shared" si="10"/>
        <v>1</v>
      </c>
      <c r="P17" s="175">
        <f>SUMIF($B$3:$B$11,$B17,P$3:P$11)</f>
        <v>72</v>
      </c>
      <c r="Q17" s="176">
        <f>SUMIF($B$3:$B$11,$B17,Q$3:Q$11)</f>
        <v>72</v>
      </c>
      <c r="R17" s="177">
        <f t="shared" si="13"/>
        <v>1</v>
      </c>
    </row>
    <row r="18" spans="1:18" x14ac:dyDescent="0.25">
      <c r="A18" s="135"/>
      <c r="B18" s="136"/>
      <c r="C18" s="137" t="s">
        <v>46</v>
      </c>
      <c r="D18" s="138">
        <f>SUMIF($C$3:$C$11,$C18,D$3:D$11)</f>
        <v>91</v>
      </c>
      <c r="E18" s="139">
        <f>SUMIF($C$3:$C$11,$C18,E$3:E$11)</f>
        <v>81</v>
      </c>
      <c r="F18" s="140">
        <f t="shared" si="15"/>
        <v>0.89010989010989006</v>
      </c>
      <c r="G18" s="138">
        <f>SUMIF($C$3:$C$11,$C18,G$3:G$11)</f>
        <v>91</v>
      </c>
      <c r="H18" s="195">
        <f>SUMIF($C$3:$C$11,$C18,H$3:H$11)</f>
        <v>86</v>
      </c>
      <c r="I18" s="140">
        <f t="shared" si="5"/>
        <v>0.94505494505494503</v>
      </c>
      <c r="J18" s="141">
        <f>SUMIF($C$3:$C$11,$C18,J$3:J$11)</f>
        <v>91</v>
      </c>
      <c r="K18" s="139">
        <f>SUMIF($C$3:$C$11,$C18,K$3:K$11)</f>
        <v>88</v>
      </c>
      <c r="L18" s="142">
        <f t="shared" si="7"/>
        <v>0.96703296703296704</v>
      </c>
      <c r="M18" s="138">
        <f>SUMIF($C$3:$C$11,$C18,M$3:M$11)</f>
        <v>91</v>
      </c>
      <c r="N18" s="195">
        <f>SUMIF($C$3:$C$11,$C18,N$3:N$11)</f>
        <v>90</v>
      </c>
      <c r="O18" s="140">
        <f t="shared" si="10"/>
        <v>0.98901098901098905</v>
      </c>
      <c r="P18" s="138">
        <f>SUMIF($C$3:$C$11,$C18,P$3:P$11)</f>
        <v>91</v>
      </c>
      <c r="Q18" s="139">
        <f>SUMIF($C$3:$C$11,$C18,Q$3:Q$11)</f>
        <v>91</v>
      </c>
      <c r="R18" s="140">
        <f t="shared" si="13"/>
        <v>1</v>
      </c>
    </row>
    <row r="19" spans="1:18" x14ac:dyDescent="0.25">
      <c r="A19" s="143"/>
      <c r="B19" s="144"/>
      <c r="C19" s="145" t="s">
        <v>48</v>
      </c>
      <c r="D19" s="146">
        <f t="shared" ref="D19:Q22" si="20">SUMIF($C$3:$C$11,$C19,D$3:D$11)</f>
        <v>16</v>
      </c>
      <c r="E19" s="147">
        <f t="shared" si="20"/>
        <v>12</v>
      </c>
      <c r="F19" s="148">
        <f t="shared" si="15"/>
        <v>0.75</v>
      </c>
      <c r="G19" s="146">
        <f t="shared" si="20"/>
        <v>16</v>
      </c>
      <c r="H19" s="147">
        <f t="shared" si="20"/>
        <v>14</v>
      </c>
      <c r="I19" s="148">
        <f t="shared" si="5"/>
        <v>0.875</v>
      </c>
      <c r="J19" s="149">
        <f t="shared" si="20"/>
        <v>16</v>
      </c>
      <c r="K19" s="147">
        <f t="shared" si="20"/>
        <v>14</v>
      </c>
      <c r="L19" s="150">
        <f t="shared" si="7"/>
        <v>0.875</v>
      </c>
      <c r="M19" s="146">
        <f t="shared" si="20"/>
        <v>16</v>
      </c>
      <c r="N19" s="182">
        <f t="shared" si="20"/>
        <v>16</v>
      </c>
      <c r="O19" s="148">
        <f t="shared" si="10"/>
        <v>1</v>
      </c>
      <c r="P19" s="146">
        <f t="shared" si="20"/>
        <v>16</v>
      </c>
      <c r="Q19" s="147">
        <f t="shared" si="20"/>
        <v>16</v>
      </c>
      <c r="R19" s="148">
        <f t="shared" si="13"/>
        <v>1</v>
      </c>
    </row>
    <row r="20" spans="1:18" x14ac:dyDescent="0.25">
      <c r="A20" s="143"/>
      <c r="B20" s="144"/>
      <c r="C20" s="145" t="s">
        <v>49</v>
      </c>
      <c r="D20" s="146">
        <f t="shared" si="20"/>
        <v>2</v>
      </c>
      <c r="E20" s="147">
        <f t="shared" si="20"/>
        <v>2</v>
      </c>
      <c r="F20" s="148">
        <f t="shared" si="15"/>
        <v>1</v>
      </c>
      <c r="G20" s="146">
        <f t="shared" si="20"/>
        <v>2</v>
      </c>
      <c r="H20" s="147">
        <f t="shared" si="20"/>
        <v>2</v>
      </c>
      <c r="I20" s="148">
        <f t="shared" si="5"/>
        <v>1</v>
      </c>
      <c r="J20" s="149">
        <f t="shared" si="20"/>
        <v>2</v>
      </c>
      <c r="K20" s="147">
        <f t="shared" si="20"/>
        <v>2</v>
      </c>
      <c r="L20" s="150">
        <f t="shared" si="7"/>
        <v>1</v>
      </c>
      <c r="M20" s="146">
        <f t="shared" si="20"/>
        <v>2</v>
      </c>
      <c r="N20" s="147">
        <f t="shared" si="20"/>
        <v>2</v>
      </c>
      <c r="O20" s="148">
        <f t="shared" si="10"/>
        <v>1</v>
      </c>
      <c r="P20" s="146">
        <f t="shared" si="20"/>
        <v>2</v>
      </c>
      <c r="Q20" s="147">
        <f t="shared" si="20"/>
        <v>2</v>
      </c>
      <c r="R20" s="148">
        <f t="shared" si="13"/>
        <v>1</v>
      </c>
    </row>
    <row r="21" spans="1:18" x14ac:dyDescent="0.25">
      <c r="A21" s="143"/>
      <c r="B21" s="144"/>
      <c r="C21" s="145" t="s">
        <v>52</v>
      </c>
      <c r="D21" s="146">
        <f t="shared" si="20"/>
        <v>24</v>
      </c>
      <c r="E21" s="147">
        <f t="shared" si="20"/>
        <v>21</v>
      </c>
      <c r="F21" s="148">
        <f t="shared" si="15"/>
        <v>0.875</v>
      </c>
      <c r="G21" s="146">
        <f t="shared" si="20"/>
        <v>24</v>
      </c>
      <c r="H21" s="147">
        <f t="shared" si="20"/>
        <v>23</v>
      </c>
      <c r="I21" s="148">
        <f t="shared" si="5"/>
        <v>0.95833333333333337</v>
      </c>
      <c r="J21" s="149">
        <f t="shared" si="20"/>
        <v>24</v>
      </c>
      <c r="K21" s="147">
        <f t="shared" si="20"/>
        <v>24</v>
      </c>
      <c r="L21" s="150">
        <f t="shared" si="7"/>
        <v>1</v>
      </c>
      <c r="M21" s="146">
        <f t="shared" si="20"/>
        <v>24</v>
      </c>
      <c r="N21" s="147">
        <f t="shared" si="20"/>
        <v>22</v>
      </c>
      <c r="O21" s="148">
        <f t="shared" si="10"/>
        <v>0.91666666666666663</v>
      </c>
      <c r="P21" s="146">
        <f t="shared" si="20"/>
        <v>24</v>
      </c>
      <c r="Q21" s="147">
        <f t="shared" si="20"/>
        <v>24</v>
      </c>
      <c r="R21" s="148">
        <f t="shared" si="13"/>
        <v>1</v>
      </c>
    </row>
    <row r="22" spans="1:18" ht="15.75" thickBot="1" x14ac:dyDescent="0.3">
      <c r="A22" s="172"/>
      <c r="B22" s="173"/>
      <c r="C22" s="174" t="s">
        <v>76</v>
      </c>
      <c r="D22" s="175">
        <f t="shared" si="20"/>
        <v>0</v>
      </c>
      <c r="E22" s="176">
        <f t="shared" si="20"/>
        <v>0</v>
      </c>
      <c r="F22" s="177" t="str">
        <f t="shared" si="15"/>
        <v/>
      </c>
      <c r="G22" s="175">
        <f t="shared" si="20"/>
        <v>0</v>
      </c>
      <c r="H22" s="176">
        <f t="shared" si="20"/>
        <v>0</v>
      </c>
      <c r="I22" s="177" t="str">
        <f t="shared" si="5"/>
        <v/>
      </c>
      <c r="J22" s="178">
        <f t="shared" si="20"/>
        <v>0</v>
      </c>
      <c r="K22" s="176">
        <f t="shared" si="20"/>
        <v>0</v>
      </c>
      <c r="L22" s="179" t="str">
        <f t="shared" si="7"/>
        <v/>
      </c>
      <c r="M22" s="175">
        <f t="shared" si="20"/>
        <v>0</v>
      </c>
      <c r="N22" s="176">
        <f t="shared" si="20"/>
        <v>0</v>
      </c>
      <c r="O22" s="177" t="str">
        <f t="shared" si="10"/>
        <v/>
      </c>
      <c r="P22" s="175">
        <f t="shared" si="20"/>
        <v>0</v>
      </c>
      <c r="Q22" s="176">
        <f t="shared" si="20"/>
        <v>0</v>
      </c>
      <c r="R22" s="177" t="str">
        <f t="shared" si="13"/>
        <v/>
      </c>
    </row>
    <row r="23" spans="1:18" x14ac:dyDescent="0.25">
      <c r="A23" s="199" t="s">
        <v>77</v>
      </c>
    </row>
    <row r="24" spans="1:18" x14ac:dyDescent="0.25">
      <c r="A24" s="199" t="s">
        <v>78</v>
      </c>
      <c r="K24" s="201"/>
    </row>
    <row r="25" spans="1:18" x14ac:dyDescent="0.25">
      <c r="M25" s="200"/>
    </row>
  </sheetData>
  <mergeCells count="9">
    <mergeCell ref="M1:O1"/>
    <mergeCell ref="P1:R1"/>
    <mergeCell ref="A12:C12"/>
    <mergeCell ref="A1:A2"/>
    <mergeCell ref="B1:B2"/>
    <mergeCell ref="C1:C2"/>
    <mergeCell ref="D1:F1"/>
    <mergeCell ref="G1:I1"/>
    <mergeCell ref="J1:L1"/>
  </mergeCells>
  <conditionalFormatting sqref="F3:F22">
    <cfRule type="cellIs" dxfId="49" priority="9" operator="greaterThan">
      <formula>0.95</formula>
    </cfRule>
    <cfRule type="cellIs" dxfId="48" priority="10" operator="lessThan">
      <formula>0.95</formula>
    </cfRule>
  </conditionalFormatting>
  <conditionalFormatting sqref="I3:I22">
    <cfRule type="cellIs" dxfId="47" priority="7" operator="greaterThan">
      <formula>0.95</formula>
    </cfRule>
    <cfRule type="cellIs" dxfId="46" priority="8" operator="lessThan">
      <formula>0.95</formula>
    </cfRule>
  </conditionalFormatting>
  <conditionalFormatting sqref="L3:L22">
    <cfRule type="cellIs" dxfId="45" priority="5" operator="greaterThan">
      <formula>0.95</formula>
    </cfRule>
    <cfRule type="cellIs" dxfId="44" priority="6" operator="lessThan">
      <formula>0.95</formula>
    </cfRule>
  </conditionalFormatting>
  <conditionalFormatting sqref="O3:O22">
    <cfRule type="cellIs" dxfId="43" priority="3" operator="greaterThan">
      <formula>0.95</formula>
    </cfRule>
    <cfRule type="cellIs" dxfId="42" priority="4" operator="lessThan">
      <formula>0.95</formula>
    </cfRule>
  </conditionalFormatting>
  <conditionalFormatting sqref="R3:R22">
    <cfRule type="cellIs" dxfId="41" priority="1" operator="greaterThan">
      <formula>0.95</formula>
    </cfRule>
    <cfRule type="cellIs" dxfId="40" priority="2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 16</vt:lpstr>
      <vt:lpstr>May 16</vt:lpstr>
      <vt:lpstr>June 16</vt:lpstr>
      <vt:lpstr>July 16</vt:lpstr>
      <vt:lpstr>Aug 16</vt:lpstr>
      <vt:lpstr>Sep 16</vt:lpstr>
      <vt:lpstr>Oct 16</vt:lpstr>
      <vt:lpstr>Nov 16</vt:lpstr>
      <vt:lpstr>Dec 16</vt:lpstr>
      <vt:lpstr>Jan 17</vt:lpstr>
      <vt:lpstr>Feb 17</vt:lpstr>
      <vt:lpstr>Mar 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2017-04-10T04:12:00Z</dcterms:modified>
</cp:coreProperties>
</file>