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260" yWindow="45" windowWidth="10245" windowHeight="7515" tabRatio="429" activeTab="3"/>
  </bookViews>
  <sheets>
    <sheet name="Sales Productwise - Oleo " sheetId="1" r:id="rId1"/>
    <sheet name="Forecast Oleo" sheetId="3" state="hidden" r:id="rId2"/>
    <sheet name="Dashboard" sheetId="4" state="hidden" r:id="rId3"/>
    <sheet name="YTD sheet" sheetId="5" r:id="rId4"/>
    <sheet name="YTD summary" sheetId="6" r:id="rId5"/>
    <sheet name="Regional summary" sheetId="7" r:id="rId6"/>
    <sheet name="Sheet3" sheetId="8" state="hidden" r:id="rId7"/>
    <sheet name="Sheet4" sheetId="9" state="hidden" r:id="rId8"/>
    <sheet name="Base Data" sheetId="10" state="hidden" r:id="rId9"/>
    <sheet name="Moving Avg (Vol)" sheetId="11" state="hidden" r:id="rId10"/>
    <sheet name="Mvg Avg (Val)" sheetId="12" state="hidden" r:id="rId11"/>
    <sheet name="Sheet5" sheetId="15" state="hidden" r:id="rId12"/>
  </sheets>
  <externalReferences>
    <externalReference r:id="rId13"/>
  </externalReferences>
  <definedNames>
    <definedName name="_xlnm._FilterDatabase" localSheetId="3" hidden="1">'YTD sheet'!$T$6:$AF$51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7" i="5" l="1"/>
  <c r="H18" i="7" l="1"/>
  <c r="F4" i="7"/>
  <c r="H4" i="7"/>
  <c r="D18" i="7" l="1"/>
  <c r="CG47" i="5" l="1"/>
  <c r="CG23" i="5"/>
  <c r="CG25" i="5"/>
  <c r="CG36" i="5" l="1"/>
  <c r="CF36" i="5"/>
  <c r="CE36" i="5"/>
  <c r="CD36" i="5"/>
  <c r="CG35" i="5"/>
  <c r="CF35" i="5"/>
  <c r="CE35" i="5"/>
  <c r="CD35" i="5"/>
  <c r="CG34" i="5"/>
  <c r="CF34" i="5"/>
  <c r="CE34" i="5"/>
  <c r="CD34" i="5"/>
  <c r="CG33" i="5"/>
  <c r="CF33" i="5"/>
  <c r="CE33" i="5"/>
  <c r="CD33" i="5"/>
  <c r="CG49" i="5"/>
  <c r="CF49" i="5"/>
  <c r="CE49" i="5"/>
  <c r="CD49" i="5"/>
  <c r="CG48" i="5"/>
  <c r="CF48" i="5"/>
  <c r="CE48" i="5"/>
  <c r="CD48" i="5"/>
  <c r="CF47" i="5"/>
  <c r="CE47" i="5"/>
  <c r="CD47" i="5"/>
  <c r="CG46" i="5"/>
  <c r="CF46" i="5"/>
  <c r="CE46" i="5"/>
  <c r="CD46" i="5"/>
  <c r="CG45" i="5"/>
  <c r="CF45" i="5"/>
  <c r="CE45" i="5"/>
  <c r="CD45" i="5"/>
  <c r="CG44" i="5"/>
  <c r="CF44" i="5"/>
  <c r="CE44" i="5"/>
  <c r="CD44" i="5"/>
  <c r="CG43" i="5"/>
  <c r="CF43" i="5"/>
  <c r="CE43" i="5"/>
  <c r="CD43" i="5"/>
  <c r="CG42" i="5"/>
  <c r="CF42" i="5"/>
  <c r="CE42" i="5"/>
  <c r="CD42" i="5"/>
  <c r="CG41" i="5"/>
  <c r="CF41" i="5"/>
  <c r="CE41" i="5"/>
  <c r="CD41" i="5"/>
  <c r="CG40" i="5"/>
  <c r="CF40" i="5"/>
  <c r="CE40" i="5"/>
  <c r="CD40" i="5"/>
  <c r="CG39" i="5"/>
  <c r="CF39" i="5"/>
  <c r="CE39" i="5"/>
  <c r="CD39" i="5"/>
  <c r="CF25" i="5"/>
  <c r="CE25" i="5"/>
  <c r="CD25" i="5"/>
  <c r="CG24" i="5"/>
  <c r="CF24" i="5"/>
  <c r="CE24" i="5"/>
  <c r="CD24" i="5"/>
  <c r="CF23" i="5"/>
  <c r="CE23" i="5"/>
  <c r="CD23" i="5"/>
  <c r="CG22" i="5"/>
  <c r="CF22" i="5"/>
  <c r="CE22" i="5"/>
  <c r="CD22" i="5"/>
  <c r="CG21" i="5"/>
  <c r="CF21" i="5"/>
  <c r="CE21" i="5"/>
  <c r="CD21" i="5"/>
  <c r="CG20" i="5"/>
  <c r="CF20" i="5"/>
  <c r="CE20" i="5"/>
  <c r="CD20" i="5"/>
  <c r="CG19" i="5"/>
  <c r="CF19" i="5"/>
  <c r="CE19" i="5"/>
  <c r="CD19" i="5"/>
  <c r="CG18" i="5"/>
  <c r="CF18" i="5"/>
  <c r="CE18" i="5"/>
  <c r="CD18" i="5"/>
  <c r="CG17" i="5"/>
  <c r="CF17" i="5"/>
  <c r="CE17" i="5"/>
  <c r="CD17" i="5"/>
  <c r="CG16" i="5"/>
  <c r="CF16" i="5"/>
  <c r="CE16" i="5"/>
  <c r="CD16" i="5"/>
  <c r="CG15" i="5"/>
  <c r="CF15" i="5"/>
  <c r="CE15" i="5"/>
  <c r="CD15" i="5"/>
  <c r="CG12" i="5"/>
  <c r="CF12" i="5"/>
  <c r="CE12" i="5"/>
  <c r="CD12" i="5"/>
  <c r="CG11" i="5"/>
  <c r="CF11" i="5"/>
  <c r="CE11" i="5"/>
  <c r="CD11" i="5"/>
  <c r="CG10" i="5"/>
  <c r="CF10" i="5"/>
  <c r="CE10" i="5"/>
  <c r="CD10" i="5"/>
  <c r="CG9" i="5"/>
  <c r="CF9" i="5"/>
  <c r="CE9" i="5"/>
  <c r="CD9" i="5"/>
  <c r="AN36" i="1" l="1"/>
  <c r="AN35" i="1"/>
  <c r="AN34" i="1"/>
  <c r="AN33" i="1"/>
  <c r="AN32" i="1"/>
  <c r="AN44" i="1"/>
  <c r="AN43" i="1"/>
  <c r="AN42" i="1"/>
  <c r="AN41" i="1"/>
  <c r="AN40" i="1"/>
  <c r="AN39" i="1"/>
  <c r="AN49" i="1"/>
  <c r="AN48" i="1"/>
  <c r="AN47" i="1"/>
  <c r="AN46" i="1"/>
  <c r="AN25" i="1"/>
  <c r="AN24" i="1"/>
  <c r="AN23" i="1"/>
  <c r="AN22" i="1"/>
  <c r="AN20" i="1"/>
  <c r="AN19" i="1"/>
  <c r="AN18" i="1"/>
  <c r="AN17" i="1"/>
  <c r="AN16" i="1"/>
  <c r="AN15" i="1"/>
  <c r="AN12" i="1"/>
  <c r="AN11" i="1"/>
  <c r="AN10" i="1"/>
  <c r="AN9" i="1"/>
  <c r="AN8" i="1"/>
  <c r="AJ49" i="1"/>
  <c r="AJ48" i="1"/>
  <c r="AJ47" i="1"/>
  <c r="AJ46" i="1"/>
  <c r="AJ45" i="1"/>
  <c r="AJ44" i="1"/>
  <c r="AJ43" i="1"/>
  <c r="AJ42" i="1"/>
  <c r="AJ41" i="1"/>
  <c r="AJ40" i="1"/>
  <c r="AJ39" i="1"/>
  <c r="AJ37" i="1"/>
  <c r="AJ36" i="1"/>
  <c r="AJ35" i="1"/>
  <c r="AJ34" i="1"/>
  <c r="AJ33" i="1"/>
  <c r="AJ32" i="1"/>
  <c r="AJ25" i="1"/>
  <c r="AJ24" i="1"/>
  <c r="AJ23" i="1"/>
  <c r="AJ22" i="1"/>
  <c r="AJ21" i="1"/>
  <c r="AJ20" i="1"/>
  <c r="AJ19" i="1"/>
  <c r="AJ18" i="1"/>
  <c r="AJ17" i="1"/>
  <c r="AJ16" i="1"/>
  <c r="AJ15" i="1"/>
  <c r="AJ12" i="1"/>
  <c r="AJ11" i="1"/>
  <c r="AJ10" i="1"/>
  <c r="AJ9" i="1"/>
  <c r="BR33" i="5" l="1"/>
  <c r="BU33" i="5" l="1"/>
  <c r="F18" i="7" l="1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G18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G4" i="7"/>
  <c r="K14" i="1" l="1"/>
  <c r="AJ14" i="1" l="1"/>
  <c r="AJ8" i="1" l="1"/>
  <c r="F16" i="7" l="1"/>
  <c r="AZ44" i="5" l="1"/>
  <c r="AZ20" i="5"/>
  <c r="BC38" i="5" l="1"/>
  <c r="BB38" i="5"/>
  <c r="BA38" i="5"/>
  <c r="AZ38" i="5"/>
  <c r="BC32" i="5"/>
  <c r="BC50" i="5" s="1"/>
  <c r="BB32" i="5"/>
  <c r="BB50" i="5" s="1"/>
  <c r="BA32" i="5"/>
  <c r="AZ32" i="5"/>
  <c r="BA50" i="5"/>
  <c r="BC26" i="5"/>
  <c r="BB26" i="5"/>
  <c r="BA26" i="5"/>
  <c r="BC14" i="5"/>
  <c r="BB14" i="5"/>
  <c r="BA14" i="5"/>
  <c r="AZ14" i="5"/>
  <c r="BC8" i="5"/>
  <c r="BB8" i="5"/>
  <c r="BA8" i="5"/>
  <c r="AZ8" i="5"/>
  <c r="AZ50" i="5" l="1"/>
  <c r="AZ26" i="5"/>
  <c r="BI23" i="5"/>
  <c r="D32" i="1" l="1"/>
  <c r="L24" i="7" l="1"/>
  <c r="K24" i="7"/>
  <c r="M24" i="7"/>
  <c r="L10" i="7"/>
  <c r="K10" i="7"/>
  <c r="M10" i="7"/>
  <c r="N10" i="7" s="1"/>
  <c r="B5" i="6"/>
  <c r="C5" i="6"/>
  <c r="D5" i="6"/>
  <c r="B11" i="6"/>
  <c r="D11" i="6"/>
  <c r="C11" i="6"/>
  <c r="G11" i="6"/>
  <c r="F11" i="6"/>
  <c r="E11" i="6"/>
  <c r="G5" i="6"/>
  <c r="F5" i="6"/>
  <c r="E5" i="6"/>
  <c r="B23" i="6" l="1"/>
  <c r="N24" i="7"/>
  <c r="G23" i="6"/>
  <c r="D23" i="6"/>
  <c r="C23" i="6"/>
  <c r="E23" i="6"/>
  <c r="F23" i="6"/>
  <c r="U30" i="1" l="1"/>
  <c r="T30" i="1"/>
  <c r="T38" i="1"/>
  <c r="U38" i="1"/>
  <c r="T32" i="1"/>
  <c r="U32" i="1"/>
  <c r="T14" i="1"/>
  <c r="U14" i="1"/>
  <c r="T8" i="1"/>
  <c r="U8" i="1"/>
  <c r="B38" i="1"/>
  <c r="B32" i="1"/>
  <c r="B30" i="1"/>
  <c r="B14" i="1"/>
  <c r="B8" i="1"/>
  <c r="BF8" i="5"/>
  <c r="BG8" i="5"/>
  <c r="BH8" i="5"/>
  <c r="BI8" i="5"/>
  <c r="BM8" i="5"/>
  <c r="BM26" i="5" s="1"/>
  <c r="BN8" i="5"/>
  <c r="BO8" i="5"/>
  <c r="BR8" i="5"/>
  <c r="BS8" i="5"/>
  <c r="BS26" i="5" s="1"/>
  <c r="BT8" i="5"/>
  <c r="BU8" i="5"/>
  <c r="BU26" i="5" s="1"/>
  <c r="BX8" i="5"/>
  <c r="BX26" i="5" s="1"/>
  <c r="BY8" i="5"/>
  <c r="BZ8" i="5"/>
  <c r="CA8" i="5"/>
  <c r="BD9" i="5"/>
  <c r="BJ9" i="5"/>
  <c r="BP9" i="5"/>
  <c r="BV9" i="5"/>
  <c r="CB9" i="5"/>
  <c r="CD8" i="5"/>
  <c r="BD10" i="5"/>
  <c r="BJ10" i="5"/>
  <c r="BL8" i="5"/>
  <c r="BL26" i="5" s="1"/>
  <c r="BP10" i="5"/>
  <c r="BV10" i="5"/>
  <c r="CB10" i="5"/>
  <c r="BD11" i="5"/>
  <c r="BJ11" i="5"/>
  <c r="BP11" i="5"/>
  <c r="BV11" i="5"/>
  <c r="CB11" i="5"/>
  <c r="BD12" i="5"/>
  <c r="BJ12" i="5"/>
  <c r="BP12" i="5"/>
  <c r="BV12" i="5"/>
  <c r="CB12" i="5"/>
  <c r="BF14" i="5"/>
  <c r="BF26" i="5" s="1"/>
  <c r="BG14" i="5"/>
  <c r="BG26" i="5" s="1"/>
  <c r="BH14" i="5"/>
  <c r="BI14" i="5"/>
  <c r="BL14" i="5"/>
  <c r="BM14" i="5"/>
  <c r="BN14" i="5"/>
  <c r="BO14" i="5"/>
  <c r="BR14" i="5"/>
  <c r="BS14" i="5"/>
  <c r="BT14" i="5"/>
  <c r="BT26" i="5" s="1"/>
  <c r="BU14" i="5"/>
  <c r="BX14" i="5"/>
  <c r="BY14" i="5"/>
  <c r="BZ14" i="5"/>
  <c r="CA14" i="5"/>
  <c r="BD15" i="5"/>
  <c r="BJ15" i="5"/>
  <c r="BP15" i="5"/>
  <c r="BV15" i="5"/>
  <c r="CB15" i="5"/>
  <c r="BD16" i="5"/>
  <c r="BJ16" i="5"/>
  <c r="BJ14" i="5" s="1"/>
  <c r="BP16" i="5"/>
  <c r="BV16" i="5"/>
  <c r="CB16" i="5"/>
  <c r="CD14" i="5"/>
  <c r="BD17" i="5"/>
  <c r="BJ17" i="5"/>
  <c r="BP17" i="5"/>
  <c r="BV17" i="5"/>
  <c r="CB17" i="5"/>
  <c r="BD18" i="5"/>
  <c r="BJ18" i="5"/>
  <c r="BP18" i="5"/>
  <c r="BV18" i="5"/>
  <c r="CB18" i="5"/>
  <c r="BD19" i="5"/>
  <c r="BJ19" i="5"/>
  <c r="BP19" i="5"/>
  <c r="BV19" i="5"/>
  <c r="CB19" i="5"/>
  <c r="BD20" i="5"/>
  <c r="BJ20" i="5"/>
  <c r="BP20" i="5"/>
  <c r="BV20" i="5"/>
  <c r="CB20" i="5"/>
  <c r="BD22" i="5"/>
  <c r="BJ22" i="5"/>
  <c r="BP22" i="5"/>
  <c r="BV22" i="5"/>
  <c r="CB22" i="5"/>
  <c r="BD23" i="5"/>
  <c r="BJ23" i="5"/>
  <c r="BP23" i="5"/>
  <c r="BV23" i="5"/>
  <c r="CB23" i="5"/>
  <c r="BD24" i="5"/>
  <c r="BJ24" i="5"/>
  <c r="BP24" i="5"/>
  <c r="BV24" i="5"/>
  <c r="CB24" i="5"/>
  <c r="BD25" i="5"/>
  <c r="BJ25" i="5"/>
  <c r="BP25" i="5"/>
  <c r="BV25" i="5"/>
  <c r="CB25" i="5"/>
  <c r="BZ26" i="5"/>
  <c r="BI30" i="5"/>
  <c r="BO30" i="5"/>
  <c r="BU30" i="5"/>
  <c r="CA30" i="5"/>
  <c r="BF32" i="5"/>
  <c r="BG32" i="5"/>
  <c r="BH32" i="5"/>
  <c r="BI32" i="5"/>
  <c r="BL32" i="5"/>
  <c r="BL50" i="5" s="1"/>
  <c r="BM32" i="5"/>
  <c r="BN32" i="5"/>
  <c r="BO32" i="5"/>
  <c r="BR32" i="5"/>
  <c r="BR50" i="5" s="1"/>
  <c r="BS32" i="5"/>
  <c r="BT32" i="5"/>
  <c r="BU32" i="5"/>
  <c r="BX32" i="5"/>
  <c r="BY32" i="5"/>
  <c r="BZ32" i="5"/>
  <c r="CA32" i="5"/>
  <c r="CA50" i="5" s="1"/>
  <c r="BD33" i="5"/>
  <c r="BJ33" i="5"/>
  <c r="BP33" i="5"/>
  <c r="BV33" i="5"/>
  <c r="CB33" i="5"/>
  <c r="CD32" i="5"/>
  <c r="BD34" i="5"/>
  <c r="BJ34" i="5"/>
  <c r="BP34" i="5"/>
  <c r="BV34" i="5"/>
  <c r="CB34" i="5"/>
  <c r="BD35" i="5"/>
  <c r="BJ35" i="5"/>
  <c r="BP35" i="5"/>
  <c r="BV35" i="5"/>
  <c r="CB35" i="5"/>
  <c r="BD36" i="5"/>
  <c r="BJ36" i="5"/>
  <c r="BP36" i="5"/>
  <c r="BV36" i="5"/>
  <c r="CB36" i="5"/>
  <c r="BF38" i="5"/>
  <c r="BF50" i="5" s="1"/>
  <c r="BG38" i="5"/>
  <c r="BH38" i="5"/>
  <c r="BI38" i="5"/>
  <c r="BI50" i="5" s="1"/>
  <c r="BL38" i="5"/>
  <c r="BM38" i="5"/>
  <c r="BN38" i="5"/>
  <c r="BN50" i="5" s="1"/>
  <c r="BO38" i="5"/>
  <c r="BR38" i="5"/>
  <c r="BS38" i="5"/>
  <c r="BS50" i="5" s="1"/>
  <c r="BT38" i="5"/>
  <c r="BU38" i="5"/>
  <c r="BX38" i="5"/>
  <c r="BX50" i="5" s="1"/>
  <c r="BY38" i="5"/>
  <c r="BY50" i="5" s="1"/>
  <c r="BZ38" i="5"/>
  <c r="CA38" i="5"/>
  <c r="BD39" i="5"/>
  <c r="BJ39" i="5"/>
  <c r="BP39" i="5"/>
  <c r="BV39" i="5"/>
  <c r="CB39" i="5"/>
  <c r="BD40" i="5"/>
  <c r="BJ40" i="5"/>
  <c r="BP40" i="5"/>
  <c r="BV40" i="5"/>
  <c r="CB40" i="5"/>
  <c r="CD38" i="5"/>
  <c r="BD41" i="5"/>
  <c r="BJ41" i="5"/>
  <c r="BP41" i="5"/>
  <c r="BV41" i="5"/>
  <c r="CB41" i="5"/>
  <c r="BD42" i="5"/>
  <c r="BJ42" i="5"/>
  <c r="BP42" i="5"/>
  <c r="BV42" i="5"/>
  <c r="CB42" i="5"/>
  <c r="BD43" i="5"/>
  <c r="BJ43" i="5"/>
  <c r="BP43" i="5"/>
  <c r="BV43" i="5"/>
  <c r="CB43" i="5"/>
  <c r="BD44" i="5"/>
  <c r="BJ44" i="5"/>
  <c r="BP44" i="5"/>
  <c r="BV44" i="5"/>
  <c r="CB44" i="5"/>
  <c r="BD45" i="5"/>
  <c r="BJ45" i="5"/>
  <c r="BV45" i="5"/>
  <c r="CB45" i="5"/>
  <c r="BD46" i="5"/>
  <c r="BJ46" i="5"/>
  <c r="BP46" i="5"/>
  <c r="BV46" i="5"/>
  <c r="CB46" i="5"/>
  <c r="BD47" i="5"/>
  <c r="BJ47" i="5"/>
  <c r="BP47" i="5"/>
  <c r="BV47" i="5"/>
  <c r="CB47" i="5"/>
  <c r="BD48" i="5"/>
  <c r="BJ48" i="5"/>
  <c r="BP48" i="5"/>
  <c r="BV48" i="5"/>
  <c r="CB48" i="5"/>
  <c r="BD49" i="5"/>
  <c r="BJ49" i="5"/>
  <c r="BP49" i="5"/>
  <c r="BV49" i="5"/>
  <c r="CB49" i="5"/>
  <c r="BG50" i="5"/>
  <c r="BU50" i="5"/>
  <c r="BZ50" i="5"/>
  <c r="CB38" i="5" l="1"/>
  <c r="CB32" i="5"/>
  <c r="CB8" i="5"/>
  <c r="CB26" i="5" s="1"/>
  <c r="CA26" i="5"/>
  <c r="CB14" i="5"/>
  <c r="BY26" i="5"/>
  <c r="BV32" i="5"/>
  <c r="BT50" i="5"/>
  <c r="BV38" i="5"/>
  <c r="BR26" i="5"/>
  <c r="BV14" i="5"/>
  <c r="BV8" i="5"/>
  <c r="BP14" i="5"/>
  <c r="BP26" i="5" s="1"/>
  <c r="BP8" i="5"/>
  <c r="BO26" i="5"/>
  <c r="BO50" i="5"/>
  <c r="BP32" i="5"/>
  <c r="BP38" i="5"/>
  <c r="BP50" i="5" s="1"/>
  <c r="BM50" i="5"/>
  <c r="BN26" i="5"/>
  <c r="BI26" i="5"/>
  <c r="BJ38" i="5"/>
  <c r="BH50" i="5"/>
  <c r="BJ32" i="5"/>
  <c r="BJ50" i="5" s="1"/>
  <c r="BH26" i="5"/>
  <c r="BJ8" i="5"/>
  <c r="BJ26" i="5" s="1"/>
  <c r="B26" i="1"/>
  <c r="B50" i="1"/>
  <c r="U26" i="1"/>
  <c r="CD26" i="5"/>
  <c r="T50" i="1"/>
  <c r="U50" i="1"/>
  <c r="T26" i="1"/>
  <c r="BD38" i="5"/>
  <c r="BD14" i="5"/>
  <c r="BD8" i="5"/>
  <c r="BD26" i="5" s="1"/>
  <c r="BD32" i="5"/>
  <c r="CD50" i="5"/>
  <c r="CB50" i="5" l="1"/>
  <c r="BV50" i="5"/>
  <c r="BV26" i="5"/>
  <c r="BD50" i="5"/>
  <c r="E4" i="7" l="1"/>
  <c r="E5" i="7"/>
  <c r="E6" i="7"/>
  <c r="E7" i="7"/>
  <c r="E8" i="7"/>
  <c r="E9" i="7"/>
  <c r="E18" i="7" l="1"/>
  <c r="K44" i="5"/>
  <c r="CH9" i="5" l="1"/>
  <c r="R49" i="5"/>
  <c r="R48" i="5"/>
  <c r="R47" i="5"/>
  <c r="R46" i="5"/>
  <c r="R45" i="5"/>
  <c r="R44" i="5"/>
  <c r="R43" i="5"/>
  <c r="R42" i="5"/>
  <c r="R41" i="5"/>
  <c r="R40" i="5"/>
  <c r="R39" i="5"/>
  <c r="P22" i="6" l="1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8" i="6"/>
  <c r="O18" i="6"/>
  <c r="N18" i="6"/>
  <c r="M18" i="6"/>
  <c r="P17" i="6"/>
  <c r="O17" i="6"/>
  <c r="N17" i="6"/>
  <c r="M17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I22" i="6"/>
  <c r="I21" i="6"/>
  <c r="I20" i="6"/>
  <c r="I19" i="6"/>
  <c r="I18" i="6"/>
  <c r="I17" i="6"/>
  <c r="I16" i="6"/>
  <c r="I15" i="6"/>
  <c r="I14" i="6"/>
  <c r="I13" i="6"/>
  <c r="I12" i="6"/>
  <c r="I10" i="6"/>
  <c r="I9" i="6"/>
  <c r="I8" i="6"/>
  <c r="I7" i="6"/>
  <c r="I6" i="6"/>
  <c r="H23" i="5" l="1"/>
  <c r="L9" i="5" l="1"/>
  <c r="R9" i="5"/>
  <c r="V9" i="5"/>
  <c r="W9" i="5" s="1"/>
  <c r="X9" i="5"/>
  <c r="AE9" i="5"/>
  <c r="AL9" i="5"/>
  <c r="L10" i="5"/>
  <c r="R10" i="5"/>
  <c r="V10" i="5"/>
  <c r="W10" i="5" s="1"/>
  <c r="X10" i="5"/>
  <c r="AE10" i="5"/>
  <c r="AL10" i="5"/>
  <c r="L11" i="5"/>
  <c r="R11" i="5"/>
  <c r="V11" i="5"/>
  <c r="W11" i="5" s="1"/>
  <c r="X11" i="5"/>
  <c r="AE11" i="5"/>
  <c r="AL11" i="5"/>
  <c r="L12" i="5"/>
  <c r="R12" i="5"/>
  <c r="V12" i="5"/>
  <c r="W12" i="5" s="1"/>
  <c r="X12" i="5"/>
  <c r="AE12" i="5"/>
  <c r="AL12" i="5"/>
  <c r="Q38" i="5" l="1"/>
  <c r="P38" i="5"/>
  <c r="O38" i="5"/>
  <c r="N38" i="5"/>
  <c r="R36" i="5"/>
  <c r="R35" i="5"/>
  <c r="R34" i="5"/>
  <c r="R33" i="5"/>
  <c r="Q32" i="5"/>
  <c r="P32" i="5"/>
  <c r="O32" i="5"/>
  <c r="N32" i="5"/>
  <c r="N50" i="5" s="1"/>
  <c r="Q30" i="5"/>
  <c r="R25" i="5"/>
  <c r="R24" i="5"/>
  <c r="R23" i="5"/>
  <c r="R22" i="5"/>
  <c r="R20" i="5"/>
  <c r="R19" i="5"/>
  <c r="R18" i="5"/>
  <c r="R17" i="5"/>
  <c r="R16" i="5"/>
  <c r="R15" i="5"/>
  <c r="Q14" i="5"/>
  <c r="P14" i="5"/>
  <c r="O14" i="5"/>
  <c r="N14" i="5"/>
  <c r="Q8" i="5"/>
  <c r="Q26" i="5" s="1"/>
  <c r="P8" i="5"/>
  <c r="P26" i="5" s="1"/>
  <c r="O8" i="5"/>
  <c r="O26" i="5" s="1"/>
  <c r="N8" i="5"/>
  <c r="N26" i="5" s="1"/>
  <c r="L49" i="5"/>
  <c r="L48" i="5"/>
  <c r="L47" i="5"/>
  <c r="L46" i="5"/>
  <c r="L45" i="5"/>
  <c r="L44" i="5"/>
  <c r="L43" i="5"/>
  <c r="L42" i="5"/>
  <c r="L41" i="5"/>
  <c r="L40" i="5"/>
  <c r="L39" i="5"/>
  <c r="K38" i="5"/>
  <c r="J38" i="5"/>
  <c r="I38" i="5"/>
  <c r="H38" i="5"/>
  <c r="L36" i="5"/>
  <c r="L35" i="5"/>
  <c r="L32" i="5" s="1"/>
  <c r="L34" i="5"/>
  <c r="L33" i="5"/>
  <c r="K32" i="5"/>
  <c r="J32" i="5"/>
  <c r="I32" i="5"/>
  <c r="H32" i="5"/>
  <c r="H50" i="5" s="1"/>
  <c r="K30" i="5"/>
  <c r="L25" i="5"/>
  <c r="L24" i="5"/>
  <c r="L23" i="5"/>
  <c r="L22" i="5"/>
  <c r="L20" i="5"/>
  <c r="L19" i="5"/>
  <c r="L18" i="5"/>
  <c r="L17" i="5"/>
  <c r="L16" i="5"/>
  <c r="L15" i="5"/>
  <c r="K14" i="5"/>
  <c r="J14" i="5"/>
  <c r="I14" i="5"/>
  <c r="H14" i="5"/>
  <c r="K8" i="5"/>
  <c r="J8" i="5"/>
  <c r="J26" i="5" s="1"/>
  <c r="I8" i="5"/>
  <c r="I26" i="5" s="1"/>
  <c r="H8" i="5"/>
  <c r="F49" i="5"/>
  <c r="F48" i="5"/>
  <c r="F47" i="5"/>
  <c r="F46" i="5"/>
  <c r="F45" i="5"/>
  <c r="F44" i="5"/>
  <c r="F43" i="5"/>
  <c r="F42" i="5"/>
  <c r="F41" i="5"/>
  <c r="F40" i="5"/>
  <c r="F39" i="5"/>
  <c r="E38" i="5"/>
  <c r="D38" i="5"/>
  <c r="C38" i="5"/>
  <c r="B38" i="5"/>
  <c r="F36" i="5"/>
  <c r="F35" i="5"/>
  <c r="F34" i="5"/>
  <c r="F33" i="5"/>
  <c r="F32" i="5" s="1"/>
  <c r="E32" i="5"/>
  <c r="D32" i="5"/>
  <c r="C32" i="5"/>
  <c r="B32" i="5"/>
  <c r="E30" i="5"/>
  <c r="F25" i="5"/>
  <c r="F24" i="5"/>
  <c r="F23" i="5"/>
  <c r="F22" i="5"/>
  <c r="F20" i="5"/>
  <c r="F19" i="5"/>
  <c r="F18" i="5"/>
  <c r="F17" i="5"/>
  <c r="F16" i="5"/>
  <c r="F15" i="5"/>
  <c r="E14" i="5"/>
  <c r="D14" i="5"/>
  <c r="C14" i="5"/>
  <c r="B14" i="5"/>
  <c r="F12" i="5"/>
  <c r="F11" i="5"/>
  <c r="F10" i="5"/>
  <c r="F9" i="5"/>
  <c r="E8" i="5"/>
  <c r="D8" i="5"/>
  <c r="D26" i="5" s="1"/>
  <c r="C8" i="5"/>
  <c r="B8" i="5"/>
  <c r="B26" i="5" s="1"/>
  <c r="R32" i="5" l="1"/>
  <c r="E26" i="5"/>
  <c r="C26" i="5"/>
  <c r="K26" i="5"/>
  <c r="H26" i="5"/>
  <c r="Q50" i="5"/>
  <c r="C50" i="5"/>
  <c r="F8" i="5"/>
  <c r="I50" i="5"/>
  <c r="K50" i="5"/>
  <c r="R14" i="5"/>
  <c r="R38" i="5"/>
  <c r="E50" i="5"/>
  <c r="L14" i="5"/>
  <c r="L38" i="5"/>
  <c r="L50" i="5" s="1"/>
  <c r="R8" i="5"/>
  <c r="P50" i="5"/>
  <c r="O50" i="5"/>
  <c r="F14" i="5"/>
  <c r="F38" i="5"/>
  <c r="F50" i="5" s="1"/>
  <c r="L8" i="5"/>
  <c r="J50" i="5"/>
  <c r="B50" i="5"/>
  <c r="D50" i="5"/>
  <c r="R50" i="5" l="1"/>
  <c r="F26" i="5"/>
  <c r="L26" i="5"/>
  <c r="R26" i="5"/>
  <c r="AM25" i="1"/>
  <c r="C10" i="7" l="1"/>
  <c r="CI11" i="5" l="1"/>
  <c r="CJ11" i="5"/>
  <c r="CH12" i="5"/>
  <c r="CI12" i="5" l="1"/>
  <c r="CJ12" i="5"/>
  <c r="CH11" i="5"/>
  <c r="CJ9" i="5"/>
  <c r="CI9" i="5"/>
  <c r="V8" i="1" l="1"/>
  <c r="V14" i="1"/>
  <c r="V30" i="1"/>
  <c r="V32" i="1"/>
  <c r="V38" i="1"/>
  <c r="V26" i="1" l="1"/>
  <c r="V50" i="1"/>
  <c r="AX9" i="5" l="1"/>
  <c r="AX10" i="5"/>
  <c r="AX11" i="5"/>
  <c r="AX12" i="5"/>
  <c r="N83" i="11" l="1"/>
  <c r="O83" i="11" s="1"/>
  <c r="P83" i="11" s="1"/>
  <c r="Q83" i="11" s="1"/>
  <c r="R83" i="11" s="1"/>
  <c r="S83" i="11" s="1"/>
  <c r="T83" i="11" s="1"/>
  <c r="U83" i="11" s="1"/>
  <c r="V83" i="11" s="1"/>
  <c r="W83" i="11" s="1"/>
  <c r="X83" i="11" s="1"/>
  <c r="Y83" i="11" s="1"/>
  <c r="Z83" i="11" s="1"/>
  <c r="AA83" i="11" s="1"/>
  <c r="AB83" i="11" s="1"/>
  <c r="AC83" i="11" s="1"/>
  <c r="N83" i="12"/>
  <c r="O83" i="12" s="1"/>
  <c r="P83" i="12" s="1"/>
  <c r="Q83" i="12" s="1"/>
  <c r="R83" i="12" s="1"/>
  <c r="S83" i="12" s="1"/>
  <c r="T83" i="12" s="1"/>
  <c r="U83" i="12" s="1"/>
  <c r="V83" i="12" s="1"/>
  <c r="W83" i="12" s="1"/>
  <c r="X83" i="12" s="1"/>
  <c r="Y83" i="12" s="1"/>
  <c r="Z83" i="12" s="1"/>
  <c r="AA83" i="12" s="1"/>
  <c r="AB83" i="12" s="1"/>
  <c r="AC83" i="12" s="1"/>
  <c r="W102" i="12"/>
  <c r="O102" i="12"/>
  <c r="G102" i="12"/>
  <c r="AA101" i="12"/>
  <c r="S101" i="12"/>
  <c r="R101" i="12"/>
  <c r="K101" i="12"/>
  <c r="X99" i="12"/>
  <c r="P99" i="12"/>
  <c r="H99" i="12"/>
  <c r="AA96" i="12"/>
  <c r="S96" i="12"/>
  <c r="K96" i="12"/>
  <c r="AD95" i="12"/>
  <c r="W95" i="12"/>
  <c r="V95" i="12"/>
  <c r="O95" i="12"/>
  <c r="N95" i="12"/>
  <c r="G95" i="12"/>
  <c r="F95" i="12"/>
  <c r="Z94" i="12"/>
  <c r="Y94" i="12"/>
  <c r="R94" i="12"/>
  <c r="J94" i="12"/>
  <c r="I94" i="12"/>
  <c r="D93" i="12"/>
  <c r="D97" i="12" s="1"/>
  <c r="D91" i="12" s="1"/>
  <c r="W92" i="12"/>
  <c r="O92" i="12"/>
  <c r="G92" i="12"/>
  <c r="Z88" i="12"/>
  <c r="R88" i="12"/>
  <c r="J88" i="12"/>
  <c r="AD87" i="12"/>
  <c r="AC87" i="12"/>
  <c r="V87" i="12"/>
  <c r="U87" i="12"/>
  <c r="N87" i="12"/>
  <c r="M87" i="12"/>
  <c r="F87" i="12"/>
  <c r="E87" i="12"/>
  <c r="X86" i="12"/>
  <c r="P86" i="12"/>
  <c r="AC85" i="12"/>
  <c r="Y85" i="12"/>
  <c r="X85" i="12"/>
  <c r="X84" i="12" s="1"/>
  <c r="N85" i="12"/>
  <c r="J85" i="12"/>
  <c r="F85" i="12"/>
  <c r="C102" i="12"/>
  <c r="C101" i="12"/>
  <c r="C94" i="12"/>
  <c r="C93" i="12"/>
  <c r="C86" i="12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AD93" i="11"/>
  <c r="AC93" i="11"/>
  <c r="AC97" i="11" s="1"/>
  <c r="AC91" i="11" s="1"/>
  <c r="AB93" i="11"/>
  <c r="AA93" i="11"/>
  <c r="AA97" i="11" s="1"/>
  <c r="AA91" i="11" s="1"/>
  <c r="Z93" i="11"/>
  <c r="Y93" i="11"/>
  <c r="Y97" i="11" s="1"/>
  <c r="Y91" i="11" s="1"/>
  <c r="X93" i="11"/>
  <c r="W93" i="11"/>
  <c r="W97" i="11" s="1"/>
  <c r="W91" i="11" s="1"/>
  <c r="V93" i="11"/>
  <c r="U93" i="11"/>
  <c r="U97" i="11" s="1"/>
  <c r="U91" i="11" s="1"/>
  <c r="T93" i="11"/>
  <c r="S93" i="11"/>
  <c r="S97" i="11" s="1"/>
  <c r="S91" i="11" s="1"/>
  <c r="R93" i="11"/>
  <c r="Q93" i="11"/>
  <c r="Q97" i="11" s="1"/>
  <c r="Q91" i="11" s="1"/>
  <c r="P93" i="11"/>
  <c r="O93" i="11"/>
  <c r="O97" i="11" s="1"/>
  <c r="O91" i="11" s="1"/>
  <c r="N93" i="11"/>
  <c r="M93" i="11"/>
  <c r="M97" i="11" s="1"/>
  <c r="M91" i="11" s="1"/>
  <c r="L93" i="11"/>
  <c r="K93" i="11"/>
  <c r="K97" i="11" s="1"/>
  <c r="K91" i="11" s="1"/>
  <c r="J93" i="11"/>
  <c r="I93" i="11"/>
  <c r="I97" i="11" s="1"/>
  <c r="I91" i="11" s="1"/>
  <c r="H93" i="11"/>
  <c r="G93" i="11"/>
  <c r="G97" i="11" s="1"/>
  <c r="G91" i="11" s="1"/>
  <c r="F93" i="11"/>
  <c r="E93" i="11"/>
  <c r="E97" i="11" s="1"/>
  <c r="E91" i="11" s="1"/>
  <c r="D93" i="11"/>
  <c r="AD92" i="11"/>
  <c r="AC92" i="11"/>
  <c r="AB92" i="11"/>
  <c r="AB97" i="11" s="1"/>
  <c r="AA92" i="11"/>
  <c r="Z92" i="11"/>
  <c r="Y92" i="11"/>
  <c r="X92" i="11"/>
  <c r="X97" i="11" s="1"/>
  <c r="W92" i="11"/>
  <c r="V92" i="11"/>
  <c r="U92" i="11"/>
  <c r="T92" i="11"/>
  <c r="T97" i="11" s="1"/>
  <c r="S92" i="11"/>
  <c r="R92" i="11"/>
  <c r="Q92" i="11"/>
  <c r="P92" i="11"/>
  <c r="P97" i="11" s="1"/>
  <c r="O92" i="11"/>
  <c r="N92" i="11"/>
  <c r="M92" i="11"/>
  <c r="L92" i="11"/>
  <c r="L97" i="11" s="1"/>
  <c r="K92" i="11"/>
  <c r="J92" i="11"/>
  <c r="I92" i="11"/>
  <c r="H92" i="11"/>
  <c r="H97" i="11" s="1"/>
  <c r="G92" i="11"/>
  <c r="F92" i="11"/>
  <c r="E92" i="11"/>
  <c r="D92" i="11"/>
  <c r="D97" i="11" s="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AD85" i="11"/>
  <c r="AC85" i="11"/>
  <c r="AC84" i="11" s="1"/>
  <c r="AB85" i="11"/>
  <c r="AA85" i="11"/>
  <c r="AA84" i="11" s="1"/>
  <c r="Z85" i="11"/>
  <c r="Y85" i="11"/>
  <c r="Y84" i="11" s="1"/>
  <c r="X85" i="11"/>
  <c r="W85" i="11"/>
  <c r="W84" i="11" s="1"/>
  <c r="V85" i="11"/>
  <c r="U85" i="11"/>
  <c r="U84" i="11" s="1"/>
  <c r="T85" i="11"/>
  <c r="S85" i="11"/>
  <c r="S84" i="11" s="1"/>
  <c r="R85" i="11"/>
  <c r="Q85" i="11"/>
  <c r="Q84" i="11" s="1"/>
  <c r="P85" i="11"/>
  <c r="O85" i="11"/>
  <c r="O84" i="11" s="1"/>
  <c r="N85" i="11"/>
  <c r="M85" i="11"/>
  <c r="M84" i="11" s="1"/>
  <c r="L85" i="11"/>
  <c r="K85" i="11"/>
  <c r="K84" i="11" s="1"/>
  <c r="J85" i="11"/>
  <c r="I85" i="11"/>
  <c r="I84" i="11" s="1"/>
  <c r="H85" i="11"/>
  <c r="G85" i="11"/>
  <c r="G84" i="11" s="1"/>
  <c r="F85" i="11"/>
  <c r="E85" i="11"/>
  <c r="E84" i="11" s="1"/>
  <c r="D85" i="11"/>
  <c r="AD84" i="11"/>
  <c r="AB84" i="11"/>
  <c r="Z84" i="11"/>
  <c r="X84" i="11"/>
  <c r="V84" i="11"/>
  <c r="T84" i="11"/>
  <c r="R84" i="11"/>
  <c r="P84" i="11"/>
  <c r="N84" i="11"/>
  <c r="L84" i="11"/>
  <c r="J84" i="11"/>
  <c r="H84" i="11"/>
  <c r="F84" i="11"/>
  <c r="D84" i="11"/>
  <c r="C102" i="11"/>
  <c r="C101" i="11"/>
  <c r="C100" i="11"/>
  <c r="C99" i="11"/>
  <c r="C97" i="11"/>
  <c r="C96" i="11"/>
  <c r="C95" i="11"/>
  <c r="C94" i="11"/>
  <c r="C93" i="11"/>
  <c r="C92" i="11"/>
  <c r="C88" i="11"/>
  <c r="C87" i="11"/>
  <c r="C86" i="11"/>
  <c r="C85" i="11"/>
  <c r="BM84" i="10"/>
  <c r="BL84" i="10"/>
  <c r="BK84" i="10"/>
  <c r="BJ84" i="10"/>
  <c r="BI84" i="10"/>
  <c r="BH84" i="10"/>
  <c r="BG84" i="10"/>
  <c r="BF84" i="10"/>
  <c r="BE84" i="10"/>
  <c r="BD84" i="10"/>
  <c r="BC84" i="10"/>
  <c r="BB84" i="10"/>
  <c r="BA84" i="10"/>
  <c r="AZ84" i="10"/>
  <c r="AY84" i="10"/>
  <c r="AX84" i="10"/>
  <c r="AW84" i="10"/>
  <c r="AV84" i="10"/>
  <c r="AU84" i="10"/>
  <c r="AT84" i="10"/>
  <c r="AS84" i="10"/>
  <c r="AR84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BM102" i="10"/>
  <c r="BL102" i="10"/>
  <c r="BK102" i="10"/>
  <c r="BJ102" i="10"/>
  <c r="BI102" i="10"/>
  <c r="BH102" i="10"/>
  <c r="BG102" i="10"/>
  <c r="BF102" i="10"/>
  <c r="BE102" i="10"/>
  <c r="BD102" i="10"/>
  <c r="BC102" i="10"/>
  <c r="BB102" i="10"/>
  <c r="BA102" i="10"/>
  <c r="AZ102" i="10"/>
  <c r="AY102" i="10"/>
  <c r="AX102" i="10"/>
  <c r="AW102" i="10"/>
  <c r="AV102" i="10"/>
  <c r="AU102" i="10"/>
  <c r="AT102" i="10"/>
  <c r="AS102" i="10"/>
  <c r="AR102" i="10"/>
  <c r="AQ102" i="10"/>
  <c r="AP102" i="10"/>
  <c r="AO102" i="10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BM101" i="10"/>
  <c r="BL101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BM100" i="10"/>
  <c r="BL100" i="10"/>
  <c r="BK100" i="10"/>
  <c r="BJ100" i="10"/>
  <c r="BI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Q100" i="10"/>
  <c r="AP100" i="10"/>
  <c r="AO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BM99" i="10"/>
  <c r="BL99" i="10"/>
  <c r="BK99" i="10"/>
  <c r="BJ99" i="10"/>
  <c r="BI99" i="10"/>
  <c r="BH99" i="10"/>
  <c r="BG99" i="10"/>
  <c r="BF99" i="10"/>
  <c r="BE99" i="10"/>
  <c r="BD99" i="10"/>
  <c r="BC99" i="10"/>
  <c r="BB99" i="10"/>
  <c r="BA99" i="10"/>
  <c r="AZ99" i="10"/>
  <c r="AY99" i="10"/>
  <c r="AX99" i="10"/>
  <c r="AW99" i="10"/>
  <c r="AV99" i="10"/>
  <c r="AU99" i="10"/>
  <c r="AT99" i="10"/>
  <c r="AS99" i="10"/>
  <c r="AR99" i="10"/>
  <c r="AQ99" i="10"/>
  <c r="AP99" i="10"/>
  <c r="AO99" i="10"/>
  <c r="AN99" i="10"/>
  <c r="AM99" i="10"/>
  <c r="AL99" i="10"/>
  <c r="AK99" i="10"/>
  <c r="AJ99" i="10"/>
  <c r="AI99" i="10"/>
  <c r="AH99" i="10"/>
  <c r="AG99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X97" i="10"/>
  <c r="P97" i="10"/>
  <c r="H97" i="10"/>
  <c r="BM96" i="10"/>
  <c r="BL96" i="10"/>
  <c r="BK96" i="10"/>
  <c r="BJ96" i="10"/>
  <c r="BI96" i="10"/>
  <c r="BH96" i="10"/>
  <c r="BG96" i="10"/>
  <c r="BF96" i="10"/>
  <c r="BE96" i="10"/>
  <c r="BD96" i="10"/>
  <c r="BC96" i="10"/>
  <c r="BB96" i="10"/>
  <c r="BA96" i="10"/>
  <c r="AZ96" i="10"/>
  <c r="AY96" i="10"/>
  <c r="AX96" i="10"/>
  <c r="AW96" i="10"/>
  <c r="AV96" i="10"/>
  <c r="AU96" i="10"/>
  <c r="AT96" i="10"/>
  <c r="AS96" i="10"/>
  <c r="AR96" i="10"/>
  <c r="AQ96" i="10"/>
  <c r="AP96" i="10"/>
  <c r="AO96" i="10"/>
  <c r="AN96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BM95" i="10"/>
  <c r="BL95" i="10"/>
  <c r="BK95" i="10"/>
  <c r="BJ95" i="10"/>
  <c r="BI95" i="10"/>
  <c r="BH95" i="10"/>
  <c r="BG95" i="10"/>
  <c r="BF95" i="10"/>
  <c r="BE95" i="10"/>
  <c r="BD95" i="10"/>
  <c r="BC95" i="10"/>
  <c r="BB95" i="10"/>
  <c r="BA95" i="10"/>
  <c r="AZ95" i="10"/>
  <c r="AY95" i="10"/>
  <c r="AX95" i="10"/>
  <c r="AW95" i="10"/>
  <c r="AV95" i="10"/>
  <c r="AU95" i="10"/>
  <c r="AT95" i="10"/>
  <c r="AS95" i="10"/>
  <c r="AR95" i="10"/>
  <c r="AQ95" i="10"/>
  <c r="AP95" i="10"/>
  <c r="AO95" i="10"/>
  <c r="AN95" i="10"/>
  <c r="AM95" i="10"/>
  <c r="AL95" i="10"/>
  <c r="AK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R97" i="10" s="1"/>
  <c r="R91" i="10" s="1"/>
  <c r="Q95" i="10"/>
  <c r="P95" i="10"/>
  <c r="O95" i="10"/>
  <c r="N95" i="10"/>
  <c r="M95" i="10"/>
  <c r="L95" i="10"/>
  <c r="K95" i="10"/>
  <c r="J95" i="10"/>
  <c r="J97" i="10" s="1"/>
  <c r="J91" i="10" s="1"/>
  <c r="I95" i="10"/>
  <c r="H95" i="10"/>
  <c r="G95" i="10"/>
  <c r="BM94" i="10"/>
  <c r="BL94" i="10"/>
  <c r="BK94" i="10"/>
  <c r="BJ94" i="10"/>
  <c r="BI94" i="10"/>
  <c r="BH94" i="10"/>
  <c r="BG94" i="10"/>
  <c r="BF94" i="10"/>
  <c r="BE94" i="10"/>
  <c r="BD94" i="10"/>
  <c r="BC94" i="10"/>
  <c r="BB94" i="10"/>
  <c r="BA94" i="10"/>
  <c r="AZ94" i="10"/>
  <c r="AY94" i="10"/>
  <c r="AX94" i="10"/>
  <c r="AW94" i="10"/>
  <c r="AV94" i="10"/>
  <c r="AU94" i="10"/>
  <c r="AT94" i="10"/>
  <c r="AS94" i="10"/>
  <c r="AR94" i="10"/>
  <c r="AQ94" i="10"/>
  <c r="AP94" i="10"/>
  <c r="AO94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BM93" i="10"/>
  <c r="BL93" i="10"/>
  <c r="BL97" i="10" s="1"/>
  <c r="BK93" i="10"/>
  <c r="BJ93" i="10"/>
  <c r="BI93" i="10"/>
  <c r="BH93" i="10"/>
  <c r="BH97" i="10" s="1"/>
  <c r="BG93" i="10"/>
  <c r="BF93" i="10"/>
  <c r="BE93" i="10"/>
  <c r="BD93" i="10"/>
  <c r="BD97" i="10" s="1"/>
  <c r="BD91" i="10" s="1"/>
  <c r="BC93" i="10"/>
  <c r="BB93" i="10"/>
  <c r="BA93" i="10"/>
  <c r="AZ93" i="10"/>
  <c r="AZ97" i="10" s="1"/>
  <c r="AY93" i="10"/>
  <c r="AX93" i="10"/>
  <c r="AW93" i="10"/>
  <c r="AV93" i="10"/>
  <c r="AV97" i="10" s="1"/>
  <c r="AU93" i="10"/>
  <c r="AT93" i="10"/>
  <c r="AS93" i="10"/>
  <c r="AR93" i="10"/>
  <c r="AR97" i="10" s="1"/>
  <c r="AQ93" i="10"/>
  <c r="AP93" i="10"/>
  <c r="AO93" i="10"/>
  <c r="AN93" i="10"/>
  <c r="AN97" i="10" s="1"/>
  <c r="AN91" i="10" s="1"/>
  <c r="AM93" i="10"/>
  <c r="AL93" i="10"/>
  <c r="AK93" i="10"/>
  <c r="AJ93" i="10"/>
  <c r="AJ97" i="10" s="1"/>
  <c r="AI93" i="10"/>
  <c r="AH93" i="10"/>
  <c r="AG93" i="10"/>
  <c r="AF93" i="10"/>
  <c r="AF97" i="10" s="1"/>
  <c r="AE93" i="10"/>
  <c r="AD93" i="10"/>
  <c r="AC93" i="10"/>
  <c r="AB93" i="10"/>
  <c r="AB97" i="10" s="1"/>
  <c r="AA93" i="10"/>
  <c r="Z93" i="10"/>
  <c r="Y93" i="10"/>
  <c r="X93" i="10"/>
  <c r="W93" i="10"/>
  <c r="V93" i="10"/>
  <c r="V97" i="10" s="1"/>
  <c r="U93" i="10"/>
  <c r="T93" i="10"/>
  <c r="T97" i="10" s="1"/>
  <c r="T91" i="10" s="1"/>
  <c r="S93" i="10"/>
  <c r="R93" i="10"/>
  <c r="Q93" i="10"/>
  <c r="P93" i="10"/>
  <c r="O93" i="10"/>
  <c r="N93" i="10"/>
  <c r="N97" i="10" s="1"/>
  <c r="M93" i="10"/>
  <c r="L93" i="10"/>
  <c r="L97" i="10" s="1"/>
  <c r="L91" i="10" s="1"/>
  <c r="K93" i="10"/>
  <c r="J93" i="10"/>
  <c r="I93" i="10"/>
  <c r="H93" i="10"/>
  <c r="G93" i="10"/>
  <c r="BM92" i="10"/>
  <c r="BL92" i="10"/>
  <c r="BK92" i="10"/>
  <c r="BJ92" i="10"/>
  <c r="BI92" i="10"/>
  <c r="BH92" i="10"/>
  <c r="BG92" i="10"/>
  <c r="BF92" i="10"/>
  <c r="BE92" i="10"/>
  <c r="BD92" i="10"/>
  <c r="BC92" i="10"/>
  <c r="BB92" i="10"/>
  <c r="BA92" i="10"/>
  <c r="AZ92" i="10"/>
  <c r="AY92" i="10"/>
  <c r="AX92" i="10"/>
  <c r="AW92" i="10"/>
  <c r="AV92" i="10"/>
  <c r="AU92" i="10"/>
  <c r="AT92" i="10"/>
  <c r="AS92" i="10"/>
  <c r="AR92" i="10"/>
  <c r="AQ92" i="10"/>
  <c r="AP92" i="10"/>
  <c r="AO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BL91" i="10"/>
  <c r="BH91" i="10"/>
  <c r="AZ91" i="10"/>
  <c r="AV91" i="10"/>
  <c r="AR91" i="10"/>
  <c r="AJ91" i="10"/>
  <c r="AF91" i="10"/>
  <c r="AB91" i="10"/>
  <c r="X91" i="10"/>
  <c r="P91" i="10"/>
  <c r="H91" i="10"/>
  <c r="BM88" i="10"/>
  <c r="BL88" i="10"/>
  <c r="BK88" i="10"/>
  <c r="BJ88" i="10"/>
  <c r="BI88" i="10"/>
  <c r="BH88" i="10"/>
  <c r="BG88" i="10"/>
  <c r="BF88" i="10"/>
  <c r="BE88" i="10"/>
  <c r="BD88" i="10"/>
  <c r="BC88" i="10"/>
  <c r="BB88" i="10"/>
  <c r="BA88" i="10"/>
  <c r="AZ88" i="10"/>
  <c r="AY88" i="10"/>
  <c r="AX88" i="10"/>
  <c r="AW88" i="10"/>
  <c r="AV88" i="10"/>
  <c r="AU88" i="10"/>
  <c r="AT88" i="10"/>
  <c r="AS88" i="10"/>
  <c r="AR88" i="10"/>
  <c r="AQ88" i="10"/>
  <c r="AP88" i="10"/>
  <c r="AO88" i="10"/>
  <c r="AN88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BM87" i="10"/>
  <c r="BL87" i="10"/>
  <c r="BK87" i="10"/>
  <c r="BJ87" i="10"/>
  <c r="BI87" i="10"/>
  <c r="BH87" i="10"/>
  <c r="BG87" i="10"/>
  <c r="BF87" i="10"/>
  <c r="BE87" i="10"/>
  <c r="BD87" i="10"/>
  <c r="BC87" i="10"/>
  <c r="BB87" i="10"/>
  <c r="BA87" i="10"/>
  <c r="AZ87" i="10"/>
  <c r="AY87" i="10"/>
  <c r="AX87" i="10"/>
  <c r="AW87" i="10"/>
  <c r="AV87" i="10"/>
  <c r="AU87" i="10"/>
  <c r="AT87" i="10"/>
  <c r="AS87" i="10"/>
  <c r="AR87" i="10"/>
  <c r="AQ87" i="10"/>
  <c r="AP87" i="10"/>
  <c r="AO87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BM86" i="10"/>
  <c r="BL86" i="10"/>
  <c r="BK86" i="10"/>
  <c r="BJ86" i="10"/>
  <c r="BI86" i="10"/>
  <c r="BH86" i="10"/>
  <c r="BG86" i="10"/>
  <c r="BF86" i="10"/>
  <c r="BE86" i="10"/>
  <c r="BD86" i="10"/>
  <c r="BC86" i="10"/>
  <c r="BB86" i="10"/>
  <c r="BA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BM85" i="10"/>
  <c r="BL85" i="10"/>
  <c r="BK85" i="10"/>
  <c r="BJ85" i="10"/>
  <c r="BI85" i="10"/>
  <c r="BH85" i="10"/>
  <c r="BG85" i="10"/>
  <c r="BF85" i="10"/>
  <c r="BE85" i="10"/>
  <c r="BD85" i="10"/>
  <c r="BC85" i="10"/>
  <c r="BB85" i="10"/>
  <c r="BA85" i="10"/>
  <c r="AZ85" i="10"/>
  <c r="AY85" i="10"/>
  <c r="AX85" i="10"/>
  <c r="AW85" i="10"/>
  <c r="AV85" i="10"/>
  <c r="AU85" i="10"/>
  <c r="AT85" i="10"/>
  <c r="AS85" i="10"/>
  <c r="AR85" i="10"/>
  <c r="AQ85" i="10"/>
  <c r="AP85" i="10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AD74" i="12"/>
  <c r="AD102" i="12" s="1"/>
  <c r="AC74" i="12"/>
  <c r="AC102" i="12" s="1"/>
  <c r="AB74" i="12"/>
  <c r="AB102" i="12" s="1"/>
  <c r="AA74" i="12"/>
  <c r="AA102" i="12" s="1"/>
  <c r="Z74" i="12"/>
  <c r="Z102" i="12" s="1"/>
  <c r="Y74" i="12"/>
  <c r="Y102" i="12" s="1"/>
  <c r="X74" i="12"/>
  <c r="X102" i="12" s="1"/>
  <c r="W74" i="12"/>
  <c r="V74" i="12"/>
  <c r="V102" i="12" s="1"/>
  <c r="U74" i="12"/>
  <c r="U102" i="12" s="1"/>
  <c r="T74" i="12"/>
  <c r="T102" i="12" s="1"/>
  <c r="S74" i="12"/>
  <c r="S102" i="12" s="1"/>
  <c r="R74" i="12"/>
  <c r="R102" i="12" s="1"/>
  <c r="Q74" i="12"/>
  <c r="Q102" i="12" s="1"/>
  <c r="P74" i="12"/>
  <c r="P102" i="12" s="1"/>
  <c r="O74" i="12"/>
  <c r="N74" i="12"/>
  <c r="N102" i="12" s="1"/>
  <c r="M74" i="12"/>
  <c r="M102" i="12" s="1"/>
  <c r="L74" i="12"/>
  <c r="L102" i="12" s="1"/>
  <c r="K74" i="12"/>
  <c r="K102" i="12" s="1"/>
  <c r="J74" i="12"/>
  <c r="J102" i="12" s="1"/>
  <c r="I74" i="12"/>
  <c r="I102" i="12" s="1"/>
  <c r="H74" i="12"/>
  <c r="H102" i="12" s="1"/>
  <c r="G74" i="12"/>
  <c r="F74" i="12"/>
  <c r="F102" i="12" s="1"/>
  <c r="E74" i="12"/>
  <c r="E102" i="12" s="1"/>
  <c r="D74" i="12"/>
  <c r="D102" i="12" s="1"/>
  <c r="C74" i="12"/>
  <c r="X71" i="12"/>
  <c r="W71" i="12"/>
  <c r="O71" i="12"/>
  <c r="H71" i="12"/>
  <c r="G71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AA68" i="12"/>
  <c r="AA100" i="12" s="1"/>
  <c r="W68" i="12"/>
  <c r="W100" i="12" s="1"/>
  <c r="T68" i="12"/>
  <c r="T100" i="12" s="1"/>
  <c r="O68" i="12"/>
  <c r="O100" i="12" s="1"/>
  <c r="L68" i="12"/>
  <c r="L100" i="12" s="1"/>
  <c r="K68" i="12"/>
  <c r="K100" i="12" s="1"/>
  <c r="D68" i="12"/>
  <c r="D100" i="12" s="1"/>
  <c r="C68" i="12"/>
  <c r="C100" i="12" s="1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AA63" i="12"/>
  <c r="AA99" i="12" s="1"/>
  <c r="W63" i="12"/>
  <c r="W99" i="12" s="1"/>
  <c r="S63" i="12"/>
  <c r="S99" i="12" s="1"/>
  <c r="P63" i="12"/>
  <c r="K63" i="12"/>
  <c r="K99" i="12" s="1"/>
  <c r="H63" i="12"/>
  <c r="G63" i="12"/>
  <c r="G99" i="12" s="1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B56" i="12"/>
  <c r="AA56" i="12"/>
  <c r="W56" i="12"/>
  <c r="S56" i="12"/>
  <c r="O56" i="12"/>
  <c r="L56" i="12"/>
  <c r="D56" i="12"/>
  <c r="C56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D42" i="12"/>
  <c r="AD93" i="12" s="1"/>
  <c r="AC42" i="12"/>
  <c r="AC93" i="12" s="1"/>
  <c r="AB42" i="12"/>
  <c r="AB93" i="12" s="1"/>
  <c r="AB97" i="12" s="1"/>
  <c r="AB91" i="12" s="1"/>
  <c r="AA42" i="12"/>
  <c r="AA93" i="12" s="1"/>
  <c r="Z42" i="12"/>
  <c r="Z93" i="12" s="1"/>
  <c r="Y42" i="12"/>
  <c r="Y93" i="12" s="1"/>
  <c r="X42" i="12"/>
  <c r="X93" i="12" s="1"/>
  <c r="W42" i="12"/>
  <c r="W93" i="12" s="1"/>
  <c r="V42" i="12"/>
  <c r="V93" i="12" s="1"/>
  <c r="U42" i="12"/>
  <c r="U93" i="12" s="1"/>
  <c r="T42" i="12"/>
  <c r="T93" i="12" s="1"/>
  <c r="T97" i="12" s="1"/>
  <c r="T91" i="12" s="1"/>
  <c r="S42" i="12"/>
  <c r="S93" i="12" s="1"/>
  <c r="R42" i="12"/>
  <c r="R93" i="12" s="1"/>
  <c r="Q42" i="12"/>
  <c r="Q93" i="12" s="1"/>
  <c r="P42" i="12"/>
  <c r="P93" i="12" s="1"/>
  <c r="O42" i="12"/>
  <c r="O93" i="12" s="1"/>
  <c r="N42" i="12"/>
  <c r="N93" i="12" s="1"/>
  <c r="M42" i="12"/>
  <c r="M93" i="12" s="1"/>
  <c r="L42" i="12"/>
  <c r="L93" i="12" s="1"/>
  <c r="L97" i="12" s="1"/>
  <c r="L91" i="12" s="1"/>
  <c r="K42" i="12"/>
  <c r="K93" i="12" s="1"/>
  <c r="J42" i="12"/>
  <c r="J93" i="12" s="1"/>
  <c r="I42" i="12"/>
  <c r="I93" i="12" s="1"/>
  <c r="H42" i="12"/>
  <c r="H93" i="12" s="1"/>
  <c r="G42" i="12"/>
  <c r="G93" i="12" s="1"/>
  <c r="F42" i="12"/>
  <c r="F93" i="12" s="1"/>
  <c r="E42" i="12"/>
  <c r="E93" i="12" s="1"/>
  <c r="D42" i="12"/>
  <c r="C42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D40" i="12"/>
  <c r="AD92" i="12" s="1"/>
  <c r="AC40" i="12"/>
  <c r="AC92" i="12" s="1"/>
  <c r="AB40" i="12"/>
  <c r="AB92" i="12" s="1"/>
  <c r="AA40" i="12"/>
  <c r="AA92" i="12" s="1"/>
  <c r="Z40" i="12"/>
  <c r="Z92" i="12" s="1"/>
  <c r="Y40" i="12"/>
  <c r="Y92" i="12" s="1"/>
  <c r="X40" i="12"/>
  <c r="X92" i="12" s="1"/>
  <c r="W40" i="12"/>
  <c r="V40" i="12"/>
  <c r="V92" i="12" s="1"/>
  <c r="U40" i="12"/>
  <c r="U92" i="12" s="1"/>
  <c r="T40" i="12"/>
  <c r="T92" i="12" s="1"/>
  <c r="S40" i="12"/>
  <c r="S92" i="12" s="1"/>
  <c r="R40" i="12"/>
  <c r="R92" i="12" s="1"/>
  <c r="Q40" i="12"/>
  <c r="Q92" i="12" s="1"/>
  <c r="P40" i="12"/>
  <c r="P92" i="12" s="1"/>
  <c r="O40" i="12"/>
  <c r="N40" i="12"/>
  <c r="N92" i="12" s="1"/>
  <c r="M40" i="12"/>
  <c r="M92" i="12" s="1"/>
  <c r="L40" i="12"/>
  <c r="L92" i="12" s="1"/>
  <c r="K40" i="12"/>
  <c r="K92" i="12" s="1"/>
  <c r="J40" i="12"/>
  <c r="J92" i="12" s="1"/>
  <c r="I40" i="12"/>
  <c r="I92" i="12" s="1"/>
  <c r="H40" i="12"/>
  <c r="H92" i="12" s="1"/>
  <c r="G40" i="12"/>
  <c r="F40" i="12"/>
  <c r="F92" i="12" s="1"/>
  <c r="E40" i="12"/>
  <c r="E92" i="12" s="1"/>
  <c r="D40" i="12"/>
  <c r="D92" i="12" s="1"/>
  <c r="C40" i="12"/>
  <c r="C92" i="12" s="1"/>
  <c r="AD39" i="12"/>
  <c r="AC39" i="12"/>
  <c r="AC95" i="12" s="1"/>
  <c r="AB39" i="12"/>
  <c r="AB95" i="12" s="1"/>
  <c r="AA39" i="12"/>
  <c r="AA95" i="12" s="1"/>
  <c r="Z39" i="12"/>
  <c r="Z95" i="12" s="1"/>
  <c r="Y39" i="12"/>
  <c r="Y95" i="12" s="1"/>
  <c r="X39" i="12"/>
  <c r="X95" i="12" s="1"/>
  <c r="W39" i="12"/>
  <c r="V39" i="12"/>
  <c r="U39" i="12"/>
  <c r="U95" i="12" s="1"/>
  <c r="T39" i="12"/>
  <c r="T95" i="12" s="1"/>
  <c r="S39" i="12"/>
  <c r="S95" i="12" s="1"/>
  <c r="R39" i="12"/>
  <c r="R95" i="12" s="1"/>
  <c r="Q39" i="12"/>
  <c r="Q95" i="12" s="1"/>
  <c r="P39" i="12"/>
  <c r="P95" i="12" s="1"/>
  <c r="O39" i="12"/>
  <c r="N39" i="12"/>
  <c r="M39" i="12"/>
  <c r="M95" i="12" s="1"/>
  <c r="L39" i="12"/>
  <c r="L95" i="12" s="1"/>
  <c r="K39" i="12"/>
  <c r="K95" i="12" s="1"/>
  <c r="J39" i="12"/>
  <c r="J95" i="12" s="1"/>
  <c r="I39" i="12"/>
  <c r="I95" i="12" s="1"/>
  <c r="H39" i="12"/>
  <c r="H95" i="12" s="1"/>
  <c r="G39" i="12"/>
  <c r="F39" i="12"/>
  <c r="E39" i="12"/>
  <c r="E95" i="12" s="1"/>
  <c r="D39" i="12"/>
  <c r="D95" i="12" s="1"/>
  <c r="C39" i="12"/>
  <c r="C95" i="12" s="1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AD32" i="12"/>
  <c r="AD94" i="12" s="1"/>
  <c r="AC32" i="12"/>
  <c r="AC94" i="12" s="1"/>
  <c r="AB32" i="12"/>
  <c r="AB94" i="12" s="1"/>
  <c r="AA32" i="12"/>
  <c r="AA94" i="12" s="1"/>
  <c r="Z32" i="12"/>
  <c r="Y32" i="12"/>
  <c r="X32" i="12"/>
  <c r="X94" i="12" s="1"/>
  <c r="W32" i="12"/>
  <c r="W94" i="12" s="1"/>
  <c r="V32" i="12"/>
  <c r="V94" i="12" s="1"/>
  <c r="U32" i="12"/>
  <c r="U94" i="12" s="1"/>
  <c r="T32" i="12"/>
  <c r="T94" i="12" s="1"/>
  <c r="S32" i="12"/>
  <c r="S94" i="12" s="1"/>
  <c r="R32" i="12"/>
  <c r="Q32" i="12"/>
  <c r="Q94" i="12" s="1"/>
  <c r="P32" i="12"/>
  <c r="P94" i="12" s="1"/>
  <c r="O32" i="12"/>
  <c r="O94" i="12" s="1"/>
  <c r="N32" i="12"/>
  <c r="N94" i="12" s="1"/>
  <c r="M32" i="12"/>
  <c r="M94" i="12" s="1"/>
  <c r="L32" i="12"/>
  <c r="L94" i="12" s="1"/>
  <c r="K32" i="12"/>
  <c r="K94" i="12" s="1"/>
  <c r="J32" i="12"/>
  <c r="I32" i="12"/>
  <c r="H32" i="12"/>
  <c r="H94" i="12" s="1"/>
  <c r="G32" i="12"/>
  <c r="G94" i="12" s="1"/>
  <c r="F32" i="12"/>
  <c r="F94" i="12" s="1"/>
  <c r="E32" i="12"/>
  <c r="E94" i="12" s="1"/>
  <c r="D32" i="12"/>
  <c r="D94" i="12" s="1"/>
  <c r="C32" i="12"/>
  <c r="AD31" i="12"/>
  <c r="AD96" i="12" s="1"/>
  <c r="AC31" i="12"/>
  <c r="AC96" i="12" s="1"/>
  <c r="AB31" i="12"/>
  <c r="AB96" i="12" s="1"/>
  <c r="AA31" i="12"/>
  <c r="Z31" i="12"/>
  <c r="Z96" i="12" s="1"/>
  <c r="Y31" i="12"/>
  <c r="Y96" i="12" s="1"/>
  <c r="X31" i="12"/>
  <c r="X96" i="12" s="1"/>
  <c r="W31" i="12"/>
  <c r="W96" i="12" s="1"/>
  <c r="V31" i="12"/>
  <c r="V96" i="12" s="1"/>
  <c r="U31" i="12"/>
  <c r="U96" i="12" s="1"/>
  <c r="T31" i="12"/>
  <c r="T96" i="12" s="1"/>
  <c r="S31" i="12"/>
  <c r="R31" i="12"/>
  <c r="R96" i="12" s="1"/>
  <c r="Q31" i="12"/>
  <c r="Q96" i="12" s="1"/>
  <c r="P31" i="12"/>
  <c r="P96" i="12" s="1"/>
  <c r="O31" i="12"/>
  <c r="O96" i="12" s="1"/>
  <c r="N31" i="12"/>
  <c r="N96" i="12" s="1"/>
  <c r="M31" i="12"/>
  <c r="M96" i="12" s="1"/>
  <c r="L31" i="12"/>
  <c r="L96" i="12" s="1"/>
  <c r="K31" i="12"/>
  <c r="J31" i="12"/>
  <c r="J96" i="12" s="1"/>
  <c r="I31" i="12"/>
  <c r="I96" i="12" s="1"/>
  <c r="H31" i="12"/>
  <c r="H96" i="12" s="1"/>
  <c r="G31" i="12"/>
  <c r="G96" i="12" s="1"/>
  <c r="F31" i="12"/>
  <c r="F96" i="12" s="1"/>
  <c r="E31" i="12"/>
  <c r="E96" i="12" s="1"/>
  <c r="D31" i="12"/>
  <c r="D96" i="12" s="1"/>
  <c r="C31" i="12"/>
  <c r="C96" i="12" s="1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AA24" i="12"/>
  <c r="AD23" i="12"/>
  <c r="AD101" i="12" s="1"/>
  <c r="AC23" i="12"/>
  <c r="AC101" i="12" s="1"/>
  <c r="AB23" i="12"/>
  <c r="AB101" i="12" s="1"/>
  <c r="AA23" i="12"/>
  <c r="Z23" i="12"/>
  <c r="Z101" i="12" s="1"/>
  <c r="Y23" i="12"/>
  <c r="Y101" i="12" s="1"/>
  <c r="X23" i="12"/>
  <c r="X101" i="12" s="1"/>
  <c r="W23" i="12"/>
  <c r="W101" i="12" s="1"/>
  <c r="V23" i="12"/>
  <c r="V101" i="12" s="1"/>
  <c r="U23" i="12"/>
  <c r="U101" i="12" s="1"/>
  <c r="T23" i="12"/>
  <c r="T101" i="12" s="1"/>
  <c r="S23" i="12"/>
  <c r="R23" i="12"/>
  <c r="Q23" i="12"/>
  <c r="Q101" i="12" s="1"/>
  <c r="P23" i="12"/>
  <c r="P101" i="12" s="1"/>
  <c r="O23" i="12"/>
  <c r="O101" i="12" s="1"/>
  <c r="N23" i="12"/>
  <c r="N101" i="12" s="1"/>
  <c r="M23" i="12"/>
  <c r="M101" i="12" s="1"/>
  <c r="L23" i="12"/>
  <c r="L101" i="12" s="1"/>
  <c r="K23" i="12"/>
  <c r="J23" i="12"/>
  <c r="J101" i="12" s="1"/>
  <c r="I23" i="12"/>
  <c r="I101" i="12" s="1"/>
  <c r="H23" i="12"/>
  <c r="H101" i="12" s="1"/>
  <c r="G23" i="12"/>
  <c r="G101" i="12" s="1"/>
  <c r="F23" i="12"/>
  <c r="F101" i="12" s="1"/>
  <c r="E23" i="12"/>
  <c r="E101" i="12" s="1"/>
  <c r="D23" i="12"/>
  <c r="D101" i="12" s="1"/>
  <c r="C23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D20" i="12"/>
  <c r="AC20" i="12"/>
  <c r="AB20" i="12"/>
  <c r="AA20" i="12"/>
  <c r="Y20" i="12"/>
  <c r="W20" i="12"/>
  <c r="T20" i="12"/>
  <c r="S20" i="12"/>
  <c r="O20" i="12"/>
  <c r="M20" i="12"/>
  <c r="L20" i="12"/>
  <c r="H20" i="12"/>
  <c r="G20" i="12"/>
  <c r="D20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D13" i="12"/>
  <c r="AD88" i="12" s="1"/>
  <c r="AC13" i="12"/>
  <c r="AC88" i="12" s="1"/>
  <c r="AB13" i="12"/>
  <c r="AB88" i="12" s="1"/>
  <c r="AA13" i="12"/>
  <c r="AA88" i="12" s="1"/>
  <c r="Z13" i="12"/>
  <c r="Y13" i="12"/>
  <c r="Y88" i="12" s="1"/>
  <c r="X13" i="12"/>
  <c r="X88" i="12" s="1"/>
  <c r="W13" i="12"/>
  <c r="W88" i="12" s="1"/>
  <c r="V13" i="12"/>
  <c r="V88" i="12" s="1"/>
  <c r="U13" i="12"/>
  <c r="U88" i="12" s="1"/>
  <c r="T13" i="12"/>
  <c r="T88" i="12" s="1"/>
  <c r="S13" i="12"/>
  <c r="S88" i="12" s="1"/>
  <c r="R13" i="12"/>
  <c r="Q13" i="12"/>
  <c r="Q88" i="12" s="1"/>
  <c r="P13" i="12"/>
  <c r="P88" i="12" s="1"/>
  <c r="O13" i="12"/>
  <c r="O88" i="12" s="1"/>
  <c r="N13" i="12"/>
  <c r="N88" i="12" s="1"/>
  <c r="M13" i="12"/>
  <c r="M88" i="12" s="1"/>
  <c r="L13" i="12"/>
  <c r="L88" i="12" s="1"/>
  <c r="K13" i="12"/>
  <c r="K88" i="12" s="1"/>
  <c r="J13" i="12"/>
  <c r="I13" i="12"/>
  <c r="I88" i="12" s="1"/>
  <c r="H13" i="12"/>
  <c r="H88" i="12" s="1"/>
  <c r="G13" i="12"/>
  <c r="G88" i="12" s="1"/>
  <c r="F13" i="12"/>
  <c r="F88" i="12" s="1"/>
  <c r="E13" i="12"/>
  <c r="E88" i="12" s="1"/>
  <c r="D13" i="12"/>
  <c r="D88" i="12" s="1"/>
  <c r="C13" i="12"/>
  <c r="C88" i="12" s="1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D11" i="12"/>
  <c r="AC11" i="12"/>
  <c r="AB11" i="12"/>
  <c r="AB87" i="12" s="1"/>
  <c r="AA11" i="12"/>
  <c r="AA87" i="12" s="1"/>
  <c r="Z11" i="12"/>
  <c r="Z87" i="12" s="1"/>
  <c r="Y11" i="12"/>
  <c r="Y87" i="12" s="1"/>
  <c r="X11" i="12"/>
  <c r="X87" i="12" s="1"/>
  <c r="W11" i="12"/>
  <c r="W87" i="12" s="1"/>
  <c r="V11" i="12"/>
  <c r="U11" i="12"/>
  <c r="T11" i="12"/>
  <c r="T87" i="12" s="1"/>
  <c r="S11" i="12"/>
  <c r="S87" i="12" s="1"/>
  <c r="R11" i="12"/>
  <c r="R87" i="12" s="1"/>
  <c r="Q11" i="12"/>
  <c r="Q87" i="12" s="1"/>
  <c r="P11" i="12"/>
  <c r="P87" i="12" s="1"/>
  <c r="O11" i="12"/>
  <c r="O87" i="12" s="1"/>
  <c r="N11" i="12"/>
  <c r="M11" i="12"/>
  <c r="L11" i="12"/>
  <c r="L87" i="12" s="1"/>
  <c r="K11" i="12"/>
  <c r="K87" i="12" s="1"/>
  <c r="J11" i="12"/>
  <c r="J87" i="12" s="1"/>
  <c r="I11" i="12"/>
  <c r="I87" i="12" s="1"/>
  <c r="H11" i="12"/>
  <c r="H87" i="12" s="1"/>
  <c r="G11" i="12"/>
  <c r="G87" i="12" s="1"/>
  <c r="F11" i="12"/>
  <c r="E11" i="12"/>
  <c r="D11" i="12"/>
  <c r="D87" i="12" s="1"/>
  <c r="C11" i="12"/>
  <c r="C87" i="12" s="1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D8" i="12"/>
  <c r="AC8" i="12"/>
  <c r="AB8" i="12"/>
  <c r="AA8" i="12"/>
  <c r="Z8" i="12"/>
  <c r="Y8" i="12"/>
  <c r="X8" i="12"/>
  <c r="W8" i="12"/>
  <c r="W86" i="12" s="1"/>
  <c r="V8" i="12"/>
  <c r="U8" i="12"/>
  <c r="T8" i="12"/>
  <c r="S8" i="12"/>
  <c r="R8" i="12"/>
  <c r="Q8" i="12"/>
  <c r="P8" i="12"/>
  <c r="O8" i="12"/>
  <c r="O86" i="12" s="1"/>
  <c r="N8" i="12"/>
  <c r="M8" i="12"/>
  <c r="L8" i="12"/>
  <c r="K8" i="12"/>
  <c r="J8" i="12"/>
  <c r="I8" i="12"/>
  <c r="H8" i="12"/>
  <c r="H86" i="12" s="1"/>
  <c r="G8" i="12"/>
  <c r="G86" i="12" s="1"/>
  <c r="F8" i="12"/>
  <c r="E8" i="12"/>
  <c r="D8" i="12"/>
  <c r="C8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D5" i="12"/>
  <c r="AD85" i="12" s="1"/>
  <c r="AC5" i="12"/>
  <c r="AB5" i="12"/>
  <c r="AB85" i="12" s="1"/>
  <c r="AA5" i="12"/>
  <c r="AA85" i="12" s="1"/>
  <c r="Z5" i="12"/>
  <c r="Z85" i="12" s="1"/>
  <c r="Y5" i="12"/>
  <c r="X5" i="12"/>
  <c r="W5" i="12"/>
  <c r="W85" i="12" s="1"/>
  <c r="W84" i="12" s="1"/>
  <c r="V5" i="12"/>
  <c r="V85" i="12" s="1"/>
  <c r="U5" i="12"/>
  <c r="U85" i="12" s="1"/>
  <c r="T5" i="12"/>
  <c r="T85" i="12" s="1"/>
  <c r="S5" i="12"/>
  <c r="S85" i="12" s="1"/>
  <c r="R5" i="12"/>
  <c r="R85" i="12" s="1"/>
  <c r="Q5" i="12"/>
  <c r="Q85" i="12" s="1"/>
  <c r="P5" i="12"/>
  <c r="P85" i="12" s="1"/>
  <c r="O5" i="12"/>
  <c r="O85" i="12" s="1"/>
  <c r="O84" i="12" s="1"/>
  <c r="N5" i="12"/>
  <c r="M5" i="12"/>
  <c r="M85" i="12" s="1"/>
  <c r="L5" i="12"/>
  <c r="L85" i="12" s="1"/>
  <c r="K5" i="12"/>
  <c r="K85" i="12" s="1"/>
  <c r="J5" i="12"/>
  <c r="I5" i="12"/>
  <c r="I85" i="12" s="1"/>
  <c r="H5" i="12"/>
  <c r="H85" i="12" s="1"/>
  <c r="G5" i="12"/>
  <c r="G85" i="12" s="1"/>
  <c r="G84" i="12" s="1"/>
  <c r="F5" i="12"/>
  <c r="E5" i="12"/>
  <c r="E85" i="12" s="1"/>
  <c r="D5" i="12"/>
  <c r="D85" i="12" s="1"/>
  <c r="C5" i="12"/>
  <c r="C85" i="12" s="1"/>
  <c r="N3" i="12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D20" i="11"/>
  <c r="AC20" i="11"/>
  <c r="AB20" i="11"/>
  <c r="AA20" i="11"/>
  <c r="M20" i="11"/>
  <c r="H20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O3" i="1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N3" i="11"/>
  <c r="F102" i="10"/>
  <c r="F101" i="10"/>
  <c r="F99" i="10"/>
  <c r="F96" i="10"/>
  <c r="F95" i="10"/>
  <c r="F94" i="10"/>
  <c r="F93" i="10"/>
  <c r="F92" i="10"/>
  <c r="F88" i="10"/>
  <c r="F87" i="10"/>
  <c r="F86" i="10"/>
  <c r="F85" i="10"/>
  <c r="BK80" i="10"/>
  <c r="BL73" i="10"/>
  <c r="BH73" i="10"/>
  <c r="BG73" i="10"/>
  <c r="BG80" i="10" s="1"/>
  <c r="BD73" i="10"/>
  <c r="BC73" i="10"/>
  <c r="AV73" i="10"/>
  <c r="AM73" i="10"/>
  <c r="AB73" i="10"/>
  <c r="AA73" i="10"/>
  <c r="BM71" i="10"/>
  <c r="AD71" i="11" s="1"/>
  <c r="BL71" i="10"/>
  <c r="BK71" i="10"/>
  <c r="BK73" i="10" s="1"/>
  <c r="BJ71" i="10"/>
  <c r="BI71" i="10"/>
  <c r="BH71" i="10"/>
  <c r="BG71" i="10"/>
  <c r="BF71" i="10"/>
  <c r="BF73" i="10" s="1"/>
  <c r="BF80" i="10" s="1"/>
  <c r="BE71" i="10"/>
  <c r="BD71" i="10"/>
  <c r="BC71" i="10"/>
  <c r="BB71" i="10"/>
  <c r="BA71" i="10"/>
  <c r="AZ71" i="10"/>
  <c r="AY71" i="10"/>
  <c r="AX71" i="10"/>
  <c r="AW71" i="10"/>
  <c r="V71" i="11" s="1"/>
  <c r="AV71" i="10"/>
  <c r="AU71" i="10"/>
  <c r="AT71" i="10"/>
  <c r="AS71" i="10"/>
  <c r="AR71" i="10"/>
  <c r="AQ71" i="10"/>
  <c r="AP71" i="10"/>
  <c r="AO71" i="10"/>
  <c r="AN71" i="10"/>
  <c r="AM71" i="10"/>
  <c r="AL71" i="10"/>
  <c r="AK71" i="10"/>
  <c r="AJ71" i="10"/>
  <c r="P71" i="12" s="1"/>
  <c r="AI71" i="10"/>
  <c r="AH71" i="10"/>
  <c r="AG71" i="10"/>
  <c r="N71" i="11" s="1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Q73" i="10" s="1"/>
  <c r="P71" i="10"/>
  <c r="O71" i="10"/>
  <c r="N71" i="10"/>
  <c r="M71" i="10"/>
  <c r="E71" i="11" s="1"/>
  <c r="L71" i="10"/>
  <c r="K71" i="10"/>
  <c r="J71" i="10"/>
  <c r="I71" i="10"/>
  <c r="H71" i="10"/>
  <c r="C71" i="12" s="1"/>
  <c r="G71" i="10"/>
  <c r="F71" i="10"/>
  <c r="BM68" i="10"/>
  <c r="BL68" i="10"/>
  <c r="BK68" i="10"/>
  <c r="BJ68" i="10"/>
  <c r="BI68" i="10"/>
  <c r="AB68" i="11" s="1"/>
  <c r="BH68" i="10"/>
  <c r="AB68" i="12" s="1"/>
  <c r="AB100" i="12" s="1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M68" i="11" s="1"/>
  <c r="AB68" i="10"/>
  <c r="AA68" i="10"/>
  <c r="Z68" i="10"/>
  <c r="Y68" i="10"/>
  <c r="X68" i="10"/>
  <c r="W68" i="10"/>
  <c r="V68" i="10"/>
  <c r="U68" i="10"/>
  <c r="H68" i="11" s="1"/>
  <c r="T68" i="10"/>
  <c r="S68" i="10"/>
  <c r="R68" i="10"/>
  <c r="Q68" i="10"/>
  <c r="F68" i="11" s="1"/>
  <c r="P68" i="10"/>
  <c r="O68" i="10"/>
  <c r="N68" i="10"/>
  <c r="M68" i="10"/>
  <c r="L68" i="10"/>
  <c r="K68" i="10"/>
  <c r="J68" i="10"/>
  <c r="I68" i="10"/>
  <c r="H68" i="10"/>
  <c r="G68" i="10"/>
  <c r="F68" i="10"/>
  <c r="F100" i="10" s="1"/>
  <c r="BM63" i="10"/>
  <c r="AD63" i="11" s="1"/>
  <c r="BL63" i="10"/>
  <c r="BK63" i="10"/>
  <c r="BJ63" i="10"/>
  <c r="BI63" i="10"/>
  <c r="BH63" i="10"/>
  <c r="BG63" i="10"/>
  <c r="BF63" i="10"/>
  <c r="BE63" i="10"/>
  <c r="Z63" i="11" s="1"/>
  <c r="BD63" i="10"/>
  <c r="BC63" i="10"/>
  <c r="BB63" i="10"/>
  <c r="BA63" i="10"/>
  <c r="Y63" i="11" s="1"/>
  <c r="AZ63" i="10"/>
  <c r="X63" i="12" s="1"/>
  <c r="AY63" i="10"/>
  <c r="AX63" i="10"/>
  <c r="AW63" i="10"/>
  <c r="V63" i="11" s="1"/>
  <c r="AV63" i="10"/>
  <c r="AU63" i="10"/>
  <c r="AT63" i="10"/>
  <c r="AS63" i="10"/>
  <c r="AR63" i="10"/>
  <c r="AQ63" i="10"/>
  <c r="AP63" i="10"/>
  <c r="AO63" i="10"/>
  <c r="R63" i="11" s="1"/>
  <c r="AN63" i="10"/>
  <c r="AM63" i="10"/>
  <c r="AL63" i="10"/>
  <c r="AK63" i="10"/>
  <c r="P63" i="11" s="1"/>
  <c r="AJ63" i="10"/>
  <c r="AI63" i="10"/>
  <c r="AH63" i="10"/>
  <c r="AG63" i="10"/>
  <c r="AF63" i="10"/>
  <c r="AE63" i="10"/>
  <c r="AD63" i="10"/>
  <c r="AC63" i="10"/>
  <c r="L63" i="11" s="1"/>
  <c r="AB63" i="10"/>
  <c r="AA63" i="10"/>
  <c r="Z63" i="10"/>
  <c r="Y63" i="10"/>
  <c r="X63" i="10"/>
  <c r="W63" i="10"/>
  <c r="V63" i="10"/>
  <c r="U63" i="10"/>
  <c r="I63" i="11" s="1"/>
  <c r="T63" i="10"/>
  <c r="S63" i="10"/>
  <c r="R63" i="10"/>
  <c r="Q63" i="10"/>
  <c r="P63" i="10"/>
  <c r="O63" i="10"/>
  <c r="N63" i="10"/>
  <c r="M63" i="10"/>
  <c r="D63" i="11" s="1"/>
  <c r="L63" i="10"/>
  <c r="K63" i="10"/>
  <c r="J63" i="10"/>
  <c r="I63" i="10"/>
  <c r="H63" i="10"/>
  <c r="C63" i="12" s="1"/>
  <c r="C99" i="12" s="1"/>
  <c r="G63" i="10"/>
  <c r="F63" i="10"/>
  <c r="BM56" i="10"/>
  <c r="AD56" i="11" s="1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U56" i="11" s="1"/>
  <c r="AR56" i="10"/>
  <c r="T56" i="12" s="1"/>
  <c r="AQ56" i="10"/>
  <c r="AP56" i="10"/>
  <c r="AO56" i="10"/>
  <c r="AN56" i="10"/>
  <c r="AM56" i="10"/>
  <c r="AL56" i="10"/>
  <c r="AK56" i="10"/>
  <c r="P56" i="11" s="1"/>
  <c r="AJ56" i="10"/>
  <c r="AI56" i="10"/>
  <c r="AH56" i="10"/>
  <c r="AG56" i="10"/>
  <c r="N56" i="11" s="1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G56" i="12" s="1"/>
  <c r="O56" i="10"/>
  <c r="N56" i="10"/>
  <c r="M56" i="10"/>
  <c r="E56" i="11" s="1"/>
  <c r="L56" i="10"/>
  <c r="K56" i="10"/>
  <c r="J56" i="10"/>
  <c r="I56" i="10"/>
  <c r="H56" i="10"/>
  <c r="G56" i="10"/>
  <c r="F56" i="10"/>
  <c r="BM24" i="10"/>
  <c r="AD24" i="11" s="1"/>
  <c r="BL24" i="10"/>
  <c r="BK24" i="10"/>
  <c r="BJ24" i="10"/>
  <c r="AC24" i="12" s="1"/>
  <c r="BI24" i="10"/>
  <c r="BH24" i="10"/>
  <c r="AB24" i="12" s="1"/>
  <c r="BG24" i="10"/>
  <c r="BF24" i="10"/>
  <c r="BE24" i="10"/>
  <c r="Z24" i="11" s="1"/>
  <c r="BD24" i="10"/>
  <c r="BC24" i="10"/>
  <c r="BB24" i="10"/>
  <c r="BA24" i="10"/>
  <c r="AV24" i="10"/>
  <c r="AR24" i="10"/>
  <c r="AQ24" i="10"/>
  <c r="S24" i="11" s="1"/>
  <c r="AN24" i="10"/>
  <c r="AM24" i="10"/>
  <c r="AK24" i="10"/>
  <c r="AG24" i="10"/>
  <c r="AF24" i="10"/>
  <c r="AF73" i="10" s="1"/>
  <c r="AB24" i="10"/>
  <c r="AA24" i="10"/>
  <c r="X24" i="10"/>
  <c r="W24" i="10"/>
  <c r="Q24" i="10"/>
  <c r="P24" i="10"/>
  <c r="P73" i="10" s="1"/>
  <c r="L24" i="10"/>
  <c r="K24" i="10"/>
  <c r="H24" i="10"/>
  <c r="H73" i="10" s="1"/>
  <c r="H80" i="10" s="1"/>
  <c r="G24" i="10"/>
  <c r="G73" i="10" s="1"/>
  <c r="G80" i="10" s="1"/>
  <c r="BA20" i="10"/>
  <c r="AZ20" i="10"/>
  <c r="Z20" i="12" s="1"/>
  <c r="AY20" i="10"/>
  <c r="AY24" i="10" s="1"/>
  <c r="AX20" i="10"/>
  <c r="AX24" i="10" s="1"/>
  <c r="AW20" i="10"/>
  <c r="AV20" i="10"/>
  <c r="AU20" i="10"/>
  <c r="AU24" i="10" s="1"/>
  <c r="AT20" i="10"/>
  <c r="U20" i="12" s="1"/>
  <c r="AS20" i="10"/>
  <c r="AR20" i="10"/>
  <c r="AQ20" i="10"/>
  <c r="AP20" i="10"/>
  <c r="AP24" i="10" s="1"/>
  <c r="AO20" i="10"/>
  <c r="AO24" i="10" s="1"/>
  <c r="AN20" i="10"/>
  <c r="AM20" i="10"/>
  <c r="Q20" i="11" s="1"/>
  <c r="AL20" i="10"/>
  <c r="AL24" i="10" s="1"/>
  <c r="AK20" i="10"/>
  <c r="AJ20" i="10"/>
  <c r="AI20" i="10"/>
  <c r="AH20" i="10"/>
  <c r="AH24" i="10" s="1"/>
  <c r="AG20" i="10"/>
  <c r="AF20" i="10"/>
  <c r="AE20" i="10"/>
  <c r="AE24" i="10" s="1"/>
  <c r="AD20" i="10"/>
  <c r="AD24" i="10" s="1"/>
  <c r="AC20" i="10"/>
  <c r="AB20" i="10"/>
  <c r="AA20" i="10"/>
  <c r="Z20" i="10"/>
  <c r="K20" i="12" s="1"/>
  <c r="Y20" i="10"/>
  <c r="X20" i="10"/>
  <c r="W20" i="10"/>
  <c r="V20" i="10"/>
  <c r="V24" i="10" s="1"/>
  <c r="U20" i="10"/>
  <c r="I20" i="11" s="1"/>
  <c r="T20" i="10"/>
  <c r="I20" i="12" s="1"/>
  <c r="S20" i="10"/>
  <c r="R20" i="10"/>
  <c r="R24" i="10" s="1"/>
  <c r="Q20" i="10"/>
  <c r="P20" i="10"/>
  <c r="O20" i="10"/>
  <c r="O24" i="10" s="1"/>
  <c r="N20" i="10"/>
  <c r="E20" i="12" s="1"/>
  <c r="M20" i="10"/>
  <c r="L20" i="10"/>
  <c r="K20" i="10"/>
  <c r="J20" i="10"/>
  <c r="J24" i="10" s="1"/>
  <c r="I20" i="10"/>
  <c r="I24" i="10" s="1"/>
  <c r="H20" i="10"/>
  <c r="C20" i="12" s="1"/>
  <c r="G20" i="10"/>
  <c r="F20" i="10"/>
  <c r="BL3" i="10"/>
  <c r="BH3" i="10"/>
  <c r="BJ3" i="10" s="1"/>
  <c r="S91" i="12" l="1"/>
  <c r="C84" i="12"/>
  <c r="H97" i="12"/>
  <c r="H91" i="12" s="1"/>
  <c r="H103" i="12" s="1"/>
  <c r="H84" i="12"/>
  <c r="P84" i="12"/>
  <c r="E97" i="12"/>
  <c r="E91" i="12" s="1"/>
  <c r="E103" i="12" s="1"/>
  <c r="O91" i="12"/>
  <c r="O103" i="12" s="1"/>
  <c r="AA86" i="12"/>
  <c r="AA84" i="12" s="1"/>
  <c r="AA103" i="12" s="1"/>
  <c r="E86" i="12"/>
  <c r="E84" i="12" s="1"/>
  <c r="AC86" i="12"/>
  <c r="AC84" i="12" s="1"/>
  <c r="C97" i="12"/>
  <c r="C91" i="12" s="1"/>
  <c r="Z91" i="12"/>
  <c r="Z97" i="12"/>
  <c r="AD97" i="12"/>
  <c r="AD91" i="12" s="1"/>
  <c r="R86" i="12"/>
  <c r="R84" i="12" s="1"/>
  <c r="V86" i="12"/>
  <c r="V84" i="12" s="1"/>
  <c r="V103" i="12" s="1"/>
  <c r="G97" i="12"/>
  <c r="G91" i="12" s="1"/>
  <c r="G103" i="12" s="1"/>
  <c r="K97" i="12"/>
  <c r="K91" i="12" s="1"/>
  <c r="O97" i="12"/>
  <c r="S97" i="12"/>
  <c r="W97" i="12"/>
  <c r="W91" i="12" s="1"/>
  <c r="W103" i="12" s="1"/>
  <c r="AA97" i="12"/>
  <c r="AA91" i="12" s="1"/>
  <c r="D103" i="11"/>
  <c r="F91" i="11"/>
  <c r="F103" i="11" s="1"/>
  <c r="N91" i="11"/>
  <c r="V91" i="11"/>
  <c r="V103" i="11" s="1"/>
  <c r="AD91" i="11"/>
  <c r="N103" i="11"/>
  <c r="AD103" i="11"/>
  <c r="G103" i="11"/>
  <c r="K103" i="11"/>
  <c r="O103" i="11"/>
  <c r="S103" i="11"/>
  <c r="W103" i="11"/>
  <c r="AA103" i="11"/>
  <c r="P103" i="11"/>
  <c r="E103" i="11"/>
  <c r="I103" i="11"/>
  <c r="M103" i="11"/>
  <c r="Q103" i="11"/>
  <c r="U103" i="11"/>
  <c r="Y103" i="11"/>
  <c r="AC103" i="11"/>
  <c r="D91" i="11"/>
  <c r="H91" i="11"/>
  <c r="H103" i="11" s="1"/>
  <c r="L91" i="11"/>
  <c r="L103" i="11" s="1"/>
  <c r="P91" i="11"/>
  <c r="T91" i="11"/>
  <c r="T103" i="11" s="1"/>
  <c r="X91" i="11"/>
  <c r="X103" i="11" s="1"/>
  <c r="AB91" i="11"/>
  <c r="AB103" i="11" s="1"/>
  <c r="F97" i="11"/>
  <c r="J97" i="11"/>
  <c r="J91" i="11" s="1"/>
  <c r="J103" i="11" s="1"/>
  <c r="N97" i="11"/>
  <c r="R97" i="11"/>
  <c r="R91" i="11" s="1"/>
  <c r="R103" i="11" s="1"/>
  <c r="V97" i="11"/>
  <c r="Z97" i="11"/>
  <c r="Z91" i="11" s="1"/>
  <c r="Z103" i="11" s="1"/>
  <c r="AD97" i="11"/>
  <c r="C84" i="11"/>
  <c r="C91" i="11"/>
  <c r="N91" i="10"/>
  <c r="V91" i="10"/>
  <c r="H103" i="10"/>
  <c r="P103" i="10"/>
  <c r="X103" i="10"/>
  <c r="AF103" i="10"/>
  <c r="AN103" i="10"/>
  <c r="AV103" i="10"/>
  <c r="BD103" i="10"/>
  <c r="BL103" i="10"/>
  <c r="G97" i="10"/>
  <c r="G91" i="10"/>
  <c r="G103" i="10" s="1"/>
  <c r="K97" i="10"/>
  <c r="K91" i="10"/>
  <c r="K103" i="10" s="1"/>
  <c r="O97" i="10"/>
  <c r="O91" i="10"/>
  <c r="O103" i="10" s="1"/>
  <c r="S97" i="10"/>
  <c r="S91" i="10"/>
  <c r="S103" i="10" s="1"/>
  <c r="W97" i="10"/>
  <c r="W91" i="10"/>
  <c r="W103" i="10" s="1"/>
  <c r="AA97" i="10"/>
  <c r="AA91" i="10"/>
  <c r="AA103" i="10" s="1"/>
  <c r="AE97" i="10"/>
  <c r="AE91" i="10"/>
  <c r="AE103" i="10" s="1"/>
  <c r="AI97" i="10"/>
  <c r="AI91" i="10"/>
  <c r="AI103" i="10" s="1"/>
  <c r="AM97" i="10"/>
  <c r="AM91" i="10"/>
  <c r="AM103" i="10" s="1"/>
  <c r="AQ97" i="10"/>
  <c r="AQ91" i="10"/>
  <c r="AQ103" i="10" s="1"/>
  <c r="AU97" i="10"/>
  <c r="AU91" i="10"/>
  <c r="AU103" i="10" s="1"/>
  <c r="AY97" i="10"/>
  <c r="AY91" i="10"/>
  <c r="AY103" i="10" s="1"/>
  <c r="BC97" i="10"/>
  <c r="BC91" i="10"/>
  <c r="BC103" i="10" s="1"/>
  <c r="BG97" i="10"/>
  <c r="BG91" i="10"/>
  <c r="BG103" i="10" s="1"/>
  <c r="BK97" i="10"/>
  <c r="BK91" i="10"/>
  <c r="BK103" i="10" s="1"/>
  <c r="L103" i="10"/>
  <c r="T103" i="10"/>
  <c r="AB103" i="10"/>
  <c r="AJ103" i="10"/>
  <c r="AR103" i="10"/>
  <c r="AZ103" i="10"/>
  <c r="BH103" i="10"/>
  <c r="J103" i="10"/>
  <c r="N103" i="10"/>
  <c r="R103" i="10"/>
  <c r="V103" i="10"/>
  <c r="I97" i="10"/>
  <c r="I91" i="10" s="1"/>
  <c r="I103" i="10" s="1"/>
  <c r="M97" i="10"/>
  <c r="M91" i="10" s="1"/>
  <c r="M103" i="10" s="1"/>
  <c r="Q97" i="10"/>
  <c r="Q91" i="10" s="1"/>
  <c r="Q103" i="10" s="1"/>
  <c r="U97" i="10"/>
  <c r="U91" i="10" s="1"/>
  <c r="U103" i="10" s="1"/>
  <c r="Y97" i="10"/>
  <c r="Y91" i="10" s="1"/>
  <c r="Y103" i="10" s="1"/>
  <c r="AC97" i="10"/>
  <c r="AC91" i="10" s="1"/>
  <c r="AC103" i="10" s="1"/>
  <c r="AG97" i="10"/>
  <c r="AG91" i="10" s="1"/>
  <c r="AG103" i="10" s="1"/>
  <c r="AK97" i="10"/>
  <c r="AK91" i="10" s="1"/>
  <c r="AK103" i="10" s="1"/>
  <c r="AO97" i="10"/>
  <c r="AO91" i="10" s="1"/>
  <c r="AO103" i="10" s="1"/>
  <c r="AS97" i="10"/>
  <c r="AS91" i="10" s="1"/>
  <c r="AS103" i="10" s="1"/>
  <c r="AW97" i="10"/>
  <c r="AW91" i="10" s="1"/>
  <c r="AW103" i="10" s="1"/>
  <c r="BA97" i="10"/>
  <c r="BA91" i="10" s="1"/>
  <c r="BA103" i="10" s="1"/>
  <c r="BE97" i="10"/>
  <c r="BE91" i="10" s="1"/>
  <c r="BE103" i="10" s="1"/>
  <c r="BI97" i="10"/>
  <c r="BI91" i="10" s="1"/>
  <c r="BI103" i="10" s="1"/>
  <c r="BM97" i="10"/>
  <c r="BM91" i="10" s="1"/>
  <c r="BM103" i="10" s="1"/>
  <c r="Z97" i="10"/>
  <c r="Z91" i="10" s="1"/>
  <c r="Z103" i="10" s="1"/>
  <c r="AD97" i="10"/>
  <c r="AD91" i="10" s="1"/>
  <c r="AD103" i="10" s="1"/>
  <c r="AH97" i="10"/>
  <c r="AH91" i="10" s="1"/>
  <c r="AH103" i="10" s="1"/>
  <c r="AL97" i="10"/>
  <c r="AL91" i="10" s="1"/>
  <c r="AL103" i="10" s="1"/>
  <c r="AP97" i="10"/>
  <c r="AP91" i="10" s="1"/>
  <c r="AP103" i="10" s="1"/>
  <c r="AT97" i="10"/>
  <c r="AT91" i="10" s="1"/>
  <c r="AT103" i="10" s="1"/>
  <c r="AX97" i="10"/>
  <c r="AX91" i="10" s="1"/>
  <c r="AX103" i="10" s="1"/>
  <c r="BB97" i="10"/>
  <c r="BB91" i="10" s="1"/>
  <c r="BB103" i="10" s="1"/>
  <c r="BF97" i="10"/>
  <c r="BF91" i="10" s="1"/>
  <c r="BF103" i="10" s="1"/>
  <c r="BJ97" i="10"/>
  <c r="BJ91" i="10" s="1"/>
  <c r="BJ103" i="10" s="1"/>
  <c r="AF80" i="10"/>
  <c r="Q80" i="10"/>
  <c r="P80" i="10"/>
  <c r="O24" i="12"/>
  <c r="S24" i="12"/>
  <c r="X24" i="11"/>
  <c r="H56" i="11"/>
  <c r="L56" i="11"/>
  <c r="R56" i="11"/>
  <c r="V56" i="11"/>
  <c r="Z56" i="11"/>
  <c r="J63" i="11"/>
  <c r="AB63" i="11"/>
  <c r="D68" i="11"/>
  <c r="J68" i="11"/>
  <c r="N68" i="11"/>
  <c r="R68" i="11"/>
  <c r="V68" i="11"/>
  <c r="I73" i="10"/>
  <c r="I80" i="10" s="1"/>
  <c r="H71" i="11"/>
  <c r="J71" i="11"/>
  <c r="M71" i="11"/>
  <c r="P71" i="11"/>
  <c r="R71" i="11"/>
  <c r="AO73" i="10"/>
  <c r="T71" i="11"/>
  <c r="U71" i="11"/>
  <c r="X71" i="11"/>
  <c r="Z71" i="11"/>
  <c r="BE73" i="10"/>
  <c r="AB71" i="11"/>
  <c r="BI73" i="10"/>
  <c r="AV80" i="10"/>
  <c r="BM73" i="10"/>
  <c r="M63" i="11"/>
  <c r="F24" i="11"/>
  <c r="J73" i="10"/>
  <c r="AH73" i="10"/>
  <c r="D56" i="11"/>
  <c r="L68" i="11"/>
  <c r="C24" i="11"/>
  <c r="U24" i="10"/>
  <c r="Q24" i="11"/>
  <c r="Y24" i="11"/>
  <c r="AC24" i="11"/>
  <c r="M56" i="11"/>
  <c r="Q56" i="11"/>
  <c r="AC56" i="11"/>
  <c r="E63" i="11"/>
  <c r="Q63" i="11"/>
  <c r="U63" i="11"/>
  <c r="E68" i="11"/>
  <c r="I68" i="11"/>
  <c r="O68" i="11"/>
  <c r="Q68" i="11"/>
  <c r="W68" i="11"/>
  <c r="AC68" i="11"/>
  <c r="C71" i="11"/>
  <c r="O73" i="10"/>
  <c r="K71" i="11"/>
  <c r="AE73" i="10"/>
  <c r="Q71" i="11"/>
  <c r="AU73" i="10"/>
  <c r="W71" i="11"/>
  <c r="AC73" i="11"/>
  <c r="K73" i="10"/>
  <c r="U73" i="10"/>
  <c r="AQ73" i="10"/>
  <c r="BA73" i="10"/>
  <c r="AB73" i="12"/>
  <c r="BH80" i="10"/>
  <c r="AB80" i="12" s="1"/>
  <c r="R20" i="11"/>
  <c r="I56" i="11"/>
  <c r="X63" i="11"/>
  <c r="S68" i="11"/>
  <c r="S71" i="11"/>
  <c r="C24" i="12"/>
  <c r="G24" i="12"/>
  <c r="AB24" i="11"/>
  <c r="F56" i="11"/>
  <c r="J56" i="11"/>
  <c r="X56" i="11"/>
  <c r="AB56" i="11"/>
  <c r="F63" i="11"/>
  <c r="N63" i="11"/>
  <c r="T63" i="11"/>
  <c r="P68" i="11"/>
  <c r="T68" i="11"/>
  <c r="X68" i="11"/>
  <c r="Z68" i="11"/>
  <c r="AD68" i="11"/>
  <c r="D71" i="11"/>
  <c r="F71" i="11"/>
  <c r="G71" i="11"/>
  <c r="AA80" i="10"/>
  <c r="AK73" i="10"/>
  <c r="T56" i="11"/>
  <c r="T24" i="12"/>
  <c r="R73" i="10"/>
  <c r="AP73" i="10"/>
  <c r="AX73" i="10"/>
  <c r="AB80" i="10"/>
  <c r="AM80" i="10"/>
  <c r="Y56" i="11"/>
  <c r="L71" i="11"/>
  <c r="M24" i="10"/>
  <c r="M73" i="10" s="1"/>
  <c r="D20" i="11"/>
  <c r="F20" i="11"/>
  <c r="Y24" i="10"/>
  <c r="J24" i="11" s="1"/>
  <c r="J20" i="11"/>
  <c r="L20" i="11"/>
  <c r="AC24" i="10"/>
  <c r="N20" i="11"/>
  <c r="P20" i="11"/>
  <c r="R24" i="11"/>
  <c r="AS24" i="10"/>
  <c r="T24" i="11" s="1"/>
  <c r="T20" i="11"/>
  <c r="V20" i="11"/>
  <c r="Z20" i="11"/>
  <c r="Y20" i="11"/>
  <c r="D24" i="12"/>
  <c r="N24" i="12"/>
  <c r="AW24" i="10"/>
  <c r="V24" i="11" s="1"/>
  <c r="T73" i="10"/>
  <c r="L73" i="10"/>
  <c r="W73" i="10"/>
  <c r="AG73" i="10"/>
  <c r="AR73" i="10"/>
  <c r="BC80" i="10"/>
  <c r="BL80" i="10"/>
  <c r="X20" i="11"/>
  <c r="H63" i="11"/>
  <c r="AC63" i="11"/>
  <c r="Y68" i="11"/>
  <c r="AA71" i="11"/>
  <c r="AA73" i="11"/>
  <c r="G20" i="11"/>
  <c r="O20" i="11"/>
  <c r="AA24" i="11"/>
  <c r="G56" i="11"/>
  <c r="O56" i="11"/>
  <c r="S56" i="11"/>
  <c r="W56" i="11"/>
  <c r="AA56" i="11"/>
  <c r="G63" i="11"/>
  <c r="O63" i="11"/>
  <c r="S63" i="11"/>
  <c r="AA63" i="11"/>
  <c r="G68" i="11"/>
  <c r="I71" i="11"/>
  <c r="Y71" i="11"/>
  <c r="X73" i="10"/>
  <c r="AN73" i="10"/>
  <c r="AY73" i="10"/>
  <c r="U20" i="11"/>
  <c r="C20" i="11"/>
  <c r="K20" i="11"/>
  <c r="S20" i="11"/>
  <c r="W20" i="11"/>
  <c r="S24" i="10"/>
  <c r="G24" i="11" s="1"/>
  <c r="AI24" i="10"/>
  <c r="O24" i="11" s="1"/>
  <c r="C56" i="11"/>
  <c r="K56" i="11"/>
  <c r="C63" i="11"/>
  <c r="K63" i="11"/>
  <c r="W63" i="11"/>
  <c r="C68" i="11"/>
  <c r="K68" i="11"/>
  <c r="U68" i="11"/>
  <c r="AA68" i="11"/>
  <c r="O71" i="11"/>
  <c r="E20" i="11"/>
  <c r="AC71" i="11"/>
  <c r="F20" i="12"/>
  <c r="J20" i="12"/>
  <c r="N20" i="12"/>
  <c r="P20" i="12"/>
  <c r="R20" i="12"/>
  <c r="V20" i="12"/>
  <c r="T24" i="10"/>
  <c r="H24" i="12" s="1"/>
  <c r="AJ24" i="10"/>
  <c r="P24" i="12" s="1"/>
  <c r="AZ24" i="10"/>
  <c r="Z24" i="12" s="1"/>
  <c r="AD24" i="12"/>
  <c r="F56" i="12"/>
  <c r="F97" i="12" s="1"/>
  <c r="F91" i="12" s="1"/>
  <c r="H56" i="12"/>
  <c r="J56" i="12"/>
  <c r="J97" i="12" s="1"/>
  <c r="J91" i="12" s="1"/>
  <c r="N56" i="12"/>
  <c r="N97" i="12" s="1"/>
  <c r="N91" i="12" s="1"/>
  <c r="P56" i="12"/>
  <c r="P97" i="12" s="1"/>
  <c r="P91" i="12" s="1"/>
  <c r="R56" i="12"/>
  <c r="R97" i="12" s="1"/>
  <c r="R91" i="12" s="1"/>
  <c r="V56" i="12"/>
  <c r="V97" i="12" s="1"/>
  <c r="V91" i="12" s="1"/>
  <c r="X56" i="12"/>
  <c r="X97" i="12" s="1"/>
  <c r="X91" i="12" s="1"/>
  <c r="X103" i="12" s="1"/>
  <c r="Z56" i="12"/>
  <c r="AD56" i="12"/>
  <c r="D63" i="12"/>
  <c r="D99" i="12" s="1"/>
  <c r="F63" i="12"/>
  <c r="F99" i="12" s="1"/>
  <c r="J63" i="12"/>
  <c r="J99" i="12" s="1"/>
  <c r="L63" i="12"/>
  <c r="L99" i="12" s="1"/>
  <c r="N63" i="12"/>
  <c r="N99" i="12" s="1"/>
  <c r="R63" i="12"/>
  <c r="R99" i="12" s="1"/>
  <c r="T63" i="12"/>
  <c r="T99" i="12" s="1"/>
  <c r="V63" i="12"/>
  <c r="V99" i="12" s="1"/>
  <c r="Z63" i="12"/>
  <c r="Z99" i="12" s="1"/>
  <c r="AB63" i="12"/>
  <c r="AB99" i="12" s="1"/>
  <c r="AD63" i="12"/>
  <c r="AD99" i="12" s="1"/>
  <c r="F68" i="12"/>
  <c r="F100" i="12" s="1"/>
  <c r="H68" i="12"/>
  <c r="H100" i="12" s="1"/>
  <c r="J68" i="12"/>
  <c r="J100" i="12" s="1"/>
  <c r="N68" i="12"/>
  <c r="N100" i="12" s="1"/>
  <c r="P68" i="12"/>
  <c r="P100" i="12" s="1"/>
  <c r="R68" i="12"/>
  <c r="R100" i="12" s="1"/>
  <c r="V68" i="12"/>
  <c r="V100" i="12" s="1"/>
  <c r="X68" i="12"/>
  <c r="X100" i="12" s="1"/>
  <c r="Z68" i="12"/>
  <c r="Z100" i="12" s="1"/>
  <c r="AD68" i="12"/>
  <c r="AD100" i="12" s="1"/>
  <c r="D71" i="12"/>
  <c r="D86" i="12" s="1"/>
  <c r="D84" i="12" s="1"/>
  <c r="D103" i="12" s="1"/>
  <c r="F71" i="12"/>
  <c r="F86" i="12" s="1"/>
  <c r="F84" i="12" s="1"/>
  <c r="F103" i="12" s="1"/>
  <c r="J71" i="12"/>
  <c r="J86" i="12" s="1"/>
  <c r="J84" i="12" s="1"/>
  <c r="J103" i="12" s="1"/>
  <c r="K71" i="12"/>
  <c r="K86" i="12" s="1"/>
  <c r="K84" i="12" s="1"/>
  <c r="K103" i="12" s="1"/>
  <c r="L71" i="12"/>
  <c r="L86" i="12" s="1"/>
  <c r="L84" i="12" s="1"/>
  <c r="L103" i="12" s="1"/>
  <c r="N71" i="12"/>
  <c r="N86" i="12" s="1"/>
  <c r="N84" i="12" s="1"/>
  <c r="N103" i="12" s="1"/>
  <c r="R71" i="12"/>
  <c r="S71" i="12"/>
  <c r="S86" i="12" s="1"/>
  <c r="S84" i="12" s="1"/>
  <c r="S103" i="12" s="1"/>
  <c r="T71" i="12"/>
  <c r="T86" i="12" s="1"/>
  <c r="T84" i="12" s="1"/>
  <c r="T103" i="12" s="1"/>
  <c r="V71" i="12"/>
  <c r="Z71" i="12"/>
  <c r="Z86" i="12" s="1"/>
  <c r="Z84" i="12" s="1"/>
  <c r="Z103" i="12" s="1"/>
  <c r="AA71" i="12"/>
  <c r="AB71" i="12"/>
  <c r="AB86" i="12" s="1"/>
  <c r="AB84" i="12" s="1"/>
  <c r="AB103" i="12" s="1"/>
  <c r="AD71" i="12"/>
  <c r="AD86" i="12" s="1"/>
  <c r="AD84" i="12" s="1"/>
  <c r="AD103" i="12" s="1"/>
  <c r="BD80" i="10"/>
  <c r="F97" i="10"/>
  <c r="F91" i="10" s="1"/>
  <c r="F103" i="10" s="1"/>
  <c r="Q20" i="12"/>
  <c r="X20" i="12"/>
  <c r="K56" i="12"/>
  <c r="O63" i="12"/>
  <c r="O99" i="12" s="1"/>
  <c r="G68" i="12"/>
  <c r="G100" i="12" s="1"/>
  <c r="S68" i="12"/>
  <c r="S100" i="12" s="1"/>
  <c r="F24" i="10"/>
  <c r="F73" i="10" s="1"/>
  <c r="F80" i="10" s="1"/>
  <c r="N24" i="10"/>
  <c r="E24" i="12" s="1"/>
  <c r="Z24" i="10"/>
  <c r="K24" i="12" s="1"/>
  <c r="AT24" i="10"/>
  <c r="U24" i="12" s="1"/>
  <c r="E56" i="12"/>
  <c r="I56" i="12"/>
  <c r="I97" i="12" s="1"/>
  <c r="I91" i="12" s="1"/>
  <c r="M56" i="12"/>
  <c r="M97" i="12" s="1"/>
  <c r="M91" i="12" s="1"/>
  <c r="Q56" i="12"/>
  <c r="Q97" i="12" s="1"/>
  <c r="Q91" i="12" s="1"/>
  <c r="U56" i="12"/>
  <c r="U97" i="12" s="1"/>
  <c r="U91" i="12" s="1"/>
  <c r="U103" i="12" s="1"/>
  <c r="Y56" i="12"/>
  <c r="Y97" i="12" s="1"/>
  <c r="Y91" i="12" s="1"/>
  <c r="AC56" i="12"/>
  <c r="AC97" i="12" s="1"/>
  <c r="AC91" i="12" s="1"/>
  <c r="E63" i="12"/>
  <c r="E99" i="12" s="1"/>
  <c r="I63" i="12"/>
  <c r="I99" i="12" s="1"/>
  <c r="M63" i="12"/>
  <c r="M99" i="12" s="1"/>
  <c r="Q63" i="12"/>
  <c r="Q99" i="12" s="1"/>
  <c r="U63" i="12"/>
  <c r="U99" i="12" s="1"/>
  <c r="Y63" i="12"/>
  <c r="Y99" i="12" s="1"/>
  <c r="AC63" i="12"/>
  <c r="AC99" i="12" s="1"/>
  <c r="E68" i="12"/>
  <c r="E100" i="12" s="1"/>
  <c r="I68" i="12"/>
  <c r="I100" i="12" s="1"/>
  <c r="M68" i="12"/>
  <c r="M100" i="12" s="1"/>
  <c r="Q68" i="12"/>
  <c r="Q100" i="12" s="1"/>
  <c r="U68" i="12"/>
  <c r="U100" i="12" s="1"/>
  <c r="Y68" i="12"/>
  <c r="Y100" i="12" s="1"/>
  <c r="AC68" i="12"/>
  <c r="AC100" i="12" s="1"/>
  <c r="E71" i="12"/>
  <c r="I71" i="12"/>
  <c r="I86" i="12" s="1"/>
  <c r="I84" i="12" s="1"/>
  <c r="M71" i="12"/>
  <c r="M86" i="12" s="1"/>
  <c r="M84" i="12" s="1"/>
  <c r="M103" i="12" s="1"/>
  <c r="Q71" i="12"/>
  <c r="Q86" i="12" s="1"/>
  <c r="Q84" i="12" s="1"/>
  <c r="U71" i="12"/>
  <c r="U86" i="12" s="1"/>
  <c r="U84" i="12" s="1"/>
  <c r="Y71" i="12"/>
  <c r="Y86" i="12" s="1"/>
  <c r="Y84" i="12" s="1"/>
  <c r="AC71" i="12"/>
  <c r="V73" i="10"/>
  <c r="AD73" i="10"/>
  <c r="AL73" i="10"/>
  <c r="BB73" i="10"/>
  <c r="BJ73" i="10"/>
  <c r="AD73" i="12" s="1"/>
  <c r="AC103" i="12" l="1"/>
  <c r="Q103" i="12"/>
  <c r="R103" i="12"/>
  <c r="Y103" i="12"/>
  <c r="I103" i="12"/>
  <c r="P103" i="12"/>
  <c r="C103" i="12"/>
  <c r="C103" i="11"/>
  <c r="D73" i="11"/>
  <c r="M80" i="10"/>
  <c r="F73" i="11"/>
  <c r="AD80" i="10"/>
  <c r="H73" i="12"/>
  <c r="T80" i="10"/>
  <c r="AP80" i="10"/>
  <c r="S73" i="12"/>
  <c r="S73" i="11"/>
  <c r="AQ80" i="10"/>
  <c r="AE80" i="10"/>
  <c r="J80" i="10"/>
  <c r="C80" i="12" s="1"/>
  <c r="C73" i="12"/>
  <c r="Y73" i="12"/>
  <c r="BB80" i="10"/>
  <c r="AY80" i="10"/>
  <c r="W73" i="11"/>
  <c r="L24" i="11"/>
  <c r="P73" i="11"/>
  <c r="AK80" i="10"/>
  <c r="F24" i="12"/>
  <c r="U80" i="10"/>
  <c r="Z73" i="11"/>
  <c r="BE80" i="10"/>
  <c r="AS73" i="10"/>
  <c r="N24" i="11"/>
  <c r="AT73" i="10"/>
  <c r="N73" i="10"/>
  <c r="R73" i="12"/>
  <c r="AN80" i="10"/>
  <c r="J24" i="12"/>
  <c r="Y73" i="11"/>
  <c r="D73" i="12"/>
  <c r="L80" i="10"/>
  <c r="D80" i="12" s="1"/>
  <c r="AW73" i="10"/>
  <c r="R80" i="10"/>
  <c r="G73" i="12"/>
  <c r="M24" i="11"/>
  <c r="Q24" i="12"/>
  <c r="AA73" i="12"/>
  <c r="C73" i="11"/>
  <c r="K80" i="10"/>
  <c r="C80" i="11" s="1"/>
  <c r="S73" i="10"/>
  <c r="H24" i="11"/>
  <c r="AA80" i="12"/>
  <c r="W24" i="11"/>
  <c r="U24" i="11"/>
  <c r="W24" i="12"/>
  <c r="N80" i="12"/>
  <c r="AC73" i="12"/>
  <c r="BJ80" i="10"/>
  <c r="AC80" i="12" s="1"/>
  <c r="AG80" i="10"/>
  <c r="AD73" i="11"/>
  <c r="BM80" i="10"/>
  <c r="Y73" i="10"/>
  <c r="F80" i="11"/>
  <c r="I73" i="12"/>
  <c r="V80" i="10"/>
  <c r="I80" i="12" s="1"/>
  <c r="R24" i="12"/>
  <c r="W80" i="10"/>
  <c r="I73" i="11"/>
  <c r="Z73" i="10"/>
  <c r="K24" i="11"/>
  <c r="AU80" i="10"/>
  <c r="L24" i="12"/>
  <c r="Q73" i="12"/>
  <c r="AL80" i="10"/>
  <c r="AJ73" i="10"/>
  <c r="X24" i="12"/>
  <c r="Y24" i="12"/>
  <c r="J73" i="12"/>
  <c r="X80" i="10"/>
  <c r="J80" i="12" s="1"/>
  <c r="AD80" i="12"/>
  <c r="T73" i="12"/>
  <c r="AR80" i="10"/>
  <c r="AZ73" i="10"/>
  <c r="I24" i="11"/>
  <c r="D24" i="11"/>
  <c r="E24" i="11"/>
  <c r="AX80" i="10"/>
  <c r="M24" i="12"/>
  <c r="X73" i="11"/>
  <c r="BA80" i="10"/>
  <c r="AI73" i="10"/>
  <c r="O80" i="10"/>
  <c r="E80" i="11" s="1"/>
  <c r="E73" i="11"/>
  <c r="V24" i="12"/>
  <c r="AH80" i="10"/>
  <c r="O73" i="12"/>
  <c r="BI80" i="10"/>
  <c r="AB73" i="11"/>
  <c r="R73" i="11"/>
  <c r="AO80" i="10"/>
  <c r="AC73" i="10"/>
  <c r="P24" i="11"/>
  <c r="I24" i="12"/>
  <c r="N73" i="12"/>
  <c r="Y80" i="11" l="1"/>
  <c r="N80" i="11"/>
  <c r="R80" i="12"/>
  <c r="U73" i="12"/>
  <c r="AT80" i="10"/>
  <c r="V73" i="12"/>
  <c r="M80" i="11"/>
  <c r="AC80" i="10"/>
  <c r="L73" i="11"/>
  <c r="AB80" i="11"/>
  <c r="AC80" i="11"/>
  <c r="X73" i="12"/>
  <c r="AZ80" i="10"/>
  <c r="Z80" i="10"/>
  <c r="K73" i="12"/>
  <c r="L73" i="12"/>
  <c r="J73" i="11"/>
  <c r="Y80" i="10"/>
  <c r="K73" i="11"/>
  <c r="N73" i="11"/>
  <c r="M73" i="11"/>
  <c r="S80" i="12"/>
  <c r="M73" i="12"/>
  <c r="R80" i="11"/>
  <c r="T80" i="12"/>
  <c r="P73" i="12"/>
  <c r="AJ80" i="10"/>
  <c r="P80" i="12" s="1"/>
  <c r="AD80" i="11"/>
  <c r="S80" i="10"/>
  <c r="G80" i="11" s="1"/>
  <c r="G73" i="11"/>
  <c r="G80" i="12"/>
  <c r="AS80" i="10"/>
  <c r="T80" i="11" s="1"/>
  <c r="T73" i="11"/>
  <c r="H80" i="11"/>
  <c r="S80" i="11"/>
  <c r="H80" i="12"/>
  <c r="O80" i="12"/>
  <c r="AI80" i="10"/>
  <c r="O73" i="11"/>
  <c r="Q73" i="11"/>
  <c r="W73" i="12"/>
  <c r="Z73" i="12"/>
  <c r="Q80" i="12"/>
  <c r="U73" i="11"/>
  <c r="I80" i="11"/>
  <c r="V73" i="11"/>
  <c r="AW80" i="10"/>
  <c r="V80" i="11" s="1"/>
  <c r="E73" i="12"/>
  <c r="N80" i="10"/>
  <c r="F73" i="12"/>
  <c r="Z80" i="11"/>
  <c r="AA80" i="11"/>
  <c r="H73" i="11"/>
  <c r="Y80" i="12"/>
  <c r="D80" i="11"/>
  <c r="E23" i="7"/>
  <c r="E22" i="7"/>
  <c r="E21" i="7"/>
  <c r="E20" i="7"/>
  <c r="E19" i="7"/>
  <c r="D10" i="7"/>
  <c r="D24" i="7"/>
  <c r="C24" i="7"/>
  <c r="B24" i="7"/>
  <c r="B10" i="7"/>
  <c r="E24" i="7" l="1"/>
  <c r="E10" i="7"/>
  <c r="J80" i="11"/>
  <c r="K80" i="11"/>
  <c r="K80" i="12"/>
  <c r="L80" i="12"/>
  <c r="X80" i="11"/>
  <c r="O80" i="11"/>
  <c r="Q80" i="11"/>
  <c r="W80" i="11"/>
  <c r="U80" i="11"/>
  <c r="P80" i="11"/>
  <c r="X80" i="12"/>
  <c r="Z80" i="12"/>
  <c r="E80" i="12"/>
  <c r="F80" i="12"/>
  <c r="L80" i="11"/>
  <c r="U80" i="12"/>
  <c r="V80" i="12"/>
  <c r="M80" i="12"/>
  <c r="W80" i="12"/>
  <c r="E38" i="8"/>
  <c r="F38" i="8"/>
  <c r="E32" i="8"/>
  <c r="F32" i="8"/>
  <c r="G32" i="8" s="1"/>
  <c r="E14" i="8"/>
  <c r="F14" i="8"/>
  <c r="E8" i="8"/>
  <c r="F8" i="8"/>
  <c r="G49" i="8"/>
  <c r="G48" i="8"/>
  <c r="G47" i="8"/>
  <c r="G46" i="8"/>
  <c r="G45" i="8"/>
  <c r="G44" i="8"/>
  <c r="G43" i="8"/>
  <c r="G42" i="8"/>
  <c r="G41" i="8"/>
  <c r="G40" i="8"/>
  <c r="G39" i="8"/>
  <c r="G37" i="8"/>
  <c r="G36" i="8"/>
  <c r="G35" i="8"/>
  <c r="G34" i="8"/>
  <c r="G33" i="8"/>
  <c r="G31" i="8"/>
  <c r="G29" i="8"/>
  <c r="G28" i="8"/>
  <c r="G27" i="8"/>
  <c r="G25" i="8"/>
  <c r="G24" i="8"/>
  <c r="G23" i="8"/>
  <c r="G22" i="8"/>
  <c r="G21" i="8"/>
  <c r="G20" i="8"/>
  <c r="G19" i="8"/>
  <c r="G18" i="8"/>
  <c r="G17" i="8"/>
  <c r="G16" i="8"/>
  <c r="G15" i="8"/>
  <c r="G13" i="8"/>
  <c r="G12" i="8"/>
  <c r="G11" i="8"/>
  <c r="G10" i="8"/>
  <c r="G9" i="8"/>
  <c r="C48" i="8"/>
  <c r="B48" i="8"/>
  <c r="D38" i="8"/>
  <c r="C38" i="8"/>
  <c r="B38" i="8"/>
  <c r="D32" i="8"/>
  <c r="D50" i="8" s="1"/>
  <c r="C32" i="8"/>
  <c r="C50" i="8" s="1"/>
  <c r="B32" i="8"/>
  <c r="B50" i="8" s="1"/>
  <c r="B26" i="8"/>
  <c r="C24" i="8"/>
  <c r="B24" i="8"/>
  <c r="D14" i="8"/>
  <c r="C14" i="8"/>
  <c r="B14" i="8"/>
  <c r="C10" i="8"/>
  <c r="C8" i="8" s="1"/>
  <c r="C26" i="8" s="1"/>
  <c r="D9" i="8"/>
  <c r="D8" i="8"/>
  <c r="D26" i="8" s="1"/>
  <c r="B8" i="8"/>
  <c r="F50" i="8" l="1"/>
  <c r="G38" i="8"/>
  <c r="F26" i="8"/>
  <c r="E50" i="8"/>
  <c r="E26" i="8"/>
  <c r="G14" i="8"/>
  <c r="G8" i="8"/>
  <c r="G50" i="8" l="1"/>
  <c r="G26" i="8"/>
  <c r="AX49" i="5"/>
  <c r="AX48" i="5"/>
  <c r="AX47" i="5"/>
  <c r="AX46" i="5"/>
  <c r="AX45" i="5"/>
  <c r="AX44" i="5"/>
  <c r="AX43" i="5"/>
  <c r="AX42" i="5"/>
  <c r="AX41" i="5"/>
  <c r="AX40" i="5"/>
  <c r="AX39" i="5"/>
  <c r="AX36" i="5"/>
  <c r="AX35" i="5"/>
  <c r="AX34" i="5"/>
  <c r="AX33" i="5"/>
  <c r="AX25" i="5"/>
  <c r="AX24" i="5"/>
  <c r="AX23" i="5"/>
  <c r="AX22" i="5"/>
  <c r="AX20" i="5"/>
  <c r="AX19" i="5"/>
  <c r="AX18" i="5"/>
  <c r="AX17" i="5"/>
  <c r="AX16" i="5"/>
  <c r="AX15" i="5"/>
  <c r="AX8" i="5"/>
  <c r="AR49" i="5"/>
  <c r="AR48" i="5"/>
  <c r="AR47" i="5"/>
  <c r="AR46" i="5"/>
  <c r="AR45" i="5"/>
  <c r="AR44" i="5"/>
  <c r="AR43" i="5"/>
  <c r="AR42" i="5"/>
  <c r="AR41" i="5"/>
  <c r="AR40" i="5"/>
  <c r="AR39" i="5"/>
  <c r="AR36" i="5"/>
  <c r="AR35" i="5"/>
  <c r="AR34" i="5"/>
  <c r="AR33" i="5"/>
  <c r="AR25" i="5"/>
  <c r="AR24" i="5"/>
  <c r="AR23" i="5"/>
  <c r="AR22" i="5"/>
  <c r="AR20" i="5"/>
  <c r="AR19" i="5"/>
  <c r="AR18" i="5"/>
  <c r="AR17" i="5"/>
  <c r="AR16" i="5"/>
  <c r="AR15" i="5"/>
  <c r="AR12" i="5"/>
  <c r="AR11" i="5"/>
  <c r="AR10" i="5"/>
  <c r="AR9" i="5"/>
  <c r="AR32" i="5" l="1"/>
  <c r="AR50" i="5" s="1"/>
  <c r="AR14" i="5"/>
  <c r="AR8" i="5"/>
  <c r="AR38" i="5"/>
  <c r="AX38" i="5"/>
  <c r="AX32" i="5"/>
  <c r="AX14" i="5"/>
  <c r="AX26" i="5" s="1"/>
  <c r="AR26" i="5" l="1"/>
  <c r="AX50" i="5"/>
  <c r="AL49" i="5"/>
  <c r="AL48" i="5"/>
  <c r="AL47" i="5"/>
  <c r="AL46" i="5"/>
  <c r="AL45" i="5"/>
  <c r="AL44" i="5"/>
  <c r="AL43" i="5"/>
  <c r="AL42" i="5"/>
  <c r="AL41" i="5"/>
  <c r="AL40" i="5"/>
  <c r="AL39" i="5"/>
  <c r="AL36" i="5"/>
  <c r="AL35" i="5"/>
  <c r="AL34" i="5"/>
  <c r="AL33" i="5"/>
  <c r="AL25" i="5"/>
  <c r="AL24" i="5"/>
  <c r="AL23" i="5"/>
  <c r="AL22" i="5"/>
  <c r="AL20" i="5"/>
  <c r="AL19" i="5"/>
  <c r="AL18" i="5"/>
  <c r="AL17" i="5"/>
  <c r="AL16" i="5"/>
  <c r="AL15" i="5"/>
  <c r="AL38" i="5" l="1"/>
  <c r="AL32" i="5"/>
  <c r="AL14" i="5"/>
  <c r="AL50" i="5" l="1"/>
  <c r="CI15" i="5"/>
  <c r="CI16" i="5"/>
  <c r="CI17" i="5"/>
  <c r="CI18" i="5"/>
  <c r="CI19" i="5"/>
  <c r="CI20" i="5"/>
  <c r="CI22" i="5"/>
  <c r="CI23" i="5"/>
  <c r="CI25" i="5"/>
  <c r="CI33" i="5"/>
  <c r="CI34" i="5"/>
  <c r="CI35" i="5"/>
  <c r="CI36" i="5"/>
  <c r="CI39" i="5"/>
  <c r="CI40" i="5"/>
  <c r="CI41" i="5"/>
  <c r="CI42" i="5"/>
  <c r="CI43" i="5"/>
  <c r="CI44" i="5"/>
  <c r="CI46" i="5"/>
  <c r="CI47" i="5"/>
  <c r="CI49" i="5"/>
  <c r="AG38" i="1" l="1"/>
  <c r="AG32" i="1"/>
  <c r="AG14" i="1"/>
  <c r="AG8" i="1"/>
  <c r="AG50" i="1" l="1"/>
  <c r="AG26" i="1"/>
  <c r="AG30" i="1"/>
  <c r="AE49" i="5" l="1"/>
  <c r="AE48" i="5"/>
  <c r="AE47" i="5"/>
  <c r="AE46" i="5"/>
  <c r="AE45" i="5"/>
  <c r="AE44" i="5"/>
  <c r="AE43" i="5"/>
  <c r="AE42" i="5"/>
  <c r="AE41" i="5"/>
  <c r="AE40" i="5"/>
  <c r="AE39" i="5"/>
  <c r="AE36" i="5"/>
  <c r="AE35" i="5"/>
  <c r="AE34" i="5"/>
  <c r="AE33" i="5"/>
  <c r="AE25" i="5"/>
  <c r="AE24" i="5"/>
  <c r="AE23" i="5"/>
  <c r="AE22" i="5"/>
  <c r="AE20" i="5"/>
  <c r="AE19" i="5"/>
  <c r="AE18" i="5"/>
  <c r="AE17" i="5"/>
  <c r="AE16" i="5"/>
  <c r="AE15" i="5"/>
  <c r="CH30" i="5"/>
  <c r="AE8" i="5" l="1"/>
  <c r="AE38" i="5"/>
  <c r="AE32" i="5"/>
  <c r="AE14" i="5"/>
  <c r="AM49" i="1"/>
  <c r="AM48" i="1"/>
  <c r="AM47" i="1"/>
  <c r="AM46" i="1"/>
  <c r="AM44" i="1"/>
  <c r="AM43" i="1"/>
  <c r="AM42" i="1"/>
  <c r="AM41" i="1"/>
  <c r="AM40" i="1"/>
  <c r="AM39" i="1"/>
  <c r="AM36" i="1"/>
  <c r="AM35" i="1"/>
  <c r="AM34" i="1"/>
  <c r="AM33" i="1"/>
  <c r="AM24" i="1"/>
  <c r="AM23" i="1"/>
  <c r="AM22" i="1"/>
  <c r="AM20" i="1"/>
  <c r="AM19" i="1"/>
  <c r="AM18" i="1"/>
  <c r="AM17" i="1"/>
  <c r="AM16" i="1"/>
  <c r="AM15" i="1"/>
  <c r="AM12" i="1"/>
  <c r="AM11" i="1"/>
  <c r="AM10" i="1"/>
  <c r="AM9" i="1"/>
  <c r="AE50" i="5" l="1"/>
  <c r="AE26" i="5"/>
  <c r="CH47" i="5"/>
  <c r="CH46" i="5"/>
  <c r="CH44" i="5"/>
  <c r="CH43" i="5"/>
  <c r="CH42" i="5"/>
  <c r="CH41" i="5"/>
  <c r="CH40" i="5"/>
  <c r="CH39" i="5"/>
  <c r="CF38" i="5"/>
  <c r="O11" i="6" s="1"/>
  <c r="CH36" i="5"/>
  <c r="CH35" i="5"/>
  <c r="CH34" i="5"/>
  <c r="CF32" i="5"/>
  <c r="M5" i="6"/>
  <c r="CJ25" i="5"/>
  <c r="CG14" i="5"/>
  <c r="L11" i="6" s="1"/>
  <c r="CE14" i="5"/>
  <c r="J11" i="6" s="1"/>
  <c r="I11" i="6"/>
  <c r="CE38" i="5"/>
  <c r="N11" i="6" s="1"/>
  <c r="M11" i="6"/>
  <c r="CG30" i="5"/>
  <c r="CF14" i="5"/>
  <c r="K11" i="6" s="1"/>
  <c r="AW38" i="5"/>
  <c r="AV38" i="5"/>
  <c r="AU38" i="5"/>
  <c r="AT38" i="5"/>
  <c r="AW32" i="5"/>
  <c r="AV32" i="5"/>
  <c r="AV50" i="5" s="1"/>
  <c r="AU32" i="5"/>
  <c r="AU50" i="5" s="1"/>
  <c r="AT32" i="5"/>
  <c r="AT50" i="5" s="1"/>
  <c r="AW30" i="5"/>
  <c r="AW14" i="5"/>
  <c r="AV14" i="5"/>
  <c r="AU14" i="5"/>
  <c r="AT14" i="5"/>
  <c r="AV8" i="5"/>
  <c r="AW8" i="5"/>
  <c r="AU8" i="5"/>
  <c r="AU26" i="5" s="1"/>
  <c r="AT8" i="5"/>
  <c r="AT26" i="5" s="1"/>
  <c r="AQ38" i="5"/>
  <c r="AP38" i="5"/>
  <c r="AO38" i="5"/>
  <c r="AN38" i="5"/>
  <c r="AQ32" i="5"/>
  <c r="AP32" i="5"/>
  <c r="AP50" i="5" s="1"/>
  <c r="AO32" i="5"/>
  <c r="AN32" i="5"/>
  <c r="AQ30" i="5"/>
  <c r="AQ14" i="5"/>
  <c r="AP14" i="5"/>
  <c r="AO14" i="5"/>
  <c r="AN14" i="5"/>
  <c r="AQ8" i="5"/>
  <c r="AP8" i="5"/>
  <c r="AO8" i="5"/>
  <c r="AO26" i="5" s="1"/>
  <c r="AN8" i="5"/>
  <c r="AW50" i="5" l="1"/>
  <c r="AQ50" i="5"/>
  <c r="AQ26" i="5"/>
  <c r="AO50" i="5"/>
  <c r="AP26" i="5"/>
  <c r="O5" i="6"/>
  <c r="O23" i="6" s="1"/>
  <c r="M23" i="6"/>
  <c r="CI14" i="5"/>
  <c r="CH38" i="5"/>
  <c r="AN50" i="5"/>
  <c r="CG32" i="5"/>
  <c r="P5" i="6" s="1"/>
  <c r="CH33" i="5"/>
  <c r="CH32" i="5" s="1"/>
  <c r="CH49" i="5"/>
  <c r="CH15" i="5"/>
  <c r="CH16" i="5"/>
  <c r="CH17" i="5"/>
  <c r="CH18" i="5"/>
  <c r="CH19" i="5"/>
  <c r="CH20" i="5"/>
  <c r="CH22" i="5"/>
  <c r="CH23" i="5"/>
  <c r="CF50" i="5"/>
  <c r="CH25" i="5"/>
  <c r="CJ34" i="5"/>
  <c r="CJ39" i="5"/>
  <c r="CJ41" i="5"/>
  <c r="CJ43" i="5"/>
  <c r="CG38" i="5"/>
  <c r="P11" i="6" s="1"/>
  <c r="CJ15" i="5"/>
  <c r="CJ16" i="5"/>
  <c r="CJ17" i="5"/>
  <c r="CJ18" i="5"/>
  <c r="CJ19" i="5"/>
  <c r="CJ20" i="5"/>
  <c r="CJ22" i="5"/>
  <c r="CJ23" i="5"/>
  <c r="CJ33" i="5"/>
  <c r="CJ35" i="5"/>
  <c r="CJ36" i="5"/>
  <c r="CJ40" i="5"/>
  <c r="CJ42" i="5"/>
  <c r="CJ44" i="5"/>
  <c r="CJ46" i="5"/>
  <c r="CJ47" i="5"/>
  <c r="CJ49" i="5"/>
  <c r="CE32" i="5"/>
  <c r="N5" i="6" s="1"/>
  <c r="CJ14" i="5"/>
  <c r="AV26" i="5"/>
  <c r="AW26" i="5"/>
  <c r="AN26" i="5"/>
  <c r="AK38" i="5"/>
  <c r="AJ38" i="5"/>
  <c r="AI38" i="5"/>
  <c r="AH38" i="5"/>
  <c r="AK32" i="5"/>
  <c r="AJ32" i="5"/>
  <c r="AI32" i="5"/>
  <c r="AI50" i="5" s="1"/>
  <c r="AH32" i="5"/>
  <c r="AK30" i="5"/>
  <c r="AK14" i="5"/>
  <c r="AJ14" i="5"/>
  <c r="AI14" i="5"/>
  <c r="AH14" i="5"/>
  <c r="AK8" i="5"/>
  <c r="AI8" i="5"/>
  <c r="AH8" i="5"/>
  <c r="AD38" i="5"/>
  <c r="AC38" i="5"/>
  <c r="AB38" i="5"/>
  <c r="AA38" i="5"/>
  <c r="AD32" i="5"/>
  <c r="AD50" i="5" s="1"/>
  <c r="AC32" i="5"/>
  <c r="AB32" i="5"/>
  <c r="AB50" i="5" s="1"/>
  <c r="AA32" i="5"/>
  <c r="AA50" i="5" s="1"/>
  <c r="AD30" i="5"/>
  <c r="AD14" i="5"/>
  <c r="AC14" i="5"/>
  <c r="AB14" i="5"/>
  <c r="AA14" i="5"/>
  <c r="AD8" i="5"/>
  <c r="AC8" i="5"/>
  <c r="AB8" i="5"/>
  <c r="AB26" i="5" s="1"/>
  <c r="AA8" i="5"/>
  <c r="AA26" i="5" s="1"/>
  <c r="X49" i="5"/>
  <c r="V49" i="5"/>
  <c r="W49" i="5" s="1"/>
  <c r="V48" i="5"/>
  <c r="W48" i="5" s="1"/>
  <c r="X47" i="5"/>
  <c r="V47" i="5"/>
  <c r="W47" i="5" s="1"/>
  <c r="X46" i="5"/>
  <c r="V46" i="5"/>
  <c r="W46" i="5" s="1"/>
  <c r="V45" i="5"/>
  <c r="X44" i="5"/>
  <c r="V44" i="5"/>
  <c r="W44" i="5" s="1"/>
  <c r="X43" i="5"/>
  <c r="V43" i="5"/>
  <c r="W43" i="5" s="1"/>
  <c r="X42" i="5"/>
  <c r="V42" i="5"/>
  <c r="W42" i="5" s="1"/>
  <c r="X41" i="5"/>
  <c r="V41" i="5"/>
  <c r="W41" i="5" s="1"/>
  <c r="X40" i="5"/>
  <c r="V40" i="5"/>
  <c r="W40" i="5" s="1"/>
  <c r="X39" i="5"/>
  <c r="V39" i="5"/>
  <c r="W39" i="5" s="1"/>
  <c r="U38" i="5"/>
  <c r="T38" i="5"/>
  <c r="X36" i="5"/>
  <c r="V36" i="5"/>
  <c r="W36" i="5" s="1"/>
  <c r="X35" i="5"/>
  <c r="V35" i="5"/>
  <c r="W35" i="5" s="1"/>
  <c r="X34" i="5"/>
  <c r="V34" i="5"/>
  <c r="W34" i="5" s="1"/>
  <c r="X33" i="5"/>
  <c r="V33" i="5"/>
  <c r="W33" i="5" s="1"/>
  <c r="U32" i="5"/>
  <c r="T32" i="5"/>
  <c r="X25" i="5"/>
  <c r="V25" i="5"/>
  <c r="W25" i="5" s="1"/>
  <c r="V24" i="5"/>
  <c r="W24" i="5" s="1"/>
  <c r="X23" i="5"/>
  <c r="V23" i="5"/>
  <c r="W23" i="5" s="1"/>
  <c r="X22" i="5"/>
  <c r="V22" i="5"/>
  <c r="W22" i="5" s="1"/>
  <c r="X20" i="5"/>
  <c r="V20" i="5"/>
  <c r="W20" i="5" s="1"/>
  <c r="X19" i="5"/>
  <c r="V19" i="5"/>
  <c r="W19" i="5" s="1"/>
  <c r="X18" i="5"/>
  <c r="V18" i="5"/>
  <c r="W18" i="5" s="1"/>
  <c r="X17" i="5"/>
  <c r="V17" i="5"/>
  <c r="W17" i="5" s="1"/>
  <c r="X16" i="5"/>
  <c r="V16" i="5"/>
  <c r="W16" i="5" s="1"/>
  <c r="X15" i="5"/>
  <c r="V15" i="5"/>
  <c r="W15" i="5" s="1"/>
  <c r="U14" i="5"/>
  <c r="T14" i="5"/>
  <c r="U8" i="5"/>
  <c r="T8" i="5"/>
  <c r="I5" i="6" l="1"/>
  <c r="I23" i="6" s="1"/>
  <c r="CI10" i="5"/>
  <c r="CH10" i="5"/>
  <c r="CJ10" i="5"/>
  <c r="AJ8" i="5"/>
  <c r="AJ26" i="5" s="1"/>
  <c r="CF8" i="5"/>
  <c r="AL8" i="5"/>
  <c r="AL26" i="5" s="1"/>
  <c r="CI24" i="5"/>
  <c r="CI48" i="5"/>
  <c r="CI32" i="5"/>
  <c r="P23" i="6"/>
  <c r="CJ32" i="5"/>
  <c r="N23" i="6"/>
  <c r="AH26" i="5"/>
  <c r="CG50" i="5"/>
  <c r="CI38" i="5"/>
  <c r="CJ38" i="5"/>
  <c r="AD26" i="5"/>
  <c r="CH14" i="5"/>
  <c r="AJ50" i="5"/>
  <c r="CE8" i="5"/>
  <c r="J5" i="6" s="1"/>
  <c r="X24" i="5"/>
  <c r="X48" i="5"/>
  <c r="CH48" i="5"/>
  <c r="CH50" i="5" s="1"/>
  <c r="AK26" i="5"/>
  <c r="AK50" i="5"/>
  <c r="AI26" i="5"/>
  <c r="AH50" i="5"/>
  <c r="U26" i="5"/>
  <c r="X32" i="5"/>
  <c r="T50" i="5"/>
  <c r="AC26" i="5"/>
  <c r="AC50" i="5"/>
  <c r="U50" i="5"/>
  <c r="X38" i="5"/>
  <c r="T26" i="5"/>
  <c r="X14" i="5"/>
  <c r="W38" i="5"/>
  <c r="W14" i="5"/>
  <c r="W8" i="5"/>
  <c r="W32" i="5"/>
  <c r="V14" i="5"/>
  <c r="V32" i="5"/>
  <c r="V38" i="5"/>
  <c r="X8" i="5"/>
  <c r="V8" i="5"/>
  <c r="V26" i="5" s="1"/>
  <c r="CF26" i="5" l="1"/>
  <c r="K5" i="6"/>
  <c r="K23" i="6" s="1"/>
  <c r="CI50" i="5"/>
  <c r="CE26" i="5"/>
  <c r="J23" i="6"/>
  <c r="CJ24" i="5"/>
  <c r="CH24" i="5"/>
  <c r="CH8" i="5"/>
  <c r="CJ48" i="5"/>
  <c r="CE50" i="5"/>
  <c r="CJ50" i="5" s="1"/>
  <c r="CG8" i="5"/>
  <c r="L5" i="6" s="1"/>
  <c r="W26" i="5"/>
  <c r="X26" i="5" s="1"/>
  <c r="V50" i="5"/>
  <c r="W50" i="5"/>
  <c r="X50" i="5" s="1"/>
  <c r="CI8" i="5" l="1"/>
  <c r="L23" i="6"/>
  <c r="CH26" i="5"/>
  <c r="CG26" i="5"/>
  <c r="CI26" i="5" s="1"/>
  <c r="CJ8" i="5"/>
  <c r="CJ26" i="5" l="1"/>
  <c r="Z8" i="1"/>
  <c r="Z14" i="1"/>
  <c r="Z30" i="1"/>
  <c r="Z32" i="1"/>
  <c r="Z38" i="1"/>
  <c r="Z26" i="1" l="1"/>
  <c r="Z50" i="1"/>
  <c r="AI38" i="1"/>
  <c r="AH38" i="1"/>
  <c r="AF38" i="1"/>
  <c r="AE38" i="1"/>
  <c r="AD38" i="1"/>
  <c r="AC38" i="1"/>
  <c r="AB38" i="1"/>
  <c r="AA38" i="1"/>
  <c r="Y38" i="1"/>
  <c r="X38" i="1"/>
  <c r="W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AI32" i="1"/>
  <c r="AH32" i="1"/>
  <c r="AF32" i="1"/>
  <c r="AE32" i="1"/>
  <c r="AD32" i="1"/>
  <c r="AC32" i="1"/>
  <c r="AB32" i="1"/>
  <c r="AA32" i="1"/>
  <c r="Y32" i="1"/>
  <c r="X32" i="1"/>
  <c r="W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I14" i="1"/>
  <c r="AH14" i="1"/>
  <c r="AN14" i="1" s="1"/>
  <c r="AF14" i="1"/>
  <c r="AE14" i="1"/>
  <c r="AD14" i="1"/>
  <c r="AC14" i="1"/>
  <c r="AB14" i="1"/>
  <c r="AA14" i="1"/>
  <c r="Y14" i="1"/>
  <c r="X14" i="1"/>
  <c r="W14" i="1"/>
  <c r="S14" i="1"/>
  <c r="R14" i="1"/>
  <c r="Q14" i="1"/>
  <c r="P14" i="1"/>
  <c r="O14" i="1"/>
  <c r="N14" i="1"/>
  <c r="M14" i="1"/>
  <c r="L14" i="1"/>
  <c r="J14" i="1"/>
  <c r="I14" i="1"/>
  <c r="H14" i="1"/>
  <c r="G14" i="1"/>
  <c r="F14" i="1"/>
  <c r="E14" i="1"/>
  <c r="AI8" i="1"/>
  <c r="AH8" i="1"/>
  <c r="AF8" i="1"/>
  <c r="AE8" i="1"/>
  <c r="AD8" i="1"/>
  <c r="AC8" i="1"/>
  <c r="AB8" i="1"/>
  <c r="AA8" i="1"/>
  <c r="Y8" i="1"/>
  <c r="X8" i="1"/>
  <c r="W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AI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W30" i="1"/>
  <c r="X30" i="1"/>
  <c r="Y30" i="1"/>
  <c r="AA30" i="1"/>
  <c r="AB30" i="1"/>
  <c r="AC30" i="1"/>
  <c r="AD30" i="1"/>
  <c r="AE30" i="1"/>
  <c r="AF30" i="1"/>
  <c r="AH30" i="1"/>
  <c r="E30" i="1"/>
  <c r="AN38" i="1" l="1"/>
  <c r="AJ38" i="1"/>
  <c r="F50" i="1"/>
  <c r="E26" i="1"/>
  <c r="W26" i="1"/>
  <c r="X50" i="1"/>
  <c r="AI26" i="1"/>
  <c r="N50" i="1"/>
  <c r="H50" i="1"/>
  <c r="G50" i="1"/>
  <c r="G26" i="1"/>
  <c r="O50" i="1"/>
  <c r="S50" i="1"/>
  <c r="AC26" i="1"/>
  <c r="AH50" i="1"/>
  <c r="AN50" i="1" s="1"/>
  <c r="AF26" i="1"/>
  <c r="AE26" i="1"/>
  <c r="AI50" i="1"/>
  <c r="O26" i="1"/>
  <c r="AB50" i="1"/>
  <c r="AD50" i="1"/>
  <c r="AA50" i="1"/>
  <c r="AA26" i="1"/>
  <c r="Y26" i="1"/>
  <c r="S26" i="1"/>
  <c r="R50" i="1"/>
  <c r="Q26" i="1"/>
  <c r="P50" i="1"/>
  <c r="M26" i="1"/>
  <c r="L50" i="1"/>
  <c r="K50" i="1"/>
  <c r="K26" i="1"/>
  <c r="J50" i="1"/>
  <c r="I26" i="1"/>
  <c r="F26" i="1"/>
  <c r="J26" i="1"/>
  <c r="N26" i="1"/>
  <c r="R26" i="1"/>
  <c r="AD26" i="1"/>
  <c r="AH26" i="1"/>
  <c r="AN26" i="1" s="1"/>
  <c r="AE50" i="1"/>
  <c r="E50" i="1"/>
  <c r="M50" i="1"/>
  <c r="W50" i="1"/>
  <c r="AC50" i="1"/>
  <c r="I50" i="1"/>
  <c r="Q50" i="1"/>
  <c r="Y50" i="1"/>
  <c r="AF50" i="1"/>
  <c r="H26" i="1"/>
  <c r="L26" i="1"/>
  <c r="P26" i="1"/>
  <c r="X26" i="1"/>
  <c r="AB26" i="1"/>
  <c r="E52" i="3"/>
  <c r="E51" i="3"/>
  <c r="E50" i="3"/>
  <c r="E49" i="3"/>
  <c r="E48" i="3"/>
  <c r="E47" i="3"/>
  <c r="E46" i="3"/>
  <c r="E45" i="3"/>
  <c r="E44" i="3"/>
  <c r="E43" i="3"/>
  <c r="E42" i="3"/>
  <c r="E39" i="3"/>
  <c r="E38" i="3"/>
  <c r="E37" i="3"/>
  <c r="E36" i="3"/>
  <c r="E35" i="3"/>
  <c r="E27" i="3"/>
  <c r="E26" i="3"/>
  <c r="E25" i="3"/>
  <c r="E24" i="3"/>
  <c r="E22" i="3"/>
  <c r="E21" i="3"/>
  <c r="E20" i="3"/>
  <c r="E19" i="3"/>
  <c r="E18" i="3"/>
  <c r="E17" i="3"/>
  <c r="E11" i="3"/>
  <c r="E12" i="3"/>
  <c r="E13" i="3"/>
  <c r="E14" i="3"/>
  <c r="E10" i="3"/>
  <c r="B25" i="4" l="1"/>
  <c r="C25" i="4" s="1"/>
  <c r="D25" i="4" s="1"/>
  <c r="C12" i="4"/>
  <c r="D12" i="4"/>
  <c r="B12" i="4"/>
  <c r="A8" i="4"/>
  <c r="A13" i="4" s="1"/>
  <c r="D7" i="4"/>
  <c r="C7" i="4"/>
  <c r="B7" i="4"/>
  <c r="A7" i="4"/>
  <c r="A12" i="4" s="1"/>
  <c r="A6" i="4"/>
  <c r="A22" i="4" s="1"/>
  <c r="A5" i="4"/>
  <c r="A21" i="4" s="1"/>
  <c r="A1" i="4"/>
  <c r="E7" i="4" l="1"/>
  <c r="A24" i="4"/>
  <c r="A23" i="4"/>
  <c r="F7" i="4"/>
  <c r="A11" i="4"/>
  <c r="E12" i="4"/>
  <c r="A10" i="4"/>
  <c r="F12" i="4"/>
  <c r="AK38" i="1" l="1"/>
  <c r="AK32" i="1"/>
  <c r="AK14" i="1"/>
  <c r="AK8" i="1"/>
  <c r="AK26" i="1" l="1"/>
  <c r="AK50" i="1"/>
  <c r="B11" i="3"/>
  <c r="F52" i="3" l="1"/>
  <c r="G52" i="3" s="1"/>
  <c r="F51" i="3"/>
  <c r="G51" i="3" s="1"/>
  <c r="F50" i="3"/>
  <c r="G50" i="3" s="1"/>
  <c r="F49" i="3"/>
  <c r="G49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E41" i="3"/>
  <c r="D41" i="3"/>
  <c r="D53" i="3" s="1"/>
  <c r="C41" i="3"/>
  <c r="B41" i="3"/>
  <c r="F39" i="3"/>
  <c r="G39" i="3" s="1"/>
  <c r="F38" i="3"/>
  <c r="G38" i="3" s="1"/>
  <c r="F37" i="3"/>
  <c r="G37" i="3" s="1"/>
  <c r="F36" i="3"/>
  <c r="G36" i="3" s="1"/>
  <c r="F35" i="3"/>
  <c r="G35" i="3" s="1"/>
  <c r="E34" i="3"/>
  <c r="D34" i="3"/>
  <c r="C34" i="3"/>
  <c r="B34" i="3"/>
  <c r="F27" i="3"/>
  <c r="G27" i="3" s="1"/>
  <c r="F26" i="3"/>
  <c r="G26" i="3" s="1"/>
  <c r="F25" i="3"/>
  <c r="G25" i="3" s="1"/>
  <c r="F24" i="3"/>
  <c r="G24" i="3" s="1"/>
  <c r="F22" i="3"/>
  <c r="F21" i="3"/>
  <c r="G21" i="3" s="1"/>
  <c r="F20" i="3"/>
  <c r="G20" i="3" s="1"/>
  <c r="F19" i="3"/>
  <c r="G19" i="3" s="1"/>
  <c r="F18" i="3"/>
  <c r="G18" i="3" s="1"/>
  <c r="F17" i="3"/>
  <c r="G17" i="3" s="1"/>
  <c r="E16" i="3"/>
  <c r="D16" i="3"/>
  <c r="C16" i="3"/>
  <c r="F14" i="3"/>
  <c r="G14" i="3" s="1"/>
  <c r="F13" i="3"/>
  <c r="G13" i="3" s="1"/>
  <c r="F12" i="3"/>
  <c r="G12" i="3" s="1"/>
  <c r="F11" i="3"/>
  <c r="G11" i="3" s="1"/>
  <c r="F10" i="3"/>
  <c r="G10" i="3" s="1"/>
  <c r="E9" i="3"/>
  <c r="D9" i="3"/>
  <c r="D28" i="3" s="1"/>
  <c r="C9" i="3"/>
  <c r="B9" i="3"/>
  <c r="D38" i="1"/>
  <c r="B11" i="4"/>
  <c r="D10" i="4"/>
  <c r="C32" i="1"/>
  <c r="B10" i="4" s="1"/>
  <c r="D6" i="4"/>
  <c r="D14" i="1"/>
  <c r="C14" i="1"/>
  <c r="B6" i="4" s="1"/>
  <c r="D5" i="4"/>
  <c r="D8" i="1"/>
  <c r="C8" i="1"/>
  <c r="B5" i="4" s="1"/>
  <c r="AM8" i="1" l="1"/>
  <c r="C6" i="4"/>
  <c r="F6" i="4" s="1"/>
  <c r="AM14" i="1"/>
  <c r="C10" i="4"/>
  <c r="F10" i="4" s="1"/>
  <c r="AM32" i="1"/>
  <c r="D11" i="4"/>
  <c r="AM38" i="1"/>
  <c r="D26" i="1"/>
  <c r="E10" i="4"/>
  <c r="E6" i="4"/>
  <c r="C5" i="4"/>
  <c r="F5" i="4" s="1"/>
  <c r="E5" i="4"/>
  <c r="D13" i="4"/>
  <c r="D8" i="4"/>
  <c r="C53" i="3"/>
  <c r="C28" i="3"/>
  <c r="F41" i="3"/>
  <c r="G41" i="3"/>
  <c r="E53" i="3"/>
  <c r="F34" i="3"/>
  <c r="E28" i="3"/>
  <c r="F16" i="3"/>
  <c r="F9" i="3"/>
  <c r="B53" i="3"/>
  <c r="C26" i="1"/>
  <c r="B8" i="4" s="1"/>
  <c r="G34" i="3"/>
  <c r="G9" i="3"/>
  <c r="D50" i="1"/>
  <c r="B16" i="3"/>
  <c r="B28" i="3" s="1"/>
  <c r="G22" i="3"/>
  <c r="G16" i="3" s="1"/>
  <c r="E11" i="4" l="1"/>
  <c r="C13" i="4"/>
  <c r="F13" i="4" s="1"/>
  <c r="AM50" i="1"/>
  <c r="C8" i="4"/>
  <c r="F8" i="4" s="1"/>
  <c r="AM26" i="1"/>
  <c r="E8" i="4"/>
  <c r="AJ50" i="1"/>
  <c r="F53" i="3"/>
  <c r="G53" i="3" s="1"/>
  <c r="F28" i="3"/>
  <c r="G28" i="3" s="1"/>
  <c r="AJ26" i="1"/>
  <c r="I4" i="7"/>
  <c r="I8" i="7"/>
  <c r="H24" i="7" l="1"/>
  <c r="I18" i="7"/>
  <c r="I20" i="7"/>
  <c r="I21" i="7"/>
  <c r="G24" i="7"/>
  <c r="I9" i="7"/>
  <c r="I5" i="7"/>
  <c r="I6" i="7"/>
  <c r="G10" i="7"/>
  <c r="F10" i="7"/>
  <c r="F24" i="7"/>
  <c r="I23" i="7"/>
  <c r="I19" i="7"/>
  <c r="I22" i="7"/>
  <c r="H10" i="7"/>
  <c r="I7" i="7"/>
  <c r="I24" i="7" l="1"/>
  <c r="I10" i="7"/>
  <c r="C38" i="1"/>
  <c r="C11" i="4" s="1"/>
  <c r="F11" i="4" s="1"/>
  <c r="C50" i="1" l="1"/>
  <c r="B13" i="4" s="1"/>
  <c r="E13" i="4" s="1"/>
</calcChain>
</file>

<file path=xl/comments1.xml><?xml version="1.0" encoding="utf-8"?>
<comments xmlns="http://schemas.openxmlformats.org/spreadsheetml/2006/main">
  <authors>
    <author>Jyoti Thorat</author>
  </authors>
  <commentList>
    <comment ref="BB65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Storage charges of Rs.0.23 lacs include in NPD </t>
        </r>
      </text>
    </comment>
    <comment ref="AD69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Storage charges of Rs.0.23 lacs include in NPD </t>
        </r>
      </text>
    </comment>
  </commentList>
</comments>
</file>

<file path=xl/sharedStrings.xml><?xml version="1.0" encoding="utf-8"?>
<sst xmlns="http://schemas.openxmlformats.org/spreadsheetml/2006/main" count="1434" uniqueCount="223">
  <si>
    <t>VVF (India) Limited</t>
  </si>
  <si>
    <t>Division: Oleo</t>
  </si>
  <si>
    <t xml:space="preserve"> Sales Volume</t>
  </si>
  <si>
    <t>Qty in MT</t>
  </si>
  <si>
    <t>PY FTM</t>
  </si>
  <si>
    <t>ABP FTM</t>
  </si>
  <si>
    <t>S&amp;OP FTM</t>
  </si>
  <si>
    <t>Balance to Achieve</t>
  </si>
  <si>
    <t>Pending for Billing</t>
  </si>
  <si>
    <t>Comment for the Variances</t>
  </si>
  <si>
    <t>Fatty Alcohols</t>
  </si>
  <si>
    <t>Mid-Cut</t>
  </si>
  <si>
    <t>Long Chain - Blend</t>
  </si>
  <si>
    <t>Long Chain - Pure</t>
  </si>
  <si>
    <t>Behnyl Alcohol</t>
  </si>
  <si>
    <t>Fatty Alcohol Ethoxylate</t>
  </si>
  <si>
    <t>Fatty Acids</t>
  </si>
  <si>
    <t>Erucic Acid</t>
  </si>
  <si>
    <t>Behenic Acid</t>
  </si>
  <si>
    <t>Stearic Acid</t>
  </si>
  <si>
    <t>Vegacid Superflex</t>
  </si>
  <si>
    <t>DFA</t>
  </si>
  <si>
    <t>Fatty Acid Others</t>
  </si>
  <si>
    <t>Glycerine</t>
  </si>
  <si>
    <t>Residue</t>
  </si>
  <si>
    <t>NPD</t>
  </si>
  <si>
    <t>Hydrogen Gas</t>
  </si>
  <si>
    <t xml:space="preserve"> Total </t>
  </si>
  <si>
    <t xml:space="preserve"> Sales Value</t>
  </si>
  <si>
    <t>Rs. In Crores</t>
  </si>
  <si>
    <t>Division :</t>
  </si>
  <si>
    <t>Oleo</t>
  </si>
  <si>
    <t>Sales Forecast for the Quarter ended June'15</t>
  </si>
  <si>
    <t>June'15 Qtr</t>
  </si>
  <si>
    <t>Product Groups</t>
  </si>
  <si>
    <t>ABP      (June Qtr)</t>
  </si>
  <si>
    <t>April</t>
  </si>
  <si>
    <t>May</t>
  </si>
  <si>
    <t>June (LE )</t>
  </si>
  <si>
    <t>Total</t>
  </si>
  <si>
    <t>Variances</t>
  </si>
  <si>
    <t>5=(2+3+4)</t>
  </si>
  <si>
    <t>6= (5-1)</t>
  </si>
  <si>
    <t>Long Chain Blend</t>
  </si>
  <si>
    <t>Long Chain Pure</t>
  </si>
  <si>
    <t>ABP</t>
  </si>
  <si>
    <t>S&amp;OP</t>
  </si>
  <si>
    <t>Actuals</t>
  </si>
  <si>
    <t>Sales Volume ( MT)</t>
  </si>
  <si>
    <t>Ach'mt % to ABP</t>
  </si>
  <si>
    <t>Ach'mt % to S&amp;OP</t>
  </si>
  <si>
    <t>Customer focus</t>
  </si>
  <si>
    <t>New Customers added</t>
  </si>
  <si>
    <t>OTIF %</t>
  </si>
  <si>
    <t>Customer complaints</t>
  </si>
  <si>
    <t>M2 to M1</t>
  </si>
  <si>
    <t>M3 to M2</t>
  </si>
  <si>
    <t>Forecast Accuracy  (%)</t>
  </si>
  <si>
    <t>Confirmed Orders ( MT )</t>
  </si>
  <si>
    <t>Oleochemical Score card</t>
  </si>
  <si>
    <r>
      <t xml:space="preserve">Sales Value ( </t>
    </r>
    <r>
      <rPr>
        <b/>
        <sz val="11"/>
        <color theme="1"/>
        <rFont val="Rupee Foradian"/>
        <family val="2"/>
      </rPr>
      <t>`</t>
    </r>
    <r>
      <rPr>
        <b/>
        <sz val="11"/>
        <color theme="1"/>
        <rFont val="Calibri"/>
        <family val="2"/>
        <scheme val="minor"/>
      </rPr>
      <t>Crores )</t>
    </r>
  </si>
  <si>
    <r>
      <t xml:space="preserve">Sales Outstanding ( </t>
    </r>
    <r>
      <rPr>
        <b/>
        <sz val="11"/>
        <color theme="1"/>
        <rFont val="Rupee Foradian"/>
        <family val="2"/>
      </rPr>
      <t>`</t>
    </r>
    <r>
      <rPr>
        <b/>
        <sz val="11"/>
        <color theme="1"/>
        <rFont val="Calibri"/>
        <family val="2"/>
        <scheme val="minor"/>
      </rPr>
      <t>Crores )</t>
    </r>
  </si>
  <si>
    <t>Inventory Ratio</t>
  </si>
  <si>
    <t xml:space="preserve">CPKO Open ( MT ) for sales </t>
  </si>
  <si>
    <t>Mustard Open ( MT ) for sales</t>
  </si>
  <si>
    <t>Actual MTD as on</t>
  </si>
  <si>
    <t>Actuals in</t>
  </si>
  <si>
    <t xml:space="preserve">PY FTM </t>
  </si>
  <si>
    <t xml:space="preserve">ABP      </t>
  </si>
  <si>
    <t xml:space="preserve">Actual   </t>
  </si>
  <si>
    <t>4 = 3-2</t>
  </si>
  <si>
    <t xml:space="preserve">PY FTM  </t>
  </si>
  <si>
    <t xml:space="preserve"> Sales Volume ( MT )</t>
  </si>
  <si>
    <t xml:space="preserve"> Sales Value ( Rs. Crore )</t>
  </si>
  <si>
    <t>Actual</t>
  </si>
  <si>
    <t>Growth</t>
  </si>
  <si>
    <t>Achievment</t>
  </si>
  <si>
    <t>Growth Planned</t>
  </si>
  <si>
    <t>Variance</t>
  </si>
  <si>
    <t>Variance to S&amp;OP</t>
  </si>
  <si>
    <t>Achievement</t>
  </si>
  <si>
    <t>Dispatched qty Unbilled</t>
  </si>
  <si>
    <t>Volumes (MTs)</t>
  </si>
  <si>
    <t>Value (Rs.Cr.)</t>
  </si>
  <si>
    <t>For the Month</t>
  </si>
  <si>
    <t>YTD FY'15-16</t>
  </si>
  <si>
    <t>Product</t>
  </si>
  <si>
    <t>SNOP</t>
  </si>
  <si>
    <t>ACTUAL</t>
  </si>
  <si>
    <t>PY</t>
  </si>
  <si>
    <t>Fatty Alcohols Others</t>
  </si>
  <si>
    <t>MT</t>
  </si>
  <si>
    <t>Description</t>
  </si>
  <si>
    <t>MTD</t>
  </si>
  <si>
    <t>% Ach</t>
  </si>
  <si>
    <t>India</t>
  </si>
  <si>
    <t>Asia Pacific</t>
  </si>
  <si>
    <t>REEMA</t>
  </si>
  <si>
    <t>North America</t>
  </si>
  <si>
    <t>Latin America</t>
  </si>
  <si>
    <t>TOTAL</t>
  </si>
  <si>
    <t>Rs. Crs.</t>
  </si>
  <si>
    <t>Apr</t>
  </si>
  <si>
    <t xml:space="preserve">May </t>
  </si>
  <si>
    <t>June</t>
  </si>
  <si>
    <t>Europe</t>
  </si>
  <si>
    <t>Monthwise Vol &amp; Value</t>
  </si>
  <si>
    <t>Product groups</t>
  </si>
  <si>
    <t>Amount</t>
  </si>
  <si>
    <t>Quantity in MT</t>
  </si>
  <si>
    <t>Fatty alcohol</t>
  </si>
  <si>
    <t>V12-14</t>
  </si>
  <si>
    <t>V12-16</t>
  </si>
  <si>
    <t>V12:18</t>
  </si>
  <si>
    <t>V16:18 TA</t>
  </si>
  <si>
    <t>V16:18 50:50</t>
  </si>
  <si>
    <t>V16:18 PS</t>
  </si>
  <si>
    <t>V16:98</t>
  </si>
  <si>
    <t>V18</t>
  </si>
  <si>
    <t>V2270</t>
  </si>
  <si>
    <t>V2280</t>
  </si>
  <si>
    <t>V2290</t>
  </si>
  <si>
    <t>V1822</t>
  </si>
  <si>
    <t>V2245</t>
  </si>
  <si>
    <t>Fatty alcohols(Excl V1216 (Conv)</t>
  </si>
  <si>
    <t>V1216 (Conversion)</t>
  </si>
  <si>
    <t>Total Fatty alcohols (A)</t>
  </si>
  <si>
    <t>Fatty acids</t>
  </si>
  <si>
    <t>Caprylic acid</t>
  </si>
  <si>
    <t>Caprylic-Capric acid</t>
  </si>
  <si>
    <t>Crude C8-C10</t>
  </si>
  <si>
    <t>Caproic acid</t>
  </si>
  <si>
    <t>Capric acid</t>
  </si>
  <si>
    <t>UTSR- Stearic</t>
  </si>
  <si>
    <t>UTSR- Special</t>
  </si>
  <si>
    <t>DTP-7</t>
  </si>
  <si>
    <t>DTP-CT</t>
  </si>
  <si>
    <t>P-12</t>
  </si>
  <si>
    <t>Oleic-K</t>
  </si>
  <si>
    <t>Vegacid 1890</t>
  </si>
  <si>
    <t>Erucic 90%</t>
  </si>
  <si>
    <t>Erucic 2245</t>
  </si>
  <si>
    <t>Behenic acid</t>
  </si>
  <si>
    <t>Myristic Acid</t>
  </si>
  <si>
    <t>Vegacid 1880</t>
  </si>
  <si>
    <t>DFA 1822 R</t>
  </si>
  <si>
    <t>Lauric Acid</t>
  </si>
  <si>
    <t>G3</t>
  </si>
  <si>
    <t>Hear Acid</t>
  </si>
  <si>
    <t>SCPKO</t>
  </si>
  <si>
    <t>B/P PKO</t>
  </si>
  <si>
    <t>Palmitic Acid</t>
  </si>
  <si>
    <t>Lauric Myristic Acid (C1214 FA)</t>
  </si>
  <si>
    <t>Stearic-90</t>
  </si>
  <si>
    <t>Mix DFA Blend</t>
  </si>
  <si>
    <t>Oleic 60</t>
  </si>
  <si>
    <t>Fatty acids total (B)</t>
  </si>
  <si>
    <t>Glycerine CP</t>
  </si>
  <si>
    <t>Glycerine IP</t>
  </si>
  <si>
    <t>Glycerine USP</t>
  </si>
  <si>
    <t>Crude Glycerine</t>
  </si>
  <si>
    <t>Glycerine (Low Grade)</t>
  </si>
  <si>
    <t>Glycerine JP</t>
  </si>
  <si>
    <t>Glycerine Total (C)</t>
  </si>
  <si>
    <t>Fatty Alcohol Residue</t>
  </si>
  <si>
    <t>Pitch</t>
  </si>
  <si>
    <t>Residue Total (D)</t>
  </si>
  <si>
    <t xml:space="preserve">New Products </t>
  </si>
  <si>
    <t>New Products  (E)</t>
  </si>
  <si>
    <t>Sub-Total  (F) = (A+B+C+D+E)</t>
  </si>
  <si>
    <t>Hydrogen gas      (G)</t>
  </si>
  <si>
    <t>Sales  Others(H)</t>
  </si>
  <si>
    <t>Grand Total (I) = (E+G+H)</t>
  </si>
  <si>
    <t>Monthwise Vol (Moving Avg of 3 months</t>
  </si>
  <si>
    <t>Monthwise Val (Moving Avg of 3 months)</t>
  </si>
  <si>
    <t>Val</t>
  </si>
  <si>
    <t>Others</t>
  </si>
  <si>
    <t>Daily Sales Report : June'16</t>
  </si>
  <si>
    <t>Daily Sales Report : Apr'16</t>
  </si>
  <si>
    <t>Daily Sales Report : May'16</t>
  </si>
  <si>
    <t>Daily Sales Report :July'16</t>
  </si>
  <si>
    <t>Daily Sales Report : YTD'16-17</t>
  </si>
  <si>
    <t>Daily Sales Report :Aug'16</t>
  </si>
  <si>
    <t>Daily Sales Report :Sept'16</t>
  </si>
  <si>
    <t>Daily Sales Report :Oct'16</t>
  </si>
  <si>
    <t>Daily Sales Report : Nov'16</t>
  </si>
  <si>
    <t>30th Nov</t>
  </si>
  <si>
    <t>Daily Sales Report :Dec'16</t>
  </si>
  <si>
    <t>Daily Sales Report :Jan'17</t>
  </si>
  <si>
    <t xml:space="preserve"> YTD</t>
  </si>
  <si>
    <t>Daily Sales Report :Feb'17</t>
  </si>
  <si>
    <t>Daily Sales Report :Mar'17</t>
  </si>
  <si>
    <t>1st Mar</t>
  </si>
  <si>
    <t>2nd Mar</t>
  </si>
  <si>
    <t>3rd Mar</t>
  </si>
  <si>
    <t>4th Mar</t>
  </si>
  <si>
    <t>5th Mar</t>
  </si>
  <si>
    <t>6th Mar</t>
  </si>
  <si>
    <t>7th Mar</t>
  </si>
  <si>
    <t>8th Mar</t>
  </si>
  <si>
    <t>9th Mar</t>
  </si>
  <si>
    <t>10th Mar</t>
  </si>
  <si>
    <t>11th Mar</t>
  </si>
  <si>
    <t>12th Mar</t>
  </si>
  <si>
    <t>13th Mar</t>
  </si>
  <si>
    <t>14th Mar</t>
  </si>
  <si>
    <t>15th Mar</t>
  </si>
  <si>
    <t>16th Mar</t>
  </si>
  <si>
    <t>17th Mar</t>
  </si>
  <si>
    <t>18th Mar</t>
  </si>
  <si>
    <t>19th Mar</t>
  </si>
  <si>
    <t>20th Mar</t>
  </si>
  <si>
    <t>21st Mar</t>
  </si>
  <si>
    <t>22nd Mar</t>
  </si>
  <si>
    <t>23rd Mar</t>
  </si>
  <si>
    <t>24th Mar</t>
  </si>
  <si>
    <t>25th Mar</t>
  </si>
  <si>
    <t>26th Mar</t>
  </si>
  <si>
    <t>27th Mar</t>
  </si>
  <si>
    <t>29th Mar</t>
  </si>
  <si>
    <t>30th Mar</t>
  </si>
  <si>
    <t>31st Mar</t>
  </si>
  <si>
    <t>Rs.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</si>
</sst>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[$-409]mmm\-yy;@"/>
    <numFmt numFmtId="168" formatCode="_(* #,##0.0_);_(* \(#,##0.0\);_(* &quot;-&quot;?_);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Rup"/>
    </font>
    <font>
      <b/>
      <sz val="11"/>
      <color theme="1"/>
      <name val="Rupee Foradian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name val="Arial"/>
      <family val="2"/>
    </font>
    <font>
      <b/>
      <sz val="16"/>
      <color indexed="9"/>
      <name val="Arial"/>
      <family val="2"/>
    </font>
    <font>
      <u/>
      <sz val="10"/>
      <color indexed="12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theme="2" tint="-0.24994659260841701"/>
      </left>
      <right/>
      <top style="double">
        <color theme="2" tint="-0.24994659260841701"/>
      </top>
      <bottom/>
      <diagonal/>
    </border>
    <border>
      <left/>
      <right/>
      <top style="double">
        <color theme="2" tint="-0.24994659260841701"/>
      </top>
      <bottom/>
      <diagonal/>
    </border>
    <border>
      <left/>
      <right style="double">
        <color theme="2" tint="-0.24994659260841701"/>
      </right>
      <top style="double">
        <color theme="2" tint="-0.24994659260841701"/>
      </top>
      <bottom/>
      <diagonal/>
    </border>
    <border>
      <left style="double">
        <color theme="2" tint="-0.24994659260841701"/>
      </left>
      <right/>
      <top/>
      <bottom/>
      <diagonal/>
    </border>
    <border>
      <left/>
      <right style="double">
        <color theme="2" tint="-0.24994659260841701"/>
      </right>
      <top/>
      <bottom/>
      <diagonal/>
    </border>
    <border>
      <left style="double">
        <color theme="2" tint="-0.24994659260841701"/>
      </left>
      <right/>
      <top/>
      <bottom style="double">
        <color theme="2" tint="-0.24994659260841701"/>
      </bottom>
      <diagonal/>
    </border>
    <border>
      <left/>
      <right/>
      <top/>
      <bottom style="double">
        <color theme="2" tint="-0.24994659260841701"/>
      </bottom>
      <diagonal/>
    </border>
    <border>
      <left/>
      <right style="double">
        <color theme="2" tint="-0.24994659260841701"/>
      </right>
      <top/>
      <bottom style="double">
        <color theme="2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theme="0" tint="-0.14996795556505021"/>
      </left>
      <right style="thin">
        <color theme="0" tint="-0.14996795556505021"/>
      </right>
      <top style="medium">
        <color theme="0" tint="-0.14993743705557422"/>
      </top>
      <bottom style="medium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3743705557422"/>
      </top>
      <bottom style="medium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medium">
        <color theme="0" tint="-0.1499374370555742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 style="medium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medium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3743705557422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medium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6795556505021"/>
      </bottom>
      <diagonal/>
    </border>
    <border>
      <left style="thin">
        <color theme="0" tint="-0.14996795556505021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0" tint="-0.14996795556505021"/>
      </left>
      <right style="thin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6795556505021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medium">
        <color theme="0" tint="-0.14990691854609822"/>
      </bottom>
      <diagonal/>
    </border>
    <border>
      <left style="medium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theme="0" tint="-0.14993743705557422"/>
      </left>
      <right style="thin">
        <color theme="0" tint="-0.14996795556505021"/>
      </right>
      <top style="medium">
        <color theme="0" tint="-0.14990691854609822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thin">
        <color theme="0" tint="-0.14996795556505021"/>
      </bottom>
      <diagonal/>
    </border>
    <border>
      <left/>
      <right style="medium">
        <color theme="0" tint="-0.14993743705557422"/>
      </right>
      <top style="thin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3743705557422"/>
      </right>
      <top style="medium">
        <color theme="0" tint="-0.14993743705557422"/>
      </top>
      <bottom style="medium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theme="0" tint="-0.14993743705557422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6795556505021"/>
      </right>
      <top style="medium">
        <color theme="0" tint="-0.14993743705557422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3743705557422"/>
      </top>
      <bottom style="medium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3743705557422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3743705557422"/>
      </right>
      <top style="thin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6795556505021"/>
      </left>
      <right style="medium">
        <color theme="0" tint="-0.14993743705557422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theme="0" tint="-0.14993743705557422"/>
      </left>
      <right style="medium">
        <color theme="0" tint="-0.149906918546098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 style="medium">
        <color theme="0" tint="-0.14990691854609822"/>
      </right>
      <top style="thin">
        <color theme="0" tint="-0.14996795556505021"/>
      </top>
      <bottom style="medium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 applyAlignment="0" applyProtection="0"/>
    <xf numFmtId="9" fontId="14" fillId="0" borderId="0" applyFont="0" applyFill="0" applyBorder="0" applyAlignment="0" applyProtection="0"/>
    <xf numFmtId="0" fontId="27" fillId="0" borderId="0"/>
  </cellStyleXfs>
  <cellXfs count="429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Fill="1" applyBorder="1" applyAlignment="1"/>
    <xf numFmtId="165" fontId="2" fillId="0" borderId="1" xfId="0" applyNumberFormat="1" applyFont="1" applyBorder="1" applyAlignment="1">
      <alignment horizontal="center" vertical="top"/>
    </xf>
    <xf numFmtId="165" fontId="0" fillId="0" borderId="2" xfId="1" applyNumberFormat="1" applyFont="1" applyBorder="1"/>
    <xf numFmtId="165" fontId="1" fillId="0" borderId="2" xfId="1" applyNumberFormat="1" applyFont="1" applyBorder="1"/>
    <xf numFmtId="165" fontId="2" fillId="0" borderId="2" xfId="1" applyNumberFormat="1" applyFont="1" applyBorder="1"/>
    <xf numFmtId="165" fontId="0" fillId="0" borderId="0" xfId="1" applyNumberFormat="1" applyFont="1"/>
    <xf numFmtId="165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2" fillId="0" borderId="0" xfId="0" applyFont="1" applyFill="1"/>
    <xf numFmtId="43" fontId="5" fillId="0" borderId="0" xfId="1" applyFont="1" applyAlignment="1"/>
    <xf numFmtId="43" fontId="2" fillId="0" borderId="0" xfId="1" applyFont="1" applyAlignment="1"/>
    <xf numFmtId="0" fontId="4" fillId="0" borderId="0" xfId="0" applyFont="1"/>
    <xf numFmtId="0" fontId="4" fillId="0" borderId="5" xfId="0" applyFont="1" applyBorder="1"/>
    <xf numFmtId="0" fontId="2" fillId="0" borderId="8" xfId="0" applyFont="1" applyBorder="1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164" fontId="2" fillId="0" borderId="9" xfId="1" applyNumberFormat="1" applyFont="1" applyBorder="1" applyAlignment="1">
      <alignment horizontal="center" vertical="top" wrapText="1"/>
    </xf>
    <xf numFmtId="0" fontId="2" fillId="0" borderId="10" xfId="0" applyFont="1" applyBorder="1" applyAlignment="1">
      <alignment vertical="top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vertical="top"/>
    </xf>
    <xf numFmtId="165" fontId="2" fillId="0" borderId="14" xfId="0" applyNumberFormat="1" applyFont="1" applyBorder="1" applyAlignment="1">
      <alignment horizontal="center" vertical="top"/>
    </xf>
    <xf numFmtId="0" fontId="0" fillId="0" borderId="8" xfId="0" applyBorder="1" applyAlignment="1">
      <alignment horizontal="left" indent="1"/>
    </xf>
    <xf numFmtId="165" fontId="0" fillId="0" borderId="9" xfId="1" applyNumberFormat="1" applyFont="1" applyBorder="1"/>
    <xf numFmtId="165" fontId="2" fillId="0" borderId="9" xfId="1" applyNumberFormat="1" applyFont="1" applyBorder="1"/>
    <xf numFmtId="0" fontId="2" fillId="0" borderId="8" xfId="0" applyFont="1" applyBorder="1"/>
    <xf numFmtId="165" fontId="1" fillId="0" borderId="9" xfId="1" applyNumberFormat="1" applyFont="1" applyBorder="1"/>
    <xf numFmtId="0" fontId="2" fillId="0" borderId="10" xfId="0" applyFont="1" applyBorder="1"/>
    <xf numFmtId="165" fontId="2" fillId="0" borderId="11" xfId="1" applyNumberFormat="1" applyFont="1" applyBorder="1"/>
    <xf numFmtId="165" fontId="2" fillId="0" borderId="12" xfId="1" applyNumberFormat="1" applyFont="1" applyBorder="1"/>
    <xf numFmtId="0" fontId="4" fillId="0" borderId="15" xfId="0" applyFont="1" applyBorder="1"/>
    <xf numFmtId="164" fontId="2" fillId="0" borderId="2" xfId="1" applyNumberFormat="1" applyFont="1" applyBorder="1"/>
    <xf numFmtId="164" fontId="2" fillId="0" borderId="11" xfId="1" applyNumberFormat="1" applyFont="1" applyBorder="1"/>
    <xf numFmtId="164" fontId="2" fillId="0" borderId="1" xfId="0" applyNumberFormat="1" applyFont="1" applyBorder="1" applyAlignment="1">
      <alignment horizontal="center" vertical="top"/>
    </xf>
    <xf numFmtId="164" fontId="0" fillId="0" borderId="2" xfId="1" applyNumberFormat="1" applyFont="1" applyBorder="1"/>
    <xf numFmtId="164" fontId="1" fillId="0" borderId="2" xfId="1" applyNumberFormat="1" applyFont="1" applyBorder="1"/>
    <xf numFmtId="0" fontId="2" fillId="0" borderId="0" xfId="0" applyFont="1" applyFill="1" applyBorder="1"/>
    <xf numFmtId="164" fontId="1" fillId="0" borderId="3" xfId="1" applyNumberFormat="1" applyFont="1" applyBorder="1"/>
    <xf numFmtId="164" fontId="2" fillId="0" borderId="14" xfId="0" applyNumberFormat="1" applyFont="1" applyBorder="1" applyAlignment="1">
      <alignment horizontal="center" vertical="top"/>
    </xf>
    <xf numFmtId="164" fontId="0" fillId="0" borderId="9" xfId="1" applyNumberFormat="1" applyFont="1" applyBorder="1"/>
    <xf numFmtId="164" fontId="2" fillId="0" borderId="9" xfId="1" applyNumberFormat="1" applyFont="1" applyBorder="1"/>
    <xf numFmtId="164" fontId="1" fillId="0" borderId="9" xfId="1" applyNumberFormat="1" applyFont="1" applyBorder="1"/>
    <xf numFmtId="164" fontId="2" fillId="0" borderId="12" xfId="1" applyNumberFormat="1" applyFont="1" applyBorder="1"/>
    <xf numFmtId="0" fontId="0" fillId="0" borderId="0" xfId="0" applyAlignment="1">
      <alignment wrapText="1"/>
    </xf>
    <xf numFmtId="0" fontId="2" fillId="0" borderId="19" xfId="0" applyFont="1" applyBorder="1"/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6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2" borderId="16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3" borderId="19" xfId="0" applyFont="1" applyFill="1" applyBorder="1"/>
    <xf numFmtId="167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0" fillId="3" borderId="20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/>
    <xf numFmtId="167" fontId="2" fillId="2" borderId="17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164" fontId="2" fillId="0" borderId="24" xfId="1" applyNumberFormat="1" applyFont="1" applyBorder="1" applyAlignment="1">
      <alignment horizontal="center" vertical="top" wrapText="1"/>
    </xf>
    <xf numFmtId="165" fontId="2" fillId="0" borderId="25" xfId="0" applyNumberFormat="1" applyFont="1" applyBorder="1" applyAlignment="1">
      <alignment horizontal="center" vertical="top"/>
    </xf>
    <xf numFmtId="165" fontId="0" fillId="0" borderId="26" xfId="1" applyNumberFormat="1" applyFont="1" applyBorder="1"/>
    <xf numFmtId="165" fontId="2" fillId="0" borderId="26" xfId="1" applyNumberFormat="1" applyFont="1" applyBorder="1"/>
    <xf numFmtId="165" fontId="1" fillId="0" borderId="26" xfId="1" applyNumberFormat="1" applyFont="1" applyBorder="1"/>
    <xf numFmtId="165" fontId="1" fillId="0" borderId="27" xfId="1" applyNumberFormat="1" applyFont="1" applyBorder="1"/>
    <xf numFmtId="165" fontId="2" fillId="0" borderId="24" xfId="1" applyNumberFormat="1" applyFont="1" applyBorder="1"/>
    <xf numFmtId="0" fontId="2" fillId="0" borderId="4" xfId="0" applyFont="1" applyFill="1" applyBorder="1" applyAlignment="1"/>
    <xf numFmtId="0" fontId="2" fillId="0" borderId="24" xfId="0" applyFont="1" applyBorder="1" applyAlignment="1">
      <alignment horizontal="center" vertical="top"/>
    </xf>
    <xf numFmtId="164" fontId="2" fillId="0" borderId="25" xfId="1" applyNumberFormat="1" applyFont="1" applyBorder="1" applyAlignment="1">
      <alignment horizontal="center" vertical="top"/>
    </xf>
    <xf numFmtId="164" fontId="0" fillId="0" borderId="26" xfId="1" applyNumberFormat="1" applyFont="1" applyBorder="1"/>
    <xf numFmtId="164" fontId="2" fillId="0" borderId="26" xfId="1" applyNumberFormat="1" applyFont="1" applyBorder="1"/>
    <xf numFmtId="164" fontId="1" fillId="0" borderId="26" xfId="1" applyNumberFormat="1" applyFont="1" applyBorder="1"/>
    <xf numFmtId="164" fontId="1" fillId="0" borderId="27" xfId="1" applyNumberFormat="1" applyFont="1" applyBorder="1"/>
    <xf numFmtId="164" fontId="2" fillId="0" borderId="24" xfId="1" applyNumberFormat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6" xfId="0" applyFont="1" applyBorder="1" applyAlignment="1">
      <alignment horizontal="center" vertical="top" wrapText="1"/>
    </xf>
    <xf numFmtId="0" fontId="0" fillId="0" borderId="31" xfId="0" applyBorder="1" applyAlignment="1">
      <alignment horizontal="center"/>
    </xf>
    <xf numFmtId="0" fontId="2" fillId="0" borderId="32" xfId="0" applyFont="1" applyBorder="1" applyAlignment="1">
      <alignment vertical="top"/>
    </xf>
    <xf numFmtId="0" fontId="0" fillId="0" borderId="32" xfId="0" applyBorder="1" applyAlignment="1">
      <alignment horizontal="left" indent="1"/>
    </xf>
    <xf numFmtId="165" fontId="0" fillId="0" borderId="33" xfId="1" applyNumberFormat="1" applyFont="1" applyBorder="1"/>
    <xf numFmtId="165" fontId="0" fillId="0" borderId="34" xfId="1" applyNumberFormat="1" applyFont="1" applyBorder="1"/>
    <xf numFmtId="165" fontId="1" fillId="0" borderId="33" xfId="1" applyNumberFormat="1" applyFont="1" applyBorder="1"/>
    <xf numFmtId="165" fontId="2" fillId="0" borderId="33" xfId="1" applyNumberFormat="1" applyFont="1" applyBorder="1"/>
    <xf numFmtId="165" fontId="2" fillId="0" borderId="34" xfId="1" applyNumberFormat="1" applyFont="1" applyBorder="1"/>
    <xf numFmtId="0" fontId="2" fillId="0" borderId="32" xfId="0" applyFont="1" applyBorder="1"/>
    <xf numFmtId="0" fontId="2" fillId="0" borderId="35" xfId="0" applyFont="1" applyBorder="1" applyAlignment="1">
      <alignment vertical="top"/>
    </xf>
    <xf numFmtId="165" fontId="2" fillId="0" borderId="36" xfId="0" applyNumberFormat="1" applyFont="1" applyBorder="1" applyAlignment="1">
      <alignment horizontal="center" vertical="top"/>
    </xf>
    <xf numFmtId="165" fontId="2" fillId="0" borderId="37" xfId="0" applyNumberFormat="1" applyFont="1" applyBorder="1" applyAlignment="1">
      <alignment horizontal="center" vertical="top"/>
    </xf>
    <xf numFmtId="0" fontId="2" fillId="0" borderId="38" xfId="0" applyFont="1" applyBorder="1" applyAlignment="1">
      <alignment vertical="top"/>
    </xf>
    <xf numFmtId="0" fontId="0" fillId="0" borderId="39" xfId="0" applyBorder="1" applyAlignment="1">
      <alignment horizontal="center"/>
    </xf>
    <xf numFmtId="0" fontId="2" fillId="0" borderId="36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4" fillId="0" borderId="41" xfId="0" applyFont="1" applyBorder="1"/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25" xfId="0" applyNumberFormat="1" applyFont="1" applyBorder="1" applyAlignment="1">
      <alignment horizontal="center" vertical="top"/>
    </xf>
    <xf numFmtId="164" fontId="0" fillId="0" borderId="33" xfId="1" applyNumberFormat="1" applyFont="1" applyBorder="1"/>
    <xf numFmtId="164" fontId="0" fillId="0" borderId="34" xfId="1" applyNumberFormat="1" applyFont="1" applyBorder="1"/>
    <xf numFmtId="164" fontId="1" fillId="0" borderId="33" xfId="1" applyNumberFormat="1" applyFont="1" applyBorder="1"/>
    <xf numFmtId="164" fontId="2" fillId="0" borderId="33" xfId="1" applyNumberFormat="1" applyFont="1" applyBorder="1"/>
    <xf numFmtId="164" fontId="2" fillId="0" borderId="36" xfId="0" applyNumberFormat="1" applyFont="1" applyBorder="1" applyAlignment="1">
      <alignment horizontal="center" vertical="top"/>
    </xf>
    <xf numFmtId="0" fontId="4" fillId="0" borderId="42" xfId="0" applyFont="1" applyBorder="1"/>
    <xf numFmtId="0" fontId="2" fillId="0" borderId="44" xfId="0" applyFont="1" applyBorder="1"/>
    <xf numFmtId="165" fontId="1" fillId="0" borderId="45" xfId="1" applyNumberFormat="1" applyFont="1" applyBorder="1"/>
    <xf numFmtId="0" fontId="2" fillId="0" borderId="46" xfId="0" applyFont="1" applyBorder="1"/>
    <xf numFmtId="165" fontId="2" fillId="0" borderId="47" xfId="1" applyNumberFormat="1" applyFont="1" applyBorder="1"/>
    <xf numFmtId="165" fontId="2" fillId="0" borderId="48" xfId="1" applyNumberFormat="1" applyFont="1" applyBorder="1"/>
    <xf numFmtId="164" fontId="1" fillId="0" borderId="45" xfId="1" applyNumberFormat="1" applyFont="1" applyBorder="1"/>
    <xf numFmtId="164" fontId="2" fillId="0" borderId="47" xfId="1" applyNumberFormat="1" applyFont="1" applyBorder="1"/>
    <xf numFmtId="164" fontId="2" fillId="0" borderId="48" xfId="1" applyNumberFormat="1" applyFont="1" applyBorder="1"/>
    <xf numFmtId="0" fontId="2" fillId="0" borderId="36" xfId="0" applyFont="1" applyBorder="1" applyAlignment="1">
      <alignment horizontal="center" vertical="top"/>
    </xf>
    <xf numFmtId="0" fontId="2" fillId="0" borderId="42" xfId="0" applyFont="1" applyFill="1" applyBorder="1" applyAlignment="1"/>
    <xf numFmtId="0" fontId="2" fillId="0" borderId="49" xfId="0" applyFont="1" applyBorder="1" applyAlignment="1">
      <alignment vertical="top"/>
    </xf>
    <xf numFmtId="0" fontId="2" fillId="0" borderId="50" xfId="0" applyFont="1" applyBorder="1" applyAlignment="1">
      <alignment horizontal="center" vertical="top"/>
    </xf>
    <xf numFmtId="0" fontId="2" fillId="0" borderId="50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/>
    </xf>
    <xf numFmtId="164" fontId="2" fillId="0" borderId="36" xfId="1" applyNumberFormat="1" applyFont="1" applyBorder="1" applyAlignment="1">
      <alignment horizontal="center" vertical="top"/>
    </xf>
    <xf numFmtId="164" fontId="2" fillId="0" borderId="40" xfId="1" applyNumberFormat="1" applyFont="1" applyBorder="1" applyAlignment="1">
      <alignment horizontal="center" vertical="top" wrapText="1"/>
    </xf>
    <xf numFmtId="164" fontId="2" fillId="0" borderId="37" xfId="1" applyNumberFormat="1" applyFont="1" applyBorder="1" applyAlignment="1">
      <alignment horizontal="center" vertical="top" wrapText="1"/>
    </xf>
    <xf numFmtId="0" fontId="2" fillId="0" borderId="42" xfId="0" applyFont="1" applyFill="1" applyBorder="1" applyAlignment="1">
      <alignment horizontal="center"/>
    </xf>
    <xf numFmtId="43" fontId="2" fillId="0" borderId="43" xfId="1" applyFont="1" applyBorder="1" applyAlignment="1"/>
    <xf numFmtId="0" fontId="2" fillId="0" borderId="51" xfId="0" applyFont="1" applyFill="1" applyBorder="1" applyAlignment="1"/>
    <xf numFmtId="0" fontId="2" fillId="0" borderId="52" xfId="0" applyFont="1" applyBorder="1" applyAlignment="1">
      <alignment horizontal="center" vertical="top" wrapText="1"/>
    </xf>
    <xf numFmtId="0" fontId="2" fillId="0" borderId="53" xfId="0" applyFont="1" applyBorder="1" applyAlignment="1">
      <alignment horizontal="center" vertical="top"/>
    </xf>
    <xf numFmtId="165" fontId="2" fillId="0" borderId="52" xfId="0" applyNumberFormat="1" applyFont="1" applyBorder="1" applyAlignment="1">
      <alignment horizontal="center" vertical="top"/>
    </xf>
    <xf numFmtId="165" fontId="1" fillId="0" borderId="54" xfId="1" applyNumberFormat="1" applyFont="1" applyBorder="1"/>
    <xf numFmtId="165" fontId="2" fillId="0" borderId="54" xfId="1" applyNumberFormat="1" applyFont="1" applyBorder="1"/>
    <xf numFmtId="165" fontId="0" fillId="0" borderId="54" xfId="1" applyNumberFormat="1" applyFont="1" applyBorder="1"/>
    <xf numFmtId="165" fontId="1" fillId="0" borderId="55" xfId="1" applyNumberFormat="1" applyFont="1" applyBorder="1"/>
    <xf numFmtId="165" fontId="2" fillId="0" borderId="56" xfId="1" applyNumberFormat="1" applyFont="1" applyBorder="1"/>
    <xf numFmtId="0" fontId="2" fillId="0" borderId="51" xfId="0" applyFont="1" applyFill="1" applyBorder="1" applyAlignment="1">
      <alignment horizontal="center"/>
    </xf>
    <xf numFmtId="164" fontId="2" fillId="0" borderId="52" xfId="1" applyNumberFormat="1" applyFont="1" applyBorder="1" applyAlignment="1">
      <alignment horizontal="center" vertical="top"/>
    </xf>
    <xf numFmtId="164" fontId="1" fillId="0" borderId="54" xfId="1" applyNumberFormat="1" applyFont="1" applyBorder="1"/>
    <xf numFmtId="164" fontId="2" fillId="0" borderId="54" xfId="1" applyNumberFormat="1" applyFont="1" applyBorder="1"/>
    <xf numFmtId="164" fontId="0" fillId="0" borderId="54" xfId="1" applyNumberFormat="1" applyFont="1" applyBorder="1"/>
    <xf numFmtId="164" fontId="1" fillId="0" borderId="55" xfId="1" applyNumberFormat="1" applyFont="1" applyBorder="1"/>
    <xf numFmtId="164" fontId="2" fillId="0" borderId="56" xfId="1" applyNumberFormat="1" applyFont="1" applyBorder="1"/>
    <xf numFmtId="0" fontId="2" fillId="0" borderId="57" xfId="0" applyFont="1" applyBorder="1" applyAlignment="1">
      <alignment horizontal="center"/>
    </xf>
    <xf numFmtId="0" fontId="0" fillId="0" borderId="58" xfId="0" applyBorder="1" applyAlignment="1">
      <alignment horizontal="center"/>
    </xf>
    <xf numFmtId="165" fontId="0" fillId="0" borderId="59" xfId="1" applyNumberFormat="1" applyFont="1" applyBorder="1"/>
    <xf numFmtId="165" fontId="1" fillId="0" borderId="59" xfId="1" applyNumberFormat="1" applyFont="1" applyBorder="1"/>
    <xf numFmtId="165" fontId="1" fillId="0" borderId="60" xfId="1" applyNumberFormat="1" applyFont="1" applyBorder="1"/>
    <xf numFmtId="164" fontId="0" fillId="0" borderId="59" xfId="1" applyNumberFormat="1" applyFont="1" applyBorder="1"/>
    <xf numFmtId="164" fontId="1" fillId="0" borderId="59" xfId="1" applyNumberFormat="1" applyFont="1" applyBorder="1"/>
    <xf numFmtId="164" fontId="1" fillId="0" borderId="60" xfId="1" applyNumberFormat="1" applyFont="1" applyBorder="1"/>
    <xf numFmtId="0" fontId="0" fillId="0" borderId="4" xfId="0" applyBorder="1"/>
    <xf numFmtId="0" fontId="2" fillId="0" borderId="61" xfId="0" applyFont="1" applyFill="1" applyBorder="1" applyAlignment="1">
      <alignment horizontal="center" vertical="top" wrapText="1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9" fontId="2" fillId="0" borderId="32" xfId="2" applyFont="1" applyFill="1" applyBorder="1" applyAlignment="1">
      <alignment horizontal="center" vertical="top"/>
    </xf>
    <xf numFmtId="9" fontId="1" fillId="0" borderId="32" xfId="2" applyFont="1" applyFill="1" applyBorder="1" applyAlignment="1">
      <alignment horizontal="center" vertical="top"/>
    </xf>
    <xf numFmtId="0" fontId="0" fillId="0" borderId="32" xfId="0" applyBorder="1"/>
    <xf numFmtId="9" fontId="1" fillId="0" borderId="44" xfId="2" applyFont="1" applyFill="1" applyBorder="1" applyAlignment="1">
      <alignment horizontal="center" vertical="top"/>
    </xf>
    <xf numFmtId="9" fontId="2" fillId="0" borderId="46" xfId="2" applyFont="1" applyFill="1" applyBorder="1" applyAlignment="1">
      <alignment horizontal="center" vertical="top"/>
    </xf>
    <xf numFmtId="0" fontId="0" fillId="0" borderId="65" xfId="0" applyBorder="1"/>
    <xf numFmtId="9" fontId="2" fillId="0" borderId="35" xfId="2" applyFont="1" applyFill="1" applyBorder="1" applyAlignment="1">
      <alignment horizontal="center" vertical="top"/>
    </xf>
    <xf numFmtId="0" fontId="2" fillId="0" borderId="49" xfId="0" applyFont="1" applyBorder="1" applyAlignment="1">
      <alignment horizontal="center" vertical="top" wrapText="1"/>
    </xf>
    <xf numFmtId="0" fontId="2" fillId="0" borderId="38" xfId="0" applyFont="1" applyBorder="1"/>
    <xf numFmtId="9" fontId="2" fillId="0" borderId="66" xfId="2" applyFont="1" applyFill="1" applyBorder="1" applyAlignment="1">
      <alignment horizontal="center" vertical="top"/>
    </xf>
    <xf numFmtId="9" fontId="1" fillId="0" borderId="66" xfId="2" applyFont="1" applyFill="1" applyBorder="1" applyAlignment="1">
      <alignment horizontal="center" vertical="top"/>
    </xf>
    <xf numFmtId="0" fontId="0" fillId="0" borderId="66" xfId="0" applyBorder="1"/>
    <xf numFmtId="0" fontId="0" fillId="0" borderId="67" xfId="0" applyBorder="1"/>
    <xf numFmtId="9" fontId="2" fillId="0" borderId="68" xfId="2" applyFont="1" applyFill="1" applyBorder="1" applyAlignment="1">
      <alignment horizontal="center" vertical="top"/>
    </xf>
    <xf numFmtId="0" fontId="2" fillId="0" borderId="69" xfId="0" applyFont="1" applyBorder="1"/>
    <xf numFmtId="9" fontId="1" fillId="0" borderId="70" xfId="2" applyFont="1" applyFill="1" applyBorder="1" applyAlignment="1">
      <alignment horizontal="center" vertical="top"/>
    </xf>
    <xf numFmtId="9" fontId="2" fillId="0" borderId="71" xfId="2" applyFont="1" applyFill="1" applyBorder="1" applyAlignment="1">
      <alignment horizontal="center" vertical="top"/>
    </xf>
    <xf numFmtId="0" fontId="2" fillId="0" borderId="72" xfId="0" applyFont="1" applyFill="1" applyBorder="1" applyAlignment="1"/>
    <xf numFmtId="0" fontId="2" fillId="0" borderId="73" xfId="0" applyFont="1" applyBorder="1" applyAlignment="1">
      <alignment horizontal="center" vertical="top" wrapText="1"/>
    </xf>
    <xf numFmtId="0" fontId="2" fillId="0" borderId="74" xfId="0" applyFont="1" applyBorder="1" applyAlignment="1">
      <alignment horizontal="center" vertical="top"/>
    </xf>
    <xf numFmtId="165" fontId="2" fillId="0" borderId="73" xfId="0" applyNumberFormat="1" applyFont="1" applyBorder="1" applyAlignment="1">
      <alignment horizontal="center" vertical="top"/>
    </xf>
    <xf numFmtId="165" fontId="0" fillId="0" borderId="75" xfId="1" applyNumberFormat="1" applyFont="1" applyBorder="1"/>
    <xf numFmtId="165" fontId="1" fillId="0" borderId="75" xfId="1" applyNumberFormat="1" applyFont="1" applyBorder="1"/>
    <xf numFmtId="165" fontId="2" fillId="0" borderId="75" xfId="1" applyNumberFormat="1" applyFont="1" applyBorder="1"/>
    <xf numFmtId="165" fontId="2" fillId="0" borderId="76" xfId="1" applyNumberFormat="1" applyFont="1" applyBorder="1"/>
    <xf numFmtId="0" fontId="2" fillId="0" borderId="77" xfId="0" applyFont="1" applyFill="1" applyBorder="1" applyAlignment="1"/>
    <xf numFmtId="0" fontId="2" fillId="0" borderId="78" xfId="0" applyFont="1" applyBorder="1" applyAlignment="1">
      <alignment horizontal="center" vertical="top" wrapText="1"/>
    </xf>
    <xf numFmtId="0" fontId="2" fillId="0" borderId="79" xfId="0" applyFont="1" applyBorder="1" applyAlignment="1">
      <alignment horizontal="center" vertical="top"/>
    </xf>
    <xf numFmtId="165" fontId="2" fillId="0" borderId="78" xfId="0" applyNumberFormat="1" applyFont="1" applyBorder="1" applyAlignment="1">
      <alignment horizontal="center" vertical="top"/>
    </xf>
    <xf numFmtId="165" fontId="1" fillId="0" borderId="80" xfId="1" applyNumberFormat="1" applyFont="1" applyBorder="1"/>
    <xf numFmtId="165" fontId="2" fillId="0" borderId="80" xfId="1" applyNumberFormat="1" applyFont="1" applyBorder="1"/>
    <xf numFmtId="165" fontId="2" fillId="0" borderId="81" xfId="1" applyNumberFormat="1" applyFont="1" applyBorder="1"/>
    <xf numFmtId="0" fontId="2" fillId="0" borderId="72" xfId="0" applyFont="1" applyFill="1" applyBorder="1" applyAlignment="1">
      <alignment horizontal="center"/>
    </xf>
    <xf numFmtId="164" fontId="2" fillId="0" borderId="73" xfId="1" applyNumberFormat="1" applyFont="1" applyBorder="1" applyAlignment="1">
      <alignment horizontal="center" vertical="top"/>
    </xf>
    <xf numFmtId="164" fontId="0" fillId="0" borderId="75" xfId="1" applyNumberFormat="1" applyFont="1" applyBorder="1"/>
    <xf numFmtId="164" fontId="1" fillId="0" borderId="75" xfId="1" applyNumberFormat="1" applyFont="1" applyBorder="1"/>
    <xf numFmtId="164" fontId="2" fillId="0" borderId="75" xfId="1" applyNumberFormat="1" applyFont="1" applyBorder="1"/>
    <xf numFmtId="164" fontId="2" fillId="0" borderId="76" xfId="1" applyNumberFormat="1" applyFont="1" applyBorder="1"/>
    <xf numFmtId="0" fontId="2" fillId="0" borderId="77" xfId="0" applyFont="1" applyFill="1" applyBorder="1" applyAlignment="1">
      <alignment horizontal="center"/>
    </xf>
    <xf numFmtId="164" fontId="2" fillId="0" borderId="78" xfId="1" applyNumberFormat="1" applyFont="1" applyBorder="1" applyAlignment="1">
      <alignment horizontal="center" vertical="top"/>
    </xf>
    <xf numFmtId="164" fontId="1" fillId="0" borderId="80" xfId="1" applyNumberFormat="1" applyFont="1" applyBorder="1"/>
    <xf numFmtId="164" fontId="2" fillId="0" borderId="80" xfId="1" applyNumberFormat="1" applyFont="1" applyBorder="1"/>
    <xf numFmtId="164" fontId="2" fillId="0" borderId="81" xfId="1" applyNumberFormat="1" applyFont="1" applyBorder="1"/>
    <xf numFmtId="0" fontId="2" fillId="0" borderId="82" xfId="0" applyFont="1" applyFill="1" applyBorder="1" applyAlignment="1"/>
    <xf numFmtId="0" fontId="2" fillId="0" borderId="83" xfId="0" applyFont="1" applyBorder="1" applyAlignment="1">
      <alignment horizontal="center" vertical="top" wrapText="1"/>
    </xf>
    <xf numFmtId="0" fontId="2" fillId="0" borderId="84" xfId="0" applyFont="1" applyBorder="1" applyAlignment="1">
      <alignment horizontal="center" vertical="top"/>
    </xf>
    <xf numFmtId="165" fontId="2" fillId="0" borderId="85" xfId="0" applyNumberFormat="1" applyFont="1" applyBorder="1" applyAlignment="1">
      <alignment horizontal="center" vertical="top"/>
    </xf>
    <xf numFmtId="165" fontId="1" fillId="0" borderId="86" xfId="1" applyNumberFormat="1" applyFont="1" applyBorder="1"/>
    <xf numFmtId="165" fontId="2" fillId="0" borderId="86" xfId="1" applyNumberFormat="1" applyFont="1" applyBorder="1"/>
    <xf numFmtId="165" fontId="2" fillId="0" borderId="87" xfId="1" applyNumberFormat="1" applyFont="1" applyBorder="1"/>
    <xf numFmtId="0" fontId="2" fillId="0" borderId="88" xfId="0" applyFont="1" applyBorder="1" applyAlignment="1">
      <alignment horizontal="center" vertical="top" wrapText="1"/>
    </xf>
    <xf numFmtId="165" fontId="1" fillId="0" borderId="89" xfId="1" applyNumberFormat="1" applyFont="1" applyBorder="1"/>
    <xf numFmtId="0" fontId="2" fillId="0" borderId="82" xfId="0" applyFont="1" applyFill="1" applyBorder="1" applyAlignment="1">
      <alignment horizontal="center"/>
    </xf>
    <xf numFmtId="164" fontId="2" fillId="0" borderId="85" xfId="1" applyNumberFormat="1" applyFont="1" applyBorder="1" applyAlignment="1">
      <alignment horizontal="center" vertical="top"/>
    </xf>
    <xf numFmtId="164" fontId="1" fillId="0" borderId="86" xfId="1" applyNumberFormat="1" applyFont="1" applyBorder="1"/>
    <xf numFmtId="164" fontId="2" fillId="0" borderId="86" xfId="1" applyNumberFormat="1" applyFont="1" applyBorder="1"/>
    <xf numFmtId="164" fontId="2" fillId="0" borderId="87" xfId="1" applyNumberFormat="1" applyFont="1" applyBorder="1"/>
    <xf numFmtId="164" fontId="1" fillId="0" borderId="89" xfId="1" applyNumberFormat="1" applyFont="1" applyBorder="1"/>
    <xf numFmtId="0" fontId="2" fillId="4" borderId="42" xfId="0" applyFont="1" applyFill="1" applyBorder="1" applyAlignment="1"/>
    <xf numFmtId="0" fontId="2" fillId="4" borderId="36" xfId="0" applyFont="1" applyFill="1" applyBorder="1" applyAlignment="1">
      <alignment horizontal="center" vertical="top" wrapText="1"/>
    </xf>
    <xf numFmtId="0" fontId="2" fillId="4" borderId="39" xfId="0" applyFont="1" applyFill="1" applyBorder="1" applyAlignment="1">
      <alignment horizontal="center" vertical="top"/>
    </xf>
    <xf numFmtId="165" fontId="2" fillId="4" borderId="36" xfId="0" applyNumberFormat="1" applyFont="1" applyFill="1" applyBorder="1" applyAlignment="1">
      <alignment horizontal="center" vertical="top"/>
    </xf>
    <xf numFmtId="165" fontId="1" fillId="4" borderId="33" xfId="1" applyNumberFormat="1" applyFont="1" applyFill="1" applyBorder="1"/>
    <xf numFmtId="165" fontId="2" fillId="4" borderId="33" xfId="1" applyNumberFormat="1" applyFont="1" applyFill="1" applyBorder="1"/>
    <xf numFmtId="165" fontId="1" fillId="4" borderId="45" xfId="1" applyNumberFormat="1" applyFont="1" applyFill="1" applyBorder="1"/>
    <xf numFmtId="165" fontId="2" fillId="4" borderId="47" xfId="1" applyNumberFormat="1" applyFont="1" applyFill="1" applyBorder="1"/>
    <xf numFmtId="0" fontId="2" fillId="4" borderId="42" xfId="0" applyFont="1" applyFill="1" applyBorder="1" applyAlignment="1">
      <alignment horizontal="center"/>
    </xf>
    <xf numFmtId="164" fontId="2" fillId="4" borderId="36" xfId="1" applyNumberFormat="1" applyFont="1" applyFill="1" applyBorder="1" applyAlignment="1">
      <alignment horizontal="center" vertical="top"/>
    </xf>
    <xf numFmtId="164" fontId="1" fillId="4" borderId="33" xfId="1" applyNumberFormat="1" applyFont="1" applyFill="1" applyBorder="1"/>
    <xf numFmtId="164" fontId="2" fillId="4" borderId="33" xfId="1" applyNumberFormat="1" applyFont="1" applyFill="1" applyBorder="1"/>
    <xf numFmtId="164" fontId="1" fillId="4" borderId="45" xfId="1" applyNumberFormat="1" applyFont="1" applyFill="1" applyBorder="1"/>
    <xf numFmtId="0" fontId="0" fillId="0" borderId="90" xfId="0" applyBorder="1"/>
    <xf numFmtId="0" fontId="2" fillId="0" borderId="91" xfId="0" applyFont="1" applyBorder="1" applyAlignment="1">
      <alignment horizontal="center" vertical="top" wrapText="1"/>
    </xf>
    <xf numFmtId="0" fontId="2" fillId="0" borderId="92" xfId="0" applyFont="1" applyBorder="1"/>
    <xf numFmtId="9" fontId="2" fillId="0" borderId="93" xfId="2" applyFont="1" applyFill="1" applyBorder="1" applyAlignment="1">
      <alignment horizontal="center" vertical="top"/>
    </xf>
    <xf numFmtId="9" fontId="2" fillId="0" borderId="72" xfId="2" applyFont="1" applyFill="1" applyBorder="1" applyAlignment="1">
      <alignment horizontal="center"/>
    </xf>
    <xf numFmtId="9" fontId="2" fillId="0" borderId="73" xfId="2" applyFont="1" applyBorder="1" applyAlignment="1">
      <alignment horizontal="center" vertical="top" wrapText="1"/>
    </xf>
    <xf numFmtId="9" fontId="2" fillId="0" borderId="74" xfId="2" applyFont="1" applyBorder="1" applyAlignment="1">
      <alignment horizontal="center" vertical="top"/>
    </xf>
    <xf numFmtId="9" fontId="2" fillId="0" borderId="73" xfId="2" applyFont="1" applyBorder="1" applyAlignment="1">
      <alignment horizontal="center" vertical="top"/>
    </xf>
    <xf numFmtId="9" fontId="0" fillId="0" borderId="75" xfId="2" applyFont="1" applyBorder="1" applyAlignment="1">
      <alignment horizontal="center"/>
    </xf>
    <xf numFmtId="9" fontId="1" fillId="0" borderId="75" xfId="2" applyFont="1" applyBorder="1" applyAlignment="1">
      <alignment horizontal="center"/>
    </xf>
    <xf numFmtId="9" fontId="2" fillId="0" borderId="75" xfId="2" applyFont="1" applyBorder="1" applyAlignment="1">
      <alignment horizontal="center"/>
    </xf>
    <xf numFmtId="9" fontId="2" fillId="0" borderId="76" xfId="2" applyFont="1" applyBorder="1" applyAlignment="1">
      <alignment horizontal="center"/>
    </xf>
    <xf numFmtId="9" fontId="0" fillId="0" borderId="0" xfId="2" applyFont="1" applyAlignment="1">
      <alignment horizontal="center"/>
    </xf>
    <xf numFmtId="9" fontId="2" fillId="0" borderId="0" xfId="2" applyFont="1" applyAlignment="1">
      <alignment horizontal="center"/>
    </xf>
    <xf numFmtId="0" fontId="0" fillId="0" borderId="0" xfId="0" applyAlignment="1"/>
    <xf numFmtId="0" fontId="2" fillId="0" borderId="39" xfId="0" applyFont="1" applyBorder="1" applyAlignment="1">
      <alignment vertical="top"/>
    </xf>
    <xf numFmtId="165" fontId="2" fillId="0" borderId="36" xfId="0" applyNumberFormat="1" applyFont="1" applyBorder="1" applyAlignment="1">
      <alignment vertical="top"/>
    </xf>
    <xf numFmtId="165" fontId="1" fillId="0" borderId="33" xfId="1" applyNumberFormat="1" applyFont="1" applyBorder="1" applyAlignment="1"/>
    <xf numFmtId="165" fontId="2" fillId="0" borderId="47" xfId="1" applyNumberFormat="1" applyFont="1" applyBorder="1" applyAlignment="1"/>
    <xf numFmtId="165" fontId="0" fillId="0" borderId="0" xfId="0" applyNumberFormat="1" applyAlignment="1"/>
    <xf numFmtId="0" fontId="2" fillId="0" borderId="0" xfId="0" applyFont="1" applyAlignment="1"/>
    <xf numFmtId="164" fontId="2" fillId="0" borderId="36" xfId="1" applyNumberFormat="1" applyFont="1" applyBorder="1" applyAlignment="1">
      <alignment vertical="top"/>
    </xf>
    <xf numFmtId="164" fontId="1" fillId="0" borderId="33" xfId="1" applyNumberFormat="1" applyFont="1" applyBorder="1" applyAlignment="1"/>
    <xf numFmtId="164" fontId="2" fillId="0" borderId="33" xfId="1" applyNumberFormat="1" applyFont="1" applyBorder="1" applyAlignment="1"/>
    <xf numFmtId="164" fontId="2" fillId="0" borderId="47" xfId="1" applyNumberFormat="1" applyFont="1" applyBorder="1" applyAlignment="1"/>
    <xf numFmtId="43" fontId="0" fillId="0" borderId="0" xfId="1" applyFont="1" applyAlignment="1"/>
    <xf numFmtId="164" fontId="0" fillId="0" borderId="45" xfId="1" applyNumberFormat="1" applyFont="1" applyBorder="1"/>
    <xf numFmtId="0" fontId="0" fillId="0" borderId="0" xfId="0" applyFill="1"/>
    <xf numFmtId="43" fontId="0" fillId="0" borderId="0" xfId="1" applyFont="1" applyFill="1"/>
    <xf numFmtId="43" fontId="2" fillId="0" borderId="33" xfId="1" applyNumberFormat="1" applyFont="1" applyBorder="1"/>
    <xf numFmtId="0" fontId="8" fillId="0" borderId="0" xfId="0" applyFont="1" applyFill="1" applyBorder="1"/>
    <xf numFmtId="0" fontId="8" fillId="0" borderId="3" xfId="0" applyFont="1" applyFill="1" applyBorder="1"/>
    <xf numFmtId="0" fontId="9" fillId="0" borderId="95" xfId="0" applyFont="1" applyFill="1" applyBorder="1" applyAlignment="1">
      <alignment horizontal="right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17" fontId="9" fillId="0" borderId="97" xfId="0" applyNumberFormat="1" applyFont="1" applyFill="1" applyBorder="1" applyAlignment="1">
      <alignment horizontal="center" vertical="center" wrapText="1"/>
    </xf>
    <xf numFmtId="17" fontId="9" fillId="0" borderId="2" xfId="0" applyNumberFormat="1" applyFont="1" applyFill="1" applyBorder="1" applyAlignment="1">
      <alignment horizontal="center" vertical="center" wrapText="1"/>
    </xf>
    <xf numFmtId="17" fontId="9" fillId="0" borderId="62" xfId="0" applyNumberFormat="1" applyFont="1" applyFill="1" applyBorder="1" applyAlignment="1">
      <alignment horizontal="center" vertical="center" wrapText="1"/>
    </xf>
    <xf numFmtId="17" fontId="9" fillId="0" borderId="25" xfId="0" applyNumberFormat="1" applyFont="1" applyFill="1" applyBorder="1" applyAlignment="1">
      <alignment horizontal="center" vertical="center" wrapText="1"/>
    </xf>
    <xf numFmtId="0" fontId="9" fillId="0" borderId="95" xfId="0" applyFont="1" applyFill="1" applyBorder="1"/>
    <xf numFmtId="165" fontId="8" fillId="0" borderId="98" xfId="1" applyNumberFormat="1" applyFont="1" applyFill="1" applyBorder="1" applyAlignment="1">
      <alignment horizontal="left" readingOrder="1"/>
    </xf>
    <xf numFmtId="0" fontId="8" fillId="0" borderId="95" xfId="0" applyFont="1" applyFill="1" applyBorder="1" applyAlignment="1">
      <alignment horizontal="right"/>
    </xf>
    <xf numFmtId="0" fontId="8" fillId="0" borderId="95" xfId="0" applyFont="1" applyFill="1" applyBorder="1"/>
    <xf numFmtId="0" fontId="9" fillId="0" borderId="2" xfId="0" applyFont="1" applyFill="1" applyBorder="1"/>
    <xf numFmtId="165" fontId="9" fillId="0" borderId="2" xfId="1" applyNumberFormat="1" applyFont="1" applyFill="1" applyBorder="1" applyAlignment="1">
      <alignment horizontal="left" readingOrder="1"/>
    </xf>
    <xf numFmtId="0" fontId="11" fillId="0" borderId="0" xfId="0" applyFont="1"/>
    <xf numFmtId="0" fontId="12" fillId="0" borderId="0" xfId="0" applyFont="1"/>
    <xf numFmtId="0" fontId="11" fillId="0" borderId="96" xfId="0" applyFont="1" applyBorder="1"/>
    <xf numFmtId="0" fontId="11" fillId="0" borderId="97" xfId="0" applyFont="1" applyBorder="1"/>
    <xf numFmtId="0" fontId="13" fillId="6" borderId="1" xfId="0" applyFont="1" applyFill="1" applyBorder="1" applyAlignment="1">
      <alignment horizontal="center"/>
    </xf>
    <xf numFmtId="0" fontId="12" fillId="0" borderId="98" xfId="0" applyFont="1" applyBorder="1"/>
    <xf numFmtId="0" fontId="12" fillId="0" borderId="95" xfId="0" applyFont="1" applyBorder="1"/>
    <xf numFmtId="0" fontId="11" fillId="0" borderId="94" xfId="0" applyFont="1" applyBorder="1"/>
    <xf numFmtId="0" fontId="11" fillId="0" borderId="2" xfId="0" applyFont="1" applyBorder="1"/>
    <xf numFmtId="164" fontId="8" fillId="0" borderId="95" xfId="1" applyNumberFormat="1" applyFont="1" applyFill="1" applyBorder="1" applyAlignment="1">
      <alignment horizontal="left" readingOrder="1"/>
    </xf>
    <xf numFmtId="164" fontId="9" fillId="0" borderId="2" xfId="1" applyNumberFormat="1" applyFont="1" applyFill="1" applyBorder="1" applyAlignment="1">
      <alignment horizontal="left" readingOrder="1"/>
    </xf>
    <xf numFmtId="165" fontId="0" fillId="0" borderId="0" xfId="1" applyNumberFormat="1" applyFont="1" applyFill="1" applyBorder="1"/>
    <xf numFmtId="164" fontId="1" fillId="0" borderId="0" xfId="1" applyNumberFormat="1" applyFont="1" applyFill="1" applyBorder="1"/>
    <xf numFmtId="164" fontId="0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1" fontId="12" fillId="0" borderId="95" xfId="0" applyNumberFormat="1" applyFont="1" applyBorder="1"/>
    <xf numFmtId="1" fontId="11" fillId="0" borderId="2" xfId="0" applyNumberFormat="1" applyFont="1" applyBorder="1"/>
    <xf numFmtId="9" fontId="12" fillId="0" borderId="95" xfId="2" applyFont="1" applyBorder="1"/>
    <xf numFmtId="9" fontId="11" fillId="0" borderId="2" xfId="2" applyFont="1" applyBorder="1"/>
    <xf numFmtId="166" fontId="12" fillId="0" borderId="95" xfId="0" applyNumberFormat="1" applyFont="1" applyBorder="1"/>
    <xf numFmtId="166" fontId="12" fillId="0" borderId="1" xfId="0" applyNumberFormat="1" applyFont="1" applyBorder="1"/>
    <xf numFmtId="166" fontId="11" fillId="0" borderId="2" xfId="0" applyNumberFormat="1" applyFont="1" applyBorder="1"/>
    <xf numFmtId="0" fontId="12" fillId="0" borderId="0" xfId="0" applyFont="1" applyFill="1" applyBorder="1"/>
    <xf numFmtId="0" fontId="14" fillId="7" borderId="0" xfId="0" applyFont="1" applyFill="1" applyBorder="1"/>
    <xf numFmtId="0" fontId="15" fillId="8" borderId="0" xfId="3" applyFont="1" applyFill="1" applyBorder="1" applyAlignment="1">
      <alignment horizontal="left" vertical="top"/>
    </xf>
    <xf numFmtId="0" fontId="17" fillId="8" borderId="0" xfId="4" applyFont="1" applyFill="1" applyBorder="1" applyAlignment="1" applyProtection="1">
      <alignment vertical="center"/>
    </xf>
    <xf numFmtId="0" fontId="14" fillId="7" borderId="0" xfId="0" applyFont="1" applyFill="1"/>
    <xf numFmtId="0" fontId="18" fillId="8" borderId="0" xfId="4" applyFont="1" applyFill="1" applyBorder="1" applyAlignment="1" applyProtection="1">
      <alignment vertical="center"/>
    </xf>
    <xf numFmtId="0" fontId="19" fillId="7" borderId="0" xfId="0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20" fillId="7" borderId="0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9" fillId="7" borderId="0" xfId="0" applyFont="1" applyFill="1" applyBorder="1"/>
    <xf numFmtId="0" fontId="20" fillId="7" borderId="4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/>
    </xf>
    <xf numFmtId="0" fontId="20" fillId="7" borderId="99" xfId="0" applyFont="1" applyFill="1" applyBorder="1" applyAlignment="1">
      <alignment horizontal="center" vertical="center"/>
    </xf>
    <xf numFmtId="167" fontId="20" fillId="7" borderId="100" xfId="0" applyNumberFormat="1" applyFont="1" applyFill="1" applyBorder="1" applyAlignment="1">
      <alignment horizontal="center" vertical="center" wrapText="1"/>
    </xf>
    <xf numFmtId="0" fontId="20" fillId="7" borderId="101" xfId="0" applyFont="1" applyFill="1" applyBorder="1"/>
    <xf numFmtId="0" fontId="19" fillId="7" borderId="102" xfId="0" applyFont="1" applyFill="1" applyBorder="1"/>
    <xf numFmtId="43" fontId="19" fillId="7" borderId="103" xfId="1" applyFont="1" applyFill="1" applyBorder="1" applyAlignment="1">
      <alignment horizontal="right"/>
    </xf>
    <xf numFmtId="165" fontId="19" fillId="7" borderId="104" xfId="1" applyNumberFormat="1" applyFont="1" applyFill="1" applyBorder="1" applyAlignment="1">
      <alignment horizontal="right"/>
    </xf>
    <xf numFmtId="0" fontId="19" fillId="7" borderId="101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43" fontId="19" fillId="7" borderId="105" xfId="1" applyFont="1" applyFill="1" applyBorder="1" applyAlignment="1">
      <alignment horizontal="right"/>
    </xf>
    <xf numFmtId="165" fontId="19" fillId="7" borderId="106" xfId="1" applyNumberFormat="1" applyFont="1" applyFill="1" applyBorder="1" applyAlignment="1">
      <alignment horizontal="right"/>
    </xf>
    <xf numFmtId="0" fontId="20" fillId="7" borderId="61" xfId="0" applyFont="1" applyFill="1" applyBorder="1"/>
    <xf numFmtId="0" fontId="20" fillId="7" borderId="4" xfId="0" applyFont="1" applyFill="1" applyBorder="1"/>
    <xf numFmtId="0" fontId="20" fillId="7" borderId="24" xfId="0" applyFont="1" applyFill="1" applyBorder="1"/>
    <xf numFmtId="43" fontId="20" fillId="7" borderId="99" xfId="1" applyFont="1" applyFill="1" applyBorder="1" applyAlignment="1">
      <alignment horizontal="right" vertical="center"/>
    </xf>
    <xf numFmtId="165" fontId="20" fillId="7" borderId="100" xfId="1" applyNumberFormat="1" applyFont="1" applyFill="1" applyBorder="1" applyAlignment="1">
      <alignment horizontal="right" vertical="center" wrapText="1"/>
    </xf>
    <xf numFmtId="0" fontId="20" fillId="7" borderId="0" xfId="0" applyFont="1" applyFill="1" applyBorder="1"/>
    <xf numFmtId="0" fontId="20" fillId="7" borderId="102" xfId="0" applyFont="1" applyFill="1" applyBorder="1"/>
    <xf numFmtId="43" fontId="20" fillId="7" borderId="103" xfId="1" applyFont="1" applyFill="1" applyBorder="1" applyAlignment="1">
      <alignment horizontal="right" vertical="center"/>
    </xf>
    <xf numFmtId="165" fontId="20" fillId="7" borderId="104" xfId="1" applyNumberFormat="1" applyFont="1" applyFill="1" applyBorder="1" applyAlignment="1">
      <alignment horizontal="right" vertical="center" wrapText="1"/>
    </xf>
    <xf numFmtId="0" fontId="19" fillId="7" borderId="61" xfId="0" applyFont="1" applyFill="1" applyBorder="1"/>
    <xf numFmtId="168" fontId="22" fillId="7" borderId="0" xfId="5" applyNumberFormat="1" applyFont="1" applyFill="1" applyBorder="1"/>
    <xf numFmtId="0" fontId="23" fillId="7" borderId="0" xfId="0" applyFont="1" applyFill="1" applyBorder="1"/>
    <xf numFmtId="43" fontId="20" fillId="7" borderId="104" xfId="1" applyFont="1" applyFill="1" applyBorder="1" applyAlignment="1">
      <alignment horizontal="right" vertical="center"/>
    </xf>
    <xf numFmtId="43" fontId="20" fillId="7" borderId="99" xfId="1" applyFont="1" applyFill="1" applyBorder="1" applyAlignment="1">
      <alignment horizontal="right" vertical="center" wrapText="1"/>
    </xf>
    <xf numFmtId="0" fontId="20" fillId="7" borderId="101" xfId="0" applyFont="1" applyFill="1" applyBorder="1" applyAlignment="1">
      <alignment horizontal="left" vertical="center"/>
    </xf>
    <xf numFmtId="0" fontId="20" fillId="7" borderId="0" xfId="0" applyFont="1" applyFill="1" applyBorder="1" applyAlignment="1">
      <alignment horizontal="right" wrapText="1"/>
    </xf>
    <xf numFmtId="0" fontId="20" fillId="7" borderId="102" xfId="0" applyFont="1" applyFill="1" applyBorder="1" applyAlignment="1">
      <alignment horizontal="right" wrapText="1"/>
    </xf>
    <xf numFmtId="43" fontId="20" fillId="7" borderId="103" xfId="1" applyFont="1" applyFill="1" applyBorder="1" applyAlignment="1">
      <alignment horizontal="right" wrapText="1"/>
    </xf>
    <xf numFmtId="165" fontId="20" fillId="7" borderId="104" xfId="1" applyNumberFormat="1" applyFont="1" applyFill="1" applyBorder="1" applyAlignment="1">
      <alignment horizontal="right" wrapText="1"/>
    </xf>
    <xf numFmtId="0" fontId="14" fillId="7" borderId="101" xfId="0" applyFont="1" applyFill="1" applyBorder="1"/>
    <xf numFmtId="0" fontId="14" fillId="7" borderId="102" xfId="0" applyFont="1" applyFill="1" applyBorder="1"/>
    <xf numFmtId="0" fontId="14" fillId="7" borderId="103" xfId="0" applyFont="1" applyFill="1" applyBorder="1" applyAlignment="1">
      <alignment horizontal="right"/>
    </xf>
    <xf numFmtId="0" fontId="14" fillId="7" borderId="104" xfId="0" applyFont="1" applyFill="1" applyBorder="1" applyAlignment="1">
      <alignment horizontal="right"/>
    </xf>
    <xf numFmtId="43" fontId="14" fillId="7" borderId="103" xfId="0" applyNumberFormat="1" applyFont="1" applyFill="1" applyBorder="1" applyAlignment="1">
      <alignment horizontal="right"/>
    </xf>
    <xf numFmtId="165" fontId="14" fillId="7" borderId="0" xfId="1" applyNumberFormat="1" applyFont="1" applyFill="1" applyBorder="1"/>
    <xf numFmtId="165" fontId="14" fillId="7" borderId="0" xfId="1" applyNumberFormat="1" applyFont="1" applyFill="1"/>
    <xf numFmtId="0" fontId="23" fillId="7" borderId="61" xfId="0" applyFont="1" applyFill="1" applyBorder="1"/>
    <xf numFmtId="0" fontId="23" fillId="7" borderId="4" xfId="0" applyFont="1" applyFill="1" applyBorder="1"/>
    <xf numFmtId="0" fontId="23" fillId="7" borderId="24" xfId="0" applyFont="1" applyFill="1" applyBorder="1"/>
    <xf numFmtId="43" fontId="23" fillId="7" borderId="99" xfId="0" applyNumberFormat="1" applyFont="1" applyFill="1" applyBorder="1" applyAlignment="1">
      <alignment horizontal="right"/>
    </xf>
    <xf numFmtId="165" fontId="23" fillId="7" borderId="100" xfId="0" applyNumberFormat="1" applyFont="1" applyFill="1" applyBorder="1" applyAlignment="1">
      <alignment horizontal="right"/>
    </xf>
    <xf numFmtId="43" fontId="14" fillId="7" borderId="0" xfId="1" applyFont="1" applyFill="1"/>
    <xf numFmtId="43" fontId="14" fillId="7" borderId="0" xfId="1" applyFont="1" applyFill="1" applyAlignment="1">
      <alignment horizontal="right"/>
    </xf>
    <xf numFmtId="2" fontId="14" fillId="0" borderId="0" xfId="0" applyNumberFormat="1" applyFont="1" applyFill="1" applyAlignment="1">
      <alignment horizontal="right"/>
    </xf>
    <xf numFmtId="1" fontId="14" fillId="7" borderId="0" xfId="0" applyNumberFormat="1" applyFont="1" applyFill="1" applyAlignment="1">
      <alignment horizontal="right"/>
    </xf>
    <xf numFmtId="167" fontId="20" fillId="7" borderId="61" xfId="0" applyNumberFormat="1" applyFont="1" applyFill="1" applyBorder="1" applyAlignment="1">
      <alignment horizontal="center" vertical="center" wrapText="1"/>
    </xf>
    <xf numFmtId="167" fontId="20" fillId="7" borderId="107" xfId="0" applyNumberFormat="1" applyFont="1" applyFill="1" applyBorder="1" applyAlignment="1">
      <alignment horizontal="center" vertical="center" wrapText="1"/>
    </xf>
    <xf numFmtId="165" fontId="20" fillId="7" borderId="104" xfId="1" applyNumberFormat="1" applyFont="1" applyFill="1" applyBorder="1" applyAlignment="1">
      <alignment horizontal="right" vertical="center"/>
    </xf>
    <xf numFmtId="166" fontId="14" fillId="7" borderId="104" xfId="0" applyNumberFormat="1" applyFont="1" applyFill="1" applyBorder="1" applyAlignment="1">
      <alignment horizontal="right"/>
    </xf>
    <xf numFmtId="164" fontId="0" fillId="0" borderId="0" xfId="0" applyNumberFormat="1"/>
    <xf numFmtId="164" fontId="14" fillId="7" borderId="0" xfId="0" applyNumberFormat="1" applyFont="1" applyFill="1"/>
    <xf numFmtId="0" fontId="9" fillId="0" borderId="3" xfId="0" applyFont="1" applyFill="1" applyBorder="1" applyAlignment="1">
      <alignment horizontal="right"/>
    </xf>
    <xf numFmtId="0" fontId="14" fillId="7" borderId="64" xfId="0" applyFont="1" applyFill="1" applyBorder="1"/>
    <xf numFmtId="0" fontId="0" fillId="0" borderId="27" xfId="0" applyBorder="1"/>
    <xf numFmtId="165" fontId="26" fillId="0" borderId="95" xfId="0" applyNumberFormat="1" applyFont="1" applyBorder="1"/>
    <xf numFmtId="165" fontId="26" fillId="0" borderId="2" xfId="0" applyNumberFormat="1" applyFont="1" applyBorder="1"/>
    <xf numFmtId="165" fontId="8" fillId="7" borderId="3" xfId="0" applyNumberFormat="1" applyFont="1" applyFill="1" applyBorder="1"/>
    <xf numFmtId="164" fontId="26" fillId="0" borderId="2" xfId="0" applyNumberFormat="1" applyFont="1" applyBorder="1"/>
    <xf numFmtId="164" fontId="23" fillId="7" borderId="100" xfId="0" applyNumberFormat="1" applyFont="1" applyFill="1" applyBorder="1" applyAlignment="1">
      <alignment horizontal="right"/>
    </xf>
    <xf numFmtId="164" fontId="8" fillId="7" borderId="3" xfId="0" applyNumberFormat="1" applyFont="1" applyFill="1" applyBorder="1"/>
    <xf numFmtId="164" fontId="8" fillId="7" borderId="95" xfId="0" applyNumberFormat="1" applyFont="1" applyFill="1" applyBorder="1"/>
    <xf numFmtId="0" fontId="9" fillId="0" borderId="2" xfId="0" applyFont="1" applyFill="1" applyBorder="1" applyAlignment="1">
      <alignment vertical="center"/>
    </xf>
    <xf numFmtId="0" fontId="2" fillId="0" borderId="108" xfId="0" applyFont="1" applyBorder="1" applyAlignment="1">
      <alignment horizontal="left"/>
    </xf>
    <xf numFmtId="166" fontId="2" fillId="0" borderId="108" xfId="0" applyNumberFormat="1" applyFont="1" applyBorder="1"/>
    <xf numFmtId="165" fontId="0" fillId="0" borderId="45" xfId="1" applyNumberFormat="1" applyFont="1" applyBorder="1"/>
    <xf numFmtId="164" fontId="0" fillId="4" borderId="33" xfId="1" applyNumberFormat="1" applyFont="1" applyFill="1" applyBorder="1"/>
    <xf numFmtId="0" fontId="2" fillId="0" borderId="109" xfId="0" applyFont="1" applyFill="1" applyBorder="1"/>
    <xf numFmtId="0" fontId="0" fillId="0" borderId="110" xfId="0" applyBorder="1"/>
    <xf numFmtId="0" fontId="2" fillId="0" borderId="111" xfId="0" applyFont="1" applyBorder="1"/>
    <xf numFmtId="43" fontId="2" fillId="0" borderId="54" xfId="1" applyNumberFormat="1" applyFont="1" applyBorder="1"/>
    <xf numFmtId="43" fontId="2" fillId="0" borderId="56" xfId="1" applyNumberFormat="1" applyFont="1" applyBorder="1"/>
    <xf numFmtId="43" fontId="1" fillId="0" borderId="33" xfId="1" applyNumberFormat="1" applyFont="1" applyBorder="1"/>
    <xf numFmtId="1" fontId="14" fillId="0" borderId="0" xfId="0" applyNumberFormat="1" applyFont="1" applyAlignment="1">
      <alignment horizontal="center" vertical="top"/>
    </xf>
    <xf numFmtId="166" fontId="28" fillId="0" borderId="0" xfId="0" applyNumberFormat="1" applyFont="1" applyAlignment="1">
      <alignment vertical="top"/>
    </xf>
    <xf numFmtId="1" fontId="14" fillId="0" borderId="0" xfId="0" applyNumberFormat="1" applyFont="1" applyAlignment="1">
      <alignment horizontal="right" vertical="top"/>
    </xf>
    <xf numFmtId="164" fontId="2" fillId="4" borderId="47" xfId="1" applyNumberFormat="1" applyFont="1" applyFill="1" applyBorder="1"/>
    <xf numFmtId="165" fontId="2" fillId="0" borderId="36" xfId="0" applyNumberFormat="1" applyFont="1" applyBorder="1" applyAlignment="1">
      <alignment horizontal="right" vertical="top"/>
    </xf>
    <xf numFmtId="165" fontId="1" fillId="0" borderId="33" xfId="1" applyNumberFormat="1" applyFont="1" applyBorder="1" applyAlignment="1">
      <alignment horizontal="right"/>
    </xf>
    <xf numFmtId="165" fontId="2" fillId="0" borderId="33" xfId="1" applyNumberFormat="1" applyFont="1" applyBorder="1" applyAlignment="1">
      <alignment horizontal="right"/>
    </xf>
    <xf numFmtId="165" fontId="1" fillId="0" borderId="45" xfId="1" applyNumberFormat="1" applyFont="1" applyBorder="1" applyAlignment="1">
      <alignment horizontal="right"/>
    </xf>
    <xf numFmtId="164" fontId="1" fillId="7" borderId="33" xfId="1" applyNumberFormat="1" applyFont="1" applyFill="1" applyBorder="1"/>
    <xf numFmtId="164" fontId="2" fillId="7" borderId="33" xfId="1" applyNumberFormat="1" applyFont="1" applyFill="1" applyBorder="1"/>
    <xf numFmtId="164" fontId="0" fillId="7" borderId="33" xfId="1" applyNumberFormat="1" applyFont="1" applyFill="1" applyBorder="1"/>
    <xf numFmtId="164" fontId="1" fillId="7" borderId="45" xfId="1" applyNumberFormat="1" applyFont="1" applyFill="1" applyBorder="1"/>
    <xf numFmtId="165" fontId="1" fillId="7" borderId="33" xfId="1" applyNumberFormat="1" applyFont="1" applyFill="1" applyBorder="1"/>
    <xf numFmtId="165" fontId="2" fillId="7" borderId="33" xfId="1" applyNumberFormat="1" applyFont="1" applyFill="1" applyBorder="1"/>
    <xf numFmtId="165" fontId="0" fillId="7" borderId="33" xfId="1" applyNumberFormat="1" applyFont="1" applyFill="1" applyBorder="1"/>
    <xf numFmtId="165" fontId="1" fillId="7" borderId="45" xfId="1" applyNumberFormat="1" applyFont="1" applyFill="1" applyBorder="1"/>
    <xf numFmtId="165" fontId="1" fillId="0" borderId="112" xfId="1" applyNumberFormat="1" applyFont="1" applyFill="1" applyBorder="1"/>
    <xf numFmtId="164" fontId="2" fillId="0" borderId="39" xfId="0" applyNumberFormat="1" applyFont="1" applyBorder="1" applyAlignment="1">
      <alignment horizontal="center" vertical="top"/>
    </xf>
    <xf numFmtId="164" fontId="0" fillId="0" borderId="0" xfId="0" applyNumberFormat="1" applyAlignment="1">
      <alignment vertical="top"/>
    </xf>
    <xf numFmtId="164" fontId="28" fillId="0" borderId="0" xfId="0" applyNumberFormat="1" applyFont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5" borderId="94" xfId="0" applyFont="1" applyFill="1" applyBorder="1" applyAlignment="1">
      <alignment horizontal="center"/>
    </xf>
    <xf numFmtId="0" fontId="9" fillId="5" borderId="63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167" fontId="10" fillId="6" borderId="96" xfId="0" applyNumberFormat="1" applyFont="1" applyFill="1" applyBorder="1" applyAlignment="1">
      <alignment horizontal="center"/>
    </xf>
    <xf numFmtId="167" fontId="10" fillId="6" borderId="64" xfId="0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167" fontId="20" fillId="7" borderId="61" xfId="0" applyNumberFormat="1" applyFont="1" applyFill="1" applyBorder="1" applyAlignment="1">
      <alignment horizontal="center" vertical="center" wrapText="1"/>
    </xf>
    <xf numFmtId="167" fontId="20" fillId="7" borderId="24" xfId="0" applyNumberFormat="1" applyFont="1" applyFill="1" applyBorder="1" applyAlignment="1">
      <alignment horizontal="center" vertical="center" wrapText="1"/>
    </xf>
  </cellXfs>
  <cellStyles count="8">
    <cellStyle name="Brand Default" xfId="5"/>
    <cellStyle name="Comma" xfId="1" builtinId="3"/>
    <cellStyle name="Hyperlink" xfId="4" builtinId="8"/>
    <cellStyle name="Normal" xfId="0" builtinId="0"/>
    <cellStyle name="Normal 2" xfId="7"/>
    <cellStyle name="Normal 3 2" xfId="3"/>
    <cellStyle name="Percent" xfId="2" builtinId="5"/>
    <cellStyle name="Percent 2" xfId="6"/>
  </cellStyles>
  <dxfs count="0"/>
  <tableStyles count="0" defaultTableStyle="TableStyleMedium2" defaultPivotStyle="PivotStyleLight16"/>
  <colors>
    <mruColors>
      <color rgb="FFCC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5932914046121"/>
          <c:y val="0.16325349956255469"/>
          <c:w val="0.72735634460786747"/>
          <c:h val="0.80312263050452026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1.3966972878390202E-2"/>
                  <c:y val="-2.20111548556430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9.377734033245844E-3"/>
                  <c:y val="3.819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9.2817804024496936E-2"/>
                  <c:y val="1.50462962962962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'Regional summary'!$A$4:$A$9</c:f>
              <c:strCache>
                <c:ptCount val="6"/>
                <c:pt idx="0">
                  <c:v>India</c:v>
                </c:pt>
                <c:pt idx="1">
                  <c:v>Asia Pacific</c:v>
                </c:pt>
                <c:pt idx="2">
                  <c:v>Europe</c:v>
                </c:pt>
                <c:pt idx="3">
                  <c:v>REEMA</c:v>
                </c:pt>
                <c:pt idx="4">
                  <c:v>North America</c:v>
                </c:pt>
                <c:pt idx="5">
                  <c:v>Latin America</c:v>
                </c:pt>
              </c:strCache>
            </c:strRef>
          </c:cat>
          <c:val>
            <c:numRef>
              <c:f>'Regional summary'!$H$4:$H$9</c:f>
              <c:numCache>
                <c:formatCode>0</c:formatCode>
                <c:ptCount val="6"/>
                <c:pt idx="0">
                  <c:v>72088</c:v>
                </c:pt>
                <c:pt idx="1">
                  <c:v>5498</c:v>
                </c:pt>
                <c:pt idx="2">
                  <c:v>5316</c:v>
                </c:pt>
                <c:pt idx="3">
                  <c:v>12663</c:v>
                </c:pt>
                <c:pt idx="4">
                  <c:v>7617</c:v>
                </c:pt>
                <c:pt idx="5">
                  <c:v>4088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3.7155511811023625E-2"/>
                  <c:y val="2.43055555555555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9.2817804024496936E-2"/>
                  <c:y val="1.50462962962962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'Regional summary'!$A$18:$A$23</c:f>
              <c:strCache>
                <c:ptCount val="6"/>
                <c:pt idx="0">
                  <c:v>India</c:v>
                </c:pt>
                <c:pt idx="1">
                  <c:v>Asia Pacific</c:v>
                </c:pt>
                <c:pt idx="2">
                  <c:v>Europe</c:v>
                </c:pt>
                <c:pt idx="3">
                  <c:v>REEMA</c:v>
                </c:pt>
                <c:pt idx="4">
                  <c:v>North America</c:v>
                </c:pt>
                <c:pt idx="5">
                  <c:v>Latin America</c:v>
                </c:pt>
              </c:strCache>
            </c:strRef>
          </c:cat>
          <c:val>
            <c:numRef>
              <c:f>'Regional summary'!$H$18:$H$23</c:f>
              <c:numCache>
                <c:formatCode>0.0</c:formatCode>
                <c:ptCount val="6"/>
                <c:pt idx="0">
                  <c:v>746.45</c:v>
                </c:pt>
                <c:pt idx="1">
                  <c:v>67.73</c:v>
                </c:pt>
                <c:pt idx="2">
                  <c:v>93.61</c:v>
                </c:pt>
                <c:pt idx="3">
                  <c:v>134.62</c:v>
                </c:pt>
                <c:pt idx="4">
                  <c:v>80.599999999999994</c:v>
                </c:pt>
                <c:pt idx="5">
                  <c:v>41.11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14287</xdr:rowOff>
    </xdr:from>
    <xdr:to>
      <xdr:col>19</xdr:col>
      <xdr:colOff>571500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16</xdr:row>
      <xdr:rowOff>161925</xdr:rowOff>
    </xdr:from>
    <xdr:to>
      <xdr:col>20</xdr:col>
      <xdr:colOff>38100</xdr:colOff>
      <xdr:row>30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vind.k.VVF2003/AppData/Local/Microsoft/Windows/Temporary%20Internet%20Files/Content.Outlook/BFNMCVYK/Oleo%20-%20Sales%20dashboard%20June'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Productwise - Oleo "/>
      <sheetName val="Monthly Trend - Oleo"/>
      <sheetName val="Forecast Oleo"/>
      <sheetName val="Dashboard"/>
      <sheetName val="Sheet2"/>
      <sheetName val="Sheet1"/>
    </sheetNames>
    <sheetDataSet>
      <sheetData sheetId="0">
        <row r="9">
          <cell r="E9">
            <v>880</v>
          </cell>
        </row>
        <row r="10">
          <cell r="E10">
            <v>1073</v>
          </cell>
        </row>
        <row r="11">
          <cell r="E11">
            <v>429.5</v>
          </cell>
        </row>
        <row r="12">
          <cell r="E12">
            <v>213.7</v>
          </cell>
        </row>
        <row r="15">
          <cell r="E15">
            <v>405.6</v>
          </cell>
        </row>
        <row r="16">
          <cell r="E16">
            <v>0</v>
          </cell>
        </row>
        <row r="17">
          <cell r="E17">
            <v>778.3</v>
          </cell>
        </row>
        <row r="18">
          <cell r="E18">
            <v>305</v>
          </cell>
        </row>
        <row r="19">
          <cell r="E19">
            <v>50</v>
          </cell>
        </row>
        <row r="20">
          <cell r="E20">
            <v>1254.3</v>
          </cell>
        </row>
        <row r="22">
          <cell r="E22">
            <v>720.2</v>
          </cell>
        </row>
        <row r="23">
          <cell r="E23">
            <v>486</v>
          </cell>
        </row>
        <row r="24">
          <cell r="E24">
            <v>0</v>
          </cell>
        </row>
        <row r="25">
          <cell r="E25">
            <v>1</v>
          </cell>
        </row>
        <row r="33">
          <cell r="E33">
            <v>8.1</v>
          </cell>
        </row>
        <row r="34">
          <cell r="E34">
            <v>10.15</v>
          </cell>
        </row>
        <row r="35">
          <cell r="E35">
            <v>4.33</v>
          </cell>
        </row>
        <row r="36">
          <cell r="E36">
            <v>4.46</v>
          </cell>
        </row>
        <row r="39">
          <cell r="E39">
            <v>6.1</v>
          </cell>
        </row>
        <row r="40">
          <cell r="E40">
            <v>0</v>
          </cell>
        </row>
        <row r="41">
          <cell r="E41">
            <v>4.1399999999999997</v>
          </cell>
        </row>
        <row r="42">
          <cell r="E42">
            <v>3</v>
          </cell>
        </row>
        <row r="43">
          <cell r="E43">
            <v>0.4</v>
          </cell>
        </row>
        <row r="44">
          <cell r="E44">
            <v>9.6999999999999993</v>
          </cell>
        </row>
        <row r="45">
          <cell r="E45">
            <v>0</v>
          </cell>
        </row>
        <row r="46">
          <cell r="E46">
            <v>3.4</v>
          </cell>
        </row>
        <row r="47">
          <cell r="E47">
            <v>0.59</v>
          </cell>
        </row>
        <row r="48">
          <cell r="E48">
            <v>0</v>
          </cell>
        </row>
        <row r="49">
          <cell r="E49">
            <v>0.14000000000000001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opLeftCell="A30" zoomScale="80" zoomScaleNormal="80" workbookViewId="0">
      <selection activeCell="AI58" sqref="AI58"/>
    </sheetView>
  </sheetViews>
  <sheetFormatPr defaultRowHeight="15"/>
  <cols>
    <col min="1" max="1" width="25.28515625" customWidth="1"/>
    <col min="2" max="3" width="13.7109375" customWidth="1"/>
    <col min="4" max="4" width="13.5703125" customWidth="1"/>
    <col min="5" max="5" width="13.28515625" hidden="1" customWidth="1"/>
    <col min="6" max="6" width="12.5703125" hidden="1" customWidth="1"/>
    <col min="7" max="7" width="13" hidden="1" customWidth="1"/>
    <col min="8" max="8" width="16.28515625" hidden="1" customWidth="1"/>
    <col min="9" max="9" width="14.42578125" hidden="1" customWidth="1"/>
    <col min="10" max="10" width="14" hidden="1" customWidth="1"/>
    <col min="11" max="11" width="14.85546875" style="260" hidden="1" customWidth="1"/>
    <col min="12" max="12" width="14.42578125" hidden="1" customWidth="1"/>
    <col min="13" max="13" width="14.85546875" hidden="1" customWidth="1"/>
    <col min="14" max="14" width="13.42578125" hidden="1" customWidth="1"/>
    <col min="15" max="15" width="16" hidden="1" customWidth="1"/>
    <col min="16" max="16" width="14.140625" hidden="1" customWidth="1"/>
    <col min="17" max="17" width="14.28515625" hidden="1" customWidth="1"/>
    <col min="18" max="18" width="14.140625" hidden="1" customWidth="1"/>
    <col min="19" max="19" width="14.42578125" hidden="1" customWidth="1"/>
    <col min="20" max="20" width="13.7109375" hidden="1" customWidth="1"/>
    <col min="21" max="21" width="15" hidden="1" customWidth="1"/>
    <col min="22" max="22" width="14.140625" hidden="1" customWidth="1"/>
    <col min="23" max="23" width="14.28515625" hidden="1" customWidth="1"/>
    <col min="24" max="24" width="13.7109375" hidden="1" customWidth="1"/>
    <col min="25" max="26" width="14.42578125" hidden="1" customWidth="1"/>
    <col min="27" max="27" width="14.140625" hidden="1" customWidth="1"/>
    <col min="28" max="28" width="16" hidden="1" customWidth="1"/>
    <col min="29" max="29" width="15.85546875" hidden="1" customWidth="1"/>
    <col min="30" max="30" width="15.5703125" hidden="1" customWidth="1"/>
    <col min="31" max="31" width="14" hidden="1" customWidth="1"/>
    <col min="32" max="32" width="14.140625" hidden="1" customWidth="1"/>
    <col min="33" max="33" width="15.140625" hidden="1" customWidth="1"/>
    <col min="34" max="34" width="14.5703125" customWidth="1"/>
    <col min="35" max="35" width="14.28515625" style="273" customWidth="1"/>
    <col min="36" max="36" width="15.140625" customWidth="1"/>
    <col min="37" max="37" width="11.140625" hidden="1" customWidth="1"/>
    <col min="38" max="38" width="20" hidden="1" customWidth="1"/>
    <col min="39" max="39" width="15.85546875" customWidth="1"/>
    <col min="40" max="40" width="14.7109375" customWidth="1"/>
    <col min="41" max="41" width="12.5703125" customWidth="1"/>
    <col min="42" max="42" width="10.7109375" customWidth="1"/>
    <col min="43" max="44" width="10.42578125" customWidth="1"/>
  </cols>
  <sheetData>
    <row r="1" spans="1:43" ht="21">
      <c r="A1" s="1" t="s">
        <v>0</v>
      </c>
    </row>
    <row r="2" spans="1:43">
      <c r="A2" s="2" t="s">
        <v>1</v>
      </c>
    </row>
    <row r="3" spans="1:43">
      <c r="A3" s="2" t="s">
        <v>191</v>
      </c>
    </row>
    <row r="4" spans="1:43" ht="15.75" thickBot="1">
      <c r="AJ4" s="2"/>
    </row>
    <row r="5" spans="1:43" ht="16.5" thickBot="1">
      <c r="A5" s="115" t="s">
        <v>72</v>
      </c>
      <c r="B5" s="135"/>
      <c r="C5" s="135"/>
      <c r="D5" s="135"/>
      <c r="E5" s="135" t="s">
        <v>65</v>
      </c>
      <c r="F5" s="135" t="s">
        <v>65</v>
      </c>
      <c r="G5" s="135" t="s">
        <v>65</v>
      </c>
      <c r="H5" s="135" t="s">
        <v>65</v>
      </c>
      <c r="I5" s="135" t="s">
        <v>65</v>
      </c>
      <c r="J5" s="135" t="s">
        <v>65</v>
      </c>
      <c r="K5" s="135" t="s">
        <v>65</v>
      </c>
      <c r="L5" s="135" t="s">
        <v>65</v>
      </c>
      <c r="M5" s="135" t="s">
        <v>65</v>
      </c>
      <c r="N5" s="135" t="s">
        <v>65</v>
      </c>
      <c r="O5" s="135" t="s">
        <v>65</v>
      </c>
      <c r="P5" s="135" t="s">
        <v>65</v>
      </c>
      <c r="Q5" s="135" t="s">
        <v>65</v>
      </c>
      <c r="R5" s="135" t="s">
        <v>65</v>
      </c>
      <c r="S5" s="135" t="s">
        <v>65</v>
      </c>
      <c r="T5" s="135" t="s">
        <v>65</v>
      </c>
      <c r="U5" s="135" t="s">
        <v>65</v>
      </c>
      <c r="V5" s="135" t="s">
        <v>65</v>
      </c>
      <c r="W5" s="135" t="s">
        <v>65</v>
      </c>
      <c r="X5" s="135" t="s">
        <v>65</v>
      </c>
      <c r="Y5" s="135" t="s">
        <v>65</v>
      </c>
      <c r="Z5" s="135" t="s">
        <v>65</v>
      </c>
      <c r="AA5" s="135" t="s">
        <v>65</v>
      </c>
      <c r="AB5" s="135" t="s">
        <v>65</v>
      </c>
      <c r="AC5" s="135" t="s">
        <v>65</v>
      </c>
      <c r="AD5" s="135" t="s">
        <v>65</v>
      </c>
      <c r="AE5" s="135" t="s">
        <v>65</v>
      </c>
      <c r="AF5" s="135" t="s">
        <v>65</v>
      </c>
      <c r="AG5" s="135" t="s">
        <v>65</v>
      </c>
      <c r="AH5" s="135" t="s">
        <v>65</v>
      </c>
      <c r="AI5" s="233"/>
      <c r="AJ5" s="117" t="s">
        <v>3</v>
      </c>
      <c r="AK5" s="85"/>
      <c r="AL5" s="169"/>
      <c r="AM5" s="180"/>
      <c r="AN5" s="246"/>
    </row>
    <row r="6" spans="1:43" ht="33.75" customHeight="1" thickBot="1">
      <c r="A6" s="136" t="s">
        <v>34</v>
      </c>
      <c r="B6" s="134" t="s">
        <v>4</v>
      </c>
      <c r="C6" s="113" t="s">
        <v>5</v>
      </c>
      <c r="D6" s="113" t="s">
        <v>6</v>
      </c>
      <c r="E6" s="113" t="s">
        <v>192</v>
      </c>
      <c r="F6" s="113" t="s">
        <v>193</v>
      </c>
      <c r="G6" s="113" t="s">
        <v>194</v>
      </c>
      <c r="H6" s="113" t="s">
        <v>195</v>
      </c>
      <c r="I6" s="113" t="s">
        <v>196</v>
      </c>
      <c r="J6" s="113" t="s">
        <v>197</v>
      </c>
      <c r="K6" s="113" t="s">
        <v>198</v>
      </c>
      <c r="L6" s="113" t="s">
        <v>199</v>
      </c>
      <c r="M6" s="113" t="s">
        <v>200</v>
      </c>
      <c r="N6" s="113" t="s">
        <v>201</v>
      </c>
      <c r="O6" s="113" t="s">
        <v>202</v>
      </c>
      <c r="P6" s="113" t="s">
        <v>203</v>
      </c>
      <c r="Q6" s="113" t="s">
        <v>204</v>
      </c>
      <c r="R6" s="113" t="s">
        <v>205</v>
      </c>
      <c r="S6" s="113" t="s">
        <v>206</v>
      </c>
      <c r="T6" s="113" t="s">
        <v>207</v>
      </c>
      <c r="U6" s="113" t="s">
        <v>208</v>
      </c>
      <c r="V6" s="113" t="s">
        <v>209</v>
      </c>
      <c r="W6" s="113" t="s">
        <v>210</v>
      </c>
      <c r="X6" s="113" t="s">
        <v>211</v>
      </c>
      <c r="Y6" s="113" t="s">
        <v>212</v>
      </c>
      <c r="Z6" s="113" t="s">
        <v>213</v>
      </c>
      <c r="AA6" s="113" t="s">
        <v>214</v>
      </c>
      <c r="AB6" s="113" t="s">
        <v>215</v>
      </c>
      <c r="AC6" s="113" t="s">
        <v>216</v>
      </c>
      <c r="AD6" s="113" t="s">
        <v>217</v>
      </c>
      <c r="AE6" s="113" t="s">
        <v>218</v>
      </c>
      <c r="AF6" s="113" t="s">
        <v>219</v>
      </c>
      <c r="AG6" s="113" t="s">
        <v>220</v>
      </c>
      <c r="AH6" s="113" t="s">
        <v>221</v>
      </c>
      <c r="AI6" s="234" t="s">
        <v>81</v>
      </c>
      <c r="AJ6" s="114" t="s">
        <v>7</v>
      </c>
      <c r="AK6" s="78" t="s">
        <v>8</v>
      </c>
      <c r="AL6" s="170" t="s">
        <v>9</v>
      </c>
      <c r="AM6" s="182" t="s">
        <v>77</v>
      </c>
      <c r="AN6" s="247" t="s">
        <v>80</v>
      </c>
    </row>
    <row r="7" spans="1:43" ht="15.75" thickBot="1">
      <c r="A7" s="111"/>
      <c r="B7" s="139">
        <v>1</v>
      </c>
      <c r="C7" s="139">
        <v>2</v>
      </c>
      <c r="D7" s="139">
        <v>3</v>
      </c>
      <c r="E7" s="139"/>
      <c r="F7" s="139"/>
      <c r="G7" s="139"/>
      <c r="H7" s="139"/>
      <c r="I7" s="139"/>
      <c r="J7" s="139"/>
      <c r="K7" s="261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235"/>
      <c r="AJ7" s="141"/>
      <c r="AK7" s="77"/>
      <c r="AL7" s="171"/>
      <c r="AM7" s="183"/>
      <c r="AN7" s="248"/>
    </row>
    <row r="8" spans="1:43">
      <c r="A8" s="108" t="s">
        <v>10</v>
      </c>
      <c r="B8" s="148">
        <f t="shared" ref="B8" si="0">SUM(B9:B12)</f>
        <v>6058</v>
      </c>
      <c r="C8" s="109">
        <f t="shared" ref="C8:AK8" si="1">SUM(C9:C12)</f>
        <v>6354</v>
      </c>
      <c r="D8" s="109">
        <f>SUM(D9:D12)</f>
        <v>5044</v>
      </c>
      <c r="E8" s="109">
        <f t="shared" si="1"/>
        <v>0</v>
      </c>
      <c r="F8" s="109">
        <f t="shared" si="1"/>
        <v>0</v>
      </c>
      <c r="G8" s="109">
        <f>SUM(G9:G12)</f>
        <v>0</v>
      </c>
      <c r="H8" s="109">
        <f t="shared" si="1"/>
        <v>0</v>
      </c>
      <c r="I8" s="109">
        <f t="shared" si="1"/>
        <v>0</v>
      </c>
      <c r="J8" s="109">
        <f>SUM(J9:J12)</f>
        <v>597</v>
      </c>
      <c r="K8" s="262">
        <f>SUM(K9:K12)</f>
        <v>756</v>
      </c>
      <c r="L8" s="109">
        <f t="shared" si="1"/>
        <v>1021</v>
      </c>
      <c r="M8" s="109">
        <f t="shared" si="1"/>
        <v>1171</v>
      </c>
      <c r="N8" s="109">
        <f t="shared" si="1"/>
        <v>0</v>
      </c>
      <c r="O8" s="109">
        <f t="shared" si="1"/>
        <v>0</v>
      </c>
      <c r="P8" s="109">
        <f t="shared" si="1"/>
        <v>0</v>
      </c>
      <c r="Q8" s="109">
        <f t="shared" si="1"/>
        <v>1358</v>
      </c>
      <c r="R8" s="109">
        <f t="shared" si="1"/>
        <v>1404</v>
      </c>
      <c r="S8" s="109">
        <f t="shared" si="1"/>
        <v>1627</v>
      </c>
      <c r="T8" s="109">
        <f t="shared" si="1"/>
        <v>2418</v>
      </c>
      <c r="U8" s="109">
        <f t="shared" si="1"/>
        <v>0</v>
      </c>
      <c r="V8" s="109">
        <f t="shared" si="1"/>
        <v>0</v>
      </c>
      <c r="W8" s="109">
        <f t="shared" si="1"/>
        <v>2601</v>
      </c>
      <c r="X8" s="109">
        <f t="shared" si="1"/>
        <v>3053</v>
      </c>
      <c r="Y8" s="109">
        <f t="shared" si="1"/>
        <v>3177</v>
      </c>
      <c r="Z8" s="109">
        <f t="shared" si="1"/>
        <v>3402</v>
      </c>
      <c r="AA8" s="109">
        <f t="shared" si="1"/>
        <v>3506</v>
      </c>
      <c r="AB8" s="109">
        <f t="shared" si="1"/>
        <v>0</v>
      </c>
      <c r="AC8" s="109">
        <f t="shared" si="1"/>
        <v>0</v>
      </c>
      <c r="AD8" s="109">
        <f t="shared" si="1"/>
        <v>0</v>
      </c>
      <c r="AE8" s="109">
        <f t="shared" si="1"/>
        <v>0</v>
      </c>
      <c r="AF8" s="403">
        <f t="shared" si="1"/>
        <v>4572</v>
      </c>
      <c r="AG8" s="109">
        <f t="shared" si="1"/>
        <v>4727</v>
      </c>
      <c r="AH8" s="109">
        <f t="shared" si="1"/>
        <v>5086</v>
      </c>
      <c r="AI8" s="236">
        <f t="shared" si="1"/>
        <v>218</v>
      </c>
      <c r="AJ8" s="110">
        <f>SUM(AJ9:AJ12)</f>
        <v>-42</v>
      </c>
      <c r="AK8" s="79">
        <f t="shared" si="1"/>
        <v>0</v>
      </c>
      <c r="AL8" s="172"/>
      <c r="AM8" s="181">
        <f>(+D8/B8)-1</f>
        <v>-0.16738197424892709</v>
      </c>
      <c r="AN8" s="249">
        <f>AH8/D8</f>
        <v>1.0083267248215702</v>
      </c>
      <c r="AQ8" s="9"/>
    </row>
    <row r="9" spans="1:43">
      <c r="A9" s="101" t="s">
        <v>11</v>
      </c>
      <c r="B9" s="149">
        <v>3117</v>
      </c>
      <c r="C9" s="104">
        <v>2460</v>
      </c>
      <c r="D9" s="104">
        <v>2488</v>
      </c>
      <c r="E9" s="104"/>
      <c r="F9" s="104"/>
      <c r="G9" s="104"/>
      <c r="H9" s="104"/>
      <c r="I9" s="104"/>
      <c r="J9" s="104">
        <v>491</v>
      </c>
      <c r="K9" s="104">
        <v>595</v>
      </c>
      <c r="L9" s="104">
        <v>622</v>
      </c>
      <c r="M9" s="104">
        <v>750</v>
      </c>
      <c r="N9" s="104"/>
      <c r="O9" s="104"/>
      <c r="P9" s="104"/>
      <c r="Q9" s="104">
        <v>895</v>
      </c>
      <c r="R9" s="104">
        <v>896</v>
      </c>
      <c r="S9" s="104">
        <v>1051</v>
      </c>
      <c r="T9" s="104">
        <v>1208</v>
      </c>
      <c r="U9" s="104"/>
      <c r="V9" s="104"/>
      <c r="W9" s="104">
        <v>1366</v>
      </c>
      <c r="X9" s="104">
        <v>1491</v>
      </c>
      <c r="Y9" s="104">
        <v>1598</v>
      </c>
      <c r="Z9" s="104">
        <v>1792</v>
      </c>
      <c r="AA9" s="104">
        <v>1878</v>
      </c>
      <c r="AB9" s="104"/>
      <c r="AC9" s="104"/>
      <c r="AD9" s="104"/>
      <c r="AE9" s="104"/>
      <c r="AF9" s="415">
        <v>2557</v>
      </c>
      <c r="AG9" s="401">
        <v>2683</v>
      </c>
      <c r="AH9" s="104">
        <v>2700</v>
      </c>
      <c r="AI9" s="237">
        <v>19</v>
      </c>
      <c r="AJ9" s="103">
        <f>D9-AH9</f>
        <v>-212</v>
      </c>
      <c r="AK9" s="80"/>
      <c r="AL9" s="173"/>
      <c r="AM9" s="176">
        <f>(+D9/B9)-1</f>
        <v>-0.20179659929419314</v>
      </c>
      <c r="AN9" s="249">
        <f t="shared" ref="AN9:AN12" si="2">AH9/D9</f>
        <v>1.085209003215434</v>
      </c>
    </row>
    <row r="10" spans="1:43">
      <c r="A10" s="101" t="s">
        <v>12</v>
      </c>
      <c r="B10" s="149">
        <v>2079</v>
      </c>
      <c r="C10" s="104">
        <v>2854</v>
      </c>
      <c r="D10" s="104">
        <v>1533</v>
      </c>
      <c r="E10" s="104"/>
      <c r="F10" s="104"/>
      <c r="G10" s="104"/>
      <c r="H10" s="104"/>
      <c r="I10" s="104"/>
      <c r="J10" s="104">
        <v>99</v>
      </c>
      <c r="K10" s="104">
        <v>144</v>
      </c>
      <c r="L10" s="104">
        <v>370</v>
      </c>
      <c r="M10" s="104">
        <v>387</v>
      </c>
      <c r="N10" s="104"/>
      <c r="O10" s="104"/>
      <c r="P10" s="104"/>
      <c r="Q10" s="104">
        <v>418</v>
      </c>
      <c r="R10" s="104">
        <v>427</v>
      </c>
      <c r="S10" s="104">
        <v>481</v>
      </c>
      <c r="T10" s="104">
        <v>888</v>
      </c>
      <c r="U10" s="104"/>
      <c r="V10" s="104"/>
      <c r="W10" s="104">
        <v>913</v>
      </c>
      <c r="X10" s="104">
        <v>1083</v>
      </c>
      <c r="Y10" s="104">
        <v>1098</v>
      </c>
      <c r="Z10" s="104">
        <v>1129</v>
      </c>
      <c r="AA10" s="104">
        <v>1140</v>
      </c>
      <c r="AB10" s="104"/>
      <c r="AC10" s="104"/>
      <c r="AD10" s="104"/>
      <c r="AE10" s="104"/>
      <c r="AF10" s="415">
        <v>1348</v>
      </c>
      <c r="AG10" s="401">
        <v>1375</v>
      </c>
      <c r="AH10" s="104">
        <v>1564</v>
      </c>
      <c r="AI10" s="237">
        <v>152</v>
      </c>
      <c r="AJ10" s="103">
        <f t="shared" ref="AJ10:AJ12" si="3">D10-AH10</f>
        <v>-31</v>
      </c>
      <c r="AK10" s="80"/>
      <c r="AL10" s="173"/>
      <c r="AM10" s="176">
        <f>(+D10/B10)-1</f>
        <v>-0.26262626262626265</v>
      </c>
      <c r="AN10" s="249">
        <f t="shared" si="2"/>
        <v>1.020221787345075</v>
      </c>
    </row>
    <row r="11" spans="1:43">
      <c r="A11" s="101" t="s">
        <v>13</v>
      </c>
      <c r="B11" s="149">
        <v>687</v>
      </c>
      <c r="C11" s="104">
        <v>878</v>
      </c>
      <c r="D11" s="104">
        <v>841</v>
      </c>
      <c r="E11" s="104"/>
      <c r="F11" s="104"/>
      <c r="G11" s="104"/>
      <c r="H11" s="104"/>
      <c r="I11" s="104"/>
      <c r="J11" s="104">
        <v>5</v>
      </c>
      <c r="K11" s="104">
        <v>10</v>
      </c>
      <c r="L11" s="104">
        <v>22</v>
      </c>
      <c r="M11" s="104">
        <v>22</v>
      </c>
      <c r="N11" s="104"/>
      <c r="O11" s="104"/>
      <c r="P11" s="104"/>
      <c r="Q11" s="104">
        <v>33</v>
      </c>
      <c r="R11" s="104">
        <v>59</v>
      </c>
      <c r="S11" s="104">
        <v>63</v>
      </c>
      <c r="T11" s="104">
        <v>277</v>
      </c>
      <c r="U11" s="104"/>
      <c r="V11" s="104"/>
      <c r="W11" s="104">
        <v>277</v>
      </c>
      <c r="X11" s="104">
        <v>423</v>
      </c>
      <c r="Y11" s="104">
        <v>425</v>
      </c>
      <c r="Z11" s="104">
        <v>425</v>
      </c>
      <c r="AA11" s="104">
        <v>432</v>
      </c>
      <c r="AB11" s="104"/>
      <c r="AC11" s="104"/>
      <c r="AD11" s="104"/>
      <c r="AE11" s="104"/>
      <c r="AF11" s="415">
        <v>570</v>
      </c>
      <c r="AG11" s="401">
        <v>572</v>
      </c>
      <c r="AH11" s="104">
        <v>686</v>
      </c>
      <c r="AI11" s="237">
        <v>47</v>
      </c>
      <c r="AJ11" s="103">
        <f t="shared" si="3"/>
        <v>155</v>
      </c>
      <c r="AK11" s="80"/>
      <c r="AL11" s="173"/>
      <c r="AM11" s="176">
        <f>(+D11/B11)-1</f>
        <v>0.22416302765647744</v>
      </c>
      <c r="AN11" s="249">
        <f t="shared" si="2"/>
        <v>0.81569560047562428</v>
      </c>
    </row>
    <row r="12" spans="1:43">
      <c r="A12" s="101" t="s">
        <v>14</v>
      </c>
      <c r="B12" s="149">
        <v>175</v>
      </c>
      <c r="C12" s="104">
        <v>162</v>
      </c>
      <c r="D12" s="104">
        <v>182</v>
      </c>
      <c r="E12" s="104"/>
      <c r="F12" s="104"/>
      <c r="G12" s="104"/>
      <c r="H12" s="104"/>
      <c r="I12" s="104"/>
      <c r="J12" s="104">
        <v>2</v>
      </c>
      <c r="K12" s="104">
        <v>7</v>
      </c>
      <c r="L12" s="104">
        <v>7</v>
      </c>
      <c r="M12" s="104">
        <v>12</v>
      </c>
      <c r="N12" s="104"/>
      <c r="O12" s="104"/>
      <c r="P12" s="104"/>
      <c r="Q12" s="104">
        <v>12</v>
      </c>
      <c r="R12" s="104">
        <v>22</v>
      </c>
      <c r="S12" s="104">
        <v>32</v>
      </c>
      <c r="T12" s="104">
        <v>45</v>
      </c>
      <c r="U12" s="104"/>
      <c r="V12" s="104"/>
      <c r="W12" s="104">
        <v>45</v>
      </c>
      <c r="X12" s="104">
        <v>56</v>
      </c>
      <c r="Y12" s="104">
        <v>56</v>
      </c>
      <c r="Z12" s="104">
        <v>56</v>
      </c>
      <c r="AA12" s="104">
        <v>56</v>
      </c>
      <c r="AB12" s="104"/>
      <c r="AC12" s="104"/>
      <c r="AD12" s="104"/>
      <c r="AE12" s="104"/>
      <c r="AF12" s="415">
        <v>97</v>
      </c>
      <c r="AG12" s="401">
        <v>97</v>
      </c>
      <c r="AH12" s="104">
        <v>136</v>
      </c>
      <c r="AI12" s="237"/>
      <c r="AJ12" s="103">
        <f t="shared" si="3"/>
        <v>46</v>
      </c>
      <c r="AK12" s="80"/>
      <c r="AL12" s="173"/>
      <c r="AM12" s="176">
        <f>(+D12/B12)-1</f>
        <v>4.0000000000000036E-2</v>
      </c>
      <c r="AN12" s="249">
        <f t="shared" si="2"/>
        <v>0.74725274725274726</v>
      </c>
    </row>
    <row r="13" spans="1:43">
      <c r="A13" s="101"/>
      <c r="B13" s="149"/>
      <c r="C13" s="104"/>
      <c r="D13" s="104"/>
      <c r="E13" s="104"/>
      <c r="F13" s="104"/>
      <c r="G13" s="104"/>
      <c r="H13" s="104"/>
      <c r="I13" s="104"/>
      <c r="J13" s="104"/>
      <c r="K13" s="263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404"/>
      <c r="AG13" s="104"/>
      <c r="AH13" s="104"/>
      <c r="AI13" s="237"/>
      <c r="AJ13" s="103"/>
      <c r="AK13" s="80"/>
      <c r="AL13" s="173"/>
      <c r="AM13" s="177"/>
      <c r="AN13" s="249"/>
    </row>
    <row r="14" spans="1:43">
      <c r="A14" s="100" t="s">
        <v>16</v>
      </c>
      <c r="B14" s="150">
        <f t="shared" ref="B14" si="4">SUM(B15:B20)</f>
        <v>3753</v>
      </c>
      <c r="C14" s="105">
        <f t="shared" ref="C14:AK14" si="5">SUM(C15:C20)</f>
        <v>4538</v>
      </c>
      <c r="D14" s="105">
        <f t="shared" si="5"/>
        <v>2946</v>
      </c>
      <c r="E14" s="105">
        <f t="shared" si="5"/>
        <v>0</v>
      </c>
      <c r="F14" s="105">
        <f t="shared" si="5"/>
        <v>0</v>
      </c>
      <c r="G14" s="105">
        <f t="shared" si="5"/>
        <v>0</v>
      </c>
      <c r="H14" s="105">
        <f t="shared" si="5"/>
        <v>0</v>
      </c>
      <c r="I14" s="105">
        <f t="shared" si="5"/>
        <v>0</v>
      </c>
      <c r="J14" s="105">
        <f t="shared" si="5"/>
        <v>333</v>
      </c>
      <c r="K14" s="105">
        <f t="shared" si="5"/>
        <v>457</v>
      </c>
      <c r="L14" s="105">
        <f t="shared" si="5"/>
        <v>850</v>
      </c>
      <c r="M14" s="105">
        <f t="shared" si="5"/>
        <v>866</v>
      </c>
      <c r="N14" s="105">
        <f t="shared" si="5"/>
        <v>0</v>
      </c>
      <c r="O14" s="105">
        <f t="shared" si="5"/>
        <v>0</v>
      </c>
      <c r="P14" s="105">
        <f t="shared" si="5"/>
        <v>0</v>
      </c>
      <c r="Q14" s="105">
        <f t="shared" si="5"/>
        <v>906</v>
      </c>
      <c r="R14" s="105">
        <f t="shared" si="5"/>
        <v>906</v>
      </c>
      <c r="S14" s="105">
        <f t="shared" si="5"/>
        <v>956</v>
      </c>
      <c r="T14" s="105">
        <f t="shared" si="5"/>
        <v>1158</v>
      </c>
      <c r="U14" s="105">
        <f t="shared" si="5"/>
        <v>0</v>
      </c>
      <c r="V14" s="105">
        <f t="shared" si="5"/>
        <v>0</v>
      </c>
      <c r="W14" s="105">
        <f t="shared" si="5"/>
        <v>1249</v>
      </c>
      <c r="X14" s="105">
        <f t="shared" si="5"/>
        <v>1381</v>
      </c>
      <c r="Y14" s="105">
        <f t="shared" si="5"/>
        <v>1467</v>
      </c>
      <c r="Z14" s="105">
        <f t="shared" si="5"/>
        <v>1601</v>
      </c>
      <c r="AA14" s="105">
        <f t="shared" si="5"/>
        <v>1648</v>
      </c>
      <c r="AB14" s="105">
        <f t="shared" si="5"/>
        <v>0</v>
      </c>
      <c r="AC14" s="105">
        <f t="shared" si="5"/>
        <v>0</v>
      </c>
      <c r="AD14" s="105">
        <f t="shared" si="5"/>
        <v>0</v>
      </c>
      <c r="AE14" s="105">
        <f t="shared" si="5"/>
        <v>0</v>
      </c>
      <c r="AF14" s="405">
        <f t="shared" si="5"/>
        <v>1975</v>
      </c>
      <c r="AG14" s="105">
        <f t="shared" si="5"/>
        <v>2084</v>
      </c>
      <c r="AH14" s="105">
        <f t="shared" si="5"/>
        <v>2591</v>
      </c>
      <c r="AI14" s="238">
        <f t="shared" si="5"/>
        <v>250</v>
      </c>
      <c r="AJ14" s="106">
        <f>SUM(AJ15:AJ20)</f>
        <v>355</v>
      </c>
      <c r="AK14" s="81">
        <f t="shared" si="5"/>
        <v>0</v>
      </c>
      <c r="AL14" s="173"/>
      <c r="AM14" s="175">
        <f t="shared" ref="AM14:AM20" si="6">(+D14/B14)-1</f>
        <v>-0.21502797761790571</v>
      </c>
      <c r="AN14" s="249">
        <f t="shared" ref="AN14:AN20" si="7">AH14/D14</f>
        <v>0.87949762389680919</v>
      </c>
      <c r="AQ14" s="9"/>
    </row>
    <row r="15" spans="1:43">
      <c r="A15" s="101" t="s">
        <v>17</v>
      </c>
      <c r="B15" s="151">
        <v>877</v>
      </c>
      <c r="C15" s="104">
        <v>520</v>
      </c>
      <c r="D15" s="102">
        <v>500</v>
      </c>
      <c r="E15" s="102"/>
      <c r="F15" s="102"/>
      <c r="G15" s="102"/>
      <c r="H15" s="102"/>
      <c r="I15" s="102"/>
      <c r="J15" s="102">
        <v>61</v>
      </c>
      <c r="K15" s="102">
        <v>61</v>
      </c>
      <c r="L15" s="102">
        <v>129</v>
      </c>
      <c r="M15" s="102">
        <v>129</v>
      </c>
      <c r="N15" s="102"/>
      <c r="O15" s="102"/>
      <c r="P15" s="102"/>
      <c r="Q15" s="102">
        <v>129</v>
      </c>
      <c r="R15" s="102">
        <v>108</v>
      </c>
      <c r="S15" s="102">
        <v>108</v>
      </c>
      <c r="T15" s="102">
        <v>168</v>
      </c>
      <c r="U15" s="102"/>
      <c r="V15" s="102"/>
      <c r="W15" s="102">
        <v>207</v>
      </c>
      <c r="X15" s="102">
        <v>207</v>
      </c>
      <c r="Y15" s="102">
        <v>227</v>
      </c>
      <c r="Z15" s="102">
        <v>227</v>
      </c>
      <c r="AA15" s="102">
        <v>267</v>
      </c>
      <c r="AB15" s="102"/>
      <c r="AC15" s="102"/>
      <c r="AD15" s="102"/>
      <c r="AE15" s="102"/>
      <c r="AF15" s="415">
        <v>343</v>
      </c>
      <c r="AG15" s="102">
        <v>343</v>
      </c>
      <c r="AH15" s="401">
        <v>343</v>
      </c>
      <c r="AI15" s="237">
        <v>202</v>
      </c>
      <c r="AJ15" s="103">
        <f t="shared" ref="AJ15:AJ25" si="8">D15-AH15</f>
        <v>157</v>
      </c>
      <c r="AK15" s="80"/>
      <c r="AL15" s="173"/>
      <c r="AM15" s="176">
        <f t="shared" si="6"/>
        <v>-0.4298745724059293</v>
      </c>
      <c r="AN15" s="249">
        <f t="shared" si="7"/>
        <v>0.68600000000000005</v>
      </c>
    </row>
    <row r="16" spans="1:43">
      <c r="A16" s="101" t="s">
        <v>18</v>
      </c>
      <c r="B16" s="151">
        <v>12</v>
      </c>
      <c r="C16" s="104">
        <v>40</v>
      </c>
      <c r="D16" s="102">
        <v>60</v>
      </c>
      <c r="E16" s="102"/>
      <c r="F16" s="102"/>
      <c r="G16" s="102"/>
      <c r="H16" s="102"/>
      <c r="I16" s="102"/>
      <c r="J16" s="102"/>
      <c r="K16" s="102"/>
      <c r="L16" s="102">
        <v>0</v>
      </c>
      <c r="M16" s="102">
        <v>0</v>
      </c>
      <c r="N16" s="102"/>
      <c r="O16" s="102"/>
      <c r="P16" s="102"/>
      <c r="Q16" s="102">
        <v>0</v>
      </c>
      <c r="R16" s="102">
        <v>0</v>
      </c>
      <c r="S16" s="102">
        <v>0</v>
      </c>
      <c r="T16" s="102">
        <v>0</v>
      </c>
      <c r="U16" s="102"/>
      <c r="V16" s="102"/>
      <c r="W16" s="102">
        <v>0</v>
      </c>
      <c r="X16" s="102">
        <v>0</v>
      </c>
      <c r="Y16" s="102">
        <v>0</v>
      </c>
      <c r="Z16" s="102">
        <v>0</v>
      </c>
      <c r="AA16" s="102">
        <v>0</v>
      </c>
      <c r="AB16" s="102"/>
      <c r="AC16" s="102"/>
      <c r="AD16" s="102"/>
      <c r="AE16" s="102"/>
      <c r="AF16" s="415">
        <v>0</v>
      </c>
      <c r="AG16" s="102">
        <v>0</v>
      </c>
      <c r="AH16" s="401">
        <v>19</v>
      </c>
      <c r="AI16" s="237"/>
      <c r="AJ16" s="103">
        <f t="shared" si="8"/>
        <v>41</v>
      </c>
      <c r="AK16" s="80"/>
      <c r="AL16" s="173"/>
      <c r="AM16" s="176">
        <f t="shared" si="6"/>
        <v>4</v>
      </c>
      <c r="AN16" s="249">
        <f t="shared" si="7"/>
        <v>0.31666666666666665</v>
      </c>
    </row>
    <row r="17" spans="1:44">
      <c r="A17" s="101" t="s">
        <v>19</v>
      </c>
      <c r="B17" s="151">
        <v>1157</v>
      </c>
      <c r="C17" s="104">
        <v>963</v>
      </c>
      <c r="D17" s="102">
        <v>750</v>
      </c>
      <c r="E17" s="102"/>
      <c r="F17" s="102"/>
      <c r="G17" s="102"/>
      <c r="H17" s="102"/>
      <c r="I17" s="102"/>
      <c r="J17" s="102">
        <v>59</v>
      </c>
      <c r="K17" s="102">
        <v>97</v>
      </c>
      <c r="L17" s="102">
        <v>97</v>
      </c>
      <c r="M17" s="102">
        <v>113</v>
      </c>
      <c r="N17" s="102"/>
      <c r="O17" s="102"/>
      <c r="P17" s="102"/>
      <c r="Q17" s="102">
        <v>113</v>
      </c>
      <c r="R17" s="102">
        <v>129</v>
      </c>
      <c r="S17" s="102">
        <v>144</v>
      </c>
      <c r="T17" s="102">
        <v>160</v>
      </c>
      <c r="U17" s="102"/>
      <c r="V17" s="102"/>
      <c r="W17" s="102">
        <v>212</v>
      </c>
      <c r="X17" s="102">
        <v>230</v>
      </c>
      <c r="Y17" s="102">
        <v>239</v>
      </c>
      <c r="Z17" s="102">
        <v>270</v>
      </c>
      <c r="AA17" s="102">
        <v>275</v>
      </c>
      <c r="AB17" s="102"/>
      <c r="AC17" s="102"/>
      <c r="AD17" s="102"/>
      <c r="AE17" s="102"/>
      <c r="AF17" s="415">
        <v>415</v>
      </c>
      <c r="AG17" s="401">
        <v>443</v>
      </c>
      <c r="AH17" s="401">
        <v>681</v>
      </c>
      <c r="AI17" s="237"/>
      <c r="AJ17" s="103">
        <f t="shared" si="8"/>
        <v>69</v>
      </c>
      <c r="AK17" s="80"/>
      <c r="AL17" s="173"/>
      <c r="AM17" s="176">
        <f t="shared" si="6"/>
        <v>-0.35177182368193605</v>
      </c>
      <c r="AN17" s="249">
        <f t="shared" si="7"/>
        <v>0.90800000000000003</v>
      </c>
    </row>
    <row r="18" spans="1:44">
      <c r="A18" s="101" t="s">
        <v>20</v>
      </c>
      <c r="B18" s="151">
        <v>462</v>
      </c>
      <c r="C18" s="102">
        <v>400</v>
      </c>
      <c r="D18" s="102">
        <v>500</v>
      </c>
      <c r="E18" s="102"/>
      <c r="F18" s="102"/>
      <c r="G18" s="102"/>
      <c r="H18" s="102"/>
      <c r="I18" s="102"/>
      <c r="J18" s="102">
        <v>210</v>
      </c>
      <c r="K18" s="102">
        <v>231</v>
      </c>
      <c r="L18" s="102">
        <v>231</v>
      </c>
      <c r="M18" s="102">
        <v>231</v>
      </c>
      <c r="N18" s="102"/>
      <c r="O18" s="102"/>
      <c r="P18" s="102"/>
      <c r="Q18" s="102">
        <v>251</v>
      </c>
      <c r="R18" s="102">
        <v>251</v>
      </c>
      <c r="S18" s="102">
        <v>276</v>
      </c>
      <c r="T18" s="102">
        <v>322</v>
      </c>
      <c r="U18" s="102"/>
      <c r="V18" s="102"/>
      <c r="W18" s="102">
        <v>322</v>
      </c>
      <c r="X18" s="102">
        <v>322</v>
      </c>
      <c r="Y18" s="102">
        <v>371</v>
      </c>
      <c r="Z18" s="102">
        <v>422</v>
      </c>
      <c r="AA18" s="102">
        <v>422</v>
      </c>
      <c r="AB18" s="102"/>
      <c r="AC18" s="102"/>
      <c r="AD18" s="102"/>
      <c r="AE18" s="102"/>
      <c r="AF18" s="415">
        <v>422</v>
      </c>
      <c r="AG18" s="401">
        <v>422</v>
      </c>
      <c r="AH18" s="401">
        <v>422</v>
      </c>
      <c r="AI18" s="237"/>
      <c r="AJ18" s="103">
        <f t="shared" si="8"/>
        <v>78</v>
      </c>
      <c r="AK18" s="80"/>
      <c r="AL18" s="173"/>
      <c r="AM18" s="176">
        <f t="shared" si="6"/>
        <v>8.2251082251082241E-2</v>
      </c>
      <c r="AN18" s="249">
        <f t="shared" si="7"/>
        <v>0.84399999999999997</v>
      </c>
    </row>
    <row r="19" spans="1:44">
      <c r="A19" s="101" t="s">
        <v>21</v>
      </c>
      <c r="B19" s="151">
        <v>93</v>
      </c>
      <c r="C19" s="104">
        <v>203</v>
      </c>
      <c r="D19" s="102">
        <v>0</v>
      </c>
      <c r="E19" s="102"/>
      <c r="F19" s="102"/>
      <c r="G19" s="102"/>
      <c r="H19" s="102"/>
      <c r="I19" s="102"/>
      <c r="J19" s="102"/>
      <c r="K19" s="102"/>
      <c r="L19" s="102">
        <v>0</v>
      </c>
      <c r="M19" s="102">
        <v>0</v>
      </c>
      <c r="N19" s="102"/>
      <c r="O19" s="102"/>
      <c r="P19" s="102"/>
      <c r="Q19" s="102">
        <v>0</v>
      </c>
      <c r="R19" s="102">
        <v>0</v>
      </c>
      <c r="S19" s="102">
        <v>0</v>
      </c>
      <c r="T19" s="102">
        <v>0</v>
      </c>
      <c r="U19" s="102"/>
      <c r="V19" s="102"/>
      <c r="W19" s="102">
        <v>0</v>
      </c>
      <c r="X19" s="102">
        <v>0</v>
      </c>
      <c r="Y19" s="102">
        <v>0</v>
      </c>
      <c r="Z19" s="102">
        <v>0</v>
      </c>
      <c r="AA19" s="102">
        <v>0</v>
      </c>
      <c r="AB19" s="102"/>
      <c r="AC19" s="102"/>
      <c r="AD19" s="102"/>
      <c r="AE19" s="102"/>
      <c r="AF19" s="415">
        <v>9</v>
      </c>
      <c r="AG19" s="401">
        <v>25</v>
      </c>
      <c r="AH19" s="401">
        <v>25</v>
      </c>
      <c r="AI19" s="237"/>
      <c r="AJ19" s="103">
        <f t="shared" si="8"/>
        <v>-25</v>
      </c>
      <c r="AK19" s="80"/>
      <c r="AL19" s="173"/>
      <c r="AM19" s="176">
        <f t="shared" si="6"/>
        <v>-1</v>
      </c>
      <c r="AN19" s="249" t="e">
        <f t="shared" si="7"/>
        <v>#DIV/0!</v>
      </c>
    </row>
    <row r="20" spans="1:44">
      <c r="A20" s="101" t="s">
        <v>22</v>
      </c>
      <c r="B20" s="151">
        <v>1152</v>
      </c>
      <c r="C20" s="104">
        <v>2412</v>
      </c>
      <c r="D20" s="102">
        <v>1136</v>
      </c>
      <c r="E20" s="102"/>
      <c r="F20" s="102"/>
      <c r="G20" s="102"/>
      <c r="H20" s="102"/>
      <c r="I20" s="102"/>
      <c r="J20" s="102">
        <v>3</v>
      </c>
      <c r="K20" s="102">
        <v>68</v>
      </c>
      <c r="L20" s="102">
        <v>393</v>
      </c>
      <c r="M20" s="102">
        <v>393</v>
      </c>
      <c r="N20" s="102"/>
      <c r="O20" s="102"/>
      <c r="P20" s="102"/>
      <c r="Q20" s="102">
        <v>413</v>
      </c>
      <c r="R20" s="102">
        <v>418</v>
      </c>
      <c r="S20" s="102">
        <v>428</v>
      </c>
      <c r="T20" s="102">
        <v>508</v>
      </c>
      <c r="U20" s="102"/>
      <c r="V20" s="102"/>
      <c r="W20" s="102">
        <v>508</v>
      </c>
      <c r="X20" s="102">
        <v>622</v>
      </c>
      <c r="Y20" s="102">
        <v>630</v>
      </c>
      <c r="Z20" s="102">
        <v>682</v>
      </c>
      <c r="AA20" s="102">
        <v>684</v>
      </c>
      <c r="AB20" s="102"/>
      <c r="AC20" s="102"/>
      <c r="AD20" s="102"/>
      <c r="AE20" s="102"/>
      <c r="AF20" s="415">
        <v>786</v>
      </c>
      <c r="AG20" s="401">
        <v>851</v>
      </c>
      <c r="AH20" s="401">
        <v>1101</v>
      </c>
      <c r="AI20" s="237">
        <v>48</v>
      </c>
      <c r="AJ20" s="103">
        <f t="shared" si="8"/>
        <v>35</v>
      </c>
      <c r="AK20" s="80"/>
      <c r="AL20" s="173"/>
      <c r="AM20" s="176">
        <f t="shared" si="6"/>
        <v>-1.388888888888884E-2</v>
      </c>
      <c r="AN20" s="249">
        <f t="shared" si="7"/>
        <v>0.96919014084507038</v>
      </c>
    </row>
    <row r="21" spans="1:44">
      <c r="A21" s="107"/>
      <c r="B21" s="149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404"/>
      <c r="AI21" s="237"/>
      <c r="AJ21" s="103">
        <f t="shared" si="8"/>
        <v>0</v>
      </c>
      <c r="AK21" s="80"/>
      <c r="AL21" s="173"/>
      <c r="AM21" s="177"/>
      <c r="AN21" s="249"/>
    </row>
    <row r="22" spans="1:44">
      <c r="A22" s="107" t="s">
        <v>23</v>
      </c>
      <c r="B22" s="149">
        <v>567</v>
      </c>
      <c r="C22" s="104">
        <v>1250</v>
      </c>
      <c r="D22" s="104">
        <v>505</v>
      </c>
      <c r="E22" s="104"/>
      <c r="F22" s="104"/>
      <c r="G22" s="104"/>
      <c r="H22" s="104"/>
      <c r="I22" s="104"/>
      <c r="J22" s="104">
        <v>56</v>
      </c>
      <c r="K22" s="104">
        <v>107</v>
      </c>
      <c r="L22" s="104">
        <v>149</v>
      </c>
      <c r="M22" s="104">
        <v>159</v>
      </c>
      <c r="N22" s="104"/>
      <c r="O22" s="104"/>
      <c r="P22" s="104"/>
      <c r="Q22" s="104">
        <v>214</v>
      </c>
      <c r="R22" s="104">
        <v>217</v>
      </c>
      <c r="S22" s="104">
        <v>237</v>
      </c>
      <c r="T22" s="104">
        <v>247</v>
      </c>
      <c r="U22" s="104"/>
      <c r="V22" s="104"/>
      <c r="W22" s="104">
        <v>320</v>
      </c>
      <c r="X22" s="104">
        <v>340</v>
      </c>
      <c r="Y22" s="104">
        <v>378</v>
      </c>
      <c r="Z22" s="104">
        <v>386</v>
      </c>
      <c r="AA22" s="104">
        <v>430</v>
      </c>
      <c r="AB22" s="104"/>
      <c r="AC22" s="104"/>
      <c r="AD22" s="104"/>
      <c r="AE22" s="104"/>
      <c r="AF22" s="415">
        <v>536</v>
      </c>
      <c r="AG22" s="401">
        <v>548</v>
      </c>
      <c r="AH22" s="401">
        <v>588</v>
      </c>
      <c r="AI22" s="237"/>
      <c r="AJ22" s="103">
        <f t="shared" si="8"/>
        <v>-83</v>
      </c>
      <c r="AK22" s="82"/>
      <c r="AL22" s="173"/>
      <c r="AM22" s="176">
        <f>(+D22/B22)-1</f>
        <v>-0.10934744268077601</v>
      </c>
      <c r="AN22" s="249">
        <f t="shared" ref="AN22:AN26" si="9">AH22/D22</f>
        <v>1.1643564356435643</v>
      </c>
      <c r="AQ22" s="9"/>
    </row>
    <row r="23" spans="1:44">
      <c r="A23" s="107" t="s">
        <v>24</v>
      </c>
      <c r="B23" s="149">
        <v>684</v>
      </c>
      <c r="C23" s="104">
        <v>653</v>
      </c>
      <c r="D23" s="104">
        <v>340</v>
      </c>
      <c r="E23" s="104"/>
      <c r="F23" s="104"/>
      <c r="G23" s="104"/>
      <c r="H23" s="104"/>
      <c r="I23" s="104"/>
      <c r="J23" s="104">
        <v>178</v>
      </c>
      <c r="K23" s="104">
        <v>199</v>
      </c>
      <c r="L23" s="104">
        <v>248</v>
      </c>
      <c r="M23" s="104">
        <v>290</v>
      </c>
      <c r="N23" s="104"/>
      <c r="O23" s="104"/>
      <c r="P23" s="104"/>
      <c r="Q23" s="104">
        <v>406</v>
      </c>
      <c r="R23" s="104">
        <v>406</v>
      </c>
      <c r="S23" s="104">
        <v>457</v>
      </c>
      <c r="T23" s="104">
        <v>521</v>
      </c>
      <c r="U23" s="104"/>
      <c r="V23" s="104"/>
      <c r="W23" s="104">
        <v>571</v>
      </c>
      <c r="X23" s="104">
        <v>571</v>
      </c>
      <c r="Y23" s="104">
        <v>615</v>
      </c>
      <c r="Z23" s="104">
        <v>624</v>
      </c>
      <c r="AA23" s="104">
        <v>674</v>
      </c>
      <c r="AB23" s="104"/>
      <c r="AC23" s="104"/>
      <c r="AD23" s="104"/>
      <c r="AE23" s="104"/>
      <c r="AF23" s="415">
        <v>1034</v>
      </c>
      <c r="AG23" s="401">
        <v>1094</v>
      </c>
      <c r="AH23" s="401">
        <v>1113</v>
      </c>
      <c r="AI23" s="237"/>
      <c r="AJ23" s="103">
        <f t="shared" si="8"/>
        <v>-773</v>
      </c>
      <c r="AK23" s="82"/>
      <c r="AL23" s="173"/>
      <c r="AM23" s="176">
        <f>(+D23/B23)-1</f>
        <v>-0.50292397660818722</v>
      </c>
      <c r="AN23" s="249">
        <f t="shared" si="9"/>
        <v>3.2735294117647058</v>
      </c>
    </row>
    <row r="24" spans="1:44">
      <c r="A24" s="107" t="s">
        <v>25</v>
      </c>
      <c r="B24" s="149">
        <v>1</v>
      </c>
      <c r="C24" s="104">
        <v>15</v>
      </c>
      <c r="D24" s="104">
        <v>0</v>
      </c>
      <c r="E24" s="104"/>
      <c r="F24" s="104"/>
      <c r="G24" s="104"/>
      <c r="H24" s="104"/>
      <c r="I24" s="104"/>
      <c r="J24" s="104">
        <v>1</v>
      </c>
      <c r="K24" s="104">
        <v>1</v>
      </c>
      <c r="L24" s="104">
        <v>1</v>
      </c>
      <c r="M24" s="104">
        <v>1</v>
      </c>
      <c r="N24" s="104"/>
      <c r="O24" s="104"/>
      <c r="P24" s="104"/>
      <c r="Q24" s="104">
        <v>6</v>
      </c>
      <c r="R24" s="104">
        <v>12</v>
      </c>
      <c r="S24" s="104">
        <v>12</v>
      </c>
      <c r="T24" s="104">
        <v>12</v>
      </c>
      <c r="U24" s="104"/>
      <c r="V24" s="104"/>
      <c r="W24" s="104">
        <v>12</v>
      </c>
      <c r="X24" s="104">
        <v>12</v>
      </c>
      <c r="Y24" s="104">
        <v>12</v>
      </c>
      <c r="Z24" s="104">
        <v>12</v>
      </c>
      <c r="AA24" s="104">
        <v>12</v>
      </c>
      <c r="AB24" s="104"/>
      <c r="AC24" s="104"/>
      <c r="AD24" s="104"/>
      <c r="AE24" s="104"/>
      <c r="AF24" s="104">
        <v>12</v>
      </c>
      <c r="AG24" s="401">
        <v>12</v>
      </c>
      <c r="AH24" s="401">
        <v>12</v>
      </c>
      <c r="AI24" s="237"/>
      <c r="AJ24" s="103">
        <f t="shared" si="8"/>
        <v>-12</v>
      </c>
      <c r="AK24" s="82"/>
      <c r="AL24" s="173"/>
      <c r="AM24" s="176">
        <f>(+D24/B24)-1</f>
        <v>-1</v>
      </c>
      <c r="AN24" s="249" t="e">
        <f t="shared" si="9"/>
        <v>#DIV/0!</v>
      </c>
    </row>
    <row r="25" spans="1:44" ht="15.75" thickBot="1">
      <c r="A25" s="126" t="s">
        <v>26</v>
      </c>
      <c r="B25" s="152">
        <v>3</v>
      </c>
      <c r="C25" s="127"/>
      <c r="D25" s="127">
        <v>0</v>
      </c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>
        <v>0</v>
      </c>
      <c r="R25" s="391"/>
      <c r="S25" s="127"/>
      <c r="T25" s="127"/>
      <c r="U25" s="127"/>
      <c r="V25" s="127"/>
      <c r="W25" s="127"/>
      <c r="X25" s="127"/>
      <c r="Y25" s="127"/>
      <c r="Z25" s="127">
        <v>0</v>
      </c>
      <c r="AA25" s="127">
        <v>0</v>
      </c>
      <c r="AB25" s="127"/>
      <c r="AC25" s="127"/>
      <c r="AD25" s="127"/>
      <c r="AE25" s="127"/>
      <c r="AF25" s="127">
        <v>0</v>
      </c>
      <c r="AG25" s="127">
        <v>0</v>
      </c>
      <c r="AH25" s="406">
        <v>0</v>
      </c>
      <c r="AI25" s="239"/>
      <c r="AJ25" s="103">
        <f t="shared" si="8"/>
        <v>0</v>
      </c>
      <c r="AK25" s="83"/>
      <c r="AL25" s="174"/>
      <c r="AM25" s="178">
        <f>(+D25/B25)-1</f>
        <v>-1</v>
      </c>
      <c r="AN25" s="249" t="e">
        <f t="shared" si="9"/>
        <v>#DIV/0!</v>
      </c>
    </row>
    <row r="26" spans="1:44" ht="15.75" thickBot="1">
      <c r="A26" s="128" t="s">
        <v>27</v>
      </c>
      <c r="B26" s="153">
        <f t="shared" ref="B26" si="10">B8+B14+B22+B23+B24+B25</f>
        <v>11066</v>
      </c>
      <c r="C26" s="129">
        <f t="shared" ref="C26:AK26" si="11">C8+C14+C22+C23+C24+C25</f>
        <v>12810</v>
      </c>
      <c r="D26" s="129">
        <f t="shared" si="11"/>
        <v>8835</v>
      </c>
      <c r="E26" s="129">
        <f t="shared" si="11"/>
        <v>0</v>
      </c>
      <c r="F26" s="129">
        <f t="shared" si="11"/>
        <v>0</v>
      </c>
      <c r="G26" s="129">
        <f t="shared" si="11"/>
        <v>0</v>
      </c>
      <c r="H26" s="129">
        <f t="shared" si="11"/>
        <v>0</v>
      </c>
      <c r="I26" s="129">
        <f t="shared" si="11"/>
        <v>0</v>
      </c>
      <c r="J26" s="129">
        <f t="shared" si="11"/>
        <v>1165</v>
      </c>
      <c r="K26" s="264">
        <f t="shared" si="11"/>
        <v>1520</v>
      </c>
      <c r="L26" s="129">
        <f t="shared" si="11"/>
        <v>2269</v>
      </c>
      <c r="M26" s="129">
        <f t="shared" si="11"/>
        <v>2487</v>
      </c>
      <c r="N26" s="129">
        <f t="shared" si="11"/>
        <v>0</v>
      </c>
      <c r="O26" s="129">
        <f t="shared" si="11"/>
        <v>0</v>
      </c>
      <c r="P26" s="129">
        <f t="shared" si="11"/>
        <v>0</v>
      </c>
      <c r="Q26" s="129">
        <f t="shared" si="11"/>
        <v>2890</v>
      </c>
      <c r="R26" s="129">
        <f t="shared" si="11"/>
        <v>2945</v>
      </c>
      <c r="S26" s="129">
        <f t="shared" si="11"/>
        <v>3289</v>
      </c>
      <c r="T26" s="129">
        <f t="shared" si="11"/>
        <v>4356</v>
      </c>
      <c r="U26" s="129">
        <f t="shared" si="11"/>
        <v>0</v>
      </c>
      <c r="V26" s="129">
        <f t="shared" si="11"/>
        <v>0</v>
      </c>
      <c r="W26" s="129">
        <f t="shared" si="11"/>
        <v>4753</v>
      </c>
      <c r="X26" s="129">
        <f t="shared" si="11"/>
        <v>5357</v>
      </c>
      <c r="Y26" s="129">
        <f t="shared" si="11"/>
        <v>5649</v>
      </c>
      <c r="Z26" s="129">
        <f t="shared" si="11"/>
        <v>6025</v>
      </c>
      <c r="AA26" s="129">
        <f t="shared" si="11"/>
        <v>6270</v>
      </c>
      <c r="AB26" s="129">
        <f t="shared" si="11"/>
        <v>0</v>
      </c>
      <c r="AC26" s="129">
        <f t="shared" si="11"/>
        <v>0</v>
      </c>
      <c r="AD26" s="129">
        <f t="shared" si="11"/>
        <v>0</v>
      </c>
      <c r="AE26" s="129">
        <f t="shared" si="11"/>
        <v>0</v>
      </c>
      <c r="AF26" s="129">
        <f t="shared" si="11"/>
        <v>8129</v>
      </c>
      <c r="AG26" s="129">
        <f t="shared" si="11"/>
        <v>8465</v>
      </c>
      <c r="AH26" s="129">
        <f t="shared" si="11"/>
        <v>9390</v>
      </c>
      <c r="AI26" s="240">
        <f t="shared" si="11"/>
        <v>468</v>
      </c>
      <c r="AJ26" s="130">
        <f t="shared" si="11"/>
        <v>-555</v>
      </c>
      <c r="AK26" s="84">
        <f t="shared" si="11"/>
        <v>0</v>
      </c>
      <c r="AL26" s="171"/>
      <c r="AM26" s="179">
        <f>(+D26/B26)-1</f>
        <v>-0.20160853063437556</v>
      </c>
      <c r="AN26" s="249">
        <f t="shared" si="9"/>
        <v>1.0628183361629882</v>
      </c>
      <c r="AQ26" s="9"/>
      <c r="AR26" s="9"/>
    </row>
    <row r="27" spans="1:44">
      <c r="B27" s="9"/>
      <c r="C27" s="8"/>
      <c r="D27" s="9"/>
      <c r="E27" s="9"/>
      <c r="F27" s="9"/>
      <c r="G27" s="9"/>
      <c r="H27" s="9"/>
      <c r="I27" s="9"/>
      <c r="J27" s="9"/>
      <c r="K27" s="26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274"/>
      <c r="AJ27" s="11"/>
      <c r="AK27" s="11"/>
      <c r="AN27" s="249"/>
    </row>
    <row r="28" spans="1:44" ht="15.75" thickBot="1">
      <c r="A28" s="12"/>
      <c r="B28" s="2"/>
      <c r="C28" s="2"/>
      <c r="D28" s="2"/>
      <c r="E28" s="2"/>
      <c r="F28" s="2"/>
      <c r="G28" s="2"/>
      <c r="H28" s="2"/>
      <c r="I28" s="2"/>
      <c r="J28" s="2"/>
      <c r="K28" s="26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2"/>
      <c r="AJ28" s="13"/>
      <c r="AK28" s="13"/>
      <c r="AN28" s="249"/>
    </row>
    <row r="29" spans="1:44" ht="16.5" thickBot="1">
      <c r="A29" s="115" t="s">
        <v>73</v>
      </c>
      <c r="B29" s="154"/>
      <c r="C29" s="135"/>
      <c r="D29" s="135"/>
      <c r="E29" s="143" t="s">
        <v>66</v>
      </c>
      <c r="F29" s="143" t="s">
        <v>66</v>
      </c>
      <c r="G29" s="143" t="s">
        <v>66</v>
      </c>
      <c r="H29" s="143" t="s">
        <v>66</v>
      </c>
      <c r="I29" s="143" t="s">
        <v>66</v>
      </c>
      <c r="J29" s="143" t="s">
        <v>66</v>
      </c>
      <c r="K29" s="135" t="s">
        <v>66</v>
      </c>
      <c r="L29" s="143" t="s">
        <v>66</v>
      </c>
      <c r="M29" s="143" t="s">
        <v>66</v>
      </c>
      <c r="N29" s="143" t="s">
        <v>66</v>
      </c>
      <c r="O29" s="143" t="s">
        <v>66</v>
      </c>
      <c r="P29" s="143" t="s">
        <v>66</v>
      </c>
      <c r="Q29" s="143" t="s">
        <v>66</v>
      </c>
      <c r="R29" s="143" t="s">
        <v>66</v>
      </c>
      <c r="S29" s="143" t="s">
        <v>66</v>
      </c>
      <c r="T29" s="143" t="s">
        <v>66</v>
      </c>
      <c r="U29" s="143" t="s">
        <v>66</v>
      </c>
      <c r="V29" s="143" t="s">
        <v>66</v>
      </c>
      <c r="W29" s="143" t="s">
        <v>66</v>
      </c>
      <c r="X29" s="143" t="s">
        <v>66</v>
      </c>
      <c r="Y29" s="143" t="s">
        <v>66</v>
      </c>
      <c r="Z29" s="143" t="s">
        <v>66</v>
      </c>
      <c r="AA29" s="143" t="s">
        <v>66</v>
      </c>
      <c r="AB29" s="143" t="s">
        <v>66</v>
      </c>
      <c r="AC29" s="143" t="s">
        <v>66</v>
      </c>
      <c r="AD29" s="143" t="s">
        <v>66</v>
      </c>
      <c r="AE29" s="143" t="s">
        <v>66</v>
      </c>
      <c r="AF29" s="143" t="s">
        <v>66</v>
      </c>
      <c r="AG29" s="143" t="s">
        <v>66</v>
      </c>
      <c r="AH29" s="143" t="s">
        <v>66</v>
      </c>
      <c r="AI29" s="241" t="s">
        <v>66</v>
      </c>
      <c r="AJ29" s="144" t="s">
        <v>222</v>
      </c>
      <c r="AK29" s="3"/>
      <c r="AM29" s="187"/>
      <c r="AN29" s="394"/>
    </row>
    <row r="30" spans="1:44" ht="34.5" customHeight="1" thickBot="1">
      <c r="A30" s="108" t="s">
        <v>34</v>
      </c>
      <c r="B30" s="146" t="str">
        <f t="shared" ref="B30" si="12">B6</f>
        <v>PY FTM</v>
      </c>
      <c r="C30" s="113" t="s">
        <v>5</v>
      </c>
      <c r="D30" s="113" t="s">
        <v>6</v>
      </c>
      <c r="E30" s="113" t="str">
        <f>E6</f>
        <v>1st Mar</v>
      </c>
      <c r="F30" s="113" t="str">
        <f t="shared" ref="F30:AI30" si="13">F6</f>
        <v>2nd Mar</v>
      </c>
      <c r="G30" s="113" t="str">
        <f t="shared" si="13"/>
        <v>3rd Mar</v>
      </c>
      <c r="H30" s="113" t="str">
        <f t="shared" si="13"/>
        <v>4th Mar</v>
      </c>
      <c r="I30" s="113" t="str">
        <f t="shared" si="13"/>
        <v>5th Mar</v>
      </c>
      <c r="J30" s="113" t="str">
        <f t="shared" si="13"/>
        <v>6th Mar</v>
      </c>
      <c r="K30" s="113" t="str">
        <f t="shared" si="13"/>
        <v>7th Mar</v>
      </c>
      <c r="L30" s="113" t="str">
        <f t="shared" si="13"/>
        <v>8th Mar</v>
      </c>
      <c r="M30" s="113" t="str">
        <f t="shared" si="13"/>
        <v>9th Mar</v>
      </c>
      <c r="N30" s="113" t="str">
        <f t="shared" si="13"/>
        <v>10th Mar</v>
      </c>
      <c r="O30" s="113" t="str">
        <f t="shared" si="13"/>
        <v>11th Mar</v>
      </c>
      <c r="P30" s="113" t="str">
        <f t="shared" si="13"/>
        <v>12th Mar</v>
      </c>
      <c r="Q30" s="113" t="str">
        <f t="shared" si="13"/>
        <v>13th Mar</v>
      </c>
      <c r="R30" s="113" t="str">
        <f t="shared" si="13"/>
        <v>14th Mar</v>
      </c>
      <c r="S30" s="113" t="str">
        <f t="shared" si="13"/>
        <v>15th Mar</v>
      </c>
      <c r="T30" s="113" t="str">
        <f t="shared" si="13"/>
        <v>16th Mar</v>
      </c>
      <c r="U30" s="113" t="str">
        <f t="shared" si="13"/>
        <v>17th Mar</v>
      </c>
      <c r="V30" s="113" t="str">
        <f t="shared" si="13"/>
        <v>18th Mar</v>
      </c>
      <c r="W30" s="113" t="str">
        <f t="shared" si="13"/>
        <v>19th Mar</v>
      </c>
      <c r="X30" s="113" t="str">
        <f t="shared" si="13"/>
        <v>20th Mar</v>
      </c>
      <c r="Y30" s="113" t="str">
        <f t="shared" si="13"/>
        <v>21st Mar</v>
      </c>
      <c r="Z30" s="113" t="str">
        <f t="shared" si="13"/>
        <v>22nd Mar</v>
      </c>
      <c r="AA30" s="113" t="str">
        <f t="shared" si="13"/>
        <v>23rd Mar</v>
      </c>
      <c r="AB30" s="113" t="str">
        <f t="shared" si="13"/>
        <v>24th Mar</v>
      </c>
      <c r="AC30" s="113" t="str">
        <f t="shared" si="13"/>
        <v>25th Mar</v>
      </c>
      <c r="AD30" s="113" t="str">
        <f t="shared" si="13"/>
        <v>26th Mar</v>
      </c>
      <c r="AE30" s="113" t="str">
        <f t="shared" si="13"/>
        <v>27th Mar</v>
      </c>
      <c r="AF30" s="113" t="str">
        <f t="shared" si="13"/>
        <v>29th Mar</v>
      </c>
      <c r="AG30" s="113" t="str">
        <f t="shared" si="13"/>
        <v>30th Mar</v>
      </c>
      <c r="AH30" s="113" t="str">
        <f t="shared" si="13"/>
        <v>31st Mar</v>
      </c>
      <c r="AI30" s="234" t="str">
        <f t="shared" si="13"/>
        <v>Dispatched qty Unbilled</v>
      </c>
      <c r="AJ30" s="142" t="s">
        <v>7</v>
      </c>
      <c r="AK30" s="78" t="s">
        <v>8</v>
      </c>
      <c r="AL30" s="170" t="s">
        <v>9</v>
      </c>
      <c r="AM30" s="182" t="s">
        <v>77</v>
      </c>
      <c r="AN30" s="247" t="s">
        <v>80</v>
      </c>
    </row>
    <row r="31" spans="1:44" ht="15.75" thickBot="1">
      <c r="A31" s="111"/>
      <c r="B31" s="147">
        <v>4</v>
      </c>
      <c r="C31" s="139">
        <v>2</v>
      </c>
      <c r="D31" s="139">
        <v>3</v>
      </c>
      <c r="E31" s="139"/>
      <c r="F31" s="139"/>
      <c r="G31" s="139"/>
      <c r="H31" s="139"/>
      <c r="I31" s="139"/>
      <c r="J31" s="139"/>
      <c r="K31" s="261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416"/>
      <c r="AH31" s="416"/>
      <c r="AI31" s="235"/>
      <c r="AJ31" s="141"/>
      <c r="AK31" s="86"/>
      <c r="AL31" s="171"/>
      <c r="AM31" s="189"/>
      <c r="AN31" s="395"/>
    </row>
    <row r="32" spans="1:44">
      <c r="A32" s="108" t="s">
        <v>10</v>
      </c>
      <c r="B32" s="155">
        <f>SUM(B33:B36)</f>
        <v>54.070000000000007</v>
      </c>
      <c r="C32" s="140">
        <f t="shared" ref="C32:AK32" si="14">SUM(C33:C36)</f>
        <v>57.480000000000004</v>
      </c>
      <c r="D32" s="140">
        <f t="shared" si="14"/>
        <v>67.02</v>
      </c>
      <c r="E32" s="140">
        <f t="shared" si="14"/>
        <v>0</v>
      </c>
      <c r="F32" s="140">
        <f t="shared" si="14"/>
        <v>0</v>
      </c>
      <c r="G32" s="140">
        <f t="shared" si="14"/>
        <v>0</v>
      </c>
      <c r="H32" s="140">
        <f t="shared" si="14"/>
        <v>0</v>
      </c>
      <c r="I32" s="140">
        <f t="shared" si="14"/>
        <v>0</v>
      </c>
      <c r="J32" s="140">
        <f t="shared" si="14"/>
        <v>9.3999999999999986</v>
      </c>
      <c r="K32" s="267">
        <f t="shared" si="14"/>
        <v>11.71</v>
      </c>
      <c r="L32" s="140">
        <f t="shared" si="14"/>
        <v>14.43</v>
      </c>
      <c r="M32" s="140">
        <f t="shared" si="14"/>
        <v>16.8</v>
      </c>
      <c r="N32" s="140">
        <f t="shared" si="14"/>
        <v>0</v>
      </c>
      <c r="O32" s="140">
        <f t="shared" si="14"/>
        <v>0</v>
      </c>
      <c r="P32" s="140">
        <f t="shared" si="14"/>
        <v>0</v>
      </c>
      <c r="Q32" s="140">
        <f t="shared" si="14"/>
        <v>19.619999999999997</v>
      </c>
      <c r="R32" s="140">
        <f t="shared" si="14"/>
        <v>20.229999999999997</v>
      </c>
      <c r="S32" s="140">
        <f t="shared" si="14"/>
        <v>23.650000000000002</v>
      </c>
      <c r="T32" s="140">
        <f t="shared" si="14"/>
        <v>32.599999999999994</v>
      </c>
      <c r="U32" s="140">
        <f t="shared" si="14"/>
        <v>0</v>
      </c>
      <c r="V32" s="140">
        <f t="shared" si="14"/>
        <v>0</v>
      </c>
      <c r="W32" s="140">
        <f t="shared" si="14"/>
        <v>35.470000000000006</v>
      </c>
      <c r="X32" s="140">
        <f t="shared" si="14"/>
        <v>40.770000000000003</v>
      </c>
      <c r="Y32" s="140">
        <f t="shared" si="14"/>
        <v>42.639999999999993</v>
      </c>
      <c r="Z32" s="140">
        <f t="shared" si="14"/>
        <v>46.1</v>
      </c>
      <c r="AA32" s="140">
        <f t="shared" si="14"/>
        <v>47.68</v>
      </c>
      <c r="AB32" s="140">
        <f t="shared" si="14"/>
        <v>0</v>
      </c>
      <c r="AC32" s="140">
        <f t="shared" si="14"/>
        <v>0</v>
      </c>
      <c r="AD32" s="140">
        <f t="shared" si="14"/>
        <v>0</v>
      </c>
      <c r="AE32" s="140">
        <f t="shared" si="14"/>
        <v>0</v>
      </c>
      <c r="AF32" s="140">
        <f t="shared" si="14"/>
        <v>62.599999999999987</v>
      </c>
      <c r="AG32" s="140">
        <f t="shared" si="14"/>
        <v>64.92</v>
      </c>
      <c r="AH32" s="140">
        <f t="shared" si="14"/>
        <v>69.010000000000005</v>
      </c>
      <c r="AI32" s="242">
        <f t="shared" si="14"/>
        <v>2.17</v>
      </c>
      <c r="AJ32" s="121">
        <f t="shared" ref="AJ32:AJ49" si="15">D32-AH32</f>
        <v>-1.9900000000000091</v>
      </c>
      <c r="AK32" s="87">
        <f t="shared" si="14"/>
        <v>0</v>
      </c>
      <c r="AL32" s="172"/>
      <c r="AM32" s="188">
        <f>(+D32/B32)-1</f>
        <v>0.23950434621786543</v>
      </c>
      <c r="AN32" s="249">
        <f t="shared" ref="AN32:AN36" si="16">AH32/D32</f>
        <v>1.0296926290659505</v>
      </c>
    </row>
    <row r="33" spans="1:40">
      <c r="A33" s="101" t="s">
        <v>11</v>
      </c>
      <c r="B33" s="156">
        <v>27.64</v>
      </c>
      <c r="C33" s="122">
        <v>23.17</v>
      </c>
      <c r="D33" s="122">
        <v>39.56</v>
      </c>
      <c r="E33" s="122"/>
      <c r="F33" s="122"/>
      <c r="G33" s="122"/>
      <c r="H33" s="122"/>
      <c r="I33" s="122"/>
      <c r="J33" s="122">
        <v>8.36</v>
      </c>
      <c r="K33" s="122">
        <v>10.06</v>
      </c>
      <c r="L33" s="122">
        <v>10.51</v>
      </c>
      <c r="M33" s="122">
        <v>12.6</v>
      </c>
      <c r="N33" s="122"/>
      <c r="O33" s="122"/>
      <c r="P33" s="122"/>
      <c r="Q33" s="122">
        <v>15</v>
      </c>
      <c r="R33" s="122">
        <v>15.02</v>
      </c>
      <c r="S33" s="122">
        <v>17.64</v>
      </c>
      <c r="T33" s="122">
        <v>20.329999999999998</v>
      </c>
      <c r="U33" s="122"/>
      <c r="V33" s="122"/>
      <c r="W33" s="122">
        <v>22.96</v>
      </c>
      <c r="X33" s="122">
        <v>25</v>
      </c>
      <c r="Y33" s="122">
        <v>26.7</v>
      </c>
      <c r="Z33" s="122">
        <v>29.87</v>
      </c>
      <c r="AA33" s="122">
        <v>31.28</v>
      </c>
      <c r="AB33" s="122"/>
      <c r="AC33" s="122"/>
      <c r="AD33" s="122"/>
      <c r="AE33" s="122"/>
      <c r="AF33" s="418">
        <v>41.91</v>
      </c>
      <c r="AG33" s="417">
        <v>43.96</v>
      </c>
      <c r="AH33" s="122">
        <v>44.23</v>
      </c>
      <c r="AI33" s="243">
        <v>0.3</v>
      </c>
      <c r="AJ33" s="121">
        <f t="shared" si="15"/>
        <v>-4.6699999999999946</v>
      </c>
      <c r="AK33" s="88"/>
      <c r="AL33" s="173"/>
      <c r="AM33" s="185">
        <f>(+D33/B33)-1</f>
        <v>0.4312590448625182</v>
      </c>
      <c r="AN33" s="249">
        <f t="shared" si="16"/>
        <v>1.1180485338725985</v>
      </c>
    </row>
    <row r="34" spans="1:40">
      <c r="A34" s="101" t="s">
        <v>12</v>
      </c>
      <c r="B34" s="156">
        <v>16.48</v>
      </c>
      <c r="C34" s="122">
        <v>22.36</v>
      </c>
      <c r="D34" s="122">
        <v>14.77</v>
      </c>
      <c r="E34" s="122"/>
      <c r="F34" s="122"/>
      <c r="G34" s="122"/>
      <c r="H34" s="122"/>
      <c r="I34" s="122"/>
      <c r="J34" s="122">
        <v>0.97</v>
      </c>
      <c r="K34" s="122">
        <v>1.4</v>
      </c>
      <c r="L34" s="122">
        <v>3.55</v>
      </c>
      <c r="M34" s="122">
        <v>3.7</v>
      </c>
      <c r="N34" s="122"/>
      <c r="O34" s="122"/>
      <c r="P34" s="122"/>
      <c r="Q34" s="122">
        <v>4.01</v>
      </c>
      <c r="R34" s="122">
        <v>4.0999999999999996</v>
      </c>
      <c r="S34" s="122">
        <v>4.62</v>
      </c>
      <c r="T34" s="122">
        <v>8.4</v>
      </c>
      <c r="U34" s="122"/>
      <c r="V34" s="122"/>
      <c r="W34" s="122">
        <v>8.64</v>
      </c>
      <c r="X34" s="122">
        <v>10.199999999999999</v>
      </c>
      <c r="Y34" s="122">
        <v>10.35</v>
      </c>
      <c r="Z34" s="122">
        <v>10.64</v>
      </c>
      <c r="AA34" s="122">
        <v>10.74</v>
      </c>
      <c r="AB34" s="122"/>
      <c r="AC34" s="122"/>
      <c r="AD34" s="122"/>
      <c r="AE34" s="122"/>
      <c r="AF34" s="418">
        <v>12.77</v>
      </c>
      <c r="AG34" s="417">
        <v>13.02</v>
      </c>
      <c r="AH34" s="122">
        <v>14.83</v>
      </c>
      <c r="AI34" s="243">
        <v>1.4</v>
      </c>
      <c r="AJ34" s="121">
        <f t="shared" si="15"/>
        <v>-6.0000000000000497E-2</v>
      </c>
      <c r="AK34" s="88"/>
      <c r="AL34" s="173"/>
      <c r="AM34" s="185">
        <f>(+D34/B34)-1</f>
        <v>-0.10376213592233019</v>
      </c>
      <c r="AN34" s="249">
        <f t="shared" si="16"/>
        <v>1.0040622884224781</v>
      </c>
    </row>
    <row r="35" spans="1:40">
      <c r="A35" s="101" t="s">
        <v>13</v>
      </c>
      <c r="B35" s="156">
        <v>5.75</v>
      </c>
      <c r="C35" s="122">
        <v>8.34</v>
      </c>
      <c r="D35" s="122">
        <v>8.43</v>
      </c>
      <c r="E35" s="122"/>
      <c r="F35" s="122"/>
      <c r="G35" s="122"/>
      <c r="H35" s="122"/>
      <c r="I35" s="122"/>
      <c r="J35" s="122">
        <v>0.04</v>
      </c>
      <c r="K35" s="122">
        <v>0.09</v>
      </c>
      <c r="L35" s="122">
        <v>0.21</v>
      </c>
      <c r="M35" s="122">
        <v>0.21</v>
      </c>
      <c r="N35" s="122"/>
      <c r="O35" s="122"/>
      <c r="P35" s="122"/>
      <c r="Q35" s="122">
        <v>0.32</v>
      </c>
      <c r="R35" s="122">
        <v>0.57999999999999996</v>
      </c>
      <c r="S35" s="122">
        <v>0.62</v>
      </c>
      <c r="T35" s="122">
        <v>2.77</v>
      </c>
      <c r="U35" s="122"/>
      <c r="V35" s="122"/>
      <c r="W35" s="122">
        <v>2.77</v>
      </c>
      <c r="X35" s="122">
        <v>4.2</v>
      </c>
      <c r="Y35" s="122">
        <v>4.22</v>
      </c>
      <c r="Z35" s="122">
        <v>4.22</v>
      </c>
      <c r="AA35" s="122">
        <v>4.29</v>
      </c>
      <c r="AB35" s="122"/>
      <c r="AC35" s="122"/>
      <c r="AD35" s="122"/>
      <c r="AE35" s="122"/>
      <c r="AF35" s="418">
        <v>5.66</v>
      </c>
      <c r="AG35" s="417">
        <v>5.68</v>
      </c>
      <c r="AH35" s="120">
        <v>6.8</v>
      </c>
      <c r="AI35" s="243">
        <v>0.47</v>
      </c>
      <c r="AJ35" s="121">
        <f t="shared" si="15"/>
        <v>1.63</v>
      </c>
      <c r="AK35" s="88"/>
      <c r="AL35" s="173"/>
      <c r="AM35" s="185">
        <f>(+D35/B35)-1</f>
        <v>0.46608695652173915</v>
      </c>
      <c r="AN35" s="249">
        <f t="shared" si="16"/>
        <v>0.80664294187425856</v>
      </c>
    </row>
    <row r="36" spans="1:40">
      <c r="A36" s="101" t="s">
        <v>14</v>
      </c>
      <c r="B36" s="156">
        <v>4.2</v>
      </c>
      <c r="C36" s="122">
        <v>3.61</v>
      </c>
      <c r="D36" s="122">
        <v>4.26</v>
      </c>
      <c r="E36" s="122"/>
      <c r="F36" s="122"/>
      <c r="G36" s="122"/>
      <c r="H36" s="122"/>
      <c r="I36" s="122"/>
      <c r="J36" s="122">
        <v>0.03</v>
      </c>
      <c r="K36" s="122">
        <v>0.16</v>
      </c>
      <c r="L36" s="122">
        <v>0.16</v>
      </c>
      <c r="M36" s="122">
        <v>0.28999999999999998</v>
      </c>
      <c r="N36" s="122"/>
      <c r="O36" s="122"/>
      <c r="P36" s="122"/>
      <c r="Q36" s="122">
        <v>0.28999999999999998</v>
      </c>
      <c r="R36" s="122">
        <v>0.53</v>
      </c>
      <c r="S36" s="122">
        <v>0.77</v>
      </c>
      <c r="T36" s="122">
        <v>1.1000000000000001</v>
      </c>
      <c r="U36" s="122"/>
      <c r="V36" s="122"/>
      <c r="W36" s="122">
        <v>1.1000000000000001</v>
      </c>
      <c r="X36" s="122">
        <v>1.37</v>
      </c>
      <c r="Y36" s="122">
        <v>1.37</v>
      </c>
      <c r="Z36" s="122">
        <v>1.37</v>
      </c>
      <c r="AA36" s="122">
        <v>1.37</v>
      </c>
      <c r="AB36" s="122"/>
      <c r="AC36" s="122"/>
      <c r="AD36" s="122"/>
      <c r="AE36" s="122"/>
      <c r="AF36" s="418">
        <v>2.2599999999999998</v>
      </c>
      <c r="AG36" s="417">
        <v>2.2599999999999998</v>
      </c>
      <c r="AH36" s="122">
        <v>3.15</v>
      </c>
      <c r="AI36" s="243">
        <v>0</v>
      </c>
      <c r="AJ36" s="121">
        <f t="shared" si="15"/>
        <v>1.1099999999999999</v>
      </c>
      <c r="AK36" s="88"/>
      <c r="AL36" s="173"/>
      <c r="AM36" s="185">
        <f>(+D36/B36)-1</f>
        <v>1.4285714285714235E-2</v>
      </c>
      <c r="AN36" s="249">
        <f t="shared" si="16"/>
        <v>0.73943661971830987</v>
      </c>
    </row>
    <row r="37" spans="1:40">
      <c r="A37" s="101"/>
      <c r="B37" s="156"/>
      <c r="C37" s="122"/>
      <c r="D37" s="122"/>
      <c r="E37" s="122"/>
      <c r="F37" s="122"/>
      <c r="G37" s="122"/>
      <c r="H37" s="122"/>
      <c r="I37" s="122"/>
      <c r="J37" s="122"/>
      <c r="K37" s="268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243"/>
      <c r="AJ37" s="121">
        <f t="shared" si="15"/>
        <v>0</v>
      </c>
      <c r="AK37" s="88"/>
      <c r="AL37" s="173"/>
      <c r="AM37" s="186"/>
      <c r="AN37" s="249"/>
    </row>
    <row r="38" spans="1:40">
      <c r="A38" s="100" t="s">
        <v>16</v>
      </c>
      <c r="B38" s="157">
        <f t="shared" ref="B38" si="17">SUM(B39:B44)</f>
        <v>34.33</v>
      </c>
      <c r="C38" s="275">
        <f t="shared" ref="C38:AK38" si="18">SUM(C39:C44)</f>
        <v>39.1</v>
      </c>
      <c r="D38" s="123">
        <f t="shared" si="18"/>
        <v>35.950000000000003</v>
      </c>
      <c r="E38" s="123">
        <f t="shared" si="18"/>
        <v>0</v>
      </c>
      <c r="F38" s="123">
        <f t="shared" si="18"/>
        <v>0</v>
      </c>
      <c r="G38" s="123">
        <f t="shared" si="18"/>
        <v>0</v>
      </c>
      <c r="H38" s="123">
        <f t="shared" si="18"/>
        <v>0</v>
      </c>
      <c r="I38" s="123">
        <f t="shared" si="18"/>
        <v>0</v>
      </c>
      <c r="J38" s="123">
        <f t="shared" si="18"/>
        <v>3.7800000000000002</v>
      </c>
      <c r="K38" s="269">
        <f t="shared" si="18"/>
        <v>5.88</v>
      </c>
      <c r="L38" s="123">
        <f t="shared" si="18"/>
        <v>11.350000000000001</v>
      </c>
      <c r="M38" s="123">
        <f t="shared" si="18"/>
        <v>11.440000000000001</v>
      </c>
      <c r="N38" s="123">
        <f t="shared" si="18"/>
        <v>0</v>
      </c>
      <c r="O38" s="123">
        <f t="shared" si="18"/>
        <v>0</v>
      </c>
      <c r="P38" s="123">
        <f t="shared" si="18"/>
        <v>0</v>
      </c>
      <c r="Q38" s="123">
        <f t="shared" si="18"/>
        <v>11.780000000000001</v>
      </c>
      <c r="R38" s="123">
        <f t="shared" si="18"/>
        <v>11.66</v>
      </c>
      <c r="S38" s="123">
        <f t="shared" si="18"/>
        <v>12.3</v>
      </c>
      <c r="T38" s="123">
        <f t="shared" si="18"/>
        <v>15.93</v>
      </c>
      <c r="U38" s="123">
        <f t="shared" si="18"/>
        <v>0</v>
      </c>
      <c r="V38" s="123">
        <f t="shared" si="18"/>
        <v>0</v>
      </c>
      <c r="W38" s="123">
        <f t="shared" si="18"/>
        <v>16.96</v>
      </c>
      <c r="X38" s="123">
        <f t="shared" si="18"/>
        <v>18.2</v>
      </c>
      <c r="Y38" s="123">
        <f t="shared" si="18"/>
        <v>19.27</v>
      </c>
      <c r="Z38" s="123">
        <f t="shared" si="18"/>
        <v>20.46</v>
      </c>
      <c r="AA38" s="123">
        <f t="shared" si="18"/>
        <v>21.24</v>
      </c>
      <c r="AB38" s="123">
        <f t="shared" si="18"/>
        <v>0</v>
      </c>
      <c r="AC38" s="123">
        <f t="shared" si="18"/>
        <v>0</v>
      </c>
      <c r="AD38" s="123">
        <f t="shared" si="18"/>
        <v>0</v>
      </c>
      <c r="AE38" s="123">
        <f t="shared" si="18"/>
        <v>0</v>
      </c>
      <c r="AF38" s="123">
        <f t="shared" si="18"/>
        <v>25.16</v>
      </c>
      <c r="AG38" s="123">
        <f t="shared" si="18"/>
        <v>26.8</v>
      </c>
      <c r="AH38" s="123">
        <f t="shared" si="18"/>
        <v>31.310000000000002</v>
      </c>
      <c r="AI38" s="244">
        <f t="shared" si="18"/>
        <v>3.88</v>
      </c>
      <c r="AJ38" s="121">
        <f t="shared" si="15"/>
        <v>4.6400000000000006</v>
      </c>
      <c r="AK38" s="89">
        <f t="shared" si="18"/>
        <v>0</v>
      </c>
      <c r="AL38" s="173"/>
      <c r="AM38" s="184">
        <f t="shared" ref="AM38:AM44" si="19">(+D38/B38)-1</f>
        <v>4.7189047480338031E-2</v>
      </c>
      <c r="AN38" s="249">
        <f t="shared" ref="AN38:AN44" si="20">AH38/D38</f>
        <v>0.87093184979137694</v>
      </c>
    </row>
    <row r="39" spans="1:40">
      <c r="A39" s="101" t="s">
        <v>17</v>
      </c>
      <c r="B39" s="158">
        <v>16.22</v>
      </c>
      <c r="C39" s="122">
        <v>9.43</v>
      </c>
      <c r="D39" s="120">
        <v>8.9</v>
      </c>
      <c r="E39" s="120"/>
      <c r="F39" s="120"/>
      <c r="G39" s="120"/>
      <c r="H39" s="120"/>
      <c r="I39" s="120"/>
      <c r="J39" s="120">
        <v>1.1100000000000001</v>
      </c>
      <c r="K39" s="120">
        <v>1.1100000000000001</v>
      </c>
      <c r="L39" s="120">
        <v>2.41</v>
      </c>
      <c r="M39" s="120">
        <v>2.41</v>
      </c>
      <c r="N39" s="120"/>
      <c r="O39" s="120"/>
      <c r="P39" s="120"/>
      <c r="Q39" s="120">
        <v>2.41</v>
      </c>
      <c r="R39" s="120">
        <v>2.0299999999999998</v>
      </c>
      <c r="S39" s="120">
        <v>2.0299999999999998</v>
      </c>
      <c r="T39" s="120">
        <v>3.13</v>
      </c>
      <c r="U39" s="120"/>
      <c r="V39" s="120"/>
      <c r="W39" s="120">
        <v>3.84</v>
      </c>
      <c r="X39" s="120">
        <v>3.84</v>
      </c>
      <c r="Y39" s="120">
        <v>4.2</v>
      </c>
      <c r="Z39" s="120">
        <v>4.2</v>
      </c>
      <c r="AA39" s="120">
        <v>4.93</v>
      </c>
      <c r="AB39" s="120"/>
      <c r="AC39" s="120"/>
      <c r="AD39" s="120"/>
      <c r="AE39" s="120"/>
      <c r="AF39" s="400">
        <v>6.32</v>
      </c>
      <c r="AG39" s="417">
        <v>6.32</v>
      </c>
      <c r="AH39" s="417">
        <v>6.32</v>
      </c>
      <c r="AI39" s="243">
        <v>3.55</v>
      </c>
      <c r="AJ39" s="121">
        <f t="shared" si="15"/>
        <v>2.58</v>
      </c>
      <c r="AK39" s="88"/>
      <c r="AL39" s="173"/>
      <c r="AM39" s="185">
        <f t="shared" si="19"/>
        <v>-0.45129469790382237</v>
      </c>
      <c r="AN39" s="249">
        <f t="shared" si="20"/>
        <v>0.71011235955056184</v>
      </c>
    </row>
    <row r="40" spans="1:40">
      <c r="A40" s="101" t="s">
        <v>18</v>
      </c>
      <c r="B40" s="158">
        <v>0.28000000000000003</v>
      </c>
      <c r="C40" s="122">
        <v>0.88</v>
      </c>
      <c r="D40" s="120">
        <v>1.65</v>
      </c>
      <c r="E40" s="120"/>
      <c r="F40" s="120"/>
      <c r="G40" s="120"/>
      <c r="H40" s="120"/>
      <c r="I40" s="120"/>
      <c r="J40" s="120">
        <v>0</v>
      </c>
      <c r="K40" s="120">
        <v>0</v>
      </c>
      <c r="L40" s="120">
        <v>0</v>
      </c>
      <c r="M40" s="120">
        <v>0</v>
      </c>
      <c r="N40" s="120"/>
      <c r="O40" s="120"/>
      <c r="P40" s="120"/>
      <c r="Q40" s="120">
        <v>0</v>
      </c>
      <c r="R40" s="120">
        <v>0</v>
      </c>
      <c r="S40" s="120">
        <v>0</v>
      </c>
      <c r="T40" s="120">
        <v>0</v>
      </c>
      <c r="U40" s="120"/>
      <c r="V40" s="120"/>
      <c r="W40" s="120">
        <v>0</v>
      </c>
      <c r="X40" s="120">
        <v>0</v>
      </c>
      <c r="Y40" s="120">
        <v>0</v>
      </c>
      <c r="Z40" s="120">
        <v>0</v>
      </c>
      <c r="AA40" s="120">
        <v>0</v>
      </c>
      <c r="AB40" s="120"/>
      <c r="AC40" s="120"/>
      <c r="AD40" s="120"/>
      <c r="AE40" s="120"/>
      <c r="AF40" s="400">
        <v>0</v>
      </c>
      <c r="AG40" s="417">
        <v>0</v>
      </c>
      <c r="AH40" s="417">
        <v>0.51</v>
      </c>
      <c r="AI40" s="243"/>
      <c r="AJ40" s="121">
        <f t="shared" si="15"/>
        <v>1.1399999999999999</v>
      </c>
      <c r="AK40" s="88"/>
      <c r="AL40" s="173"/>
      <c r="AM40" s="185">
        <f t="shared" si="19"/>
        <v>4.8928571428571423</v>
      </c>
      <c r="AN40" s="249">
        <f t="shared" si="20"/>
        <v>0.30909090909090914</v>
      </c>
    </row>
    <row r="41" spans="1:40">
      <c r="A41" s="101" t="s">
        <v>19</v>
      </c>
      <c r="B41" s="158">
        <v>6.92</v>
      </c>
      <c r="C41" s="122">
        <v>5.26</v>
      </c>
      <c r="D41" s="120">
        <v>4.78</v>
      </c>
      <c r="E41" s="120"/>
      <c r="F41" s="120"/>
      <c r="G41" s="120"/>
      <c r="H41" s="120"/>
      <c r="I41" s="120"/>
      <c r="J41" s="120">
        <v>0.36</v>
      </c>
      <c r="K41" s="120">
        <v>0.59</v>
      </c>
      <c r="L41" s="120">
        <v>0.6</v>
      </c>
      <c r="M41" s="120">
        <v>0.69</v>
      </c>
      <c r="N41" s="120"/>
      <c r="O41" s="120"/>
      <c r="P41" s="120"/>
      <c r="Q41" s="120">
        <v>0.69</v>
      </c>
      <c r="R41" s="120">
        <v>0.78</v>
      </c>
      <c r="S41" s="120">
        <v>0.89</v>
      </c>
      <c r="T41" s="120">
        <v>0.99</v>
      </c>
      <c r="U41" s="120"/>
      <c r="V41" s="120"/>
      <c r="W41" s="120">
        <v>1.31</v>
      </c>
      <c r="X41" s="120">
        <v>1.42</v>
      </c>
      <c r="Y41" s="120">
        <v>1.47</v>
      </c>
      <c r="Z41" s="120">
        <v>1.66</v>
      </c>
      <c r="AA41" s="120">
        <v>1.69</v>
      </c>
      <c r="AB41" s="120"/>
      <c r="AC41" s="120"/>
      <c r="AD41" s="120"/>
      <c r="AE41" s="120"/>
      <c r="AF41" s="400">
        <v>2.61</v>
      </c>
      <c r="AG41" s="417">
        <v>2.79</v>
      </c>
      <c r="AH41" s="417">
        <v>4.22</v>
      </c>
      <c r="AI41" s="392"/>
      <c r="AJ41" s="121">
        <f t="shared" si="15"/>
        <v>0.5600000000000005</v>
      </c>
      <c r="AK41" s="88"/>
      <c r="AL41" s="173"/>
      <c r="AM41" s="185">
        <f t="shared" si="19"/>
        <v>-0.30924855491329473</v>
      </c>
      <c r="AN41" s="249">
        <f t="shared" si="20"/>
        <v>0.88284518828451874</v>
      </c>
    </row>
    <row r="42" spans="1:40">
      <c r="A42" s="101" t="s">
        <v>20</v>
      </c>
      <c r="B42" s="158">
        <v>3.34</v>
      </c>
      <c r="C42" s="120">
        <v>4.0999999999999996</v>
      </c>
      <c r="D42" s="120">
        <v>5.56</v>
      </c>
      <c r="E42" s="120"/>
      <c r="F42" s="120"/>
      <c r="G42" s="120"/>
      <c r="H42" s="120"/>
      <c r="I42" s="120"/>
      <c r="J42" s="120">
        <v>2.2200000000000002</v>
      </c>
      <c r="K42" s="120">
        <v>2.46</v>
      </c>
      <c r="L42" s="120">
        <v>2.46</v>
      </c>
      <c r="M42" s="120">
        <v>2.46</v>
      </c>
      <c r="N42" s="120"/>
      <c r="O42" s="120"/>
      <c r="P42" s="120"/>
      <c r="Q42" s="120">
        <v>2.65</v>
      </c>
      <c r="R42" s="120">
        <v>2.66</v>
      </c>
      <c r="S42" s="120">
        <v>2.9</v>
      </c>
      <c r="T42" s="120">
        <v>3.34</v>
      </c>
      <c r="U42" s="120"/>
      <c r="V42" s="120"/>
      <c r="W42" s="120">
        <v>3.34</v>
      </c>
      <c r="X42" s="120">
        <v>3.34</v>
      </c>
      <c r="Y42" s="120">
        <v>3.81</v>
      </c>
      <c r="Z42" s="120">
        <v>4.3</v>
      </c>
      <c r="AA42" s="120">
        <v>4.3</v>
      </c>
      <c r="AB42" s="120"/>
      <c r="AC42" s="120"/>
      <c r="AD42" s="120"/>
      <c r="AE42" s="120"/>
      <c r="AF42" s="400">
        <v>4.3</v>
      </c>
      <c r="AG42" s="417">
        <v>4.3</v>
      </c>
      <c r="AH42" s="417">
        <v>4.3</v>
      </c>
      <c r="AI42" s="243"/>
      <c r="AJ42" s="121">
        <f t="shared" si="15"/>
        <v>1.2599999999999998</v>
      </c>
      <c r="AK42" s="88"/>
      <c r="AL42" s="173"/>
      <c r="AM42" s="185">
        <f t="shared" si="19"/>
        <v>0.66467065868263475</v>
      </c>
      <c r="AN42" s="249">
        <f t="shared" si="20"/>
        <v>0.77338129496402885</v>
      </c>
    </row>
    <row r="43" spans="1:40">
      <c r="A43" s="101" t="s">
        <v>21</v>
      </c>
      <c r="B43" s="158">
        <v>0.61</v>
      </c>
      <c r="C43" s="122">
        <v>1.77</v>
      </c>
      <c r="D43" s="120">
        <v>0</v>
      </c>
      <c r="E43" s="120"/>
      <c r="F43" s="120"/>
      <c r="G43" s="120"/>
      <c r="H43" s="120"/>
      <c r="I43" s="120"/>
      <c r="J43" s="120">
        <v>0</v>
      </c>
      <c r="K43" s="120">
        <v>0</v>
      </c>
      <c r="L43" s="120">
        <v>0</v>
      </c>
      <c r="M43" s="120">
        <v>0</v>
      </c>
      <c r="N43" s="120"/>
      <c r="O43" s="120"/>
      <c r="P43" s="120"/>
      <c r="Q43" s="120">
        <v>0</v>
      </c>
      <c r="R43" s="120">
        <v>0</v>
      </c>
      <c r="S43" s="120">
        <v>0</v>
      </c>
      <c r="T43" s="120">
        <v>0</v>
      </c>
      <c r="U43" s="120"/>
      <c r="V43" s="120"/>
      <c r="W43" s="120">
        <v>0</v>
      </c>
      <c r="X43" s="120">
        <v>0</v>
      </c>
      <c r="Y43" s="120">
        <v>0</v>
      </c>
      <c r="Z43" s="120">
        <v>0</v>
      </c>
      <c r="AA43" s="120">
        <v>0</v>
      </c>
      <c r="AB43" s="120"/>
      <c r="AC43" s="120"/>
      <c r="AD43" s="120"/>
      <c r="AE43" s="120"/>
      <c r="AF43" s="400">
        <v>0.15</v>
      </c>
      <c r="AG43" s="417">
        <v>0.41</v>
      </c>
      <c r="AH43" s="417">
        <v>0.41</v>
      </c>
      <c r="AI43" s="243"/>
      <c r="AJ43" s="121">
        <f t="shared" si="15"/>
        <v>-0.41</v>
      </c>
      <c r="AK43" s="88"/>
      <c r="AL43" s="173"/>
      <c r="AM43" s="185">
        <f t="shared" si="19"/>
        <v>-1</v>
      </c>
      <c r="AN43" s="249" t="e">
        <f t="shared" si="20"/>
        <v>#DIV/0!</v>
      </c>
    </row>
    <row r="44" spans="1:40">
      <c r="A44" s="101" t="s">
        <v>22</v>
      </c>
      <c r="B44" s="158">
        <v>6.96</v>
      </c>
      <c r="C44" s="122">
        <v>17.66</v>
      </c>
      <c r="D44" s="120">
        <v>15.06</v>
      </c>
      <c r="E44" s="120"/>
      <c r="F44" s="120"/>
      <c r="G44" s="120"/>
      <c r="H44" s="120"/>
      <c r="I44" s="120"/>
      <c r="J44" s="120">
        <v>0.09</v>
      </c>
      <c r="K44" s="120">
        <v>1.72</v>
      </c>
      <c r="L44" s="120">
        <v>5.88</v>
      </c>
      <c r="M44" s="120">
        <v>5.88</v>
      </c>
      <c r="N44" s="120"/>
      <c r="O44" s="120"/>
      <c r="P44" s="120"/>
      <c r="Q44" s="120">
        <v>6.03</v>
      </c>
      <c r="R44" s="120">
        <v>6.19</v>
      </c>
      <c r="S44" s="120">
        <v>6.48</v>
      </c>
      <c r="T44" s="120">
        <v>8.4700000000000006</v>
      </c>
      <c r="U44" s="120"/>
      <c r="V44" s="120"/>
      <c r="W44" s="120">
        <v>8.4700000000000006</v>
      </c>
      <c r="X44" s="120">
        <v>9.6</v>
      </c>
      <c r="Y44" s="120">
        <v>9.7899999999999991</v>
      </c>
      <c r="Z44" s="120">
        <v>10.3</v>
      </c>
      <c r="AA44" s="120">
        <v>10.32</v>
      </c>
      <c r="AB44" s="120"/>
      <c r="AC44" s="120"/>
      <c r="AD44" s="120"/>
      <c r="AE44" s="120"/>
      <c r="AF44" s="400">
        <v>11.78</v>
      </c>
      <c r="AG44" s="417">
        <v>12.98</v>
      </c>
      <c r="AH44" s="417">
        <v>15.55</v>
      </c>
      <c r="AI44" s="392">
        <v>0.33</v>
      </c>
      <c r="AJ44" s="121">
        <f t="shared" si="15"/>
        <v>-0.49000000000000021</v>
      </c>
      <c r="AK44" s="88"/>
      <c r="AL44" s="173"/>
      <c r="AM44" s="185">
        <f t="shared" si="19"/>
        <v>1.1637931034482758</v>
      </c>
      <c r="AN44" s="249">
        <f t="shared" si="20"/>
        <v>1.0325365205843293</v>
      </c>
    </row>
    <row r="45" spans="1:40">
      <c r="A45" s="107"/>
      <c r="B45" s="156"/>
      <c r="C45" s="122"/>
      <c r="D45" s="122"/>
      <c r="E45" s="122"/>
      <c r="F45" s="122"/>
      <c r="G45" s="122"/>
      <c r="H45" s="122"/>
      <c r="I45" s="120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243"/>
      <c r="AJ45" s="121">
        <f t="shared" si="15"/>
        <v>0</v>
      </c>
      <c r="AK45" s="88"/>
      <c r="AL45" s="173"/>
      <c r="AM45" s="186"/>
      <c r="AN45" s="249"/>
    </row>
    <row r="46" spans="1:40">
      <c r="A46" s="107" t="s">
        <v>23</v>
      </c>
      <c r="B46" s="156">
        <v>2.75</v>
      </c>
      <c r="C46" s="122">
        <v>6.23</v>
      </c>
      <c r="D46" s="122">
        <v>2.52</v>
      </c>
      <c r="E46" s="122"/>
      <c r="F46" s="122"/>
      <c r="G46" s="122"/>
      <c r="H46" s="122"/>
      <c r="I46" s="122"/>
      <c r="J46" s="122">
        <v>0.28000000000000003</v>
      </c>
      <c r="K46" s="122">
        <v>0.53</v>
      </c>
      <c r="L46" s="122">
        <v>0.74</v>
      </c>
      <c r="M46" s="122">
        <v>0.8</v>
      </c>
      <c r="N46" s="122"/>
      <c r="O46" s="122"/>
      <c r="P46" s="122"/>
      <c r="Q46" s="122">
        <v>1.05</v>
      </c>
      <c r="R46" s="122">
        <v>1.07</v>
      </c>
      <c r="S46" s="122">
        <v>1.18</v>
      </c>
      <c r="T46" s="122">
        <v>1.25</v>
      </c>
      <c r="U46" s="122"/>
      <c r="V46" s="122"/>
      <c r="W46" s="122">
        <v>1.63</v>
      </c>
      <c r="X46" s="122">
        <v>1.72</v>
      </c>
      <c r="Y46" s="122">
        <v>1.88</v>
      </c>
      <c r="Z46" s="122">
        <v>1.92</v>
      </c>
      <c r="AA46" s="122">
        <v>2.16</v>
      </c>
      <c r="AB46" s="122"/>
      <c r="AC46" s="122"/>
      <c r="AD46" s="122"/>
      <c r="AE46" s="122"/>
      <c r="AF46" s="400">
        <v>2.75</v>
      </c>
      <c r="AG46" s="417">
        <v>2.82</v>
      </c>
      <c r="AH46" s="417">
        <v>3.03</v>
      </c>
      <c r="AI46" s="243"/>
      <c r="AJ46" s="121">
        <f t="shared" si="15"/>
        <v>-0.50999999999999979</v>
      </c>
      <c r="AK46" s="90"/>
      <c r="AL46" s="173"/>
      <c r="AM46" s="185">
        <f>(+D46/B46)-1</f>
        <v>-8.363636363636362E-2</v>
      </c>
      <c r="AN46" s="249">
        <f t="shared" ref="AN46:AN50" si="21">AH46/D46</f>
        <v>1.2023809523809523</v>
      </c>
    </row>
    <row r="47" spans="1:40">
      <c r="A47" s="107" t="s">
        <v>24</v>
      </c>
      <c r="B47" s="156">
        <v>0.75</v>
      </c>
      <c r="C47" s="122">
        <v>0.73</v>
      </c>
      <c r="D47" s="122">
        <v>0.48</v>
      </c>
      <c r="E47" s="122"/>
      <c r="F47" s="122"/>
      <c r="G47" s="122"/>
      <c r="H47" s="122"/>
      <c r="I47" s="122"/>
      <c r="J47" s="122">
        <v>0.28000000000000003</v>
      </c>
      <c r="K47" s="122">
        <v>0.33</v>
      </c>
      <c r="L47" s="122">
        <v>0.41</v>
      </c>
      <c r="M47" s="122">
        <v>0.47</v>
      </c>
      <c r="N47" s="122"/>
      <c r="O47" s="122"/>
      <c r="P47" s="122"/>
      <c r="Q47" s="122">
        <v>0.64</v>
      </c>
      <c r="R47" s="122">
        <v>0.64</v>
      </c>
      <c r="S47" s="122">
        <v>0.71</v>
      </c>
      <c r="T47" s="122">
        <v>0.8</v>
      </c>
      <c r="U47" s="122"/>
      <c r="V47" s="122"/>
      <c r="W47" s="122">
        <v>0.91</v>
      </c>
      <c r="X47" s="122">
        <v>0.91</v>
      </c>
      <c r="Y47" s="122">
        <v>0.99</v>
      </c>
      <c r="Z47" s="122">
        <v>1</v>
      </c>
      <c r="AA47" s="122">
        <v>1.08</v>
      </c>
      <c r="AB47" s="122"/>
      <c r="AC47" s="122"/>
      <c r="AD47" s="122"/>
      <c r="AE47" s="122"/>
      <c r="AF47" s="400">
        <v>1.63</v>
      </c>
      <c r="AG47" s="417">
        <v>1.74</v>
      </c>
      <c r="AH47" s="417">
        <v>1.74</v>
      </c>
      <c r="AI47" s="243"/>
      <c r="AJ47" s="121">
        <f t="shared" si="15"/>
        <v>-1.26</v>
      </c>
      <c r="AK47" s="90"/>
      <c r="AL47" s="173"/>
      <c r="AM47" s="185">
        <f>(+D47/B47)-1</f>
        <v>-0.36</v>
      </c>
      <c r="AN47" s="249">
        <f t="shared" si="21"/>
        <v>3.625</v>
      </c>
    </row>
    <row r="48" spans="1:40">
      <c r="A48" s="107" t="s">
        <v>25</v>
      </c>
      <c r="B48" s="156">
        <v>0</v>
      </c>
      <c r="C48" s="122">
        <v>0.16</v>
      </c>
      <c r="D48" s="122">
        <v>0</v>
      </c>
      <c r="E48" s="122"/>
      <c r="F48" s="122"/>
      <c r="G48" s="122"/>
      <c r="H48" s="122"/>
      <c r="I48" s="122"/>
      <c r="J48" s="122">
        <v>0</v>
      </c>
      <c r="K48" s="122">
        <v>0</v>
      </c>
      <c r="L48" s="122">
        <v>0</v>
      </c>
      <c r="M48" s="122">
        <v>0</v>
      </c>
      <c r="N48" s="122"/>
      <c r="O48" s="122"/>
      <c r="P48" s="122"/>
      <c r="Q48" s="122">
        <v>0.06</v>
      </c>
      <c r="R48" s="122">
        <v>0.06</v>
      </c>
      <c r="S48" s="122">
        <v>0.13</v>
      </c>
      <c r="T48" s="122">
        <v>0.13</v>
      </c>
      <c r="U48" s="122"/>
      <c r="V48" s="122"/>
      <c r="W48" s="122">
        <v>0.13</v>
      </c>
      <c r="X48" s="122">
        <v>0.13</v>
      </c>
      <c r="Y48" s="122">
        <v>0.13</v>
      </c>
      <c r="Z48" s="122">
        <v>0.14000000000000001</v>
      </c>
      <c r="AA48" s="122">
        <v>0.14000000000000001</v>
      </c>
      <c r="AB48" s="122"/>
      <c r="AC48" s="120"/>
      <c r="AD48" s="122"/>
      <c r="AE48" s="122"/>
      <c r="AF48" s="400">
        <v>0.14000000000000001</v>
      </c>
      <c r="AG48" s="417">
        <v>0.14000000000000001</v>
      </c>
      <c r="AH48" s="417">
        <v>0.14000000000000001</v>
      </c>
      <c r="AI48" s="243"/>
      <c r="AJ48" s="121">
        <f t="shared" si="15"/>
        <v>-0.14000000000000001</v>
      </c>
      <c r="AK48" s="90"/>
      <c r="AL48" s="173"/>
      <c r="AM48" s="185" t="e">
        <f>(+D48/B48)-1</f>
        <v>#DIV/0!</v>
      </c>
      <c r="AN48" s="249" t="e">
        <f t="shared" si="21"/>
        <v>#DIV/0!</v>
      </c>
    </row>
    <row r="49" spans="1:40" ht="15.75" thickBot="1">
      <c r="A49" s="126" t="s">
        <v>26</v>
      </c>
      <c r="B49" s="159">
        <v>0.77</v>
      </c>
      <c r="C49" s="131">
        <v>0</v>
      </c>
      <c r="D49" s="131">
        <v>0</v>
      </c>
      <c r="E49" s="131"/>
      <c r="F49" s="131"/>
      <c r="G49" s="131"/>
      <c r="H49" s="131"/>
      <c r="I49" s="131"/>
      <c r="J49" s="131">
        <v>0</v>
      </c>
      <c r="K49" s="131">
        <v>0</v>
      </c>
      <c r="L49" s="131">
        <v>0</v>
      </c>
      <c r="M49" s="131">
        <v>0</v>
      </c>
      <c r="N49" s="131"/>
      <c r="O49" s="131"/>
      <c r="P49" s="131"/>
      <c r="Q49" s="131">
        <v>0</v>
      </c>
      <c r="R49" s="131">
        <v>0</v>
      </c>
      <c r="S49" s="131">
        <v>0</v>
      </c>
      <c r="T49" s="131">
        <v>0</v>
      </c>
      <c r="U49" s="131"/>
      <c r="V49" s="131"/>
      <c r="W49" s="131">
        <v>0</v>
      </c>
      <c r="X49" s="131">
        <v>0</v>
      </c>
      <c r="Y49" s="131">
        <v>0</v>
      </c>
      <c r="Z49" s="131"/>
      <c r="AA49" s="131"/>
      <c r="AB49" s="131"/>
      <c r="AC49" s="131"/>
      <c r="AD49" s="131"/>
      <c r="AE49" s="131"/>
      <c r="AF49" s="272"/>
      <c r="AG49" s="131">
        <v>0</v>
      </c>
      <c r="AH49" s="131">
        <v>0.67</v>
      </c>
      <c r="AI49" s="245"/>
      <c r="AJ49" s="121">
        <f t="shared" si="15"/>
        <v>-0.67</v>
      </c>
      <c r="AK49" s="91"/>
      <c r="AL49" s="174"/>
      <c r="AM49" s="190">
        <f>(+D49/B49)-1</f>
        <v>-1</v>
      </c>
      <c r="AN49" s="249" t="e">
        <f t="shared" si="21"/>
        <v>#DIV/0!</v>
      </c>
    </row>
    <row r="50" spans="1:40" ht="15.75" thickBot="1">
      <c r="A50" s="128" t="s">
        <v>27</v>
      </c>
      <c r="B50" s="160">
        <f>B32+B38+B46+B47+B48+B49</f>
        <v>92.67</v>
      </c>
      <c r="C50" s="132">
        <f t="shared" ref="C50:AK50" si="22">C32+C38+C46+C47+C48+C49</f>
        <v>103.70000000000002</v>
      </c>
      <c r="D50" s="132">
        <f t="shared" si="22"/>
        <v>105.97</v>
      </c>
      <c r="E50" s="132">
        <f t="shared" si="22"/>
        <v>0</v>
      </c>
      <c r="F50" s="132">
        <f t="shared" si="22"/>
        <v>0</v>
      </c>
      <c r="G50" s="132">
        <f t="shared" si="22"/>
        <v>0</v>
      </c>
      <c r="H50" s="132">
        <f t="shared" si="22"/>
        <v>0</v>
      </c>
      <c r="I50" s="132">
        <f t="shared" si="22"/>
        <v>0</v>
      </c>
      <c r="J50" s="132">
        <f t="shared" si="22"/>
        <v>13.739999999999998</v>
      </c>
      <c r="K50" s="270">
        <f t="shared" si="22"/>
        <v>18.45</v>
      </c>
      <c r="L50" s="132">
        <f t="shared" si="22"/>
        <v>26.93</v>
      </c>
      <c r="M50" s="132">
        <f t="shared" si="22"/>
        <v>29.51</v>
      </c>
      <c r="N50" s="132">
        <f t="shared" si="22"/>
        <v>0</v>
      </c>
      <c r="O50" s="132">
        <f t="shared" si="22"/>
        <v>0</v>
      </c>
      <c r="P50" s="132">
        <f t="shared" si="22"/>
        <v>0</v>
      </c>
      <c r="Q50" s="132">
        <f t="shared" si="22"/>
        <v>33.15</v>
      </c>
      <c r="R50" s="132">
        <f t="shared" si="22"/>
        <v>33.659999999999997</v>
      </c>
      <c r="S50" s="132">
        <f t="shared" si="22"/>
        <v>37.970000000000006</v>
      </c>
      <c r="T50" s="132">
        <f t="shared" si="22"/>
        <v>50.709999999999994</v>
      </c>
      <c r="U50" s="132">
        <f t="shared" si="22"/>
        <v>0</v>
      </c>
      <c r="V50" s="132">
        <f t="shared" si="22"/>
        <v>0</v>
      </c>
      <c r="W50" s="132">
        <f t="shared" si="22"/>
        <v>55.100000000000009</v>
      </c>
      <c r="X50" s="132">
        <f t="shared" si="22"/>
        <v>61.73</v>
      </c>
      <c r="Y50" s="132">
        <f t="shared" si="22"/>
        <v>64.91</v>
      </c>
      <c r="Z50" s="132">
        <f t="shared" si="22"/>
        <v>69.62</v>
      </c>
      <c r="AA50" s="132">
        <f t="shared" si="22"/>
        <v>72.3</v>
      </c>
      <c r="AB50" s="132">
        <f t="shared" si="22"/>
        <v>0</v>
      </c>
      <c r="AC50" s="132">
        <f t="shared" si="22"/>
        <v>0</v>
      </c>
      <c r="AD50" s="132">
        <f t="shared" si="22"/>
        <v>0</v>
      </c>
      <c r="AE50" s="132">
        <f t="shared" si="22"/>
        <v>0</v>
      </c>
      <c r="AF50" s="132">
        <f t="shared" si="22"/>
        <v>92.279999999999987</v>
      </c>
      <c r="AG50" s="132">
        <f t="shared" si="22"/>
        <v>96.419999999999987</v>
      </c>
      <c r="AH50" s="132">
        <f t="shared" si="22"/>
        <v>105.9</v>
      </c>
      <c r="AI50" s="402">
        <f t="shared" si="22"/>
        <v>6.05</v>
      </c>
      <c r="AJ50" s="133">
        <f t="shared" si="22"/>
        <v>6.9999999999991624E-2</v>
      </c>
      <c r="AK50" s="92">
        <f t="shared" si="22"/>
        <v>0</v>
      </c>
      <c r="AL50" s="171"/>
      <c r="AM50" s="191">
        <f>(+D50/B50)-1</f>
        <v>0.14352001726556596</v>
      </c>
      <c r="AN50" s="249">
        <f t="shared" si="21"/>
        <v>0.99933943568934613</v>
      </c>
    </row>
    <row r="51" spans="1:40" hidden="1">
      <c r="A51" s="393" t="s">
        <v>176</v>
      </c>
      <c r="B51" s="10">
        <v>0.69</v>
      </c>
      <c r="C51" s="10"/>
      <c r="D51" s="10"/>
      <c r="E51" s="10"/>
      <c r="F51" s="10"/>
      <c r="G51" s="10"/>
      <c r="H51" s="10"/>
      <c r="I51" s="10"/>
      <c r="J51" s="10"/>
      <c r="K51" s="27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274"/>
      <c r="AJ51" s="11"/>
      <c r="AK51" s="10"/>
    </row>
    <row r="52" spans="1:40">
      <c r="A52" s="41"/>
    </row>
  </sheetData>
  <pageMargins left="0.2" right="0.2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showGridLines="0" zoomScale="110" zoomScaleNormal="110" workbookViewId="0">
      <pane xSplit="2" ySplit="4" topLeftCell="S94" activePane="bottomRight" state="frozen"/>
      <selection activeCell="J91" sqref="J91"/>
      <selection pane="topRight" activeCell="J91" sqref="J91"/>
      <selection pane="bottomLeft" activeCell="J91" sqref="J91"/>
      <selection pane="bottomRight" activeCell="J91" sqref="J91"/>
    </sheetView>
  </sheetViews>
  <sheetFormatPr defaultRowHeight="15"/>
  <cols>
    <col min="1" max="1" width="14.85546875" style="317" customWidth="1"/>
    <col min="2" max="2" width="21" style="317" customWidth="1"/>
    <col min="3" max="3" width="9.5703125" style="317" bestFit="1" customWidth="1"/>
    <col min="4" max="12" width="9.140625" style="317" customWidth="1"/>
  </cols>
  <sheetData>
    <row r="1" spans="1:30" ht="20.25">
      <c r="A1" s="315" t="s">
        <v>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</row>
    <row r="2" spans="1:30" ht="21" thickBot="1">
      <c r="A2" s="318" t="s">
        <v>173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</row>
    <row r="3" spans="1:30" ht="15.75" thickBot="1">
      <c r="A3" s="320"/>
      <c r="B3" s="321"/>
      <c r="C3" s="372">
        <v>41439</v>
      </c>
      <c r="D3" s="372">
        <v>41469</v>
      </c>
      <c r="E3" s="372">
        <v>41499</v>
      </c>
      <c r="F3" s="372">
        <v>41529</v>
      </c>
      <c r="G3" s="372">
        <v>41559</v>
      </c>
      <c r="H3" s="372">
        <v>41589</v>
      </c>
      <c r="I3" s="372">
        <v>41619</v>
      </c>
      <c r="J3" s="372">
        <v>41649</v>
      </c>
      <c r="K3" s="372">
        <v>41679</v>
      </c>
      <c r="L3" s="372">
        <v>41709</v>
      </c>
      <c r="M3" s="372">
        <v>41743</v>
      </c>
      <c r="N3" s="372">
        <f t="shared" ref="N3:AC3" si="0">M3+30</f>
        <v>41773</v>
      </c>
      <c r="O3" s="372">
        <f t="shared" si="0"/>
        <v>41803</v>
      </c>
      <c r="P3" s="372">
        <f t="shared" si="0"/>
        <v>41833</v>
      </c>
      <c r="Q3" s="372">
        <f t="shared" si="0"/>
        <v>41863</v>
      </c>
      <c r="R3" s="372">
        <f t="shared" si="0"/>
        <v>41893</v>
      </c>
      <c r="S3" s="372">
        <f t="shared" si="0"/>
        <v>41923</v>
      </c>
      <c r="T3" s="372">
        <f t="shared" si="0"/>
        <v>41953</v>
      </c>
      <c r="U3" s="372">
        <f t="shared" si="0"/>
        <v>41983</v>
      </c>
      <c r="V3" s="372">
        <f t="shared" si="0"/>
        <v>42013</v>
      </c>
      <c r="W3" s="372">
        <f t="shared" si="0"/>
        <v>42043</v>
      </c>
      <c r="X3" s="372">
        <f t="shared" si="0"/>
        <v>42073</v>
      </c>
      <c r="Y3" s="372">
        <f t="shared" si="0"/>
        <v>42103</v>
      </c>
      <c r="Z3" s="372">
        <f t="shared" si="0"/>
        <v>42133</v>
      </c>
      <c r="AA3" s="372">
        <f t="shared" si="0"/>
        <v>42163</v>
      </c>
      <c r="AB3" s="372">
        <f t="shared" si="0"/>
        <v>42193</v>
      </c>
      <c r="AC3" s="372">
        <f t="shared" si="0"/>
        <v>42223</v>
      </c>
      <c r="AD3" s="373">
        <v>42248</v>
      </c>
    </row>
    <row r="4" spans="1:30" ht="15.75" thickBot="1">
      <c r="A4" s="324" t="s">
        <v>107</v>
      </c>
      <c r="B4" s="325" t="s">
        <v>86</v>
      </c>
      <c r="C4" s="373" t="s">
        <v>91</v>
      </c>
      <c r="D4" s="327" t="s">
        <v>91</v>
      </c>
      <c r="E4" s="327" t="s">
        <v>91</v>
      </c>
      <c r="F4" s="327" t="s">
        <v>91</v>
      </c>
      <c r="G4" s="327" t="s">
        <v>91</v>
      </c>
      <c r="H4" s="327" t="s">
        <v>91</v>
      </c>
      <c r="I4" s="327" t="s">
        <v>91</v>
      </c>
      <c r="J4" s="327" t="s">
        <v>91</v>
      </c>
      <c r="K4" s="327" t="s">
        <v>91</v>
      </c>
      <c r="L4" s="327" t="s">
        <v>91</v>
      </c>
      <c r="M4" s="327" t="s">
        <v>91</v>
      </c>
      <c r="N4" s="327" t="s">
        <v>91</v>
      </c>
      <c r="O4" s="327" t="s">
        <v>91</v>
      </c>
      <c r="P4" s="327" t="s">
        <v>91</v>
      </c>
      <c r="Q4" s="327" t="s">
        <v>91</v>
      </c>
      <c r="R4" s="327" t="s">
        <v>91</v>
      </c>
      <c r="S4" s="327" t="s">
        <v>91</v>
      </c>
      <c r="T4" s="327" t="s">
        <v>91</v>
      </c>
      <c r="U4" s="327" t="s">
        <v>91</v>
      </c>
      <c r="V4" s="327" t="s">
        <v>91</v>
      </c>
      <c r="W4" s="327" t="s">
        <v>91</v>
      </c>
      <c r="X4" s="327" t="s">
        <v>91</v>
      </c>
      <c r="Y4" s="327" t="s">
        <v>91</v>
      </c>
      <c r="Z4" s="327" t="s">
        <v>91</v>
      </c>
      <c r="AA4" s="327" t="s">
        <v>91</v>
      </c>
      <c r="AB4" s="327" t="s">
        <v>91</v>
      </c>
      <c r="AC4" s="327" t="s">
        <v>91</v>
      </c>
      <c r="AD4" s="327" t="s">
        <v>91</v>
      </c>
    </row>
    <row r="5" spans="1:30">
      <c r="A5" s="328" t="s">
        <v>110</v>
      </c>
      <c r="B5" s="323" t="s">
        <v>111</v>
      </c>
      <c r="C5" s="331">
        <f>('Base Data'!K5+'Base Data'!I5+'Base Data'!G5)/3</f>
        <v>4223.2900000000009</v>
      </c>
      <c r="D5" s="331">
        <f>('Base Data'!M5+'Base Data'!K5+'Base Data'!I5)/3</f>
        <v>4711.1400000000003</v>
      </c>
      <c r="E5" s="331">
        <f>('Base Data'!O5+'Base Data'!M5+'Base Data'!K5)/3</f>
        <v>5466.7400000000007</v>
      </c>
      <c r="F5" s="331">
        <f>('Base Data'!Q5+'Base Data'!O5+'Base Data'!M5)/3</f>
        <v>4756.7099999999982</v>
      </c>
      <c r="G5" s="331">
        <f>('Base Data'!S5+'Base Data'!Q5+'Base Data'!O5)/3</f>
        <v>4805.5600000000004</v>
      </c>
      <c r="H5" s="331">
        <f>('Base Data'!U5+'Base Data'!S5+'Base Data'!Q5)/3</f>
        <v>4671.2600000000011</v>
      </c>
      <c r="I5" s="331">
        <f>('Base Data'!W5+'Base Data'!U5+'Base Data'!S5)/3</f>
        <v>4210.9400000000005</v>
      </c>
      <c r="J5" s="331">
        <f>('Base Data'!Y5+'Base Data'!W5+'Base Data'!U5)/3</f>
        <v>3770.4599999999991</v>
      </c>
      <c r="K5" s="331">
        <f>('Base Data'!AA5+'Base Data'!Y5+'Base Data'!W5)/3</f>
        <v>2862.0833333333321</v>
      </c>
      <c r="L5" s="331">
        <f>('Base Data'!AC5+'Base Data'!AA5+'Base Data'!Y5)/3</f>
        <v>2533.8333333333326</v>
      </c>
      <c r="M5" s="331">
        <f>('Base Data'!AE5+'Base Data'!AC5+'Base Data'!AA5)/3</f>
        <v>2282.1133333333332</v>
      </c>
      <c r="N5" s="331">
        <f>('Base Data'!AG5+'Base Data'!AE5+'Base Data'!AC5)/3</f>
        <v>2423.44</v>
      </c>
      <c r="O5" s="331">
        <f>('Base Data'!AI5+'Base Data'!AG5+'Base Data'!AE5)/3</f>
        <v>1952.0033333333331</v>
      </c>
      <c r="P5" s="331">
        <f>('Base Data'!AK5+'Base Data'!AI5+'Base Data'!AG5)/3</f>
        <v>1265.1666666666667</v>
      </c>
      <c r="Q5" s="331">
        <f>('Base Data'!AM5+'Base Data'!AK5+'Base Data'!AI5)/3</f>
        <v>1109.6266666666666</v>
      </c>
      <c r="R5" s="331">
        <f>('Base Data'!AO5+'Base Data'!AM5+'Base Data'!AK5)/3</f>
        <v>1379.5699999999997</v>
      </c>
      <c r="S5" s="331">
        <f>('Base Data'!AQ5+'Base Data'!AO5+'Base Data'!AM5)/3</f>
        <v>2000.6033333333332</v>
      </c>
      <c r="T5" s="331">
        <f>('Base Data'!AS5+'Base Data'!AQ5+'Base Data'!AO5)/3</f>
        <v>2408.143333333333</v>
      </c>
      <c r="U5" s="331">
        <f>('Base Data'!AU5+'Base Data'!AS5+'Base Data'!AQ5)/3</f>
        <v>2871.6633333333334</v>
      </c>
      <c r="V5" s="331">
        <f>('Base Data'!AW5+'Base Data'!AU5+'Base Data'!AS5)/3</f>
        <v>2792.1266666666666</v>
      </c>
      <c r="W5" s="331">
        <f>('Base Data'!AY5+'Base Data'!AW5+'Base Data'!AU5)/3</f>
        <v>2662.0933333333332</v>
      </c>
      <c r="X5" s="331">
        <f>('Base Data'!BA5+'Base Data'!AY5+'Base Data'!AW5)/3</f>
        <v>2298.2133333333331</v>
      </c>
      <c r="Y5" s="331">
        <f>('Base Data'!BC5+'Base Data'!BA5+'Base Data'!AY5)/3</f>
        <v>2215.3966666666665</v>
      </c>
      <c r="Z5" s="331">
        <f>('Base Data'!BE5+'Base Data'!BC5+'Base Data'!BA5)/3</f>
        <v>1906.913333333333</v>
      </c>
      <c r="AA5" s="331">
        <f>('Base Data'!BG5+'Base Data'!BE5+'Base Data'!BC5)/3</f>
        <v>1572.3</v>
      </c>
      <c r="AB5" s="331">
        <f>('Base Data'!BI5+'Base Data'!BG5+'Base Data'!BE5)/3</f>
        <v>1271.2866666666666</v>
      </c>
      <c r="AC5" s="331">
        <f>('Base Data'!BK5+'Base Data'!BI5+'Base Data'!BG5)/3</f>
        <v>1574.1699999999998</v>
      </c>
      <c r="AD5" s="331">
        <f>('Base Data'!BM5+'Base Data'!BK5+'Base Data'!BI5)/3</f>
        <v>2390.1266666666666</v>
      </c>
    </row>
    <row r="6" spans="1:30">
      <c r="A6" s="332"/>
      <c r="B6" s="323" t="s">
        <v>112</v>
      </c>
      <c r="C6" s="331">
        <f>('Base Data'!K6+'Base Data'!I6+'Base Data'!G6)/3</f>
        <v>1874.3566666666668</v>
      </c>
      <c r="D6" s="331">
        <f>('Base Data'!M6+'Base Data'!K6+'Base Data'!I6)/3</f>
        <v>1370.863333333333</v>
      </c>
      <c r="E6" s="331">
        <f>('Base Data'!O6+'Base Data'!M6+'Base Data'!K6)/3</f>
        <v>794.64333333333332</v>
      </c>
      <c r="F6" s="331">
        <f>('Base Data'!Q6+'Base Data'!O6+'Base Data'!M6)/3</f>
        <v>592.68999999999994</v>
      </c>
      <c r="G6" s="331">
        <f>('Base Data'!S6+'Base Data'!Q6+'Base Data'!O6)/3</f>
        <v>539.40666666666664</v>
      </c>
      <c r="H6" s="331">
        <f>('Base Data'!U6+'Base Data'!S6+'Base Data'!Q6)/3</f>
        <v>542.8266666666666</v>
      </c>
      <c r="I6" s="331">
        <f>('Base Data'!W6+'Base Data'!U6+'Base Data'!S6)/3</f>
        <v>1955.7866666666671</v>
      </c>
      <c r="J6" s="331">
        <f>('Base Data'!Y6+'Base Data'!W6+'Base Data'!U6)/3</f>
        <v>2396.3233333333337</v>
      </c>
      <c r="K6" s="331">
        <f>('Base Data'!AA6+'Base Data'!Y6+'Base Data'!W6)/3</f>
        <v>2760.3266666666673</v>
      </c>
      <c r="L6" s="331">
        <f>('Base Data'!AC6+'Base Data'!AA6+'Base Data'!Y6)/3</f>
        <v>1216.6599999999999</v>
      </c>
      <c r="M6" s="331">
        <f>('Base Data'!AE6+'Base Data'!AC6+'Base Data'!AA6)/3</f>
        <v>599.08333333333337</v>
      </c>
      <c r="N6" s="331">
        <f>('Base Data'!AG6+'Base Data'!AE6+'Base Data'!AC6)/3</f>
        <v>64.679999999999993</v>
      </c>
      <c r="O6" s="331">
        <f>('Base Data'!AI6+'Base Data'!AG6+'Base Data'!AE6)/3</f>
        <v>1319.7233333333334</v>
      </c>
      <c r="P6" s="331">
        <f>('Base Data'!AK6+'Base Data'!AI6+'Base Data'!AG6)/3</f>
        <v>1372.4866666666667</v>
      </c>
      <c r="Q6" s="331">
        <f>('Base Data'!AM6+'Base Data'!AK6+'Base Data'!AI6)/3</f>
        <v>1853.3500000000001</v>
      </c>
      <c r="R6" s="331">
        <f>('Base Data'!AO6+'Base Data'!AM6+'Base Data'!AK6)/3</f>
        <v>558.66333333333341</v>
      </c>
      <c r="S6" s="331">
        <f>('Base Data'!AQ6+'Base Data'!AO6+'Base Data'!AM6)/3</f>
        <v>614.59666666666669</v>
      </c>
      <c r="T6" s="331">
        <f>('Base Data'!AS6+'Base Data'!AQ6+'Base Data'!AO6)/3</f>
        <v>146.54999999999998</v>
      </c>
      <c r="U6" s="331">
        <f>('Base Data'!AU6+'Base Data'!AS6+'Base Data'!AQ6)/3</f>
        <v>864.35999999999979</v>
      </c>
      <c r="V6" s="331">
        <f>('Base Data'!AW6+'Base Data'!AU6+'Base Data'!AS6)/3</f>
        <v>760.91333333333307</v>
      </c>
      <c r="W6" s="331">
        <f>('Base Data'!AY6+'Base Data'!AW6+'Base Data'!AU6)/3</f>
        <v>723.05999999999983</v>
      </c>
      <c r="X6" s="331">
        <f>('Base Data'!BA6+'Base Data'!AY6+'Base Data'!AW6)/3</f>
        <v>5.25</v>
      </c>
      <c r="Y6" s="331">
        <f>('Base Data'!BC6+'Base Data'!BA6+'Base Data'!AY6)/3</f>
        <v>3.3533333333333335</v>
      </c>
      <c r="Z6" s="331">
        <f>('Base Data'!BE6+'Base Data'!BC6+'Base Data'!BA6)/3</f>
        <v>3.3533333333333335</v>
      </c>
      <c r="AA6" s="331">
        <f>('Base Data'!BG6+'Base Data'!BE6+'Base Data'!BC6)/3</f>
        <v>3.3533333333333335</v>
      </c>
      <c r="AB6" s="331">
        <f>('Base Data'!BI6+'Base Data'!BG6+'Base Data'!BE6)/3</f>
        <v>140.73666666666668</v>
      </c>
      <c r="AC6" s="331">
        <f>('Base Data'!BK6+'Base Data'!BI6+'Base Data'!BG6)/3</f>
        <v>174.31000000000003</v>
      </c>
      <c r="AD6" s="331">
        <f>('Base Data'!BM6+'Base Data'!BK6+'Base Data'!BI6)/3</f>
        <v>178.81666666666669</v>
      </c>
    </row>
    <row r="7" spans="1:30">
      <c r="A7" s="332"/>
      <c r="B7" s="323" t="s">
        <v>113</v>
      </c>
      <c r="C7" s="331">
        <f>('Base Data'!K7+'Base Data'!I7+'Base Data'!G7)/3</f>
        <v>132.06333333333333</v>
      </c>
      <c r="D7" s="331">
        <f>('Base Data'!M7+'Base Data'!K7+'Base Data'!I7)/3</f>
        <v>119.15666666666668</v>
      </c>
      <c r="E7" s="331">
        <f>('Base Data'!O7+'Base Data'!M7+'Base Data'!K7)/3</f>
        <v>129.21333333333334</v>
      </c>
      <c r="F7" s="331">
        <f>('Base Data'!Q7+'Base Data'!O7+'Base Data'!M7)/3</f>
        <v>181.82000000000002</v>
      </c>
      <c r="G7" s="331">
        <f>('Base Data'!S7+'Base Data'!Q7+'Base Data'!O7)/3</f>
        <v>161.90666666666667</v>
      </c>
      <c r="H7" s="331">
        <f>('Base Data'!U7+'Base Data'!S7+'Base Data'!Q7)/3</f>
        <v>132.12666666666667</v>
      </c>
      <c r="I7" s="331">
        <f>('Base Data'!W7+'Base Data'!U7+'Base Data'!S7)/3</f>
        <v>43.926666666666669</v>
      </c>
      <c r="J7" s="331">
        <f>('Base Data'!Y7+'Base Data'!W7+'Base Data'!U7)/3</f>
        <v>70.100000000000009</v>
      </c>
      <c r="K7" s="331">
        <f>('Base Data'!AA7+'Base Data'!Y7+'Base Data'!W7)/3</f>
        <v>44.29</v>
      </c>
      <c r="L7" s="331">
        <f>('Base Data'!AC7+'Base Data'!AA7+'Base Data'!Y7)/3</f>
        <v>83.56</v>
      </c>
      <c r="M7" s="331">
        <f>('Base Data'!AE7+'Base Data'!AC7+'Base Data'!AA7)/3</f>
        <v>62.609999999999992</v>
      </c>
      <c r="N7" s="331">
        <f>('Base Data'!AG7+'Base Data'!AE7+'Base Data'!AC7)/3</f>
        <v>87.09666666666665</v>
      </c>
      <c r="O7" s="331">
        <f>('Base Data'!AI7+'Base Data'!AG7+'Base Data'!AE7)/3</f>
        <v>71.653333333333336</v>
      </c>
      <c r="P7" s="331">
        <f>('Base Data'!AK7+'Base Data'!AI7+'Base Data'!AG7)/3</f>
        <v>278.78666666666669</v>
      </c>
      <c r="Q7" s="331">
        <f>('Base Data'!AM7+'Base Data'!AK7+'Base Data'!AI7)/3</f>
        <v>358.42</v>
      </c>
      <c r="R7" s="331">
        <f>('Base Data'!AO7+'Base Data'!AM7+'Base Data'!AK7)/3</f>
        <v>367.94333333333338</v>
      </c>
      <c r="S7" s="331">
        <f>('Base Data'!AQ7+'Base Data'!AO7+'Base Data'!AM7)/3</f>
        <v>152.48333333333335</v>
      </c>
      <c r="T7" s="331">
        <f>('Base Data'!AS7+'Base Data'!AQ7+'Base Data'!AO7)/3</f>
        <v>46.75333333333333</v>
      </c>
      <c r="U7" s="331">
        <f>('Base Data'!AU7+'Base Data'!AS7+'Base Data'!AQ7)/3</f>
        <v>13.403333333333334</v>
      </c>
      <c r="V7" s="331">
        <f>('Base Data'!AW7+'Base Data'!AU7+'Base Data'!AS7)/3</f>
        <v>193.44666666666672</v>
      </c>
      <c r="W7" s="331">
        <f>('Base Data'!AY7+'Base Data'!AW7+'Base Data'!AU7)/3</f>
        <v>207.11333333333337</v>
      </c>
      <c r="X7" s="331">
        <f>('Base Data'!BA7+'Base Data'!AY7+'Base Data'!AW7)/3</f>
        <v>233.48333333333338</v>
      </c>
      <c r="Y7" s="331">
        <f>('Base Data'!BC7+'Base Data'!BA7+'Base Data'!AY7)/3</f>
        <v>83.72999999999999</v>
      </c>
      <c r="Z7" s="331">
        <f>('Base Data'!BE7+'Base Data'!BC7+'Base Data'!BA7)/3</f>
        <v>103.13666666666666</v>
      </c>
      <c r="AA7" s="331">
        <f>('Base Data'!BG7+'Base Data'!BE7+'Base Data'!BC7)/3</f>
        <v>96.643333333333317</v>
      </c>
      <c r="AB7" s="331">
        <f>('Base Data'!BI7+'Base Data'!BG7+'Base Data'!BE7)/3</f>
        <v>134.60666666666665</v>
      </c>
      <c r="AC7" s="331">
        <f>('Base Data'!BK7+'Base Data'!BI7+'Base Data'!BG7)/3</f>
        <v>133.24</v>
      </c>
      <c r="AD7" s="331">
        <f>('Base Data'!BM7+'Base Data'!BK7+'Base Data'!BI7)/3</f>
        <v>162.85</v>
      </c>
    </row>
    <row r="8" spans="1:30">
      <c r="A8" s="332"/>
      <c r="B8" s="323" t="s">
        <v>114</v>
      </c>
      <c r="C8" s="331">
        <f>('Base Data'!K8+'Base Data'!I8+'Base Data'!G8)/3</f>
        <v>1464.8116666666667</v>
      </c>
      <c r="D8" s="331">
        <f>('Base Data'!M8+'Base Data'!K8+'Base Data'!I8)/3</f>
        <v>1713.1949999999999</v>
      </c>
      <c r="E8" s="331">
        <f>('Base Data'!O8+'Base Data'!M8+'Base Data'!K8)/3</f>
        <v>1835.2033333333336</v>
      </c>
      <c r="F8" s="331">
        <f>('Base Data'!Q8+'Base Data'!O8+'Base Data'!M8)/3</f>
        <v>1829.5816666666663</v>
      </c>
      <c r="G8" s="331">
        <f>('Base Data'!S8+'Base Data'!Q8+'Base Data'!O8)/3</f>
        <v>1635.6016666666665</v>
      </c>
      <c r="H8" s="331">
        <f>('Base Data'!U8+'Base Data'!S8+'Base Data'!Q8)/3</f>
        <v>1385.7549999999999</v>
      </c>
      <c r="I8" s="331">
        <f>('Base Data'!W8+'Base Data'!U8+'Base Data'!S8)/3</f>
        <v>1552.4133333333332</v>
      </c>
      <c r="J8" s="331">
        <f>('Base Data'!Y8+'Base Data'!W8+'Base Data'!U8)/3</f>
        <v>1452.2750000000003</v>
      </c>
      <c r="K8" s="331">
        <f>('Base Data'!AA8+'Base Data'!Y8+'Base Data'!W8)/3</f>
        <v>1765.9166666666667</v>
      </c>
      <c r="L8" s="331">
        <f>('Base Data'!AC8+'Base Data'!AA8+'Base Data'!Y8)/3</f>
        <v>1742.345</v>
      </c>
      <c r="M8" s="331">
        <f>('Base Data'!AE8+'Base Data'!AC8+'Base Data'!AA8)/3</f>
        <v>1915.0566666666671</v>
      </c>
      <c r="N8" s="331">
        <f>('Base Data'!AG8+'Base Data'!AE8+'Base Data'!AC8)/3</f>
        <v>1771.3116666666667</v>
      </c>
      <c r="O8" s="331">
        <f>('Base Data'!AI8+'Base Data'!AG8+'Base Data'!AE8)/3</f>
        <v>1628.1866666666665</v>
      </c>
      <c r="P8" s="331">
        <f>('Base Data'!AK8+'Base Data'!AI8+'Base Data'!AG8)/3</f>
        <v>1363.8249999999998</v>
      </c>
      <c r="Q8" s="331">
        <f>('Base Data'!AM8+'Base Data'!AK8+'Base Data'!AI8)/3</f>
        <v>1225.958333333333</v>
      </c>
      <c r="R8" s="331">
        <f>('Base Data'!AO8+'Base Data'!AM8+'Base Data'!AK8)/3</f>
        <v>1097.8816666666664</v>
      </c>
      <c r="S8" s="331">
        <f>('Base Data'!AQ8+'Base Data'!AO8+'Base Data'!AM8)/3</f>
        <v>1031.3549999999998</v>
      </c>
      <c r="T8" s="331">
        <f>('Base Data'!AS8+'Base Data'!AQ8+'Base Data'!AO8)/3</f>
        <v>1167.6216666666667</v>
      </c>
      <c r="U8" s="331">
        <f>('Base Data'!AU8+'Base Data'!AS8+'Base Data'!AQ8)/3</f>
        <v>1177.6716666666669</v>
      </c>
      <c r="V8" s="331">
        <f>('Base Data'!AW8+'Base Data'!AU8+'Base Data'!AS8)/3</f>
        <v>1246.7316666666666</v>
      </c>
      <c r="W8" s="331">
        <f>('Base Data'!AY8+'Base Data'!AW8+'Base Data'!AU8)/3</f>
        <v>1214.9316666666666</v>
      </c>
      <c r="X8" s="331">
        <f>('Base Data'!BA8+'Base Data'!AY8+'Base Data'!AW8)/3</f>
        <v>1115.0716666666665</v>
      </c>
      <c r="Y8" s="331">
        <f>('Base Data'!BC8+'Base Data'!BA8+'Base Data'!AY8)/3</f>
        <v>1025.2883333333332</v>
      </c>
      <c r="Z8" s="331">
        <f>('Base Data'!BE8+'Base Data'!BC8+'Base Data'!BA8)/3</f>
        <v>887.1883333333335</v>
      </c>
      <c r="AA8" s="331">
        <f>('Base Data'!BG8+'Base Data'!BE8+'Base Data'!BC8)/3</f>
        <v>825.245</v>
      </c>
      <c r="AB8" s="331">
        <f>('Base Data'!BI8+'Base Data'!BG8+'Base Data'!BE8)/3</f>
        <v>892.02</v>
      </c>
      <c r="AC8" s="331">
        <f>('Base Data'!BK8+'Base Data'!BI8+'Base Data'!BG8)/3</f>
        <v>871.02</v>
      </c>
      <c r="AD8" s="331">
        <f>('Base Data'!BM8+'Base Data'!BK8+'Base Data'!BI8)/3</f>
        <v>960.24833333333333</v>
      </c>
    </row>
    <row r="9" spans="1:30">
      <c r="A9" s="332"/>
      <c r="B9" s="323" t="s">
        <v>115</v>
      </c>
      <c r="C9" s="331">
        <f>('Base Data'!K9+'Base Data'!I9+'Base Data'!G9)/3</f>
        <v>148.34299999999999</v>
      </c>
      <c r="D9" s="331">
        <f>('Base Data'!M9+'Base Data'!K9+'Base Data'!I9)/3</f>
        <v>101.68133333333333</v>
      </c>
      <c r="E9" s="331">
        <f>('Base Data'!O9+'Base Data'!M9+'Base Data'!K9)/3</f>
        <v>107.37866666666666</v>
      </c>
      <c r="F9" s="331">
        <f>('Base Data'!Q9+'Base Data'!O9+'Base Data'!M9)/3</f>
        <v>134.25199999999998</v>
      </c>
      <c r="G9" s="331">
        <f>('Base Data'!S9+'Base Data'!Q9+'Base Data'!O9)/3</f>
        <v>148.27699999999999</v>
      </c>
      <c r="H9" s="331">
        <f>('Base Data'!U9+'Base Data'!S9+'Base Data'!Q9)/3</f>
        <v>188.46666666666667</v>
      </c>
      <c r="I9" s="331">
        <f>('Base Data'!W9+'Base Data'!U9+'Base Data'!S9)/3</f>
        <v>207.49666666666667</v>
      </c>
      <c r="J9" s="331">
        <f>('Base Data'!Y9+'Base Data'!W9+'Base Data'!U9)/3</f>
        <v>217.20666666666668</v>
      </c>
      <c r="K9" s="331">
        <f>('Base Data'!AA9+'Base Data'!Y9+'Base Data'!W9)/3</f>
        <v>144.11166666666665</v>
      </c>
      <c r="L9" s="331">
        <f>('Base Data'!AC9+'Base Data'!AA9+'Base Data'!Y9)/3</f>
        <v>167.78333333333333</v>
      </c>
      <c r="M9" s="331">
        <f>('Base Data'!AE9+'Base Data'!AC9+'Base Data'!AA9)/3</f>
        <v>173.55333333333331</v>
      </c>
      <c r="N9" s="331">
        <f>('Base Data'!AG9+'Base Data'!AE9+'Base Data'!AC9)/3</f>
        <v>257.06833333333333</v>
      </c>
      <c r="O9" s="331">
        <f>('Base Data'!AI9+'Base Data'!AG9+'Base Data'!AE9)/3</f>
        <v>270.50166666666661</v>
      </c>
      <c r="P9" s="331">
        <f>('Base Data'!AK9+'Base Data'!AI9+'Base Data'!AG9)/3</f>
        <v>267.7616666666666</v>
      </c>
      <c r="Q9" s="331">
        <f>('Base Data'!AM9+'Base Data'!AK9+'Base Data'!AI9)/3</f>
        <v>203.42999999999998</v>
      </c>
      <c r="R9" s="331">
        <f>('Base Data'!AO9+'Base Data'!AM9+'Base Data'!AK9)/3</f>
        <v>194.10666666666665</v>
      </c>
      <c r="S9" s="331">
        <f>('Base Data'!AQ9+'Base Data'!AO9+'Base Data'!AM9)/3</f>
        <v>242.84833333333333</v>
      </c>
      <c r="T9" s="331">
        <f>('Base Data'!AS9+'Base Data'!AQ9+'Base Data'!AO9)/3</f>
        <v>250.79</v>
      </c>
      <c r="U9" s="331">
        <f>('Base Data'!AU9+'Base Data'!AS9+'Base Data'!AQ9)/3</f>
        <v>230.28666666666672</v>
      </c>
      <c r="V9" s="331">
        <f>('Base Data'!AW9+'Base Data'!AU9+'Base Data'!AS9)/3</f>
        <v>201.01833333333335</v>
      </c>
      <c r="W9" s="331">
        <f>('Base Data'!AY9+'Base Data'!AW9+'Base Data'!AU9)/3</f>
        <v>215.60999999999999</v>
      </c>
      <c r="X9" s="331">
        <f>('Base Data'!BA9+'Base Data'!AY9+'Base Data'!AW9)/3</f>
        <v>216.34666666666666</v>
      </c>
      <c r="Y9" s="331">
        <f>('Base Data'!BC9+'Base Data'!BA9+'Base Data'!AY9)/3</f>
        <v>203.82833333333335</v>
      </c>
      <c r="Z9" s="331">
        <f>('Base Data'!BE9+'Base Data'!BC9+'Base Data'!BA9)/3</f>
        <v>180.74333333333334</v>
      </c>
      <c r="AA9" s="331">
        <f>('Base Data'!BG9+'Base Data'!BE9+'Base Data'!BC9)/3</f>
        <v>205.54666666666665</v>
      </c>
      <c r="AB9" s="331">
        <f>('Base Data'!BI9+'Base Data'!BG9+'Base Data'!BE9)/3</f>
        <v>215.04333333333332</v>
      </c>
      <c r="AC9" s="331">
        <f>('Base Data'!BK9+'Base Data'!BI9+'Base Data'!BG9)/3</f>
        <v>252.42166666666665</v>
      </c>
      <c r="AD9" s="331">
        <f>('Base Data'!BM9+'Base Data'!BK9+'Base Data'!BI9)/3</f>
        <v>210.49166666666667</v>
      </c>
    </row>
    <row r="10" spans="1:30">
      <c r="A10" s="332"/>
      <c r="B10" s="323" t="s">
        <v>116</v>
      </c>
      <c r="C10" s="331">
        <f>('Base Data'!K10+'Base Data'!I10+'Base Data'!G10)/3</f>
        <v>0</v>
      </c>
      <c r="D10" s="331">
        <f>('Base Data'!M10+'Base Data'!K10+'Base Data'!I10)/3</f>
        <v>0</v>
      </c>
      <c r="E10" s="331">
        <f>('Base Data'!O10+'Base Data'!M10+'Base Data'!K10)/3</f>
        <v>0</v>
      </c>
      <c r="F10" s="331">
        <f>('Base Data'!Q10+'Base Data'!O10+'Base Data'!M10)/3</f>
        <v>0</v>
      </c>
      <c r="G10" s="331">
        <f>('Base Data'!S10+'Base Data'!Q10+'Base Data'!O10)/3</f>
        <v>0</v>
      </c>
      <c r="H10" s="331">
        <f>('Base Data'!U10+'Base Data'!S10+'Base Data'!Q10)/3</f>
        <v>0</v>
      </c>
      <c r="I10" s="331">
        <f>('Base Data'!W10+'Base Data'!U10+'Base Data'!S10)/3</f>
        <v>0</v>
      </c>
      <c r="J10" s="331">
        <f>('Base Data'!Y10+'Base Data'!W10+'Base Data'!U10)/3</f>
        <v>0</v>
      </c>
      <c r="K10" s="331">
        <f>('Base Data'!AA10+'Base Data'!Y10+'Base Data'!W10)/3</f>
        <v>0</v>
      </c>
      <c r="L10" s="331">
        <f>('Base Data'!AC10+'Base Data'!AA10+'Base Data'!Y10)/3</f>
        <v>0</v>
      </c>
      <c r="M10" s="331">
        <f>('Base Data'!AE10+'Base Data'!AC10+'Base Data'!AA10)/3</f>
        <v>0</v>
      </c>
      <c r="N10" s="331">
        <f>('Base Data'!AG10+'Base Data'!AE10+'Base Data'!AC10)/3</f>
        <v>0</v>
      </c>
      <c r="O10" s="331">
        <f>('Base Data'!AI10+'Base Data'!AG10+'Base Data'!AE10)/3</f>
        <v>0</v>
      </c>
      <c r="P10" s="331">
        <f>('Base Data'!AK10+'Base Data'!AI10+'Base Data'!AG10)/3</f>
        <v>0</v>
      </c>
      <c r="Q10" s="331">
        <f>('Base Data'!AM10+'Base Data'!AK10+'Base Data'!AI10)/3</f>
        <v>0</v>
      </c>
      <c r="R10" s="331">
        <f>('Base Data'!AO10+'Base Data'!AM10+'Base Data'!AK10)/3</f>
        <v>0</v>
      </c>
      <c r="S10" s="331">
        <f>('Base Data'!AQ10+'Base Data'!AO10+'Base Data'!AM10)/3</f>
        <v>0</v>
      </c>
      <c r="T10" s="331">
        <f>('Base Data'!AS10+'Base Data'!AQ10+'Base Data'!AO10)/3</f>
        <v>0</v>
      </c>
      <c r="U10" s="331">
        <f>('Base Data'!AU10+'Base Data'!AS10+'Base Data'!AQ10)/3</f>
        <v>0</v>
      </c>
      <c r="V10" s="331">
        <f>('Base Data'!AW10+'Base Data'!AU10+'Base Data'!AS10)/3</f>
        <v>0</v>
      </c>
      <c r="W10" s="331">
        <f>('Base Data'!AY10+'Base Data'!AW10+'Base Data'!AU10)/3</f>
        <v>0</v>
      </c>
      <c r="X10" s="331">
        <f>('Base Data'!BA10+'Base Data'!AY10+'Base Data'!AW10)/3</f>
        <v>0</v>
      </c>
      <c r="Y10" s="331">
        <f>('Base Data'!BC10+'Base Data'!BA10+'Base Data'!AY10)/3</f>
        <v>0</v>
      </c>
      <c r="Z10" s="331">
        <f>('Base Data'!BE10+'Base Data'!BC10+'Base Data'!BA10)/3</f>
        <v>0</v>
      </c>
      <c r="AA10" s="331">
        <f>('Base Data'!BG10+'Base Data'!BE10+'Base Data'!BC10)/3</f>
        <v>0</v>
      </c>
      <c r="AB10" s="331">
        <f>('Base Data'!BI10+'Base Data'!BG10+'Base Data'!BE10)/3</f>
        <v>0</v>
      </c>
      <c r="AC10" s="331">
        <f>('Base Data'!BK10+'Base Data'!BI10+'Base Data'!BG10)/3</f>
        <v>0</v>
      </c>
      <c r="AD10" s="331">
        <f>('Base Data'!BM10+'Base Data'!BK10+'Base Data'!BI10)/3</f>
        <v>0</v>
      </c>
    </row>
    <row r="11" spans="1:30">
      <c r="A11" s="332"/>
      <c r="B11" s="323" t="s">
        <v>117</v>
      </c>
      <c r="C11" s="331">
        <f>('Base Data'!K11+'Base Data'!I11+'Base Data'!G11)/3</f>
        <v>374.3963333333333</v>
      </c>
      <c r="D11" s="331">
        <f>('Base Data'!M11+'Base Data'!K11+'Base Data'!I11)/3</f>
        <v>281.49966666666666</v>
      </c>
      <c r="E11" s="331">
        <f>('Base Data'!O11+'Base Data'!M11+'Base Data'!K11)/3</f>
        <v>346.02133333333336</v>
      </c>
      <c r="F11" s="331">
        <f>('Base Data'!Q11+'Base Data'!O11+'Base Data'!M11)/3</f>
        <v>342.69000000000005</v>
      </c>
      <c r="G11" s="331">
        <f>('Base Data'!S11+'Base Data'!Q11+'Base Data'!O11)/3</f>
        <v>263.4546666666667</v>
      </c>
      <c r="H11" s="331">
        <f>('Base Data'!U11+'Base Data'!S11+'Base Data'!Q11)/3</f>
        <v>273.49933333333325</v>
      </c>
      <c r="I11" s="331">
        <f>('Base Data'!W11+'Base Data'!U11+'Base Data'!S11)/3</f>
        <v>289.4919999999999</v>
      </c>
      <c r="J11" s="331">
        <f>('Base Data'!Y11+'Base Data'!W11+'Base Data'!U11)/3</f>
        <v>312.53999999999991</v>
      </c>
      <c r="K11" s="331">
        <f>('Base Data'!AA11+'Base Data'!Y11+'Base Data'!W11)/3</f>
        <v>212.17866666666666</v>
      </c>
      <c r="L11" s="331">
        <f>('Base Data'!AC11+'Base Data'!AA11+'Base Data'!Y11)/3</f>
        <v>248.6693333333333</v>
      </c>
      <c r="M11" s="331">
        <f>('Base Data'!AE11+'Base Data'!AC11+'Base Data'!AA11)/3</f>
        <v>305.55333333333328</v>
      </c>
      <c r="N11" s="331">
        <f>('Base Data'!AG11+'Base Data'!AE11+'Base Data'!AC11)/3</f>
        <v>342.74233333333319</v>
      </c>
      <c r="O11" s="331">
        <f>('Base Data'!AI11+'Base Data'!AG11+'Base Data'!AE11)/3</f>
        <v>295.30233333333325</v>
      </c>
      <c r="P11" s="331">
        <f>('Base Data'!AK11+'Base Data'!AI11+'Base Data'!AG11)/3</f>
        <v>199.92233333333328</v>
      </c>
      <c r="Q11" s="331">
        <f>('Base Data'!AM11+'Base Data'!AK11+'Base Data'!AI11)/3</f>
        <v>205.72833333333327</v>
      </c>
      <c r="R11" s="331">
        <f>('Base Data'!AO11+'Base Data'!AM11+'Base Data'!AK11)/3</f>
        <v>196.72166666666658</v>
      </c>
      <c r="S11" s="331">
        <f>('Base Data'!AQ11+'Base Data'!AO11+'Base Data'!AM11)/3</f>
        <v>312.69166666666655</v>
      </c>
      <c r="T11" s="331">
        <f>('Base Data'!AS11+'Base Data'!AQ11+'Base Data'!AO11)/3</f>
        <v>311.13833333333326</v>
      </c>
      <c r="U11" s="331">
        <f>('Base Data'!AU11+'Base Data'!AS11+'Base Data'!AQ11)/3</f>
        <v>315.22666666666663</v>
      </c>
      <c r="V11" s="331">
        <f>('Base Data'!AW11+'Base Data'!AU11+'Base Data'!AS11)/3</f>
        <v>242.92499999999995</v>
      </c>
      <c r="W11" s="331">
        <f>('Base Data'!AY11+'Base Data'!AW11+'Base Data'!AU11)/3</f>
        <v>322.96999999999991</v>
      </c>
      <c r="X11" s="331">
        <f>('Base Data'!BA11+'Base Data'!AY11+'Base Data'!AW11)/3</f>
        <v>406.58499999999998</v>
      </c>
      <c r="Y11" s="331">
        <f>('Base Data'!BC11+'Base Data'!BA11+'Base Data'!AY11)/3</f>
        <v>452.22166666666658</v>
      </c>
      <c r="Z11" s="331">
        <f>('Base Data'!BE11+'Base Data'!BC11+'Base Data'!BA11)/3</f>
        <v>293.20499999999998</v>
      </c>
      <c r="AA11" s="331">
        <f>('Base Data'!BG11+'Base Data'!BE11+'Base Data'!BC11)/3</f>
        <v>260.28499999999997</v>
      </c>
      <c r="AB11" s="331">
        <f>('Base Data'!BI11+'Base Data'!BG11+'Base Data'!BE11)/3</f>
        <v>231.02333333333331</v>
      </c>
      <c r="AC11" s="331">
        <f>('Base Data'!BK11+'Base Data'!BI11+'Base Data'!BG11)/3</f>
        <v>320.67133333333328</v>
      </c>
      <c r="AD11" s="331">
        <f>('Base Data'!BM11+'Base Data'!BK11+'Base Data'!BI11)/3</f>
        <v>239.53200000000001</v>
      </c>
    </row>
    <row r="12" spans="1:30">
      <c r="A12" s="332"/>
      <c r="B12" s="323" t="s">
        <v>118</v>
      </c>
      <c r="C12" s="331">
        <f>('Base Data'!K12+'Base Data'!I12+'Base Data'!G12)/3</f>
        <v>54.113333333333337</v>
      </c>
      <c r="D12" s="331">
        <f>('Base Data'!M12+'Base Data'!K12+'Base Data'!I12)/3</f>
        <v>28.939999999999998</v>
      </c>
      <c r="E12" s="331">
        <f>('Base Data'!O12+'Base Data'!M12+'Base Data'!K12)/3</f>
        <v>43.093333333333334</v>
      </c>
      <c r="F12" s="331">
        <f>('Base Data'!Q12+'Base Data'!O12+'Base Data'!M12)/3</f>
        <v>40.343333333333334</v>
      </c>
      <c r="G12" s="331">
        <f>('Base Data'!S12+'Base Data'!Q12+'Base Data'!O12)/3</f>
        <v>31.150000000000002</v>
      </c>
      <c r="H12" s="331">
        <f>('Base Data'!U12+'Base Data'!S12+'Base Data'!Q12)/3</f>
        <v>8.35</v>
      </c>
      <c r="I12" s="331">
        <f>('Base Data'!W12+'Base Data'!U12+'Base Data'!S12)/3</f>
        <v>11.491666666666665</v>
      </c>
      <c r="J12" s="331">
        <f>('Base Data'!Y12+'Base Data'!W12+'Base Data'!U12)/3</f>
        <v>22.018333333333331</v>
      </c>
      <c r="K12" s="331">
        <f>('Base Data'!AA12+'Base Data'!Y12+'Base Data'!W12)/3</f>
        <v>25.49</v>
      </c>
      <c r="L12" s="331">
        <f>('Base Data'!AC12+'Base Data'!AA12+'Base Data'!Y12)/3</f>
        <v>23.364999999999998</v>
      </c>
      <c r="M12" s="331">
        <f>('Base Data'!AE12+'Base Data'!AC12+'Base Data'!AA12)/3</f>
        <v>44.744999999999997</v>
      </c>
      <c r="N12" s="331">
        <f>('Base Data'!AG12+'Base Data'!AE12+'Base Data'!AC12)/3</f>
        <v>50.34</v>
      </c>
      <c r="O12" s="331">
        <f>('Base Data'!AI12+'Base Data'!AG12+'Base Data'!AE12)/3</f>
        <v>52.94</v>
      </c>
      <c r="P12" s="331">
        <f>('Base Data'!AK12+'Base Data'!AI12+'Base Data'!AG12)/3</f>
        <v>45.786666666666662</v>
      </c>
      <c r="Q12" s="331">
        <f>('Base Data'!AM12+'Base Data'!AK12+'Base Data'!AI12)/3</f>
        <v>57.78</v>
      </c>
      <c r="R12" s="331">
        <f>('Base Data'!AO12+'Base Data'!AM12+'Base Data'!AK12)/3</f>
        <v>73.713333333333324</v>
      </c>
      <c r="S12" s="331">
        <f>('Base Data'!AQ12+'Base Data'!AO12+'Base Data'!AM12)/3</f>
        <v>80.966666666666669</v>
      </c>
      <c r="T12" s="331">
        <f>('Base Data'!AS12+'Base Data'!AQ12+'Base Data'!AO12)/3</f>
        <v>74.59</v>
      </c>
      <c r="U12" s="331">
        <f>('Base Data'!AU12+'Base Data'!AS12+'Base Data'!AQ12)/3</f>
        <v>85.598333333333315</v>
      </c>
      <c r="V12" s="331">
        <f>('Base Data'!AW12+'Base Data'!AU12+'Base Data'!AS12)/3</f>
        <v>51.715000000000003</v>
      </c>
      <c r="W12" s="331">
        <f>('Base Data'!AY12+'Base Data'!AW12+'Base Data'!AU12)/3</f>
        <v>65.381666666666661</v>
      </c>
      <c r="X12" s="331">
        <f>('Base Data'!BA12+'Base Data'!AY12+'Base Data'!AW12)/3</f>
        <v>131.91999999999999</v>
      </c>
      <c r="Y12" s="331">
        <f>('Base Data'!BC12+'Base Data'!BA12+'Base Data'!AY12)/3</f>
        <v>151.64333333333332</v>
      </c>
      <c r="Z12" s="331">
        <f>('Base Data'!BE12+'Base Data'!BC12+'Base Data'!BA12)/3</f>
        <v>157.54233333333332</v>
      </c>
      <c r="AA12" s="331">
        <f>('Base Data'!BG12+'Base Data'!BE12+'Base Data'!BC12)/3</f>
        <v>76.312333333333342</v>
      </c>
      <c r="AB12" s="331">
        <f>('Base Data'!BI12+'Base Data'!BG12+'Base Data'!BE12)/3</f>
        <v>106.24900000000001</v>
      </c>
      <c r="AC12" s="331">
        <f>('Base Data'!BK12+'Base Data'!BI12+'Base Data'!BG12)/3</f>
        <v>104.30499999999999</v>
      </c>
      <c r="AD12" s="331">
        <f>('Base Data'!BM12+'Base Data'!BK12+'Base Data'!BI12)/3</f>
        <v>122.67166666666667</v>
      </c>
    </row>
    <row r="13" spans="1:30">
      <c r="A13" s="332"/>
      <c r="B13" s="323" t="s">
        <v>119</v>
      </c>
      <c r="C13" s="331">
        <f>('Base Data'!K13+'Base Data'!I13+'Base Data'!G13)/3</f>
        <v>136.26</v>
      </c>
      <c r="D13" s="331">
        <f>('Base Data'!M13+'Base Data'!K13+'Base Data'!I13)/3</f>
        <v>121.52499999999999</v>
      </c>
      <c r="E13" s="331">
        <f>('Base Data'!O13+'Base Data'!M13+'Base Data'!K13)/3</f>
        <v>102.79833333333333</v>
      </c>
      <c r="F13" s="331">
        <f>('Base Data'!Q13+'Base Data'!O13+'Base Data'!M13)/3</f>
        <v>66.49166666666666</v>
      </c>
      <c r="G13" s="331">
        <f>('Base Data'!S13+'Base Data'!Q13+'Base Data'!O13)/3</f>
        <v>55.135999999999996</v>
      </c>
      <c r="H13" s="331">
        <f>('Base Data'!U13+'Base Data'!S13+'Base Data'!Q13)/3</f>
        <v>44.936</v>
      </c>
      <c r="I13" s="331">
        <f>('Base Data'!W13+'Base Data'!U13+'Base Data'!S13)/3</f>
        <v>57.746000000000002</v>
      </c>
      <c r="J13" s="331">
        <f>('Base Data'!Y13+'Base Data'!W13+'Base Data'!U13)/3</f>
        <v>57.376666666666665</v>
      </c>
      <c r="K13" s="331">
        <f>('Base Data'!AA13+'Base Data'!Y13+'Base Data'!W13)/3</f>
        <v>90.974333333333334</v>
      </c>
      <c r="L13" s="331">
        <f>('Base Data'!AC13+'Base Data'!AA13+'Base Data'!Y13)/3</f>
        <v>84.748333333333321</v>
      </c>
      <c r="M13" s="331">
        <f>('Base Data'!AE13+'Base Data'!AC13+'Base Data'!AA13)/3</f>
        <v>115.21499999999999</v>
      </c>
      <c r="N13" s="331">
        <f>('Base Data'!AG13+'Base Data'!AE13+'Base Data'!AC13)/3</f>
        <v>103.66066666666667</v>
      </c>
      <c r="O13" s="331">
        <f>('Base Data'!AI13+'Base Data'!AG13+'Base Data'!AE13)/3</f>
        <v>92.993333333333339</v>
      </c>
      <c r="P13" s="331">
        <f>('Base Data'!AK13+'Base Data'!AI13+'Base Data'!AG13)/3</f>
        <v>155.02666666666664</v>
      </c>
      <c r="Q13" s="331">
        <f>('Base Data'!AM13+'Base Data'!AK13+'Base Data'!AI13)/3</f>
        <v>156.45833333333331</v>
      </c>
      <c r="R13" s="331">
        <f>('Base Data'!AO13+'Base Data'!AM13+'Base Data'!AK13)/3</f>
        <v>190.9083333333333</v>
      </c>
      <c r="S13" s="331">
        <f>('Base Data'!AQ13+'Base Data'!AO13+'Base Data'!AM13)/3</f>
        <v>106.71833333333332</v>
      </c>
      <c r="T13" s="331">
        <f>('Base Data'!AS13+'Base Data'!AQ13+'Base Data'!AO13)/3</f>
        <v>92.81</v>
      </c>
      <c r="U13" s="331">
        <f>('Base Data'!AU13+'Base Data'!AS13+'Base Data'!AQ13)/3</f>
        <v>51.176666666666655</v>
      </c>
      <c r="V13" s="331">
        <f>('Base Data'!AW13+'Base Data'!AU13+'Base Data'!AS13)/3</f>
        <v>46.233333333333327</v>
      </c>
      <c r="W13" s="331">
        <f>('Base Data'!AY13+'Base Data'!AW13+'Base Data'!AU13)/3</f>
        <v>41.533333333333331</v>
      </c>
      <c r="X13" s="331">
        <f>('Base Data'!BA13+'Base Data'!AY13+'Base Data'!AW13)/3</f>
        <v>45.666666666666664</v>
      </c>
      <c r="Y13" s="331">
        <f>('Base Data'!BC13+'Base Data'!BA13+'Base Data'!AY13)/3</f>
        <v>40.283333333333331</v>
      </c>
      <c r="Z13" s="331">
        <f>('Base Data'!BE13+'Base Data'!BC13+'Base Data'!BA13)/3</f>
        <v>37.230666666666671</v>
      </c>
      <c r="AA13" s="331">
        <f>('Base Data'!BG13+'Base Data'!BE13+'Base Data'!BC13)/3</f>
        <v>52.205666666666666</v>
      </c>
      <c r="AB13" s="331">
        <f>('Base Data'!BI13+'Base Data'!BG13+'Base Data'!BE13)/3</f>
        <v>73.25566666666667</v>
      </c>
      <c r="AC13" s="331">
        <f>('Base Data'!BK13+'Base Data'!BI13+'Base Data'!BG13)/3</f>
        <v>69.45</v>
      </c>
      <c r="AD13" s="331">
        <f>('Base Data'!BM13+'Base Data'!BK13+'Base Data'!BI13)/3</f>
        <v>81.058333333333337</v>
      </c>
    </row>
    <row r="14" spans="1:30">
      <c r="A14" s="332"/>
      <c r="B14" s="323" t="s">
        <v>120</v>
      </c>
      <c r="C14" s="331">
        <f>('Base Data'!K14+'Base Data'!I14+'Base Data'!G14)/3</f>
        <v>49.083333333333336</v>
      </c>
      <c r="D14" s="331">
        <f>('Base Data'!M14+'Base Data'!K14+'Base Data'!I14)/3</f>
        <v>49.083333333333336</v>
      </c>
      <c r="E14" s="331">
        <f>('Base Data'!O14+'Base Data'!M14+'Base Data'!K14)/3</f>
        <v>69.416666666666671</v>
      </c>
      <c r="F14" s="331">
        <f>('Base Data'!Q14+'Base Data'!O14+'Base Data'!M14)/3</f>
        <v>81.333333333333329</v>
      </c>
      <c r="G14" s="331">
        <f>('Base Data'!S14+'Base Data'!Q14+'Base Data'!O14)/3</f>
        <v>81.333333333333329</v>
      </c>
      <c r="H14" s="331">
        <f>('Base Data'!U14+'Base Data'!S14+'Base Data'!Q14)/3</f>
        <v>67.333333333333329</v>
      </c>
      <c r="I14" s="331">
        <f>('Base Data'!W14+'Base Data'!U14+'Base Data'!S14)/3</f>
        <v>72.666666666666671</v>
      </c>
      <c r="J14" s="331">
        <f>('Base Data'!Y14+'Base Data'!W14+'Base Data'!U14)/3</f>
        <v>167.66666666666666</v>
      </c>
      <c r="K14" s="331">
        <f>('Base Data'!AA14+'Base Data'!Y14+'Base Data'!W14)/3</f>
        <v>204.33333333333334</v>
      </c>
      <c r="L14" s="331">
        <f>('Base Data'!AC14+'Base Data'!AA14+'Base Data'!Y14)/3</f>
        <v>223.16666666666666</v>
      </c>
      <c r="M14" s="331">
        <f>('Base Data'!AE14+'Base Data'!AC14+'Base Data'!AA14)/3</f>
        <v>222.16666666666666</v>
      </c>
      <c r="N14" s="331">
        <f>('Base Data'!AG14+'Base Data'!AE14+'Base Data'!AC14)/3</f>
        <v>167.5</v>
      </c>
      <c r="O14" s="331">
        <f>('Base Data'!AI14+'Base Data'!AG14+'Base Data'!AE14)/3</f>
        <v>143.33333333333334</v>
      </c>
      <c r="P14" s="331">
        <f>('Base Data'!AK14+'Base Data'!AI14+'Base Data'!AG14)/3</f>
        <v>95.526666666666657</v>
      </c>
      <c r="Q14" s="331">
        <f>('Base Data'!AM14+'Base Data'!AK14+'Base Data'!AI14)/3</f>
        <v>86.193333333333328</v>
      </c>
      <c r="R14" s="331">
        <f>('Base Data'!AO14+'Base Data'!AM14+'Base Data'!AK14)/3</f>
        <v>86.193333333333328</v>
      </c>
      <c r="S14" s="331">
        <f>('Base Data'!AQ14+'Base Data'!AO14+'Base Data'!AM14)/3</f>
        <v>76.666666666666671</v>
      </c>
      <c r="T14" s="331">
        <f>('Base Data'!AS14+'Base Data'!AQ14+'Base Data'!AO14)/3</f>
        <v>66</v>
      </c>
      <c r="U14" s="331">
        <f>('Base Data'!AU14+'Base Data'!AS14+'Base Data'!AQ14)/3</f>
        <v>38</v>
      </c>
      <c r="V14" s="331">
        <f>('Base Data'!AW14+'Base Data'!AU14+'Base Data'!AS14)/3</f>
        <v>84.333333333333329</v>
      </c>
      <c r="W14" s="331">
        <f>('Base Data'!AY14+'Base Data'!AW14+'Base Data'!AU14)/3</f>
        <v>190</v>
      </c>
      <c r="X14" s="331">
        <f>('Base Data'!BA14+'Base Data'!AY14+'Base Data'!AW14)/3</f>
        <v>374</v>
      </c>
      <c r="Y14" s="331">
        <f>('Base Data'!BC14+'Base Data'!BA14+'Base Data'!AY14)/3</f>
        <v>347.67500000000001</v>
      </c>
      <c r="Z14" s="331">
        <f>('Base Data'!BE14+'Base Data'!BC14+'Base Data'!BA14)/3</f>
        <v>240.67499999999998</v>
      </c>
      <c r="AA14" s="331">
        <f>('Base Data'!BG14+'Base Data'!BE14+'Base Data'!BC14)/3</f>
        <v>72.674999999999997</v>
      </c>
      <c r="AB14" s="331">
        <f>('Base Data'!BI14+'Base Data'!BG14+'Base Data'!BE14)/3</f>
        <v>18.366666666666667</v>
      </c>
      <c r="AC14" s="331">
        <f>('Base Data'!BK14+'Base Data'!BI14+'Base Data'!BG14)/3</f>
        <v>22.566666666666666</v>
      </c>
      <c r="AD14" s="331">
        <f>('Base Data'!BM14+'Base Data'!BK14+'Base Data'!BI14)/3</f>
        <v>26.566666666666663</v>
      </c>
    </row>
    <row r="15" spans="1:30">
      <c r="A15" s="332"/>
      <c r="B15" s="323" t="s">
        <v>121</v>
      </c>
      <c r="C15" s="331">
        <f>('Base Data'!K15+'Base Data'!I15+'Base Data'!G15)/3</f>
        <v>0</v>
      </c>
      <c r="D15" s="331">
        <f>('Base Data'!M15+'Base Data'!K15+'Base Data'!I15)/3</f>
        <v>0</v>
      </c>
      <c r="E15" s="331">
        <f>('Base Data'!O15+'Base Data'!M15+'Base Data'!K15)/3</f>
        <v>0</v>
      </c>
      <c r="F15" s="331">
        <f>('Base Data'!Q15+'Base Data'!O15+'Base Data'!M15)/3</f>
        <v>0</v>
      </c>
      <c r="G15" s="331">
        <f>('Base Data'!S15+'Base Data'!Q15+'Base Data'!O15)/3</f>
        <v>0</v>
      </c>
      <c r="H15" s="331">
        <f>('Base Data'!U15+'Base Data'!S15+'Base Data'!Q15)/3</f>
        <v>0</v>
      </c>
      <c r="I15" s="331">
        <f>('Base Data'!W15+'Base Data'!U15+'Base Data'!S15)/3</f>
        <v>0</v>
      </c>
      <c r="J15" s="331">
        <f>('Base Data'!Y15+'Base Data'!W15+'Base Data'!U15)/3</f>
        <v>0</v>
      </c>
      <c r="K15" s="331">
        <f>('Base Data'!AA15+'Base Data'!Y15+'Base Data'!W15)/3</f>
        <v>0</v>
      </c>
      <c r="L15" s="331">
        <f>('Base Data'!AC15+'Base Data'!AA15+'Base Data'!Y15)/3</f>
        <v>0</v>
      </c>
      <c r="M15" s="331">
        <f>('Base Data'!AE15+'Base Data'!AC15+'Base Data'!AA15)/3</f>
        <v>0</v>
      </c>
      <c r="N15" s="331">
        <f>('Base Data'!AG15+'Base Data'!AE15+'Base Data'!AC15)/3</f>
        <v>0</v>
      </c>
      <c r="O15" s="331">
        <f>('Base Data'!AI15+'Base Data'!AG15+'Base Data'!AE15)/3</f>
        <v>0</v>
      </c>
      <c r="P15" s="331">
        <f>('Base Data'!AK15+'Base Data'!AI15+'Base Data'!AG15)/3</f>
        <v>0</v>
      </c>
      <c r="Q15" s="331">
        <f>('Base Data'!AM15+'Base Data'!AK15+'Base Data'!AI15)/3</f>
        <v>0</v>
      </c>
      <c r="R15" s="331">
        <f>('Base Data'!AO15+'Base Data'!AM15+'Base Data'!AK15)/3</f>
        <v>0</v>
      </c>
      <c r="S15" s="331">
        <f>('Base Data'!AQ15+'Base Data'!AO15+'Base Data'!AM15)/3</f>
        <v>0</v>
      </c>
      <c r="T15" s="331">
        <f>('Base Data'!AS15+'Base Data'!AQ15+'Base Data'!AO15)/3</f>
        <v>0</v>
      </c>
      <c r="U15" s="331">
        <f>('Base Data'!AU15+'Base Data'!AS15+'Base Data'!AQ15)/3</f>
        <v>0</v>
      </c>
      <c r="V15" s="331">
        <f>('Base Data'!AW15+'Base Data'!AU15+'Base Data'!AS15)/3</f>
        <v>0</v>
      </c>
      <c r="W15" s="331">
        <f>('Base Data'!AY15+'Base Data'!AW15+'Base Data'!AU15)/3</f>
        <v>0</v>
      </c>
      <c r="X15" s="331">
        <f>('Base Data'!BA15+'Base Data'!AY15+'Base Data'!AW15)/3</f>
        <v>0</v>
      </c>
      <c r="Y15" s="331">
        <f>('Base Data'!BC15+'Base Data'!BA15+'Base Data'!AY15)/3</f>
        <v>0</v>
      </c>
      <c r="Z15" s="331">
        <f>('Base Data'!BE15+'Base Data'!BC15+'Base Data'!BA15)/3</f>
        <v>0</v>
      </c>
      <c r="AA15" s="331">
        <f>('Base Data'!BG15+'Base Data'!BE15+'Base Data'!BC15)/3</f>
        <v>0</v>
      </c>
      <c r="AB15" s="331">
        <f>('Base Data'!BI15+'Base Data'!BG15+'Base Data'!BE15)/3</f>
        <v>0</v>
      </c>
      <c r="AC15" s="331">
        <f>('Base Data'!BK15+'Base Data'!BI15+'Base Data'!BG15)/3</f>
        <v>0</v>
      </c>
      <c r="AD15" s="331">
        <f>('Base Data'!BM15+'Base Data'!BK15+'Base Data'!BI15)/3</f>
        <v>0</v>
      </c>
    </row>
    <row r="16" spans="1:30">
      <c r="A16" s="332"/>
      <c r="B16" s="323" t="s">
        <v>122</v>
      </c>
      <c r="C16" s="331">
        <f>('Base Data'!K16+'Base Data'!I16+'Base Data'!G16)/3</f>
        <v>78.891666666666666</v>
      </c>
      <c r="D16" s="331">
        <f>('Base Data'!M16+'Base Data'!K16+'Base Data'!I16)/3</f>
        <v>77.183333333333337</v>
      </c>
      <c r="E16" s="331">
        <f>('Base Data'!O16+'Base Data'!M16+'Base Data'!K16)/3</f>
        <v>68.050000000000011</v>
      </c>
      <c r="F16" s="331">
        <f>('Base Data'!Q16+'Base Data'!O16+'Base Data'!M16)/3</f>
        <v>52.383333333333347</v>
      </c>
      <c r="G16" s="331">
        <f>('Base Data'!S16+'Base Data'!Q16+'Base Data'!O16)/3</f>
        <v>39.158333333333339</v>
      </c>
      <c r="H16" s="331">
        <f>('Base Data'!U16+'Base Data'!S16+'Base Data'!Q16)/3</f>
        <v>35.991666666666667</v>
      </c>
      <c r="I16" s="331">
        <f>('Base Data'!W16+'Base Data'!U16+'Base Data'!S16)/3</f>
        <v>44.108333333333327</v>
      </c>
      <c r="J16" s="331">
        <f>('Base Data'!Y16+'Base Data'!W16+'Base Data'!U16)/3</f>
        <v>38.81666666666667</v>
      </c>
      <c r="K16" s="331">
        <f>('Base Data'!AA16+'Base Data'!Y16+'Base Data'!W16)/3</f>
        <v>59.983333333333327</v>
      </c>
      <c r="L16" s="331">
        <f>('Base Data'!AC16+'Base Data'!AA16+'Base Data'!Y16)/3</f>
        <v>74.191666666666663</v>
      </c>
      <c r="M16" s="331">
        <f>('Base Data'!AE16+'Base Data'!AC16+'Base Data'!AA16)/3</f>
        <v>82.999999999999986</v>
      </c>
      <c r="N16" s="331">
        <f>('Base Data'!AG16+'Base Data'!AE16+'Base Data'!AC16)/3</f>
        <v>65.433333333333337</v>
      </c>
      <c r="O16" s="331">
        <f>('Base Data'!AI16+'Base Data'!AG16+'Base Data'!AE16)/3</f>
        <v>110.80000000000001</v>
      </c>
      <c r="P16" s="331">
        <f>('Base Data'!AK16+'Base Data'!AI16+'Base Data'!AG16)/3</f>
        <v>117.15833333333335</v>
      </c>
      <c r="Q16" s="331">
        <f>('Base Data'!AM16+'Base Data'!AK16+'Base Data'!AI16)/3</f>
        <v>129.75833333333333</v>
      </c>
      <c r="R16" s="331">
        <f>('Base Data'!AO16+'Base Data'!AM16+'Base Data'!AK16)/3</f>
        <v>102.70833333333333</v>
      </c>
      <c r="S16" s="331">
        <f>('Base Data'!AQ16+'Base Data'!AO16+'Base Data'!AM16)/3</f>
        <v>107.075</v>
      </c>
      <c r="T16" s="331">
        <f>('Base Data'!AS16+'Base Data'!AQ16+'Base Data'!AO16)/3</f>
        <v>85.975000000000009</v>
      </c>
      <c r="U16" s="331">
        <f>('Base Data'!AU16+'Base Data'!AS16+'Base Data'!AQ16)/3</f>
        <v>38.5</v>
      </c>
      <c r="V16" s="331">
        <f>('Base Data'!AW16+'Base Data'!AU16+'Base Data'!AS16)/3</f>
        <v>19.900000000000002</v>
      </c>
      <c r="W16" s="331">
        <f>('Base Data'!AY16+'Base Data'!AW16+'Base Data'!AU16)/3</f>
        <v>5.7666666666666666</v>
      </c>
      <c r="X16" s="331">
        <f>('Base Data'!BA16+'Base Data'!AY16+'Base Data'!AW16)/3</f>
        <v>13.566666666666668</v>
      </c>
      <c r="Y16" s="331">
        <f>('Base Data'!BC16+'Base Data'!BA16+'Base Data'!AY16)/3</f>
        <v>11.799999999999999</v>
      </c>
      <c r="Z16" s="331">
        <f>('Base Data'!BE16+'Base Data'!BC16+'Base Data'!BA16)/3</f>
        <v>35.199999999999996</v>
      </c>
      <c r="AA16" s="331">
        <f>('Base Data'!BG16+'Base Data'!BE16+'Base Data'!BC16)/3</f>
        <v>57.826666666666661</v>
      </c>
      <c r="AB16" s="331">
        <f>('Base Data'!BI16+'Base Data'!BG16+'Base Data'!BE16)/3</f>
        <v>78.151666666666657</v>
      </c>
      <c r="AC16" s="331">
        <f>('Base Data'!BK16+'Base Data'!BI16+'Base Data'!BG16)/3</f>
        <v>77.913333333333327</v>
      </c>
      <c r="AD16" s="331">
        <f>('Base Data'!BM16+'Base Data'!BK16+'Base Data'!BI16)/3</f>
        <v>95.518333333333317</v>
      </c>
    </row>
    <row r="17" spans="1:30">
      <c r="A17" s="332"/>
      <c r="B17" s="323" t="s">
        <v>123</v>
      </c>
      <c r="C17" s="331">
        <f>('Base Data'!K17+'Base Data'!I17+'Base Data'!G17)/3</f>
        <v>0</v>
      </c>
      <c r="D17" s="331">
        <f>('Base Data'!M17+'Base Data'!K17+'Base Data'!I17)/3</f>
        <v>0</v>
      </c>
      <c r="E17" s="331">
        <f>('Base Data'!O17+'Base Data'!M17+'Base Data'!K17)/3</f>
        <v>0</v>
      </c>
      <c r="F17" s="331">
        <f>('Base Data'!Q17+'Base Data'!O17+'Base Data'!M17)/3</f>
        <v>0</v>
      </c>
      <c r="G17" s="331">
        <f>('Base Data'!S17+'Base Data'!Q17+'Base Data'!O17)/3</f>
        <v>0</v>
      </c>
      <c r="H17" s="331">
        <f>('Base Data'!U17+'Base Data'!S17+'Base Data'!Q17)/3</f>
        <v>0</v>
      </c>
      <c r="I17" s="331">
        <f>('Base Data'!W17+'Base Data'!U17+'Base Data'!S17)/3</f>
        <v>0</v>
      </c>
      <c r="J17" s="331">
        <f>('Base Data'!Y17+'Base Data'!W17+'Base Data'!U17)/3</f>
        <v>0</v>
      </c>
      <c r="K17" s="331">
        <f>('Base Data'!AA17+'Base Data'!Y17+'Base Data'!W17)/3</f>
        <v>0</v>
      </c>
      <c r="L17" s="331">
        <f>('Base Data'!AC17+'Base Data'!AA17+'Base Data'!Y17)/3</f>
        <v>0</v>
      </c>
      <c r="M17" s="331">
        <f>('Base Data'!AE17+'Base Data'!AC17+'Base Data'!AA17)/3</f>
        <v>0</v>
      </c>
      <c r="N17" s="331">
        <f>('Base Data'!AG17+'Base Data'!AE17+'Base Data'!AC17)/3</f>
        <v>0</v>
      </c>
      <c r="O17" s="331">
        <f>('Base Data'!AI17+'Base Data'!AG17+'Base Data'!AE17)/3</f>
        <v>0</v>
      </c>
      <c r="P17" s="331">
        <f>('Base Data'!AK17+'Base Data'!AI17+'Base Data'!AG17)/3</f>
        <v>0</v>
      </c>
      <c r="Q17" s="331">
        <f>('Base Data'!AM17+'Base Data'!AK17+'Base Data'!AI17)/3</f>
        <v>0</v>
      </c>
      <c r="R17" s="331">
        <f>('Base Data'!AO17+'Base Data'!AM17+'Base Data'!AK17)/3</f>
        <v>0</v>
      </c>
      <c r="S17" s="331">
        <f>('Base Data'!AQ17+'Base Data'!AO17+'Base Data'!AM17)/3</f>
        <v>0</v>
      </c>
      <c r="T17" s="331">
        <f>('Base Data'!AS17+'Base Data'!AQ17+'Base Data'!AO17)/3</f>
        <v>0</v>
      </c>
      <c r="U17" s="331">
        <f>('Base Data'!AU17+'Base Data'!AS17+'Base Data'!AQ17)/3</f>
        <v>0</v>
      </c>
      <c r="V17" s="331">
        <f>('Base Data'!AW17+'Base Data'!AU17+'Base Data'!AS17)/3</f>
        <v>0</v>
      </c>
      <c r="W17" s="331">
        <f>('Base Data'!AY17+'Base Data'!AW17+'Base Data'!AU17)/3</f>
        <v>0</v>
      </c>
      <c r="X17" s="331">
        <f>('Base Data'!BA17+'Base Data'!AY17+'Base Data'!AW17)/3</f>
        <v>0</v>
      </c>
      <c r="Y17" s="331">
        <f>('Base Data'!BC17+'Base Data'!BA17+'Base Data'!AY17)/3</f>
        <v>0</v>
      </c>
      <c r="Z17" s="331">
        <f>('Base Data'!BE17+'Base Data'!BC17+'Base Data'!BA17)/3</f>
        <v>0</v>
      </c>
      <c r="AA17" s="331">
        <f>('Base Data'!BG17+'Base Data'!BE17+'Base Data'!BC17)/3</f>
        <v>0</v>
      </c>
      <c r="AB17" s="331">
        <f>('Base Data'!BI17+'Base Data'!BG17+'Base Data'!BE17)/3</f>
        <v>0</v>
      </c>
      <c r="AC17" s="331">
        <f>('Base Data'!BK17+'Base Data'!BI17+'Base Data'!BG17)/3</f>
        <v>0</v>
      </c>
      <c r="AD17" s="331">
        <f>('Base Data'!BM17+'Base Data'!BK17+'Base Data'!BI17)/3</f>
        <v>0</v>
      </c>
    </row>
    <row r="18" spans="1:30">
      <c r="A18" s="332"/>
      <c r="B18" s="323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</row>
    <row r="19" spans="1:30" ht="15.75" thickBot="1">
      <c r="A19" s="332"/>
      <c r="B19" s="323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  <c r="AA19" s="336"/>
      <c r="AB19" s="336"/>
      <c r="AC19" s="336"/>
      <c r="AD19" s="336"/>
    </row>
    <row r="20" spans="1:30" ht="15.75" thickBot="1">
      <c r="A20" s="337" t="s">
        <v>124</v>
      </c>
      <c r="B20" s="338"/>
      <c r="C20" s="341">
        <f>('Base Data'!K20+'Base Data'!I20+'Base Data'!G20)/3</f>
        <v>8535.6093333333338</v>
      </c>
      <c r="D20" s="341">
        <f>('Base Data'!M20+'Base Data'!K20+'Base Data'!I20)/3</f>
        <v>8574.2676666666666</v>
      </c>
      <c r="E20" s="341">
        <f>('Base Data'!O20+'Base Data'!M20+'Base Data'!K20)/3</f>
        <v>8962.5583333333343</v>
      </c>
      <c r="F20" s="341">
        <f>('Base Data'!Q20+'Base Data'!O20+'Base Data'!M20)/3</f>
        <v>8078.2953333333326</v>
      </c>
      <c r="G20" s="341">
        <f>('Base Data'!S20+'Base Data'!Q20+'Base Data'!O20)/3</f>
        <v>7760.9843333333329</v>
      </c>
      <c r="H20" s="341">
        <f>('Base Data'!U20+'Base Data'!S20+'Base Data'!Q20)/3</f>
        <v>7350.5453333333326</v>
      </c>
      <c r="I20" s="341">
        <f>('Base Data'!W20+'Base Data'!U20+'Base Data'!S20)/3</f>
        <v>8446.0680000000011</v>
      </c>
      <c r="J20" s="341">
        <f>('Base Data'!Y20+'Base Data'!W20+'Base Data'!U20)/3</f>
        <v>8504.7833333333347</v>
      </c>
      <c r="K20" s="341">
        <f>('Base Data'!AA20+'Base Data'!Y20+'Base Data'!W20)/3</f>
        <v>8169.688000000001</v>
      </c>
      <c r="L20" s="341">
        <f>('Base Data'!AC20+'Base Data'!AA20+'Base Data'!Y20)/3</f>
        <v>6398.3226666666669</v>
      </c>
      <c r="M20" s="341">
        <f>('Base Data'!AE20+'Base Data'!AC20+'Base Data'!AA20)/3</f>
        <v>5803.0966666666673</v>
      </c>
      <c r="N20" s="341">
        <f>('Base Data'!AG20+'Base Data'!AE20+'Base Data'!AC20)/3</f>
        <v>5333.2730000000001</v>
      </c>
      <c r="O20" s="341">
        <f>('Base Data'!AI20+'Base Data'!AG20+'Base Data'!AE20)/3</f>
        <v>5937.4373333333324</v>
      </c>
      <c r="P20" s="341">
        <f>('Base Data'!AK20+'Base Data'!AI20+'Base Data'!AG20)/3</f>
        <v>5161.4473333333326</v>
      </c>
      <c r="Q20" s="341">
        <f>('Base Data'!AM20+'Base Data'!AK20+'Base Data'!AI20)/3</f>
        <v>5386.703333333332</v>
      </c>
      <c r="R20" s="341">
        <f>('Base Data'!AO20+'Base Data'!AM20+'Base Data'!AK20)/3</f>
        <v>4248.4099999999989</v>
      </c>
      <c r="S20" s="341">
        <f>('Base Data'!AQ20+'Base Data'!AO20+'Base Data'!AM20)/3</f>
        <v>4726.0050000000001</v>
      </c>
      <c r="T20" s="341">
        <f>('Base Data'!AS20+'Base Data'!AQ20+'Base Data'!AO20)/3</f>
        <v>4650.3716666666669</v>
      </c>
      <c r="U20" s="341">
        <f>('Base Data'!AU20+'Base Data'!AS20+'Base Data'!AQ20)/3</f>
        <v>5685.8866666666663</v>
      </c>
      <c r="V20" s="341">
        <f>('Base Data'!AW20+'Base Data'!AU20+'Base Data'!AS20)/3</f>
        <v>5639.3433333333332</v>
      </c>
      <c r="W20" s="341">
        <f>('Base Data'!AY20+'Base Data'!AW20+'Base Data'!AU20)/3</f>
        <v>5648.4599999999991</v>
      </c>
      <c r="X20" s="341">
        <f>('Base Data'!BA20+'Base Data'!AY20+'Base Data'!AW20)/3</f>
        <v>4840.1033333333326</v>
      </c>
      <c r="Y20" s="341">
        <f>('Base Data'!BC20+'Base Data'!BA20+'Base Data'!AY20)/3</f>
        <v>4535.22</v>
      </c>
      <c r="Z20" s="341">
        <f>('Base Data'!BE20+'Base Data'!BC20+'Base Data'!BA20)/3</f>
        <v>3845.1879999999996</v>
      </c>
      <c r="AA20" s="341">
        <f>('Base Data'!BG20+'Base Data'!BE20+'Base Data'!BC20)/3</f>
        <v>3222.393</v>
      </c>
      <c r="AB20" s="341">
        <f>('Base Data'!BI20+'Base Data'!BG20+'Base Data'!BE20)/3</f>
        <v>3160.7396666666668</v>
      </c>
      <c r="AC20" s="341">
        <f>('Base Data'!BK20+'Base Data'!BI20+'Base Data'!BG20)/3</f>
        <v>3600.0679999999998</v>
      </c>
      <c r="AD20" s="341">
        <f>('Base Data'!BM20+'Base Data'!BK20+'Base Data'!BI20)/3</f>
        <v>4467.8803333333335</v>
      </c>
    </row>
    <row r="21" spans="1:30">
      <c r="A21" s="328"/>
      <c r="B21" s="342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Q21" s="345"/>
      <c r="R21" s="345"/>
      <c r="S21" s="345"/>
      <c r="T21" s="345"/>
      <c r="U21" s="345"/>
      <c r="V21" s="345"/>
      <c r="W21" s="345"/>
      <c r="X21" s="345"/>
      <c r="Y21" s="345"/>
      <c r="Z21" s="345"/>
      <c r="AA21" s="345"/>
      <c r="AB21" s="345"/>
      <c r="AC21" s="345"/>
      <c r="AD21" s="345"/>
    </row>
    <row r="22" spans="1:30">
      <c r="A22" s="332"/>
      <c r="B22" s="323" t="s">
        <v>125</v>
      </c>
      <c r="C22" s="331">
        <f>('Base Data'!K22+'Base Data'!I22+'Base Data'!G22)/3</f>
        <v>0</v>
      </c>
      <c r="D22" s="331">
        <f>('Base Data'!M22+'Base Data'!K22+'Base Data'!I22)/3</f>
        <v>0</v>
      </c>
      <c r="E22" s="331">
        <f>('Base Data'!O22+'Base Data'!M22+'Base Data'!K22)/3</f>
        <v>0</v>
      </c>
      <c r="F22" s="331">
        <f>('Base Data'!Q22+'Base Data'!O22+'Base Data'!M22)/3</f>
        <v>0</v>
      </c>
      <c r="G22" s="331">
        <f>('Base Data'!S22+'Base Data'!Q22+'Base Data'!O22)/3</f>
        <v>0</v>
      </c>
      <c r="H22" s="331">
        <f>('Base Data'!U22+'Base Data'!S22+'Base Data'!Q22)/3</f>
        <v>0</v>
      </c>
      <c r="I22" s="331">
        <f>('Base Data'!W22+'Base Data'!U22+'Base Data'!S22)/3</f>
        <v>0</v>
      </c>
      <c r="J22" s="331">
        <f>('Base Data'!Y22+'Base Data'!W22+'Base Data'!U22)/3</f>
        <v>0</v>
      </c>
      <c r="K22" s="331">
        <f>('Base Data'!AA22+'Base Data'!Y22+'Base Data'!W22)/3</f>
        <v>0</v>
      </c>
      <c r="L22" s="331">
        <f>('Base Data'!AC22+'Base Data'!AA22+'Base Data'!Y22)/3</f>
        <v>0</v>
      </c>
      <c r="M22" s="331">
        <f>('Base Data'!AE22+'Base Data'!AC22+'Base Data'!AA22)/3</f>
        <v>0</v>
      </c>
      <c r="N22" s="331">
        <f>('Base Data'!AG22+'Base Data'!AE22+'Base Data'!AC22)/3</f>
        <v>0</v>
      </c>
      <c r="O22" s="331">
        <f>('Base Data'!AI22+'Base Data'!AG22+'Base Data'!AE22)/3</f>
        <v>0</v>
      </c>
      <c r="P22" s="331">
        <f>('Base Data'!AK22+'Base Data'!AI22+'Base Data'!AG22)/3</f>
        <v>0</v>
      </c>
      <c r="Q22" s="331">
        <f>('Base Data'!AM22+'Base Data'!AK22+'Base Data'!AI22)/3</f>
        <v>0</v>
      </c>
      <c r="R22" s="331">
        <f>('Base Data'!AO22+'Base Data'!AM22+'Base Data'!AK22)/3</f>
        <v>0</v>
      </c>
      <c r="S22" s="331">
        <f>('Base Data'!AQ22+'Base Data'!AO22+'Base Data'!AM22)/3</f>
        <v>0</v>
      </c>
      <c r="T22" s="331">
        <f>('Base Data'!AS22+'Base Data'!AQ22+'Base Data'!AO22)/3</f>
        <v>0</v>
      </c>
      <c r="U22" s="331">
        <f>('Base Data'!AU22+'Base Data'!AS22+'Base Data'!AQ22)/3</f>
        <v>0</v>
      </c>
      <c r="V22" s="331">
        <f>('Base Data'!AW22+'Base Data'!AU22+'Base Data'!AS22)/3</f>
        <v>0</v>
      </c>
      <c r="W22" s="331">
        <f>('Base Data'!AY22+'Base Data'!AW22+'Base Data'!AU22)/3</f>
        <v>0</v>
      </c>
      <c r="X22" s="331">
        <f>('Base Data'!BA22+'Base Data'!AY22+'Base Data'!AW22)/3</f>
        <v>0</v>
      </c>
      <c r="Y22" s="331">
        <f>('Base Data'!BC22+'Base Data'!BA22+'Base Data'!AY22)/3</f>
        <v>0</v>
      </c>
      <c r="Z22" s="331">
        <f>('Base Data'!BE22+'Base Data'!BC22+'Base Data'!BA22)/3</f>
        <v>0</v>
      </c>
      <c r="AA22" s="331">
        <f>('Base Data'!BG22+'Base Data'!BE22+'Base Data'!BC22)/3</f>
        <v>0</v>
      </c>
      <c r="AB22" s="331">
        <f>('Base Data'!BI22+'Base Data'!BG22+'Base Data'!BE22)/3</f>
        <v>0</v>
      </c>
      <c r="AC22" s="331">
        <f>('Base Data'!BK22+'Base Data'!BI22+'Base Data'!BG22)/3</f>
        <v>0</v>
      </c>
      <c r="AD22" s="331">
        <f>('Base Data'!BM22+'Base Data'!BK22+'Base Data'!BI22)/3</f>
        <v>0</v>
      </c>
    </row>
    <row r="23" spans="1:30" ht="15.75" thickBot="1">
      <c r="A23" s="332"/>
      <c r="B23" s="323" t="s">
        <v>15</v>
      </c>
      <c r="C23" s="331">
        <f>('Base Data'!K23+'Base Data'!I23+'Base Data'!G23)/3</f>
        <v>0</v>
      </c>
      <c r="D23" s="331">
        <f>('Base Data'!M23+'Base Data'!K23+'Base Data'!I23)/3</f>
        <v>0</v>
      </c>
      <c r="E23" s="331">
        <f>('Base Data'!O23+'Base Data'!M23+'Base Data'!K23)/3</f>
        <v>0</v>
      </c>
      <c r="F23" s="331">
        <f>('Base Data'!Q23+'Base Data'!O23+'Base Data'!M23)/3</f>
        <v>0</v>
      </c>
      <c r="G23" s="331">
        <f>('Base Data'!S23+'Base Data'!Q23+'Base Data'!O23)/3</f>
        <v>0</v>
      </c>
      <c r="H23" s="331">
        <f>('Base Data'!U23+'Base Data'!S23+'Base Data'!Q23)/3</f>
        <v>0</v>
      </c>
      <c r="I23" s="331">
        <f>('Base Data'!W23+'Base Data'!U23+'Base Data'!S23)/3</f>
        <v>0</v>
      </c>
      <c r="J23" s="331">
        <f>('Base Data'!Y23+'Base Data'!W23+'Base Data'!U23)/3</f>
        <v>0</v>
      </c>
      <c r="K23" s="331">
        <f>('Base Data'!AA23+'Base Data'!Y23+'Base Data'!W23)/3</f>
        <v>0</v>
      </c>
      <c r="L23" s="331">
        <f>('Base Data'!AC23+'Base Data'!AA23+'Base Data'!Y23)/3</f>
        <v>34.166666666666664</v>
      </c>
      <c r="M23" s="331">
        <f>('Base Data'!AE23+'Base Data'!AC23+'Base Data'!AA23)/3</f>
        <v>68.191666666666663</v>
      </c>
      <c r="N23" s="331">
        <f>('Base Data'!AG23+'Base Data'!AE23+'Base Data'!AC23)/3</f>
        <v>95.393333333333331</v>
      </c>
      <c r="O23" s="331">
        <f>('Base Data'!AI23+'Base Data'!AG23+'Base Data'!AE23)/3</f>
        <v>100.88666666666666</v>
      </c>
      <c r="P23" s="331">
        <f>('Base Data'!AK23+'Base Data'!AI23+'Base Data'!AG23)/3</f>
        <v>126.10166666666665</v>
      </c>
      <c r="Q23" s="331">
        <f>('Base Data'!AM23+'Base Data'!AK23+'Base Data'!AI23)/3</f>
        <v>157.37333333333333</v>
      </c>
      <c r="R23" s="331">
        <f>('Base Data'!AO23+'Base Data'!AM23+'Base Data'!AK23)/3</f>
        <v>196.45666666666668</v>
      </c>
      <c r="S23" s="331">
        <f>('Base Data'!AQ23+'Base Data'!AO23+'Base Data'!AM23)/3</f>
        <v>209.63666666666668</v>
      </c>
      <c r="T23" s="331">
        <f>('Base Data'!AS23+'Base Data'!AQ23+'Base Data'!AO23)/3</f>
        <v>223.19000000000003</v>
      </c>
      <c r="U23" s="331">
        <f>('Base Data'!AU23+'Base Data'!AS23+'Base Data'!AQ23)/3</f>
        <v>229.06333333333336</v>
      </c>
      <c r="V23" s="331">
        <f>('Base Data'!AW23+'Base Data'!AU23+'Base Data'!AS23)/3</f>
        <v>221.77500000000001</v>
      </c>
      <c r="W23" s="331">
        <f>('Base Data'!AY23+'Base Data'!AW23+'Base Data'!AU23)/3</f>
        <v>278.58166666666665</v>
      </c>
      <c r="X23" s="331">
        <f>('Base Data'!BA23+'Base Data'!AY23+'Base Data'!AW23)/3</f>
        <v>206.965</v>
      </c>
      <c r="Y23" s="331">
        <f>('Base Data'!BC23+'Base Data'!BA23+'Base Data'!AY23)/3</f>
        <v>141.83333333333334</v>
      </c>
      <c r="Z23" s="331">
        <f>('Base Data'!BE23+'Base Data'!BC23+'Base Data'!BA23)/3</f>
        <v>13</v>
      </c>
      <c r="AA23" s="331">
        <f>('Base Data'!BG23+'Base Data'!BE23+'Base Data'!BC23)/3</f>
        <v>0</v>
      </c>
      <c r="AB23" s="331">
        <f>('Base Data'!BI23+'Base Data'!BG23+'Base Data'!BE23)/3</f>
        <v>0</v>
      </c>
      <c r="AC23" s="331">
        <f>('Base Data'!BK23+'Base Data'!BI23+'Base Data'!BG23)/3</f>
        <v>0</v>
      </c>
      <c r="AD23" s="331">
        <f>('Base Data'!BM23+'Base Data'!BK23+'Base Data'!BI23)/3</f>
        <v>0</v>
      </c>
    </row>
    <row r="24" spans="1:30" ht="15.75" thickBot="1">
      <c r="A24" s="337" t="s">
        <v>126</v>
      </c>
      <c r="B24" s="338"/>
      <c r="C24" s="341">
        <f>('Base Data'!K24+'Base Data'!I24+'Base Data'!G24)/3</f>
        <v>8535.6093333333338</v>
      </c>
      <c r="D24" s="341">
        <f>('Base Data'!M24+'Base Data'!K24+'Base Data'!I24)/3</f>
        <v>8574.2676666666666</v>
      </c>
      <c r="E24" s="341">
        <f>('Base Data'!O24+'Base Data'!M24+'Base Data'!K24)/3</f>
        <v>8962.5583333333343</v>
      </c>
      <c r="F24" s="341">
        <f>('Base Data'!Q24+'Base Data'!O24+'Base Data'!M24)/3</f>
        <v>8078.2953333333326</v>
      </c>
      <c r="G24" s="341">
        <f>('Base Data'!S24+'Base Data'!Q24+'Base Data'!O24)/3</f>
        <v>7760.9843333333329</v>
      </c>
      <c r="H24" s="341">
        <f>('Base Data'!U24+'Base Data'!S24+'Base Data'!Q24)/3</f>
        <v>7350.5453333333326</v>
      </c>
      <c r="I24" s="341">
        <f>('Base Data'!W24+'Base Data'!U24+'Base Data'!S24)/3</f>
        <v>8446.0680000000011</v>
      </c>
      <c r="J24" s="341">
        <f>('Base Data'!Y24+'Base Data'!W24+'Base Data'!U24)/3</f>
        <v>8504.7833333333347</v>
      </c>
      <c r="K24" s="341">
        <f>('Base Data'!AA24+'Base Data'!Y24+'Base Data'!W24)/3</f>
        <v>8169.688000000001</v>
      </c>
      <c r="L24" s="341">
        <f>('Base Data'!AC24+'Base Data'!AA24+'Base Data'!Y24)/3</f>
        <v>6432.4893333333339</v>
      </c>
      <c r="M24" s="341">
        <f>('Base Data'!AE24+'Base Data'!AC24+'Base Data'!AA24)/3</f>
        <v>5871.2883333333339</v>
      </c>
      <c r="N24" s="341">
        <f>('Base Data'!AG24+'Base Data'!AE24+'Base Data'!AC24)/3</f>
        <v>5428.6663333333336</v>
      </c>
      <c r="O24" s="341">
        <f>('Base Data'!AI24+'Base Data'!AG24+'Base Data'!AE24)/3</f>
        <v>6038.3239999999996</v>
      </c>
      <c r="P24" s="341">
        <f>('Base Data'!AK24+'Base Data'!AI24+'Base Data'!AG24)/3</f>
        <v>5287.5489999999991</v>
      </c>
      <c r="Q24" s="341">
        <f>('Base Data'!AM24+'Base Data'!AK24+'Base Data'!AI24)/3</f>
        <v>5544.076666666665</v>
      </c>
      <c r="R24" s="341">
        <f>('Base Data'!AO24+'Base Data'!AM24+'Base Data'!AK24)/3</f>
        <v>4444.8666666666659</v>
      </c>
      <c r="S24" s="341">
        <f>('Base Data'!AQ24+'Base Data'!AO24+'Base Data'!AM24)/3</f>
        <v>4935.6416666666664</v>
      </c>
      <c r="T24" s="341">
        <f>('Base Data'!AS24+'Base Data'!AQ24+'Base Data'!AO24)/3</f>
        <v>4873.5616666666674</v>
      </c>
      <c r="U24" s="341">
        <f>('Base Data'!AU24+'Base Data'!AS24+'Base Data'!AQ24)/3</f>
        <v>5914.95</v>
      </c>
      <c r="V24" s="341">
        <f>('Base Data'!AW24+'Base Data'!AU24+'Base Data'!AS24)/3</f>
        <v>5861.1183333333329</v>
      </c>
      <c r="W24" s="341">
        <f>('Base Data'!AY24+'Base Data'!AW24+'Base Data'!AU24)/3</f>
        <v>5927.041666666667</v>
      </c>
      <c r="X24" s="341">
        <f>('Base Data'!BA24+'Base Data'!AY24+'Base Data'!AW24)/3</f>
        <v>5047.0683333333327</v>
      </c>
      <c r="Y24" s="341">
        <f>('Base Data'!BC24+'Base Data'!BA24+'Base Data'!AY24)/3</f>
        <v>4677.0533333333333</v>
      </c>
      <c r="Z24" s="341">
        <f>('Base Data'!BE24+'Base Data'!BC24+'Base Data'!BA24)/3</f>
        <v>3858.1879999999996</v>
      </c>
      <c r="AA24" s="341">
        <f>('Base Data'!BG24+'Base Data'!BE24+'Base Data'!BC24)/3</f>
        <v>3222.393</v>
      </c>
      <c r="AB24" s="341">
        <f>('Base Data'!BI24+'Base Data'!BG24+'Base Data'!BE24)/3</f>
        <v>3160.7396666666668</v>
      </c>
      <c r="AC24" s="341">
        <f>('Base Data'!BK24+'Base Data'!BI24+'Base Data'!BG24)/3</f>
        <v>3600.0679999999998</v>
      </c>
      <c r="AD24" s="341">
        <f>('Base Data'!BM24+'Base Data'!BK24+'Base Data'!BI24)/3</f>
        <v>4467.8803333333335</v>
      </c>
    </row>
    <row r="25" spans="1:30">
      <c r="A25" s="328"/>
      <c r="B25" s="342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345"/>
      <c r="AB25" s="345"/>
      <c r="AC25" s="345"/>
      <c r="AD25" s="345"/>
    </row>
    <row r="26" spans="1:30">
      <c r="A26" s="328" t="s">
        <v>127</v>
      </c>
      <c r="B26" s="323" t="s">
        <v>128</v>
      </c>
      <c r="C26" s="331">
        <f>('Base Data'!K26+'Base Data'!I26+'Base Data'!G26)/3</f>
        <v>32.99</v>
      </c>
      <c r="D26" s="331">
        <f>('Base Data'!M26+'Base Data'!K26+'Base Data'!I26)/3</f>
        <v>38.9</v>
      </c>
      <c r="E26" s="331">
        <f>('Base Data'!O26+'Base Data'!M26+'Base Data'!K26)/3</f>
        <v>39.97</v>
      </c>
      <c r="F26" s="331">
        <f>('Base Data'!Q26+'Base Data'!O26+'Base Data'!M26)/3</f>
        <v>46.236666666666657</v>
      </c>
      <c r="G26" s="331">
        <f>('Base Data'!S26+'Base Data'!Q26+'Base Data'!O26)/3</f>
        <v>70.473333333333343</v>
      </c>
      <c r="H26" s="331">
        <f>('Base Data'!U26+'Base Data'!S26+'Base Data'!Q26)/3</f>
        <v>57.279999999999994</v>
      </c>
      <c r="I26" s="331">
        <f>('Base Data'!W26+'Base Data'!U26+'Base Data'!S26)/3</f>
        <v>60.259999999999991</v>
      </c>
      <c r="J26" s="331">
        <f>('Base Data'!Y26+'Base Data'!W26+'Base Data'!U26)/3</f>
        <v>50.463333333333338</v>
      </c>
      <c r="K26" s="331">
        <f>('Base Data'!AA26+'Base Data'!Y26+'Base Data'!W26)/3</f>
        <v>58.866666666666653</v>
      </c>
      <c r="L26" s="331">
        <f>('Base Data'!AC26+'Base Data'!AA26+'Base Data'!Y26)/3</f>
        <v>67.643333333333331</v>
      </c>
      <c r="M26" s="331">
        <f>('Base Data'!AE26+'Base Data'!AC26+'Base Data'!AA26)/3</f>
        <v>73.94</v>
      </c>
      <c r="N26" s="331">
        <f>('Base Data'!AG26+'Base Data'!AE26+'Base Data'!AC26)/3</f>
        <v>106.05666666666666</v>
      </c>
      <c r="O26" s="331">
        <f>('Base Data'!AI26+'Base Data'!AG26+'Base Data'!AE26)/3</f>
        <v>134.94</v>
      </c>
      <c r="P26" s="331">
        <f>('Base Data'!AK26+'Base Data'!AI26+'Base Data'!AG26)/3</f>
        <v>114.35333333333334</v>
      </c>
      <c r="Q26" s="331">
        <f>('Base Data'!AM26+'Base Data'!AK26+'Base Data'!AI26)/3</f>
        <v>81.589999999999989</v>
      </c>
      <c r="R26" s="331">
        <f>('Base Data'!AO26+'Base Data'!AM26+'Base Data'!AK26)/3</f>
        <v>28.323333333333334</v>
      </c>
      <c r="S26" s="331">
        <f>('Base Data'!AQ26+'Base Data'!AO26+'Base Data'!AM26)/3</f>
        <v>15.056666666666665</v>
      </c>
      <c r="T26" s="331">
        <f>('Base Data'!AS26+'Base Data'!AQ26+'Base Data'!AO26)/3</f>
        <v>33.446666666666665</v>
      </c>
      <c r="U26" s="331">
        <f>('Base Data'!AU26+'Base Data'!AS26+'Base Data'!AQ26)/3</f>
        <v>33.206666666666671</v>
      </c>
      <c r="V26" s="331">
        <f>('Base Data'!AW26+'Base Data'!AU26+'Base Data'!AS26)/3</f>
        <v>59.740000000000009</v>
      </c>
      <c r="W26" s="331">
        <f>('Base Data'!AY26+'Base Data'!AW26+'Base Data'!AU26)/3</f>
        <v>47.376666666666665</v>
      </c>
      <c r="X26" s="331">
        <f>('Base Data'!BA26+'Base Data'!AY26+'Base Data'!AW26)/3</f>
        <v>87.730000000000018</v>
      </c>
      <c r="Y26" s="331">
        <f>('Base Data'!BC26+'Base Data'!BA26+'Base Data'!AY26)/3</f>
        <v>61.376666666666665</v>
      </c>
      <c r="Z26" s="331">
        <f>('Base Data'!BE26+'Base Data'!BC26+'Base Data'!BA26)/3</f>
        <v>62.25333333333333</v>
      </c>
      <c r="AA26" s="331">
        <f>('Base Data'!BG26+'Base Data'!BE26+'Base Data'!BC26)/3</f>
        <v>37.68</v>
      </c>
      <c r="AB26" s="331">
        <f>('Base Data'!BI26+'Base Data'!BG26+'Base Data'!BE26)/3</f>
        <v>86.173333333333332</v>
      </c>
      <c r="AC26" s="331">
        <f>('Base Data'!BK26+'Base Data'!BI26+'Base Data'!BG26)/3</f>
        <v>92.183333333333337</v>
      </c>
      <c r="AD26" s="331">
        <f>('Base Data'!BM26+'Base Data'!BK26+'Base Data'!BI26)/3</f>
        <v>79.343333333333334</v>
      </c>
    </row>
    <row r="27" spans="1:30">
      <c r="A27" s="332"/>
      <c r="B27" s="323" t="s">
        <v>129</v>
      </c>
      <c r="C27" s="331">
        <f>('Base Data'!K27+'Base Data'!I27+'Base Data'!G27)/3</f>
        <v>636.92333333333329</v>
      </c>
      <c r="D27" s="331">
        <f>('Base Data'!M27+'Base Data'!K27+'Base Data'!I27)/3</f>
        <v>652.9766666666668</v>
      </c>
      <c r="E27" s="331">
        <f>('Base Data'!O27+'Base Data'!M27+'Base Data'!K27)/3</f>
        <v>829.86000000000024</v>
      </c>
      <c r="F27" s="331">
        <f>('Base Data'!Q27+'Base Data'!O27+'Base Data'!M27)/3</f>
        <v>731.04666666666697</v>
      </c>
      <c r="G27" s="331">
        <f>('Base Data'!S27+'Base Data'!Q27+'Base Data'!O27)/3</f>
        <v>668.06000000000006</v>
      </c>
      <c r="H27" s="331">
        <f>('Base Data'!U27+'Base Data'!S27+'Base Data'!Q27)/3</f>
        <v>437.22999999999996</v>
      </c>
      <c r="I27" s="331">
        <f>('Base Data'!W27+'Base Data'!U27+'Base Data'!S27)/3</f>
        <v>400.22333333333336</v>
      </c>
      <c r="J27" s="331">
        <f>('Base Data'!Y27+'Base Data'!W27+'Base Data'!U27)/3</f>
        <v>360.76333333333332</v>
      </c>
      <c r="K27" s="331">
        <f>('Base Data'!AA27+'Base Data'!Y27+'Base Data'!W27)/3</f>
        <v>417.45666666666665</v>
      </c>
      <c r="L27" s="331">
        <f>('Base Data'!AC27+'Base Data'!AA27+'Base Data'!Y27)/3</f>
        <v>490.12333333333328</v>
      </c>
      <c r="M27" s="331">
        <f>('Base Data'!AE27+'Base Data'!AC27+'Base Data'!AA27)/3</f>
        <v>427.40666666666669</v>
      </c>
      <c r="N27" s="331">
        <f>('Base Data'!AG27+'Base Data'!AE27+'Base Data'!AC27)/3</f>
        <v>347.31333333333333</v>
      </c>
      <c r="O27" s="331">
        <f>('Base Data'!AI27+'Base Data'!AG27+'Base Data'!AE27)/3</f>
        <v>261.06</v>
      </c>
      <c r="P27" s="331">
        <f>('Base Data'!AK27+'Base Data'!AI27+'Base Data'!AG27)/3</f>
        <v>252.07666666666668</v>
      </c>
      <c r="Q27" s="331">
        <f>('Base Data'!AM27+'Base Data'!AK27+'Base Data'!AI27)/3</f>
        <v>251.97333333333336</v>
      </c>
      <c r="R27" s="331">
        <f>('Base Data'!AO27+'Base Data'!AM27+'Base Data'!AK27)/3</f>
        <v>237.52333333333331</v>
      </c>
      <c r="S27" s="331">
        <f>('Base Data'!AQ27+'Base Data'!AO27+'Base Data'!AM27)/3</f>
        <v>158.10333333333332</v>
      </c>
      <c r="T27" s="331">
        <f>('Base Data'!AS27+'Base Data'!AQ27+'Base Data'!AO27)/3</f>
        <v>195.81999999999996</v>
      </c>
      <c r="U27" s="331">
        <f>('Base Data'!AU27+'Base Data'!AS27+'Base Data'!AQ27)/3</f>
        <v>162.11666666666665</v>
      </c>
      <c r="V27" s="331">
        <f>('Base Data'!AW27+'Base Data'!AU27+'Base Data'!AS27)/3</f>
        <v>258.65333333333336</v>
      </c>
      <c r="W27" s="331">
        <f>('Base Data'!AY27+'Base Data'!AW27+'Base Data'!AU27)/3</f>
        <v>248.58</v>
      </c>
      <c r="X27" s="331">
        <f>('Base Data'!BA27+'Base Data'!AY27+'Base Data'!AW27)/3</f>
        <v>219.49666666666667</v>
      </c>
      <c r="Y27" s="331">
        <f>('Base Data'!BC27+'Base Data'!BA27+'Base Data'!AY27)/3</f>
        <v>202.35333333333335</v>
      </c>
      <c r="Z27" s="331">
        <f>('Base Data'!BE27+'Base Data'!BC27+'Base Data'!BA27)/3</f>
        <v>232.64666666666665</v>
      </c>
      <c r="AA27" s="331">
        <f>('Base Data'!BG27+'Base Data'!BE27+'Base Data'!BC27)/3</f>
        <v>204.02999999999997</v>
      </c>
      <c r="AB27" s="331">
        <f>('Base Data'!BI27+'Base Data'!BG27+'Base Data'!BE27)/3</f>
        <v>223.34</v>
      </c>
      <c r="AC27" s="331">
        <f>('Base Data'!BK27+'Base Data'!BI27+'Base Data'!BG27)/3</f>
        <v>204.77666666666667</v>
      </c>
      <c r="AD27" s="331">
        <f>('Base Data'!BM27+'Base Data'!BK27+'Base Data'!BI27)/3</f>
        <v>258.34666666666664</v>
      </c>
    </row>
    <row r="28" spans="1:30">
      <c r="A28" s="332"/>
      <c r="B28" s="323" t="s">
        <v>130</v>
      </c>
      <c r="C28" s="331">
        <f>('Base Data'!K28+'Base Data'!I28+'Base Data'!G28)/3</f>
        <v>0</v>
      </c>
      <c r="D28" s="331">
        <f>('Base Data'!M28+'Base Data'!K28+'Base Data'!I28)/3</f>
        <v>0</v>
      </c>
      <c r="E28" s="331">
        <f>('Base Data'!O28+'Base Data'!M28+'Base Data'!K28)/3</f>
        <v>0</v>
      </c>
      <c r="F28" s="331">
        <f>('Base Data'!Q28+'Base Data'!O28+'Base Data'!M28)/3</f>
        <v>0</v>
      </c>
      <c r="G28" s="331">
        <f>('Base Data'!S28+'Base Data'!Q28+'Base Data'!O28)/3</f>
        <v>0</v>
      </c>
      <c r="H28" s="331">
        <f>('Base Data'!U28+'Base Data'!S28+'Base Data'!Q28)/3</f>
        <v>0</v>
      </c>
      <c r="I28" s="331">
        <f>('Base Data'!W28+'Base Data'!U28+'Base Data'!S28)/3</f>
        <v>0</v>
      </c>
      <c r="J28" s="331">
        <f>('Base Data'!Y28+'Base Data'!W28+'Base Data'!U28)/3</f>
        <v>0</v>
      </c>
      <c r="K28" s="331">
        <f>('Base Data'!AA28+'Base Data'!Y28+'Base Data'!W28)/3</f>
        <v>0</v>
      </c>
      <c r="L28" s="331">
        <f>('Base Data'!AC28+'Base Data'!AA28+'Base Data'!Y28)/3</f>
        <v>0</v>
      </c>
      <c r="M28" s="331">
        <f>('Base Data'!AE28+'Base Data'!AC28+'Base Data'!AA28)/3</f>
        <v>0</v>
      </c>
      <c r="N28" s="331">
        <f>('Base Data'!AG28+'Base Data'!AE28+'Base Data'!AC28)/3</f>
        <v>0</v>
      </c>
      <c r="O28" s="331">
        <f>('Base Data'!AI28+'Base Data'!AG28+'Base Data'!AE28)/3</f>
        <v>0</v>
      </c>
      <c r="P28" s="331">
        <f>('Base Data'!AK28+'Base Data'!AI28+'Base Data'!AG28)/3</f>
        <v>0</v>
      </c>
      <c r="Q28" s="331">
        <f>('Base Data'!AM28+'Base Data'!AK28+'Base Data'!AI28)/3</f>
        <v>0</v>
      </c>
      <c r="R28" s="331">
        <f>('Base Data'!AO28+'Base Data'!AM28+'Base Data'!AK28)/3</f>
        <v>0</v>
      </c>
      <c r="S28" s="331">
        <f>('Base Data'!AQ28+'Base Data'!AO28+'Base Data'!AM28)/3</f>
        <v>0</v>
      </c>
      <c r="T28" s="331">
        <f>('Base Data'!AS28+'Base Data'!AQ28+'Base Data'!AO28)/3</f>
        <v>0</v>
      </c>
      <c r="U28" s="331">
        <f>('Base Data'!AU28+'Base Data'!AS28+'Base Data'!AQ28)/3</f>
        <v>0</v>
      </c>
      <c r="V28" s="331">
        <f>('Base Data'!AW28+'Base Data'!AU28+'Base Data'!AS28)/3</f>
        <v>0</v>
      </c>
      <c r="W28" s="331">
        <f>('Base Data'!AY28+'Base Data'!AW28+'Base Data'!AU28)/3</f>
        <v>0</v>
      </c>
      <c r="X28" s="331">
        <f>('Base Data'!BA28+'Base Data'!AY28+'Base Data'!AW28)/3</f>
        <v>0</v>
      </c>
      <c r="Y28" s="331">
        <f>('Base Data'!BC28+'Base Data'!BA28+'Base Data'!AY28)/3</f>
        <v>0</v>
      </c>
      <c r="Z28" s="331">
        <f>('Base Data'!BE28+'Base Data'!BC28+'Base Data'!BA28)/3</f>
        <v>0</v>
      </c>
      <c r="AA28" s="331">
        <f>('Base Data'!BG28+'Base Data'!BE28+'Base Data'!BC28)/3</f>
        <v>0</v>
      </c>
      <c r="AB28" s="331">
        <f>('Base Data'!BI28+'Base Data'!BG28+'Base Data'!BE28)/3</f>
        <v>0</v>
      </c>
      <c r="AC28" s="331">
        <f>('Base Data'!BK28+'Base Data'!BI28+'Base Data'!BG28)/3</f>
        <v>0</v>
      </c>
      <c r="AD28" s="331">
        <f>('Base Data'!BM28+'Base Data'!BK28+'Base Data'!BI28)/3</f>
        <v>0</v>
      </c>
    </row>
    <row r="29" spans="1:30">
      <c r="A29" s="332"/>
      <c r="B29" s="323" t="s">
        <v>131</v>
      </c>
      <c r="C29" s="331">
        <f>('Base Data'!K29+'Base Data'!I29+'Base Data'!G29)/3</f>
        <v>38.4</v>
      </c>
      <c r="D29" s="331">
        <f>('Base Data'!M29+'Base Data'!K29+'Base Data'!I29)/3</f>
        <v>38.4</v>
      </c>
      <c r="E29" s="331">
        <f>('Base Data'!O29+'Base Data'!M29+'Base Data'!K29)/3</f>
        <v>62.4</v>
      </c>
      <c r="F29" s="331">
        <f>('Base Data'!Q29+'Base Data'!O29+'Base Data'!M29)/3</f>
        <v>48</v>
      </c>
      <c r="G29" s="331">
        <f>('Base Data'!S29+'Base Data'!Q29+'Base Data'!O29)/3</f>
        <v>24.000000000000004</v>
      </c>
      <c r="H29" s="331">
        <f>('Base Data'!U29+'Base Data'!S29+'Base Data'!Q29)/3</f>
        <v>19.2</v>
      </c>
      <c r="I29" s="331">
        <f>('Base Data'!W29+'Base Data'!U29+'Base Data'!S29)/3</f>
        <v>57.6</v>
      </c>
      <c r="J29" s="331">
        <f>('Base Data'!Y29+'Base Data'!W29+'Base Data'!U29)/3</f>
        <v>57.6</v>
      </c>
      <c r="K29" s="331">
        <f>('Base Data'!AA29+'Base Data'!Y29+'Base Data'!W29)/3</f>
        <v>38.406666666666673</v>
      </c>
      <c r="L29" s="331">
        <f>('Base Data'!AC29+'Base Data'!AA29+'Base Data'!Y29)/3</f>
        <v>6.6666666666666671E-3</v>
      </c>
      <c r="M29" s="331">
        <f>('Base Data'!AE29+'Base Data'!AC29+'Base Data'!AA29)/3</f>
        <v>33.606666666666662</v>
      </c>
      <c r="N29" s="331">
        <f>('Base Data'!AG29+'Base Data'!AE29+'Base Data'!AC29)/3</f>
        <v>43.199999999999996</v>
      </c>
      <c r="O29" s="331">
        <f>('Base Data'!AI29+'Base Data'!AG29+'Base Data'!AE29)/3</f>
        <v>48</v>
      </c>
      <c r="P29" s="331">
        <f>('Base Data'!AK29+'Base Data'!AI29+'Base Data'!AG29)/3</f>
        <v>14.399999999999999</v>
      </c>
      <c r="Q29" s="331">
        <f>('Base Data'!AM29+'Base Data'!AK29+'Base Data'!AI29)/3</f>
        <v>4.8</v>
      </c>
      <c r="R29" s="331">
        <f>('Base Data'!AO29+'Base Data'!AM29+'Base Data'!AK29)/3</f>
        <v>0</v>
      </c>
      <c r="S29" s="331">
        <f>('Base Data'!AQ29+'Base Data'!AO29+'Base Data'!AM29)/3</f>
        <v>0</v>
      </c>
      <c r="T29" s="331">
        <f>('Base Data'!AS29+'Base Data'!AQ29+'Base Data'!AO29)/3</f>
        <v>0</v>
      </c>
      <c r="U29" s="331">
        <f>('Base Data'!AU29+'Base Data'!AS29+'Base Data'!AQ29)/3</f>
        <v>14.4</v>
      </c>
      <c r="V29" s="331">
        <f>('Base Data'!AW29+'Base Data'!AU29+'Base Data'!AS29)/3</f>
        <v>14.4</v>
      </c>
      <c r="W29" s="331">
        <f>('Base Data'!AY29+'Base Data'!AW29+'Base Data'!AU29)/3</f>
        <v>18.48</v>
      </c>
      <c r="X29" s="331">
        <f>('Base Data'!BA29+'Base Data'!AY29+'Base Data'!AW29)/3</f>
        <v>28.08</v>
      </c>
      <c r="Y29" s="331">
        <f>('Base Data'!BC29+'Base Data'!BA29+'Base Data'!AY29)/3</f>
        <v>28.319999999999997</v>
      </c>
      <c r="Z29" s="331">
        <f>('Base Data'!BE29+'Base Data'!BC29+'Base Data'!BA29)/3</f>
        <v>24.78</v>
      </c>
      <c r="AA29" s="331">
        <f>('Base Data'!BG29+'Base Data'!BE29+'Base Data'!BC29)/3</f>
        <v>20.52</v>
      </c>
      <c r="AB29" s="331">
        <f>('Base Data'!BI29+'Base Data'!BG29+'Base Data'!BE29)/3</f>
        <v>20.279999999999998</v>
      </c>
      <c r="AC29" s="331">
        <f>('Base Data'!BK29+'Base Data'!BI29+'Base Data'!BG29)/3</f>
        <v>19.739999999999998</v>
      </c>
      <c r="AD29" s="331">
        <f>('Base Data'!BM29+'Base Data'!BK29+'Base Data'!BI29)/3</f>
        <v>0</v>
      </c>
    </row>
    <row r="30" spans="1:30">
      <c r="A30" s="332"/>
      <c r="B30" s="323" t="s">
        <v>132</v>
      </c>
      <c r="C30" s="331">
        <f>('Base Data'!K30+'Base Data'!I30+'Base Data'!G30)/3</f>
        <v>155.88</v>
      </c>
      <c r="D30" s="331">
        <f>('Base Data'!M30+'Base Data'!K30+'Base Data'!I30)/3</f>
        <v>145.12</v>
      </c>
      <c r="E30" s="331">
        <f>('Base Data'!O30+'Base Data'!M30+'Base Data'!K30)/3</f>
        <v>98.493333333333339</v>
      </c>
      <c r="F30" s="331">
        <f>('Base Data'!Q30+'Base Data'!O30+'Base Data'!M30)/3</f>
        <v>65.52</v>
      </c>
      <c r="G30" s="331">
        <f>('Base Data'!S30+'Base Data'!Q30+'Base Data'!O30)/3</f>
        <v>82.676666666666662</v>
      </c>
      <c r="H30" s="331">
        <f>('Base Data'!U30+'Base Data'!S30+'Base Data'!Q30)/3</f>
        <v>125.38</v>
      </c>
      <c r="I30" s="331">
        <f>('Base Data'!W30+'Base Data'!U30+'Base Data'!S30)/3</f>
        <v>143.24</v>
      </c>
      <c r="J30" s="331">
        <f>('Base Data'!Y30+'Base Data'!W30+'Base Data'!U30)/3</f>
        <v>131.77000000000001</v>
      </c>
      <c r="K30" s="331">
        <f>('Base Data'!AA30+'Base Data'!Y30+'Base Data'!W30)/3</f>
        <v>62.356666666666662</v>
      </c>
      <c r="L30" s="331">
        <f>('Base Data'!AC30+'Base Data'!AA30+'Base Data'!Y30)/3</f>
        <v>39.696666666666665</v>
      </c>
      <c r="M30" s="331">
        <f>('Base Data'!AE30+'Base Data'!AC30+'Base Data'!AA30)/3</f>
        <v>39.88666666666667</v>
      </c>
      <c r="N30" s="331">
        <f>('Base Data'!AG30+'Base Data'!AE30+'Base Data'!AC30)/3</f>
        <v>86.486666666666679</v>
      </c>
      <c r="O30" s="331">
        <f>('Base Data'!AI30+'Base Data'!AG30+'Base Data'!AE30)/3</f>
        <v>138.9</v>
      </c>
      <c r="P30" s="331">
        <f>('Base Data'!AK30+'Base Data'!AI30+'Base Data'!AG30)/3</f>
        <v>99.13333333333334</v>
      </c>
      <c r="Q30" s="331">
        <f>('Base Data'!AM30+'Base Data'!AK30+'Base Data'!AI30)/3</f>
        <v>105.23666666666668</v>
      </c>
      <c r="R30" s="331">
        <f>('Base Data'!AO30+'Base Data'!AM30+'Base Data'!AK30)/3</f>
        <v>52.943333333333349</v>
      </c>
      <c r="S30" s="331">
        <f>('Base Data'!AQ30+'Base Data'!AO30+'Base Data'!AM30)/3</f>
        <v>52.943333333333335</v>
      </c>
      <c r="T30" s="331">
        <f>('Base Data'!AS30+'Base Data'!AQ30+'Base Data'!AO30)/3</f>
        <v>13.356666666666667</v>
      </c>
      <c r="U30" s="331">
        <f>('Base Data'!AU30+'Base Data'!AS30+'Base Data'!AQ30)/3</f>
        <v>39.68666666666666</v>
      </c>
      <c r="V30" s="331">
        <f>('Base Data'!AW30+'Base Data'!AU30+'Base Data'!AS30)/3</f>
        <v>59.563333333333325</v>
      </c>
      <c r="W30" s="331">
        <f>('Base Data'!AY30+'Base Data'!AW30+'Base Data'!AU30)/3</f>
        <v>86.25</v>
      </c>
      <c r="X30" s="331">
        <f>('Base Data'!BA30+'Base Data'!AY30+'Base Data'!AW30)/3</f>
        <v>106.24333333333334</v>
      </c>
      <c r="Y30" s="331">
        <f>('Base Data'!BC30+'Base Data'!BA30+'Base Data'!AY30)/3</f>
        <v>92.866666666666674</v>
      </c>
      <c r="Z30" s="331">
        <f>('Base Data'!BE30+'Base Data'!BC30+'Base Data'!BA30)/3</f>
        <v>53.063333333333333</v>
      </c>
      <c r="AA30" s="331">
        <f>('Base Data'!BG30+'Base Data'!BE30+'Base Data'!BC30)/3</f>
        <v>6.62</v>
      </c>
      <c r="AB30" s="331">
        <f>('Base Data'!BI30+'Base Data'!BG30+'Base Data'!BE30)/3</f>
        <v>32.980000000000004</v>
      </c>
      <c r="AC30" s="331">
        <f>('Base Data'!BK30+'Base Data'!BI30+'Base Data'!BG30)/3</f>
        <v>72.535000000000011</v>
      </c>
      <c r="AD30" s="331">
        <f>('Base Data'!BM30+'Base Data'!BK30+'Base Data'!BI30)/3</f>
        <v>105.495</v>
      </c>
    </row>
    <row r="31" spans="1:30">
      <c r="A31" s="332"/>
      <c r="B31" s="323" t="s">
        <v>21</v>
      </c>
      <c r="C31" s="331">
        <f>('Base Data'!K31+'Base Data'!I31+'Base Data'!G31)/3</f>
        <v>0</v>
      </c>
      <c r="D31" s="331">
        <f>('Base Data'!M31+'Base Data'!K31+'Base Data'!I31)/3</f>
        <v>0</v>
      </c>
      <c r="E31" s="331">
        <f>('Base Data'!O31+'Base Data'!M31+'Base Data'!K31)/3</f>
        <v>0</v>
      </c>
      <c r="F31" s="331">
        <f>('Base Data'!Q31+'Base Data'!O31+'Base Data'!M31)/3</f>
        <v>0</v>
      </c>
      <c r="G31" s="331">
        <f>('Base Data'!S31+'Base Data'!Q31+'Base Data'!O31)/3</f>
        <v>0</v>
      </c>
      <c r="H31" s="331">
        <f>('Base Data'!U31+'Base Data'!S31+'Base Data'!Q31)/3</f>
        <v>0</v>
      </c>
      <c r="I31" s="331">
        <f>('Base Data'!W31+'Base Data'!U31+'Base Data'!S31)/3</f>
        <v>0</v>
      </c>
      <c r="J31" s="331">
        <f>('Base Data'!Y31+'Base Data'!W31+'Base Data'!U31)/3</f>
        <v>0</v>
      </c>
      <c r="K31" s="331">
        <f>('Base Data'!AA31+'Base Data'!Y31+'Base Data'!W31)/3</f>
        <v>0</v>
      </c>
      <c r="L31" s="331">
        <f>('Base Data'!AC31+'Base Data'!AA31+'Base Data'!Y31)/3</f>
        <v>5.94</v>
      </c>
      <c r="M31" s="331">
        <f>('Base Data'!AE31+'Base Data'!AC31+'Base Data'!AA31)/3</f>
        <v>32.4</v>
      </c>
      <c r="N31" s="331">
        <f>('Base Data'!AG31+'Base Data'!AE31+'Base Data'!AC31)/3</f>
        <v>39.659999999999997</v>
      </c>
      <c r="O31" s="331">
        <f>('Base Data'!AI31+'Base Data'!AG31+'Base Data'!AE31)/3</f>
        <v>36.059999999999995</v>
      </c>
      <c r="P31" s="331">
        <f>('Base Data'!AK31+'Base Data'!AI31+'Base Data'!AG31)/3</f>
        <v>27.419999999999998</v>
      </c>
      <c r="Q31" s="331">
        <f>('Base Data'!AM31+'Base Data'!AK31+'Base Data'!AI31)/3</f>
        <v>20.819999999999997</v>
      </c>
      <c r="R31" s="331">
        <f>('Base Data'!AO31+'Base Data'!AM31+'Base Data'!AK31)/3</f>
        <v>59.04</v>
      </c>
      <c r="S31" s="331">
        <f>('Base Data'!AQ31+'Base Data'!AO31+'Base Data'!AM31)/3</f>
        <v>79.44</v>
      </c>
      <c r="T31" s="331">
        <f>('Base Data'!AS31+'Base Data'!AQ31+'Base Data'!AO31)/3</f>
        <v>103.26</v>
      </c>
      <c r="U31" s="331">
        <f>('Base Data'!AU31+'Base Data'!AS31+'Base Data'!AQ31)/3</f>
        <v>100.86</v>
      </c>
      <c r="V31" s="331">
        <f>('Base Data'!AW31+'Base Data'!AU31+'Base Data'!AS31)/3</f>
        <v>108.12</v>
      </c>
      <c r="W31" s="331">
        <f>('Base Data'!AY31+'Base Data'!AW31+'Base Data'!AU31)/3</f>
        <v>152.09</v>
      </c>
      <c r="X31" s="331">
        <f>('Base Data'!BA31+'Base Data'!AY31+'Base Data'!AW31)/3</f>
        <v>125.81</v>
      </c>
      <c r="Y31" s="331">
        <f>('Base Data'!BC31+'Base Data'!BA31+'Base Data'!AY31)/3</f>
        <v>113.57000000000001</v>
      </c>
      <c r="Z31" s="331">
        <f>('Base Data'!BE31+'Base Data'!BC31+'Base Data'!BA31)/3</f>
        <v>67.740000000000009</v>
      </c>
      <c r="AA31" s="331">
        <f>('Base Data'!BG31+'Base Data'!BE31+'Base Data'!BC31)/3</f>
        <v>72.540000000000006</v>
      </c>
      <c r="AB31" s="331">
        <f>('Base Data'!BI31+'Base Data'!BG31+'Base Data'!BE31)/3</f>
        <v>67.38</v>
      </c>
      <c r="AC31" s="331">
        <f>('Base Data'!BK31+'Base Data'!BI31+'Base Data'!BG31)/3</f>
        <v>65.760000000000005</v>
      </c>
      <c r="AD31" s="331">
        <f>('Base Data'!BM31+'Base Data'!BK31+'Base Data'!BI31)/3</f>
        <v>136.62333333333336</v>
      </c>
    </row>
    <row r="32" spans="1:30">
      <c r="A32" s="332"/>
      <c r="B32" s="323" t="s">
        <v>133</v>
      </c>
      <c r="C32" s="331">
        <f>('Base Data'!K32+'Base Data'!I32+'Base Data'!G32)/3</f>
        <v>602.08333333333337</v>
      </c>
      <c r="D32" s="331">
        <f>('Base Data'!M32+'Base Data'!K32+'Base Data'!I32)/3</f>
        <v>764.69999999999982</v>
      </c>
      <c r="E32" s="331">
        <f>('Base Data'!O32+'Base Data'!M32+'Base Data'!K32)/3</f>
        <v>822.73333333333323</v>
      </c>
      <c r="F32" s="331">
        <f>('Base Data'!Q32+'Base Data'!O32+'Base Data'!M32)/3</f>
        <v>817.31666666666661</v>
      </c>
      <c r="G32" s="331">
        <f>('Base Data'!S32+'Base Data'!Q32+'Base Data'!O32)/3</f>
        <v>713.25</v>
      </c>
      <c r="H32" s="331">
        <f>('Base Data'!U32+'Base Data'!S32+'Base Data'!Q32)/3</f>
        <v>582.41666666666663</v>
      </c>
      <c r="I32" s="331">
        <f>('Base Data'!W32+'Base Data'!U32+'Base Data'!S32)/3</f>
        <v>560.85833333333323</v>
      </c>
      <c r="J32" s="331">
        <f>('Base Data'!Y32+'Base Data'!W32+'Base Data'!U32)/3</f>
        <v>570.67500000000007</v>
      </c>
      <c r="K32" s="331">
        <f>('Base Data'!AA32+'Base Data'!Y32+'Base Data'!W32)/3</f>
        <v>622.64166666666665</v>
      </c>
      <c r="L32" s="331">
        <f>('Base Data'!AC32+'Base Data'!AA32+'Base Data'!Y32)/3</f>
        <v>587.36333333333323</v>
      </c>
      <c r="M32" s="331">
        <f>('Base Data'!AE32+'Base Data'!AC32+'Base Data'!AA32)/3</f>
        <v>689.505</v>
      </c>
      <c r="N32" s="331">
        <f>('Base Data'!AG32+'Base Data'!AE32+'Base Data'!AC32)/3</f>
        <v>752.92666666666662</v>
      </c>
      <c r="O32" s="331">
        <f>('Base Data'!AI32+'Base Data'!AG32+'Base Data'!AE32)/3</f>
        <v>794.79666666666662</v>
      </c>
      <c r="P32" s="331">
        <f>('Base Data'!AK32+'Base Data'!AI32+'Base Data'!AG32)/3</f>
        <v>741.96333333333348</v>
      </c>
      <c r="Q32" s="331">
        <f>('Base Data'!AM32+'Base Data'!AK32+'Base Data'!AI32)/3</f>
        <v>736.55833333333339</v>
      </c>
      <c r="R32" s="331">
        <f>('Base Data'!AO32+'Base Data'!AM32+'Base Data'!AK32)/3</f>
        <v>706.99166666666667</v>
      </c>
      <c r="S32" s="331">
        <f>('Base Data'!AQ32+'Base Data'!AO32+'Base Data'!AM32)/3</f>
        <v>555.75833333333333</v>
      </c>
      <c r="T32" s="331">
        <f>('Base Data'!AS32+'Base Data'!AQ32+'Base Data'!AO32)/3</f>
        <v>422.10833333333329</v>
      </c>
      <c r="U32" s="331">
        <f>('Base Data'!AU32+'Base Data'!AS32+'Base Data'!AQ32)/3</f>
        <v>320.42500000000001</v>
      </c>
      <c r="V32" s="331">
        <f>('Base Data'!AW32+'Base Data'!AU32+'Base Data'!AS32)/3</f>
        <v>459.73333333333335</v>
      </c>
      <c r="W32" s="331">
        <f>('Base Data'!AY32+'Base Data'!AW32+'Base Data'!AU32)/3</f>
        <v>546.43666666666672</v>
      </c>
      <c r="X32" s="331">
        <f>('Base Data'!BA32+'Base Data'!AY32+'Base Data'!AW32)/3</f>
        <v>641.87</v>
      </c>
      <c r="Y32" s="331">
        <f>('Base Data'!BC32+'Base Data'!BA32+'Base Data'!AY32)/3</f>
        <v>599.28666666666675</v>
      </c>
      <c r="Z32" s="331">
        <f>('Base Data'!BE32+'Base Data'!BC32+'Base Data'!BA32)/3</f>
        <v>571.69999999999993</v>
      </c>
      <c r="AA32" s="331">
        <f>('Base Data'!BG32+'Base Data'!BE32+'Base Data'!BC32)/3</f>
        <v>547.2166666666667</v>
      </c>
      <c r="AB32" s="331">
        <f>('Base Data'!BI32+'Base Data'!BG32+'Base Data'!BE32)/3</f>
        <v>496.18333333333339</v>
      </c>
      <c r="AC32" s="331">
        <f>('Base Data'!BK32+'Base Data'!BI32+'Base Data'!BG32)/3</f>
        <v>513.9133333333333</v>
      </c>
      <c r="AD32" s="331">
        <f>('Base Data'!BM32+'Base Data'!BK32+'Base Data'!BI32)/3</f>
        <v>476.33</v>
      </c>
    </row>
    <row r="33" spans="1:30">
      <c r="A33" s="332"/>
      <c r="B33" s="323" t="s">
        <v>134</v>
      </c>
      <c r="C33" s="331">
        <f>('Base Data'!K33+'Base Data'!I33+'Base Data'!G33)/3</f>
        <v>0</v>
      </c>
      <c r="D33" s="331">
        <f>('Base Data'!M33+'Base Data'!K33+'Base Data'!I33)/3</f>
        <v>0</v>
      </c>
      <c r="E33" s="331">
        <f>('Base Data'!O33+'Base Data'!M33+'Base Data'!K33)/3</f>
        <v>0</v>
      </c>
      <c r="F33" s="331">
        <f>('Base Data'!Q33+'Base Data'!O33+'Base Data'!M33)/3</f>
        <v>0</v>
      </c>
      <c r="G33" s="331">
        <f>('Base Data'!S33+'Base Data'!Q33+'Base Data'!O33)/3</f>
        <v>0</v>
      </c>
      <c r="H33" s="331">
        <f>('Base Data'!U33+'Base Data'!S33+'Base Data'!Q33)/3</f>
        <v>0</v>
      </c>
      <c r="I33" s="331">
        <f>('Base Data'!W33+'Base Data'!U33+'Base Data'!S33)/3</f>
        <v>0</v>
      </c>
      <c r="J33" s="331">
        <f>('Base Data'!Y33+'Base Data'!W33+'Base Data'!U33)/3</f>
        <v>0</v>
      </c>
      <c r="K33" s="331">
        <f>('Base Data'!AA33+'Base Data'!Y33+'Base Data'!W33)/3</f>
        <v>0</v>
      </c>
      <c r="L33" s="331">
        <f>('Base Data'!AC33+'Base Data'!AA33+'Base Data'!Y33)/3</f>
        <v>0</v>
      </c>
      <c r="M33" s="331">
        <f>('Base Data'!AE33+'Base Data'!AC33+'Base Data'!AA33)/3</f>
        <v>0</v>
      </c>
      <c r="N33" s="331">
        <f>('Base Data'!AG33+'Base Data'!AE33+'Base Data'!AC33)/3</f>
        <v>0</v>
      </c>
      <c r="O33" s="331">
        <f>('Base Data'!AI33+'Base Data'!AG33+'Base Data'!AE33)/3</f>
        <v>0</v>
      </c>
      <c r="P33" s="331">
        <f>('Base Data'!AK33+'Base Data'!AI33+'Base Data'!AG33)/3</f>
        <v>0</v>
      </c>
      <c r="Q33" s="331">
        <f>('Base Data'!AM33+'Base Data'!AK33+'Base Data'!AI33)/3</f>
        <v>0</v>
      </c>
      <c r="R33" s="331">
        <f>('Base Data'!AO33+'Base Data'!AM33+'Base Data'!AK33)/3</f>
        <v>0</v>
      </c>
      <c r="S33" s="331">
        <f>('Base Data'!AQ33+'Base Data'!AO33+'Base Data'!AM33)/3</f>
        <v>0</v>
      </c>
      <c r="T33" s="331">
        <f>('Base Data'!AS33+'Base Data'!AQ33+'Base Data'!AO33)/3</f>
        <v>0</v>
      </c>
      <c r="U33" s="331">
        <f>('Base Data'!AU33+'Base Data'!AS33+'Base Data'!AQ33)/3</f>
        <v>0</v>
      </c>
      <c r="V33" s="331">
        <f>('Base Data'!AW33+'Base Data'!AU33+'Base Data'!AS33)/3</f>
        <v>0</v>
      </c>
      <c r="W33" s="331">
        <f>('Base Data'!AY33+'Base Data'!AW33+'Base Data'!AU33)/3</f>
        <v>0</v>
      </c>
      <c r="X33" s="331">
        <f>('Base Data'!BA33+'Base Data'!AY33+'Base Data'!AW33)/3</f>
        <v>0</v>
      </c>
      <c r="Y33" s="331">
        <f>('Base Data'!BC33+'Base Data'!BA33+'Base Data'!AY33)/3</f>
        <v>0</v>
      </c>
      <c r="Z33" s="331">
        <f>('Base Data'!BE33+'Base Data'!BC33+'Base Data'!BA33)/3</f>
        <v>0</v>
      </c>
      <c r="AA33" s="331">
        <f>('Base Data'!BG33+'Base Data'!BE33+'Base Data'!BC33)/3</f>
        <v>0</v>
      </c>
      <c r="AB33" s="331">
        <f>('Base Data'!BI33+'Base Data'!BG33+'Base Data'!BE33)/3</f>
        <v>0</v>
      </c>
      <c r="AC33" s="331">
        <f>('Base Data'!BK33+'Base Data'!BI33+'Base Data'!BG33)/3</f>
        <v>0</v>
      </c>
      <c r="AD33" s="331">
        <f>('Base Data'!BM33+'Base Data'!BK33+'Base Data'!BI33)/3</f>
        <v>0</v>
      </c>
    </row>
    <row r="34" spans="1:30">
      <c r="A34" s="332"/>
      <c r="B34" s="323" t="s">
        <v>135</v>
      </c>
      <c r="C34" s="331">
        <f>('Base Data'!K34+'Base Data'!I34+'Base Data'!G34)/3</f>
        <v>35.333333333333336</v>
      </c>
      <c r="D34" s="331">
        <f>('Base Data'!M34+'Base Data'!K34+'Base Data'!I34)/3</f>
        <v>35.116666666666667</v>
      </c>
      <c r="E34" s="331">
        <f>('Base Data'!O34+'Base Data'!M34+'Base Data'!K34)/3</f>
        <v>41.449999999999996</v>
      </c>
      <c r="F34" s="331">
        <f>('Base Data'!Q34+'Base Data'!O34+'Base Data'!M34)/3</f>
        <v>33.616666666666667</v>
      </c>
      <c r="G34" s="331">
        <f>('Base Data'!S34+'Base Data'!Q34+'Base Data'!O34)/3</f>
        <v>37.716666666666669</v>
      </c>
      <c r="H34" s="331">
        <f>('Base Data'!U34+'Base Data'!S34+'Base Data'!Q34)/3</f>
        <v>30.383333333333336</v>
      </c>
      <c r="I34" s="331">
        <f>('Base Data'!W34+'Base Data'!U34+'Base Data'!S34)/3</f>
        <v>16.883333333333333</v>
      </c>
      <c r="J34" s="331">
        <f>('Base Data'!Y34+'Base Data'!W34+'Base Data'!U34)/3</f>
        <v>8.6666666666666661</v>
      </c>
      <c r="K34" s="331">
        <f>('Base Data'!AA34+'Base Data'!Y34+'Base Data'!W34)/3</f>
        <v>0</v>
      </c>
      <c r="L34" s="331">
        <f>('Base Data'!AC34+'Base Data'!AA34+'Base Data'!Y34)/3</f>
        <v>0</v>
      </c>
      <c r="M34" s="331">
        <f>('Base Data'!AE34+'Base Data'!AC34+'Base Data'!AA34)/3</f>
        <v>0</v>
      </c>
      <c r="N34" s="331">
        <f>('Base Data'!AG34+'Base Data'!AE34+'Base Data'!AC34)/3</f>
        <v>0</v>
      </c>
      <c r="O34" s="331">
        <f>('Base Data'!AI34+'Base Data'!AG34+'Base Data'!AE34)/3</f>
        <v>0</v>
      </c>
      <c r="P34" s="331">
        <f>('Base Data'!AK34+'Base Data'!AI34+'Base Data'!AG34)/3</f>
        <v>0</v>
      </c>
      <c r="Q34" s="331">
        <f>('Base Data'!AM34+'Base Data'!AK34+'Base Data'!AI34)/3</f>
        <v>0</v>
      </c>
      <c r="R34" s="331">
        <f>('Base Data'!AO34+'Base Data'!AM34+'Base Data'!AK34)/3</f>
        <v>0</v>
      </c>
      <c r="S34" s="331">
        <f>('Base Data'!AQ34+'Base Data'!AO34+'Base Data'!AM34)/3</f>
        <v>0</v>
      </c>
      <c r="T34" s="331">
        <f>('Base Data'!AS34+'Base Data'!AQ34+'Base Data'!AO34)/3</f>
        <v>4.333333333333333</v>
      </c>
      <c r="U34" s="331">
        <f>('Base Data'!AU34+'Base Data'!AS34+'Base Data'!AQ34)/3</f>
        <v>5</v>
      </c>
      <c r="V34" s="331">
        <f>('Base Data'!AW34+'Base Data'!AU34+'Base Data'!AS34)/3</f>
        <v>22.666666666666668</v>
      </c>
      <c r="W34" s="331">
        <f>('Base Data'!AY34+'Base Data'!AW34+'Base Data'!AU34)/3</f>
        <v>34.833333333333336</v>
      </c>
      <c r="X34" s="331">
        <f>('Base Data'!BA34+'Base Data'!AY34+'Base Data'!AW34)/3</f>
        <v>75.8</v>
      </c>
      <c r="Y34" s="331">
        <f>('Base Data'!BC34+'Base Data'!BA34+'Base Data'!AY34)/3</f>
        <v>79.716666666666654</v>
      </c>
      <c r="Z34" s="331">
        <f>('Base Data'!BE34+'Base Data'!BC34+'Base Data'!BA34)/3</f>
        <v>92.383333333333326</v>
      </c>
      <c r="AA34" s="331">
        <f>('Base Data'!BG34+'Base Data'!BE34+'Base Data'!BC34)/3</f>
        <v>83.083333333333329</v>
      </c>
      <c r="AB34" s="331">
        <f>('Base Data'!BI34+'Base Data'!BG34+'Base Data'!BE34)/3</f>
        <v>84.13333333333334</v>
      </c>
      <c r="AC34" s="331">
        <f>('Base Data'!BK34+'Base Data'!BI34+'Base Data'!BG34)/3</f>
        <v>67.166666666666671</v>
      </c>
      <c r="AD34" s="331">
        <f>('Base Data'!BM34+'Base Data'!BK34+'Base Data'!BI34)/3</f>
        <v>41.833333333333336</v>
      </c>
    </row>
    <row r="35" spans="1:30">
      <c r="A35" s="332"/>
      <c r="B35" s="323" t="s">
        <v>136</v>
      </c>
      <c r="C35" s="331">
        <f>('Base Data'!K35+'Base Data'!I35+'Base Data'!G35)/3</f>
        <v>0</v>
      </c>
      <c r="D35" s="331">
        <f>('Base Data'!M35+'Base Data'!K35+'Base Data'!I35)/3</f>
        <v>0</v>
      </c>
      <c r="E35" s="331">
        <f>('Base Data'!O35+'Base Data'!M35+'Base Data'!K35)/3</f>
        <v>0</v>
      </c>
      <c r="F35" s="331">
        <f>('Base Data'!Q35+'Base Data'!O35+'Base Data'!M35)/3</f>
        <v>0</v>
      </c>
      <c r="G35" s="331">
        <f>('Base Data'!S35+'Base Data'!Q35+'Base Data'!O35)/3</f>
        <v>0</v>
      </c>
      <c r="H35" s="331">
        <f>('Base Data'!U35+'Base Data'!S35+'Base Data'!Q35)/3</f>
        <v>0</v>
      </c>
      <c r="I35" s="331">
        <f>('Base Data'!W35+'Base Data'!U35+'Base Data'!S35)/3</f>
        <v>10.5</v>
      </c>
      <c r="J35" s="331">
        <f>('Base Data'!Y35+'Base Data'!W35+'Base Data'!U35)/3</f>
        <v>22</v>
      </c>
      <c r="K35" s="331">
        <f>('Base Data'!AA35+'Base Data'!Y35+'Base Data'!W35)/3</f>
        <v>27.333333333333332</v>
      </c>
      <c r="L35" s="331">
        <f>('Base Data'!AC35+'Base Data'!AA35+'Base Data'!Y35)/3</f>
        <v>27.833333333333332</v>
      </c>
      <c r="M35" s="331">
        <f>('Base Data'!AE35+'Base Data'!AC35+'Base Data'!AA35)/3</f>
        <v>29.833333333333332</v>
      </c>
      <c r="N35" s="331">
        <f>('Base Data'!AG35+'Base Data'!AE35+'Base Data'!AC35)/3</f>
        <v>29.433333333333334</v>
      </c>
      <c r="O35" s="331">
        <f>('Base Data'!AI35+'Base Data'!AG35+'Base Data'!AE35)/3</f>
        <v>31.716666666666665</v>
      </c>
      <c r="P35" s="331">
        <f>('Base Data'!AK35+'Base Data'!AI35+'Base Data'!AG35)/3</f>
        <v>26.549999999999997</v>
      </c>
      <c r="Q35" s="331">
        <f>('Base Data'!AM35+'Base Data'!AK35+'Base Data'!AI35)/3</f>
        <v>30.349999999999998</v>
      </c>
      <c r="R35" s="331">
        <f>('Base Data'!AO35+'Base Data'!AM35+'Base Data'!AK35)/3</f>
        <v>17.083333333333332</v>
      </c>
      <c r="S35" s="331">
        <f>('Base Data'!AQ35+'Base Data'!AO35+'Base Data'!AM35)/3</f>
        <v>9.9166666666666661</v>
      </c>
      <c r="T35" s="331">
        <f>('Base Data'!AS35+'Base Data'!AQ35+'Base Data'!AO35)/3</f>
        <v>6.4833333333333334</v>
      </c>
      <c r="U35" s="331">
        <f>('Base Data'!AU35+'Base Data'!AS35+'Base Data'!AQ35)/3</f>
        <v>6.4666666666666659</v>
      </c>
      <c r="V35" s="331">
        <f>('Base Data'!AW35+'Base Data'!AU35+'Base Data'!AS35)/3</f>
        <v>5.3166666666666673</v>
      </c>
      <c r="W35" s="331">
        <f>('Base Data'!AY35+'Base Data'!AW35+'Base Data'!AU35)/3</f>
        <v>1.6666666666666666E-2</v>
      </c>
      <c r="X35" s="331">
        <f>('Base Data'!BA35+'Base Data'!AY35+'Base Data'!AW35)/3</f>
        <v>1.6666666666666666E-2</v>
      </c>
      <c r="Y35" s="331">
        <f>('Base Data'!BC35+'Base Data'!BA35+'Base Data'!AY35)/3</f>
        <v>0</v>
      </c>
      <c r="Z35" s="331">
        <f>('Base Data'!BE35+'Base Data'!BC35+'Base Data'!BA35)/3</f>
        <v>3.0666666666666664</v>
      </c>
      <c r="AA35" s="331">
        <f>('Base Data'!BG35+'Base Data'!BE35+'Base Data'!BC35)/3</f>
        <v>3.0666666666666664</v>
      </c>
      <c r="AB35" s="331">
        <f>('Base Data'!BI35+'Base Data'!BG35+'Base Data'!BE35)/3</f>
        <v>3.0666666666666664</v>
      </c>
      <c r="AC35" s="331">
        <f>('Base Data'!BK35+'Base Data'!BI35+'Base Data'!BG35)/3</f>
        <v>0</v>
      </c>
      <c r="AD35" s="331">
        <f>('Base Data'!BM35+'Base Data'!BK35+'Base Data'!BI35)/3</f>
        <v>0</v>
      </c>
    </row>
    <row r="36" spans="1:30">
      <c r="A36" s="332"/>
      <c r="B36" s="323" t="s">
        <v>137</v>
      </c>
      <c r="C36" s="331">
        <f>('Base Data'!K36+'Base Data'!I36+'Base Data'!G36)/3</f>
        <v>77.2</v>
      </c>
      <c r="D36" s="331">
        <f>('Base Data'!M36+'Base Data'!K36+'Base Data'!I36)/3</f>
        <v>165.28666666666669</v>
      </c>
      <c r="E36" s="331">
        <f>('Base Data'!O36+'Base Data'!M36+'Base Data'!K36)/3</f>
        <v>202.24333333333334</v>
      </c>
      <c r="F36" s="331">
        <f>('Base Data'!Q36+'Base Data'!O36+'Base Data'!M36)/3</f>
        <v>210.65666666666667</v>
      </c>
      <c r="G36" s="331">
        <f>('Base Data'!S36+'Base Data'!Q36+'Base Data'!O36)/3</f>
        <v>120.37</v>
      </c>
      <c r="H36" s="331">
        <f>('Base Data'!U36+'Base Data'!S36+'Base Data'!Q36)/3</f>
        <v>68.396666666666661</v>
      </c>
      <c r="I36" s="331">
        <f>('Base Data'!W36+'Base Data'!U36+'Base Data'!S36)/3</f>
        <v>37.666666666666664</v>
      </c>
      <c r="J36" s="331">
        <f>('Base Data'!Y36+'Base Data'!W36+'Base Data'!U36)/3</f>
        <v>28.066666666666666</v>
      </c>
      <c r="K36" s="331">
        <f>('Base Data'!AA36+'Base Data'!Y36+'Base Data'!W36)/3</f>
        <v>23.083333333333332</v>
      </c>
      <c r="L36" s="331">
        <f>('Base Data'!AC36+'Base Data'!AA36+'Base Data'!Y36)/3</f>
        <v>15.799999999999999</v>
      </c>
      <c r="M36" s="331">
        <f>('Base Data'!AE36+'Base Data'!AC36+'Base Data'!AA36)/3</f>
        <v>59.483333333333341</v>
      </c>
      <c r="N36" s="331">
        <f>('Base Data'!AG36+'Base Data'!AE36+'Base Data'!AC36)/3</f>
        <v>79.283333333333331</v>
      </c>
      <c r="O36" s="331">
        <f>('Base Data'!AI36+'Base Data'!AG36+'Base Data'!AE36)/3</f>
        <v>77.516666666666666</v>
      </c>
      <c r="P36" s="331">
        <f>('Base Data'!AK36+'Base Data'!AI36+'Base Data'!AG36)/3</f>
        <v>49.666666666666664</v>
      </c>
      <c r="Q36" s="331">
        <f>('Base Data'!AM36+'Base Data'!AK36+'Base Data'!AI36)/3</f>
        <v>39.383333333333333</v>
      </c>
      <c r="R36" s="331">
        <f>('Base Data'!AO36+'Base Data'!AM36+'Base Data'!AK36)/3</f>
        <v>41.1</v>
      </c>
      <c r="S36" s="331">
        <f>('Base Data'!AQ36+'Base Data'!AO36+'Base Data'!AM36)/3</f>
        <v>31.966666666666665</v>
      </c>
      <c r="T36" s="331">
        <f>('Base Data'!AS36+'Base Data'!AQ36+'Base Data'!AO36)/3</f>
        <v>23.766666666666666</v>
      </c>
      <c r="U36" s="331">
        <f>('Base Data'!AU36+'Base Data'!AS36+'Base Data'!AQ36)/3</f>
        <v>31.666666666666668</v>
      </c>
      <c r="V36" s="331">
        <f>('Base Data'!AW36+'Base Data'!AU36+'Base Data'!AS36)/3</f>
        <v>47.866666666666667</v>
      </c>
      <c r="W36" s="331">
        <f>('Base Data'!AY36+'Base Data'!AW36+'Base Data'!AU36)/3</f>
        <v>66.533333333333331</v>
      </c>
      <c r="X36" s="331">
        <f>('Base Data'!BA36+'Base Data'!AY36+'Base Data'!AW36)/3</f>
        <v>82</v>
      </c>
      <c r="Y36" s="331">
        <f>('Base Data'!BC36+'Base Data'!BA36+'Base Data'!AY36)/3</f>
        <v>81.066666666666663</v>
      </c>
      <c r="Z36" s="331">
        <f>('Base Data'!BE36+'Base Data'!BC36+'Base Data'!BA36)/3</f>
        <v>68.899999999999991</v>
      </c>
      <c r="AA36" s="331">
        <f>('Base Data'!BG36+'Base Data'!BE36+'Base Data'!BC36)/3</f>
        <v>60.633333333333333</v>
      </c>
      <c r="AB36" s="331">
        <f>('Base Data'!BI36+'Base Data'!BG36+'Base Data'!BE36)/3</f>
        <v>45.733333333333327</v>
      </c>
      <c r="AC36" s="331">
        <f>('Base Data'!BK36+'Base Data'!BI36+'Base Data'!BG36)/3</f>
        <v>53.533333333333331</v>
      </c>
      <c r="AD36" s="331">
        <f>('Base Data'!BM36+'Base Data'!BK36+'Base Data'!BI36)/3</f>
        <v>63.716666666666661</v>
      </c>
    </row>
    <row r="37" spans="1:30">
      <c r="A37" s="332"/>
      <c r="B37" s="323" t="s">
        <v>138</v>
      </c>
      <c r="C37" s="331">
        <f>('Base Data'!K37+'Base Data'!I37+'Base Data'!G37)/3</f>
        <v>210.56666666666669</v>
      </c>
      <c r="D37" s="331">
        <f>('Base Data'!M37+'Base Data'!K37+'Base Data'!I37)/3</f>
        <v>283.20000000000005</v>
      </c>
      <c r="E37" s="331">
        <f>('Base Data'!O37+'Base Data'!M37+'Base Data'!K37)/3</f>
        <v>333.29</v>
      </c>
      <c r="F37" s="331">
        <f>('Base Data'!Q37+'Base Data'!O37+'Base Data'!M37)/3</f>
        <v>388.34666666666664</v>
      </c>
      <c r="G37" s="331">
        <f>('Base Data'!S37+'Base Data'!Q37+'Base Data'!O37)/3</f>
        <v>476.66333333333341</v>
      </c>
      <c r="H37" s="331">
        <f>('Base Data'!U37+'Base Data'!S37+'Base Data'!Q37)/3</f>
        <v>491.98333333333341</v>
      </c>
      <c r="I37" s="331">
        <f>('Base Data'!W37+'Base Data'!U37+'Base Data'!S37)/3</f>
        <v>469.42666666666673</v>
      </c>
      <c r="J37" s="331">
        <f>('Base Data'!Y37+'Base Data'!W37+'Base Data'!U37)/3</f>
        <v>543.31666666666672</v>
      </c>
      <c r="K37" s="331">
        <f>('Base Data'!AA37+'Base Data'!Y37+'Base Data'!W37)/3</f>
        <v>597.0200000000001</v>
      </c>
      <c r="L37" s="331">
        <f>('Base Data'!AC37+'Base Data'!AA37+'Base Data'!Y37)/3</f>
        <v>653.75</v>
      </c>
      <c r="M37" s="331">
        <f>('Base Data'!AE37+'Base Data'!AC37+'Base Data'!AA37)/3</f>
        <v>520.08333333333337</v>
      </c>
      <c r="N37" s="331">
        <f>('Base Data'!AG37+'Base Data'!AE37+'Base Data'!AC37)/3</f>
        <v>523.49666666666678</v>
      </c>
      <c r="O37" s="331">
        <f>('Base Data'!AI37+'Base Data'!AG37+'Base Data'!AE37)/3</f>
        <v>520.07999999999993</v>
      </c>
      <c r="P37" s="331">
        <f>('Base Data'!AK37+'Base Data'!AI37+'Base Data'!AG37)/3</f>
        <v>504.58666666666664</v>
      </c>
      <c r="Q37" s="331">
        <f>('Base Data'!AM37+'Base Data'!AK37+'Base Data'!AI37)/3</f>
        <v>399.49333333333334</v>
      </c>
      <c r="R37" s="331">
        <f>('Base Data'!AO37+'Base Data'!AM37+'Base Data'!AK37)/3</f>
        <v>250.14333333333335</v>
      </c>
      <c r="S37" s="331">
        <f>('Base Data'!AQ37+'Base Data'!AO37+'Base Data'!AM37)/3</f>
        <v>108.62</v>
      </c>
      <c r="T37" s="331">
        <f>('Base Data'!AS37+'Base Data'!AQ37+'Base Data'!AO37)/3</f>
        <v>64.510000000000005</v>
      </c>
      <c r="U37" s="331">
        <f>('Base Data'!AU37+'Base Data'!AS37+'Base Data'!AQ37)/3</f>
        <v>63.623333333333335</v>
      </c>
      <c r="V37" s="331">
        <f>('Base Data'!AW37+'Base Data'!AU37+'Base Data'!AS37)/3</f>
        <v>103.27666666666666</v>
      </c>
      <c r="W37" s="331">
        <f>('Base Data'!AY37+'Base Data'!AW37+'Base Data'!AU37)/3</f>
        <v>110.79666666666667</v>
      </c>
      <c r="X37" s="331">
        <f>('Base Data'!BA37+'Base Data'!AY37+'Base Data'!AW37)/3</f>
        <v>252.32666666666668</v>
      </c>
      <c r="Y37" s="331">
        <f>('Base Data'!BC37+'Base Data'!BA37+'Base Data'!AY37)/3</f>
        <v>278.43000000000006</v>
      </c>
      <c r="Z37" s="331">
        <f>('Base Data'!BE37+'Base Data'!BC37+'Base Data'!BA37)/3</f>
        <v>306.94666666666672</v>
      </c>
      <c r="AA37" s="331">
        <f>('Base Data'!BG37+'Base Data'!BE37+'Base Data'!BC37)/3</f>
        <v>182.48333333333335</v>
      </c>
      <c r="AB37" s="331">
        <f>('Base Data'!BI37+'Base Data'!BG37+'Base Data'!BE37)/3</f>
        <v>175.13333333333335</v>
      </c>
      <c r="AC37" s="331">
        <f>('Base Data'!BK37+'Base Data'!BI37+'Base Data'!BG37)/3</f>
        <v>233.20333333333335</v>
      </c>
      <c r="AD37" s="331">
        <f>('Base Data'!BM37+'Base Data'!BK37+'Base Data'!BI37)/3</f>
        <v>293.33666666666664</v>
      </c>
    </row>
    <row r="38" spans="1:30">
      <c r="A38" s="332"/>
      <c r="B38" s="323" t="s">
        <v>139</v>
      </c>
      <c r="C38" s="331">
        <f>('Base Data'!K38+'Base Data'!I38+'Base Data'!G38)/3</f>
        <v>49.29666666666666</v>
      </c>
      <c r="D38" s="331">
        <f>('Base Data'!M38+'Base Data'!K38+'Base Data'!I38)/3</f>
        <v>104.18666666666667</v>
      </c>
      <c r="E38" s="331">
        <f>('Base Data'!O38+'Base Data'!M38+'Base Data'!K38)/3</f>
        <v>185.07333333333335</v>
      </c>
      <c r="F38" s="331">
        <f>('Base Data'!Q38+'Base Data'!O38+'Base Data'!M38)/3</f>
        <v>217.30000000000004</v>
      </c>
      <c r="G38" s="331">
        <f>('Base Data'!S38+'Base Data'!Q38+'Base Data'!O38)/3</f>
        <v>192.52333333333334</v>
      </c>
      <c r="H38" s="331">
        <f>('Base Data'!U38+'Base Data'!S38+'Base Data'!Q38)/3</f>
        <v>96.753333333333345</v>
      </c>
      <c r="I38" s="331">
        <f>('Base Data'!W38+'Base Data'!U38+'Base Data'!S38)/3</f>
        <v>46.956666666666671</v>
      </c>
      <c r="J38" s="331">
        <f>('Base Data'!Y38+'Base Data'!W38+'Base Data'!U38)/3</f>
        <v>49.000000000000007</v>
      </c>
      <c r="K38" s="331">
        <f>('Base Data'!AA38+'Base Data'!Y38+'Base Data'!W38)/3</f>
        <v>58.276666666666671</v>
      </c>
      <c r="L38" s="331">
        <f>('Base Data'!AC38+'Base Data'!AA38+'Base Data'!Y38)/3</f>
        <v>55.156666666666673</v>
      </c>
      <c r="M38" s="331">
        <f>('Base Data'!AE38+'Base Data'!AC38+'Base Data'!AA38)/3</f>
        <v>59.503333333333352</v>
      </c>
      <c r="N38" s="331">
        <f>('Base Data'!AG38+'Base Data'!AE38+'Base Data'!AC38)/3</f>
        <v>65.270000000000024</v>
      </c>
      <c r="O38" s="331">
        <f>('Base Data'!AI38+'Base Data'!AG38+'Base Data'!AE38)/3</f>
        <v>67.490000000000009</v>
      </c>
      <c r="P38" s="331">
        <f>('Base Data'!AK38+'Base Data'!AI38+'Base Data'!AG38)/3</f>
        <v>29.853333333333335</v>
      </c>
      <c r="Q38" s="331">
        <f>('Base Data'!AM38+'Base Data'!AK38+'Base Data'!AI38)/3</f>
        <v>21.33666666666667</v>
      </c>
      <c r="R38" s="331">
        <f>('Base Data'!AO38+'Base Data'!AM38+'Base Data'!AK38)/3</f>
        <v>19.056666666666668</v>
      </c>
      <c r="S38" s="331">
        <f>('Base Data'!AQ38+'Base Data'!AO38+'Base Data'!AM38)/3</f>
        <v>7.6066666666666665</v>
      </c>
      <c r="T38" s="331">
        <f>('Base Data'!AS38+'Base Data'!AQ38+'Base Data'!AO38)/3</f>
        <v>0.96000000000000008</v>
      </c>
      <c r="U38" s="331">
        <f>('Base Data'!AU38+'Base Data'!AS38+'Base Data'!AQ38)/3</f>
        <v>26.810000000000002</v>
      </c>
      <c r="V38" s="331">
        <f>('Base Data'!AW38+'Base Data'!AU38+'Base Data'!AS38)/3</f>
        <v>25.91</v>
      </c>
      <c r="W38" s="331">
        <f>('Base Data'!AY38+'Base Data'!AW38+'Base Data'!AU38)/3</f>
        <v>26.27</v>
      </c>
      <c r="X38" s="331">
        <f>('Base Data'!BA38+'Base Data'!AY38+'Base Data'!AW38)/3</f>
        <v>7.0933333333333337</v>
      </c>
      <c r="Y38" s="331">
        <f>('Base Data'!BC38+'Base Data'!BA38+'Base Data'!AY38)/3</f>
        <v>7.0933333333333337</v>
      </c>
      <c r="Z38" s="331">
        <f>('Base Data'!BE38+'Base Data'!BC38+'Base Data'!BA38)/3</f>
        <v>6.7333333333333334</v>
      </c>
      <c r="AA38" s="331">
        <f>('Base Data'!BG38+'Base Data'!BE38+'Base Data'!BC38)/3</f>
        <v>9.7800000000000011</v>
      </c>
      <c r="AB38" s="331">
        <f>('Base Data'!BI38+'Base Data'!BG38+'Base Data'!BE38)/3</f>
        <v>37.200000000000003</v>
      </c>
      <c r="AC38" s="331">
        <f>('Base Data'!BK38+'Base Data'!BI38+'Base Data'!BG38)/3</f>
        <v>43.763333333333343</v>
      </c>
      <c r="AD38" s="331">
        <f>('Base Data'!BM38+'Base Data'!BK38+'Base Data'!BI38)/3</f>
        <v>33.983333333333334</v>
      </c>
    </row>
    <row r="39" spans="1:30">
      <c r="A39" s="332"/>
      <c r="B39" s="323" t="s">
        <v>20</v>
      </c>
      <c r="C39" s="331">
        <f>('Base Data'!K39+'Base Data'!I39+'Base Data'!G39)/3</f>
        <v>0</v>
      </c>
      <c r="D39" s="331">
        <f>('Base Data'!M39+'Base Data'!K39+'Base Data'!I39)/3</f>
        <v>0</v>
      </c>
      <c r="E39" s="331">
        <f>('Base Data'!O39+'Base Data'!M39+'Base Data'!K39)/3</f>
        <v>0</v>
      </c>
      <c r="F39" s="331">
        <f>('Base Data'!Q39+'Base Data'!O39+'Base Data'!M39)/3</f>
        <v>45.75</v>
      </c>
      <c r="G39" s="331">
        <f>('Base Data'!S39+'Base Data'!Q39+'Base Data'!O39)/3</f>
        <v>53.19</v>
      </c>
      <c r="H39" s="331">
        <f>('Base Data'!U39+'Base Data'!S39+'Base Data'!Q39)/3</f>
        <v>80.899999999999991</v>
      </c>
      <c r="I39" s="331">
        <f>('Base Data'!W39+'Base Data'!U39+'Base Data'!S39)/3</f>
        <v>35.15</v>
      </c>
      <c r="J39" s="331">
        <f>('Base Data'!Y39+'Base Data'!W39+'Base Data'!U39)/3</f>
        <v>54.736666666666657</v>
      </c>
      <c r="K39" s="331">
        <f>('Base Data'!AA39+'Base Data'!Y39+'Base Data'!W39)/3</f>
        <v>41.50333333333333</v>
      </c>
      <c r="L39" s="331">
        <f>('Base Data'!AC39+'Base Data'!AA39+'Base Data'!Y39)/3</f>
        <v>84.286666666666676</v>
      </c>
      <c r="M39" s="331">
        <f>('Base Data'!AE39+'Base Data'!AC39+'Base Data'!AA39)/3</f>
        <v>78.14</v>
      </c>
      <c r="N39" s="331">
        <f>('Base Data'!AG39+'Base Data'!AE39+'Base Data'!AC39)/3</f>
        <v>84.266666666666666</v>
      </c>
      <c r="O39" s="331">
        <f>('Base Data'!AI39+'Base Data'!AG39+'Base Data'!AE39)/3</f>
        <v>48.306666666666672</v>
      </c>
      <c r="P39" s="331">
        <f>('Base Data'!AK39+'Base Data'!AI39+'Base Data'!AG39)/3</f>
        <v>27.426666666666666</v>
      </c>
      <c r="Q39" s="331">
        <f>('Base Data'!AM39+'Base Data'!AK39+'Base Data'!AI39)/3</f>
        <v>33.81666666666667</v>
      </c>
      <c r="R39" s="331">
        <f>('Base Data'!AO39+'Base Data'!AM39+'Base Data'!AK39)/3</f>
        <v>195.4</v>
      </c>
      <c r="S39" s="331">
        <f>('Base Data'!AQ39+'Base Data'!AO39+'Base Data'!AM39)/3</f>
        <v>222.08</v>
      </c>
      <c r="T39" s="331">
        <f>('Base Data'!AS39+'Base Data'!AQ39+'Base Data'!AO39)/3</f>
        <v>287.68</v>
      </c>
      <c r="U39" s="331">
        <f>('Base Data'!AU39+'Base Data'!AS39+'Base Data'!AQ39)/3</f>
        <v>253.71666666666661</v>
      </c>
      <c r="V39" s="331">
        <f>('Base Data'!AW39+'Base Data'!AU39+'Base Data'!AS39)/3</f>
        <v>281.52</v>
      </c>
      <c r="W39" s="331">
        <f>('Base Data'!AY39+'Base Data'!AW39+'Base Data'!AU39)/3</f>
        <v>209.3233333333333</v>
      </c>
      <c r="X39" s="331">
        <f>('Base Data'!BA39+'Base Data'!AY39+'Base Data'!AW39)/3</f>
        <v>135.58333333333334</v>
      </c>
      <c r="Y39" s="331">
        <f>('Base Data'!BC39+'Base Data'!BA39+'Base Data'!AY39)/3</f>
        <v>175.73666666666668</v>
      </c>
      <c r="Z39" s="331">
        <f>('Base Data'!BE39+'Base Data'!BC39+'Base Data'!BA39)/3</f>
        <v>276.06</v>
      </c>
      <c r="AA39" s="331">
        <f>('Base Data'!BG39+'Base Data'!BE39+'Base Data'!BC39)/3</f>
        <v>316.98999999999995</v>
      </c>
      <c r="AB39" s="331">
        <f>('Base Data'!BI39+'Base Data'!BG39+'Base Data'!BE39)/3</f>
        <v>321.88</v>
      </c>
      <c r="AC39" s="331">
        <f>('Base Data'!BK39+'Base Data'!BI39+'Base Data'!BG39)/3</f>
        <v>349.76333333333332</v>
      </c>
      <c r="AD39" s="331">
        <f>('Base Data'!BM39+'Base Data'!BK39+'Base Data'!BI39)/3</f>
        <v>288.19</v>
      </c>
    </row>
    <row r="40" spans="1:30">
      <c r="A40" s="332"/>
      <c r="B40" s="323" t="s">
        <v>140</v>
      </c>
      <c r="C40" s="331">
        <f>('Base Data'!K40+'Base Data'!I40+'Base Data'!G40)/3</f>
        <v>493.59</v>
      </c>
      <c r="D40" s="331">
        <f>('Base Data'!M40+'Base Data'!K40+'Base Data'!I40)/3</f>
        <v>633.94999999999982</v>
      </c>
      <c r="E40" s="331">
        <f>('Base Data'!O40+'Base Data'!M40+'Base Data'!K40)/3</f>
        <v>662.14666666666642</v>
      </c>
      <c r="F40" s="331">
        <f>('Base Data'!Q40+'Base Data'!O40+'Base Data'!M40)/3</f>
        <v>484.95999999999981</v>
      </c>
      <c r="G40" s="331">
        <f>('Base Data'!S40+'Base Data'!Q40+'Base Data'!O40)/3</f>
        <v>316.34333333333331</v>
      </c>
      <c r="H40" s="331">
        <f>('Base Data'!U40+'Base Data'!S40+'Base Data'!Q40)/3</f>
        <v>325.12333333333333</v>
      </c>
      <c r="I40" s="331">
        <f>('Base Data'!W40+'Base Data'!U40+'Base Data'!S40)/3</f>
        <v>470.16666666666669</v>
      </c>
      <c r="J40" s="331">
        <f>('Base Data'!Y40+'Base Data'!W40+'Base Data'!U40)/3</f>
        <v>464.25</v>
      </c>
      <c r="K40" s="331">
        <f>('Base Data'!AA40+'Base Data'!Y40+'Base Data'!W40)/3</f>
        <v>530.44333333333338</v>
      </c>
      <c r="L40" s="331">
        <f>('Base Data'!AC40+'Base Data'!AA40+'Base Data'!Y40)/3</f>
        <v>454.22333333333336</v>
      </c>
      <c r="M40" s="331">
        <f>('Base Data'!AE40+'Base Data'!AC40+'Base Data'!AA40)/3</f>
        <v>406.0800000000001</v>
      </c>
      <c r="N40" s="331">
        <f>('Base Data'!AG40+'Base Data'!AE40+'Base Data'!AC40)/3</f>
        <v>402.36000000000007</v>
      </c>
      <c r="O40" s="331">
        <f>('Base Data'!AI40+'Base Data'!AG40+'Base Data'!AE40)/3</f>
        <v>523.47666666666669</v>
      </c>
      <c r="P40" s="331">
        <f>('Base Data'!AK40+'Base Data'!AI40+'Base Data'!AG40)/3</f>
        <v>574.97666666666657</v>
      </c>
      <c r="Q40" s="331">
        <f>('Base Data'!AM40+'Base Data'!AK40+'Base Data'!AI40)/3</f>
        <v>424.91666666666669</v>
      </c>
      <c r="R40" s="331">
        <f>('Base Data'!AO40+'Base Data'!AM40+'Base Data'!AK40)/3</f>
        <v>308.21666666666664</v>
      </c>
      <c r="S40" s="331">
        <f>('Base Data'!AQ40+'Base Data'!AO40+'Base Data'!AM40)/3</f>
        <v>234.41333333333333</v>
      </c>
      <c r="T40" s="331">
        <f>('Base Data'!AS40+'Base Data'!AQ40+'Base Data'!AO40)/3</f>
        <v>204.97333333333336</v>
      </c>
      <c r="U40" s="331">
        <f>('Base Data'!AU40+'Base Data'!AS40+'Base Data'!AQ40)/3</f>
        <v>94.54</v>
      </c>
      <c r="V40" s="331">
        <f>('Base Data'!AW40+'Base Data'!AU40+'Base Data'!AS40)/3</f>
        <v>161.10000000000002</v>
      </c>
      <c r="W40" s="331">
        <f>('Base Data'!AY40+'Base Data'!AW40+'Base Data'!AU40)/3</f>
        <v>292.83</v>
      </c>
      <c r="X40" s="331">
        <f>('Base Data'!BA40+'Base Data'!AY40+'Base Data'!AW40)/3</f>
        <v>588.5533333333334</v>
      </c>
      <c r="Y40" s="331">
        <f>('Base Data'!BC40+'Base Data'!BA40+'Base Data'!AY40)/3</f>
        <v>569.71333333333325</v>
      </c>
      <c r="Z40" s="331">
        <f>('Base Data'!BE40+'Base Data'!BC40+'Base Data'!BA40)/3</f>
        <v>713.81666666666672</v>
      </c>
      <c r="AA40" s="331">
        <f>('Base Data'!BG40+'Base Data'!BE40+'Base Data'!BC40)/3</f>
        <v>543.58333333333337</v>
      </c>
      <c r="AB40" s="331">
        <f>('Base Data'!BI40+'Base Data'!BG40+'Base Data'!BE40)/3</f>
        <v>493.42666666666673</v>
      </c>
      <c r="AC40" s="331">
        <f>('Base Data'!BK40+'Base Data'!BI40+'Base Data'!BG40)/3</f>
        <v>401.36333333333329</v>
      </c>
      <c r="AD40" s="331">
        <f>('Base Data'!BM40+'Base Data'!BK40+'Base Data'!BI40)/3</f>
        <v>384.36999999999995</v>
      </c>
    </row>
    <row r="41" spans="1:30">
      <c r="A41" s="332"/>
      <c r="B41" s="333" t="s">
        <v>141</v>
      </c>
      <c r="C41" s="331">
        <f>('Base Data'!K41+'Base Data'!I41+'Base Data'!G41)/3</f>
        <v>0</v>
      </c>
      <c r="D41" s="331">
        <f>('Base Data'!M41+'Base Data'!K41+'Base Data'!I41)/3</f>
        <v>329.60333333333341</v>
      </c>
      <c r="E41" s="331">
        <f>('Base Data'!O41+'Base Data'!M41+'Base Data'!K41)/3</f>
        <v>329.60333333333341</v>
      </c>
      <c r="F41" s="331">
        <f>('Base Data'!Q41+'Base Data'!O41+'Base Data'!M41)/3</f>
        <v>329.60333333333341</v>
      </c>
      <c r="G41" s="331">
        <f>('Base Data'!S41+'Base Data'!Q41+'Base Data'!O41)/3</f>
        <v>0</v>
      </c>
      <c r="H41" s="331">
        <f>('Base Data'!U41+'Base Data'!S41+'Base Data'!Q41)/3</f>
        <v>0</v>
      </c>
      <c r="I41" s="331">
        <f>('Base Data'!W41+'Base Data'!U41+'Base Data'!S41)/3</f>
        <v>0</v>
      </c>
      <c r="J41" s="331">
        <f>('Base Data'!Y41+'Base Data'!W41+'Base Data'!U41)/3</f>
        <v>0</v>
      </c>
      <c r="K41" s="331">
        <f>('Base Data'!AA41+'Base Data'!Y41+'Base Data'!W41)/3</f>
        <v>0</v>
      </c>
      <c r="L41" s="331">
        <f>('Base Data'!AC41+'Base Data'!AA41+'Base Data'!Y41)/3</f>
        <v>0</v>
      </c>
      <c r="M41" s="331">
        <f>('Base Data'!AE41+'Base Data'!AC41+'Base Data'!AA41)/3</f>
        <v>0</v>
      </c>
      <c r="N41" s="331">
        <f>('Base Data'!AG41+'Base Data'!AE41+'Base Data'!AC41)/3</f>
        <v>0</v>
      </c>
      <c r="O41" s="331">
        <f>('Base Data'!AI41+'Base Data'!AG41+'Base Data'!AE41)/3</f>
        <v>0</v>
      </c>
      <c r="P41" s="331">
        <f>('Base Data'!AK41+'Base Data'!AI41+'Base Data'!AG41)/3</f>
        <v>0</v>
      </c>
      <c r="Q41" s="331">
        <f>('Base Data'!AM41+'Base Data'!AK41+'Base Data'!AI41)/3</f>
        <v>0</v>
      </c>
      <c r="R41" s="331">
        <f>('Base Data'!AO41+'Base Data'!AM41+'Base Data'!AK41)/3</f>
        <v>0</v>
      </c>
      <c r="S41" s="331">
        <f>('Base Data'!AQ41+'Base Data'!AO41+'Base Data'!AM41)/3</f>
        <v>0</v>
      </c>
      <c r="T41" s="331">
        <f>('Base Data'!AS41+'Base Data'!AQ41+'Base Data'!AO41)/3</f>
        <v>0</v>
      </c>
      <c r="U41" s="331">
        <f>('Base Data'!AU41+'Base Data'!AS41+'Base Data'!AQ41)/3</f>
        <v>0</v>
      </c>
      <c r="V41" s="331">
        <f>('Base Data'!AW41+'Base Data'!AU41+'Base Data'!AS41)/3</f>
        <v>0</v>
      </c>
      <c r="W41" s="331">
        <f>('Base Data'!AY41+'Base Data'!AW41+'Base Data'!AU41)/3</f>
        <v>0</v>
      </c>
      <c r="X41" s="331">
        <f>('Base Data'!BA41+'Base Data'!AY41+'Base Data'!AW41)/3</f>
        <v>0</v>
      </c>
      <c r="Y41" s="331">
        <f>('Base Data'!BC41+'Base Data'!BA41+'Base Data'!AY41)/3</f>
        <v>0</v>
      </c>
      <c r="Z41" s="331">
        <f>('Base Data'!BE41+'Base Data'!BC41+'Base Data'!BA41)/3</f>
        <v>0</v>
      </c>
      <c r="AA41" s="331">
        <f>('Base Data'!BG41+'Base Data'!BE41+'Base Data'!BC41)/3</f>
        <v>0</v>
      </c>
      <c r="AB41" s="331">
        <f>('Base Data'!BI41+'Base Data'!BG41+'Base Data'!BE41)/3</f>
        <v>0</v>
      </c>
      <c r="AC41" s="331">
        <f>('Base Data'!BK41+'Base Data'!BI41+'Base Data'!BG41)/3</f>
        <v>0</v>
      </c>
      <c r="AD41" s="331">
        <f>('Base Data'!BM41+'Base Data'!BK41+'Base Data'!BI41)/3</f>
        <v>0</v>
      </c>
    </row>
    <row r="42" spans="1:30">
      <c r="A42" s="332"/>
      <c r="B42" s="323" t="s">
        <v>142</v>
      </c>
      <c r="C42" s="331">
        <f>('Base Data'!K42+'Base Data'!I42+'Base Data'!G42)/3</f>
        <v>0.66666666666666663</v>
      </c>
      <c r="D42" s="331">
        <f>('Base Data'!M42+'Base Data'!K42+'Base Data'!I42)/3</f>
        <v>0.68333333333333324</v>
      </c>
      <c r="E42" s="331">
        <f>('Base Data'!O42+'Base Data'!M42+'Base Data'!K42)/3</f>
        <v>13.591666666666667</v>
      </c>
      <c r="F42" s="331">
        <f>('Base Data'!Q42+'Base Data'!O42+'Base Data'!M42)/3</f>
        <v>13.674999999999999</v>
      </c>
      <c r="G42" s="331">
        <f>('Base Data'!S42+'Base Data'!Q42+'Base Data'!O42)/3</f>
        <v>26.991666666666664</v>
      </c>
      <c r="H42" s="331">
        <f>('Base Data'!U42+'Base Data'!S42+'Base Data'!Q42)/3</f>
        <v>13.416666666666666</v>
      </c>
      <c r="I42" s="331">
        <f>('Base Data'!W42+'Base Data'!U42+'Base Data'!S42)/3</f>
        <v>20</v>
      </c>
      <c r="J42" s="331">
        <f>('Base Data'!Y42+'Base Data'!W42+'Base Data'!U42)/3</f>
        <v>23.333333333333332</v>
      </c>
      <c r="K42" s="331">
        <f>('Base Data'!AA42+'Base Data'!Y42+'Base Data'!W42)/3</f>
        <v>28.349999999999998</v>
      </c>
      <c r="L42" s="331">
        <f>('Base Data'!AC42+'Base Data'!AA42+'Base Data'!Y42)/3</f>
        <v>8.3583333333333325</v>
      </c>
      <c r="M42" s="331">
        <f>('Base Data'!AE42+'Base Data'!AC42+'Base Data'!AA42)/3</f>
        <v>-1.6416666666666668</v>
      </c>
      <c r="N42" s="331">
        <f>('Base Data'!AG42+'Base Data'!AE42+'Base Data'!AC42)/3</f>
        <v>10.674999999999999</v>
      </c>
      <c r="O42" s="331">
        <f>('Base Data'!AI42+'Base Data'!AG42+'Base Data'!AE42)/3</f>
        <v>37.333333333333336</v>
      </c>
      <c r="P42" s="331">
        <f>('Base Data'!AK42+'Base Data'!AI42+'Base Data'!AG42)/3</f>
        <v>58.4</v>
      </c>
      <c r="Q42" s="331">
        <f>('Base Data'!AM42+'Base Data'!AK42+'Base Data'!AI42)/3</f>
        <v>56.109333333333332</v>
      </c>
      <c r="R42" s="331">
        <f>('Base Data'!AO42+'Base Data'!AM42+'Base Data'!AK42)/3</f>
        <v>60.109333333333332</v>
      </c>
      <c r="S42" s="331">
        <f>('Base Data'!AQ42+'Base Data'!AO42+'Base Data'!AM42)/3</f>
        <v>45.709333333333326</v>
      </c>
      <c r="T42" s="331">
        <f>('Base Data'!AS42+'Base Data'!AQ42+'Base Data'!AO42)/3</f>
        <v>52</v>
      </c>
      <c r="U42" s="331">
        <f>('Base Data'!AU42+'Base Data'!AS42+'Base Data'!AQ42)/3</f>
        <v>34.666666666666664</v>
      </c>
      <c r="V42" s="331">
        <f>('Base Data'!AW42+'Base Data'!AU42+'Base Data'!AS42)/3</f>
        <v>29.333333333333332</v>
      </c>
      <c r="W42" s="331">
        <f>('Base Data'!AY42+'Base Data'!AW42+'Base Data'!AU42)/3</f>
        <v>8</v>
      </c>
      <c r="X42" s="331">
        <f>('Base Data'!BA42+'Base Data'!AY42+'Base Data'!AW42)/3</f>
        <v>34.666666666666664</v>
      </c>
      <c r="Y42" s="331">
        <f>('Base Data'!BC42+'Base Data'!BA42+'Base Data'!AY42)/3</f>
        <v>42</v>
      </c>
      <c r="Z42" s="331">
        <f>('Base Data'!BE42+'Base Data'!BC42+'Base Data'!BA42)/3</f>
        <v>42</v>
      </c>
      <c r="AA42" s="331">
        <f>('Base Data'!BG42+'Base Data'!BE42+'Base Data'!BC42)/3</f>
        <v>15.333333333333334</v>
      </c>
      <c r="AB42" s="331">
        <f>('Base Data'!BI42+'Base Data'!BG42+'Base Data'!BE42)/3</f>
        <v>0</v>
      </c>
      <c r="AC42" s="331">
        <f>('Base Data'!BK42+'Base Data'!BI42+'Base Data'!BG42)/3</f>
        <v>0</v>
      </c>
      <c r="AD42" s="331">
        <f>('Base Data'!BM42+'Base Data'!BK42+'Base Data'!BI42)/3</f>
        <v>0</v>
      </c>
    </row>
    <row r="43" spans="1:30">
      <c r="A43" s="332"/>
      <c r="B43" s="323" t="s">
        <v>143</v>
      </c>
      <c r="C43" s="331">
        <f>('Base Data'!K43+'Base Data'!I43+'Base Data'!G43)/3</f>
        <v>0</v>
      </c>
      <c r="D43" s="331">
        <f>('Base Data'!M43+'Base Data'!K43+'Base Data'!I43)/3</f>
        <v>0</v>
      </c>
      <c r="E43" s="331">
        <f>('Base Data'!O43+'Base Data'!M43+'Base Data'!K43)/3</f>
        <v>0</v>
      </c>
      <c r="F43" s="331">
        <f>('Base Data'!Q43+'Base Data'!O43+'Base Data'!M43)/3</f>
        <v>0</v>
      </c>
      <c r="G43" s="331">
        <f>('Base Data'!S43+'Base Data'!Q43+'Base Data'!O43)/3</f>
        <v>0</v>
      </c>
      <c r="H43" s="331">
        <f>('Base Data'!U43+'Base Data'!S43+'Base Data'!Q43)/3</f>
        <v>0</v>
      </c>
      <c r="I43" s="331">
        <f>('Base Data'!W43+'Base Data'!U43+'Base Data'!S43)/3</f>
        <v>0</v>
      </c>
      <c r="J43" s="331">
        <f>('Base Data'!Y43+'Base Data'!W43+'Base Data'!U43)/3</f>
        <v>0</v>
      </c>
      <c r="K43" s="331">
        <f>('Base Data'!AA43+'Base Data'!Y43+'Base Data'!W43)/3</f>
        <v>0</v>
      </c>
      <c r="L43" s="331">
        <f>('Base Data'!AC43+'Base Data'!AA43+'Base Data'!Y43)/3</f>
        <v>0</v>
      </c>
      <c r="M43" s="331">
        <f>('Base Data'!AE43+'Base Data'!AC43+'Base Data'!AA43)/3</f>
        <v>0</v>
      </c>
      <c r="N43" s="331">
        <f>('Base Data'!AG43+'Base Data'!AE43+'Base Data'!AC43)/3</f>
        <v>0</v>
      </c>
      <c r="O43" s="331">
        <f>('Base Data'!AI43+'Base Data'!AG43+'Base Data'!AE43)/3</f>
        <v>0</v>
      </c>
      <c r="P43" s="331">
        <f>('Base Data'!AK43+'Base Data'!AI43+'Base Data'!AG43)/3</f>
        <v>0</v>
      </c>
      <c r="Q43" s="331">
        <f>('Base Data'!AM43+'Base Data'!AK43+'Base Data'!AI43)/3</f>
        <v>0</v>
      </c>
      <c r="R43" s="331">
        <f>('Base Data'!AO43+'Base Data'!AM43+'Base Data'!AK43)/3</f>
        <v>0</v>
      </c>
      <c r="S43" s="331">
        <f>('Base Data'!AQ43+'Base Data'!AO43+'Base Data'!AM43)/3</f>
        <v>0</v>
      </c>
      <c r="T43" s="331">
        <f>('Base Data'!AS43+'Base Data'!AQ43+'Base Data'!AO43)/3</f>
        <v>6.5266666666666664</v>
      </c>
      <c r="U43" s="331">
        <f>('Base Data'!AU43+'Base Data'!AS43+'Base Data'!AQ43)/3</f>
        <v>6.5266666666666664</v>
      </c>
      <c r="V43" s="331">
        <f>('Base Data'!AW43+'Base Data'!AU43+'Base Data'!AS43)/3</f>
        <v>6.5266666666666664</v>
      </c>
      <c r="W43" s="331">
        <f>('Base Data'!AY43+'Base Data'!AW43+'Base Data'!AU43)/3</f>
        <v>0</v>
      </c>
      <c r="X43" s="331">
        <f>('Base Data'!BA43+'Base Data'!AY43+'Base Data'!AW43)/3</f>
        <v>0</v>
      </c>
      <c r="Y43" s="331">
        <f>('Base Data'!BC43+'Base Data'!BA43+'Base Data'!AY43)/3</f>
        <v>0</v>
      </c>
      <c r="Z43" s="331">
        <f>('Base Data'!BE43+'Base Data'!BC43+'Base Data'!BA43)/3</f>
        <v>0</v>
      </c>
      <c r="AA43" s="331">
        <f>('Base Data'!BG43+'Base Data'!BE43+'Base Data'!BC43)/3</f>
        <v>0</v>
      </c>
      <c r="AB43" s="331">
        <f>('Base Data'!BI43+'Base Data'!BG43+'Base Data'!BE43)/3</f>
        <v>0</v>
      </c>
      <c r="AC43" s="331">
        <f>('Base Data'!BK43+'Base Data'!BI43+'Base Data'!BG43)/3</f>
        <v>0</v>
      </c>
      <c r="AD43" s="331">
        <f>('Base Data'!BM43+'Base Data'!BK43+'Base Data'!BI43)/3</f>
        <v>0</v>
      </c>
    </row>
    <row r="44" spans="1:30">
      <c r="A44" s="332"/>
      <c r="B44" s="323" t="s">
        <v>144</v>
      </c>
      <c r="C44" s="331">
        <f>('Base Data'!K44+'Base Data'!I44+'Base Data'!G44)/3</f>
        <v>303.48333333333335</v>
      </c>
      <c r="D44" s="331">
        <f>('Base Data'!M44+'Base Data'!K44+'Base Data'!I44)/3</f>
        <v>394.03</v>
      </c>
      <c r="E44" s="331">
        <f>('Base Data'!O44+'Base Data'!M44+'Base Data'!K44)/3</f>
        <v>581.05000000000007</v>
      </c>
      <c r="F44" s="331">
        <f>('Base Data'!Q44+'Base Data'!O44+'Base Data'!M44)/3</f>
        <v>625.13333333333333</v>
      </c>
      <c r="G44" s="331">
        <f>('Base Data'!S44+'Base Data'!Q44+'Base Data'!O44)/3</f>
        <v>574.29666666666674</v>
      </c>
      <c r="H44" s="331">
        <f>('Base Data'!U44+'Base Data'!S44+'Base Data'!Q44)/3</f>
        <v>523.31666666666672</v>
      </c>
      <c r="I44" s="331">
        <f>('Base Data'!W44+'Base Data'!U44+'Base Data'!S44)/3</f>
        <v>388.72333333333336</v>
      </c>
      <c r="J44" s="331">
        <f>('Base Data'!Y44+'Base Data'!W44+'Base Data'!U44)/3</f>
        <v>270.45</v>
      </c>
      <c r="K44" s="331">
        <f>('Base Data'!AA44+'Base Data'!Y44+'Base Data'!W44)/3</f>
        <v>236.73333333333335</v>
      </c>
      <c r="L44" s="331">
        <f>('Base Data'!AC44+'Base Data'!AA44+'Base Data'!Y44)/3</f>
        <v>472.27000000000004</v>
      </c>
      <c r="M44" s="331">
        <f>('Base Data'!AE44+'Base Data'!AC44+'Base Data'!AA44)/3</f>
        <v>593.99666666666678</v>
      </c>
      <c r="N44" s="331">
        <f>('Base Data'!AG44+'Base Data'!AE44+'Base Data'!AC44)/3</f>
        <v>544.98333333333346</v>
      </c>
      <c r="O44" s="331">
        <f>('Base Data'!AI44+'Base Data'!AG44+'Base Data'!AE44)/3</f>
        <v>407.22333333333336</v>
      </c>
      <c r="P44" s="331">
        <f>('Base Data'!AK44+'Base Data'!AI44+'Base Data'!AG44)/3</f>
        <v>432.33666666666676</v>
      </c>
      <c r="Q44" s="331">
        <f>('Base Data'!AM44+'Base Data'!AK44+'Base Data'!AI44)/3</f>
        <v>424.3633333333334</v>
      </c>
      <c r="R44" s="331">
        <f>('Base Data'!AO44+'Base Data'!AM44+'Base Data'!AK44)/3</f>
        <v>471.65333333333336</v>
      </c>
      <c r="S44" s="331">
        <f>('Base Data'!AQ44+'Base Data'!AO44+'Base Data'!AM44)/3</f>
        <v>484.74333333333328</v>
      </c>
      <c r="T44" s="331">
        <f>('Base Data'!AS44+'Base Data'!AQ44+'Base Data'!AO44)/3</f>
        <v>405.77333333333331</v>
      </c>
      <c r="U44" s="331">
        <f>('Base Data'!AU44+'Base Data'!AS44+'Base Data'!AQ44)/3</f>
        <v>357.13000000000005</v>
      </c>
      <c r="V44" s="331">
        <f>('Base Data'!AW44+'Base Data'!AU44+'Base Data'!AS44)/3</f>
        <v>220.07333333333338</v>
      </c>
      <c r="W44" s="331">
        <f>('Base Data'!AY44+'Base Data'!AW44+'Base Data'!AU44)/3</f>
        <v>245.90666666666672</v>
      </c>
      <c r="X44" s="331">
        <f>('Base Data'!BA44+'Base Data'!AY44+'Base Data'!AW44)/3</f>
        <v>333.73333333333335</v>
      </c>
      <c r="Y44" s="331">
        <f>('Base Data'!BC44+'Base Data'!BA44+'Base Data'!AY44)/3</f>
        <v>417.63333333333338</v>
      </c>
      <c r="Z44" s="331">
        <f>('Base Data'!BE44+'Base Data'!BC44+'Base Data'!BA44)/3</f>
        <v>627.90333333333331</v>
      </c>
      <c r="AA44" s="331">
        <f>('Base Data'!BG44+'Base Data'!BE44+'Base Data'!BC44)/3</f>
        <v>625.86333333333334</v>
      </c>
      <c r="AB44" s="331">
        <f>('Base Data'!BI44+'Base Data'!BG44+'Base Data'!BE44)/3</f>
        <v>771.76666666666677</v>
      </c>
      <c r="AC44" s="331">
        <f>('Base Data'!BK44+'Base Data'!BI44+'Base Data'!BG44)/3</f>
        <v>651.4</v>
      </c>
      <c r="AD44" s="331">
        <f>('Base Data'!BM44+'Base Data'!BK44+'Base Data'!BI44)/3</f>
        <v>572.02333333333343</v>
      </c>
    </row>
    <row r="45" spans="1:30">
      <c r="A45" s="332"/>
      <c r="B45" s="323" t="s">
        <v>145</v>
      </c>
      <c r="C45" s="331">
        <f>('Base Data'!K45+'Base Data'!I45+'Base Data'!G45)/3</f>
        <v>156.71</v>
      </c>
      <c r="D45" s="331">
        <f>('Base Data'!M45+'Base Data'!K45+'Base Data'!I45)/3</f>
        <v>157.1</v>
      </c>
      <c r="E45" s="331">
        <f>('Base Data'!O45+'Base Data'!M45+'Base Data'!K45)/3</f>
        <v>156.69999999999999</v>
      </c>
      <c r="F45" s="331">
        <f>('Base Data'!Q45+'Base Data'!O45+'Base Data'!M45)/3</f>
        <v>156.45333333333332</v>
      </c>
      <c r="G45" s="331">
        <f>('Base Data'!S45+'Base Data'!Q45+'Base Data'!O45)/3</f>
        <v>209.87</v>
      </c>
      <c r="H45" s="331">
        <f>('Base Data'!U45+'Base Data'!S45+'Base Data'!Q45)/3</f>
        <v>197.43666666666664</v>
      </c>
      <c r="I45" s="331">
        <f>('Base Data'!W45+'Base Data'!U45+'Base Data'!S45)/3</f>
        <v>289.2166666666667</v>
      </c>
      <c r="J45" s="331">
        <f>('Base Data'!Y45+'Base Data'!W45+'Base Data'!U45)/3</f>
        <v>222.91666666666666</v>
      </c>
      <c r="K45" s="331">
        <f>('Base Data'!AA45+'Base Data'!Y45+'Base Data'!W45)/3</f>
        <v>301.57333333333332</v>
      </c>
      <c r="L45" s="331">
        <f>('Base Data'!AC45+'Base Data'!AA45+'Base Data'!Y45)/3</f>
        <v>275.74666666666667</v>
      </c>
      <c r="M45" s="331">
        <f>('Base Data'!AE45+'Base Data'!AC45+'Base Data'!AA45)/3</f>
        <v>236.36333333333334</v>
      </c>
      <c r="N45" s="331">
        <f>('Base Data'!AG45+'Base Data'!AE45+'Base Data'!AC45)/3</f>
        <v>170.4</v>
      </c>
      <c r="O45" s="331">
        <f>('Base Data'!AI45+'Base Data'!AG45+'Base Data'!AE45)/3</f>
        <v>104.68666666666668</v>
      </c>
      <c r="P45" s="331">
        <f>('Base Data'!AK45+'Base Data'!AI45+'Base Data'!AG45)/3</f>
        <v>157.20666666666668</v>
      </c>
      <c r="Q45" s="331">
        <f>('Base Data'!AM45+'Base Data'!AK45+'Base Data'!AI45)/3</f>
        <v>143.96666666666667</v>
      </c>
      <c r="R45" s="331">
        <f>('Base Data'!AO45+'Base Data'!AM45+'Base Data'!AK45)/3</f>
        <v>157.42666666666665</v>
      </c>
      <c r="S45" s="331">
        <f>('Base Data'!AQ45+'Base Data'!AO45+'Base Data'!AM45)/3</f>
        <v>157.27333333333331</v>
      </c>
      <c r="T45" s="331">
        <f>('Base Data'!AS45+'Base Data'!AQ45+'Base Data'!AO45)/3</f>
        <v>118.3</v>
      </c>
      <c r="U45" s="331">
        <f>('Base Data'!AU45+'Base Data'!AS45+'Base Data'!AQ45)/3</f>
        <v>52.366666666666653</v>
      </c>
      <c r="V45" s="331">
        <f>('Base Data'!AW45+'Base Data'!AU45+'Base Data'!AS45)/3</f>
        <v>0</v>
      </c>
      <c r="W45" s="331">
        <f>('Base Data'!AY45+'Base Data'!AW45+'Base Data'!AU45)/3</f>
        <v>0</v>
      </c>
      <c r="X45" s="331">
        <f>('Base Data'!BA45+'Base Data'!AY45+'Base Data'!AW45)/3</f>
        <v>0</v>
      </c>
      <c r="Y45" s="331">
        <f>('Base Data'!BC45+'Base Data'!BA45+'Base Data'!AY45)/3</f>
        <v>0</v>
      </c>
      <c r="Z45" s="331">
        <f>('Base Data'!BE45+'Base Data'!BC45+'Base Data'!BA45)/3</f>
        <v>0</v>
      </c>
      <c r="AA45" s="331">
        <f>('Base Data'!BG45+'Base Data'!BE45+'Base Data'!BC45)/3</f>
        <v>0</v>
      </c>
      <c r="AB45" s="331">
        <f>('Base Data'!BI45+'Base Data'!BG45+'Base Data'!BE45)/3</f>
        <v>0</v>
      </c>
      <c r="AC45" s="331">
        <f>('Base Data'!BK45+'Base Data'!BI45+'Base Data'!BG45)/3</f>
        <v>0</v>
      </c>
      <c r="AD45" s="331">
        <f>('Base Data'!BM45+'Base Data'!BK45+'Base Data'!BI45)/3</f>
        <v>0</v>
      </c>
    </row>
    <row r="46" spans="1:30">
      <c r="A46" s="332"/>
      <c r="B46" s="323" t="s">
        <v>146</v>
      </c>
      <c r="C46" s="331">
        <f>('Base Data'!K46+'Base Data'!I46+'Base Data'!G46)/3</f>
        <v>0</v>
      </c>
      <c r="D46" s="331">
        <f>('Base Data'!M46+'Base Data'!K46+'Base Data'!I46)/3</f>
        <v>0</v>
      </c>
      <c r="E46" s="331">
        <f>('Base Data'!O46+'Base Data'!M46+'Base Data'!K46)/3</f>
        <v>0</v>
      </c>
      <c r="F46" s="331">
        <f>('Base Data'!Q46+'Base Data'!O46+'Base Data'!M46)/3</f>
        <v>0</v>
      </c>
      <c r="G46" s="331">
        <f>('Base Data'!S46+'Base Data'!Q46+'Base Data'!O46)/3</f>
        <v>0</v>
      </c>
      <c r="H46" s="331">
        <f>('Base Data'!U46+'Base Data'!S46+'Base Data'!Q46)/3</f>
        <v>0</v>
      </c>
      <c r="I46" s="331">
        <f>('Base Data'!W46+'Base Data'!U46+'Base Data'!S46)/3</f>
        <v>0</v>
      </c>
      <c r="J46" s="331">
        <f>('Base Data'!Y46+'Base Data'!W46+'Base Data'!U46)/3</f>
        <v>0</v>
      </c>
      <c r="K46" s="331">
        <f>('Base Data'!AA46+'Base Data'!Y46+'Base Data'!W46)/3</f>
        <v>0</v>
      </c>
      <c r="L46" s="331">
        <f>('Base Data'!AC46+'Base Data'!AA46+'Base Data'!Y46)/3</f>
        <v>0</v>
      </c>
      <c r="M46" s="331">
        <f>('Base Data'!AE46+'Base Data'!AC46+'Base Data'!AA46)/3</f>
        <v>0</v>
      </c>
      <c r="N46" s="331">
        <f>('Base Data'!AG46+'Base Data'!AE46+'Base Data'!AC46)/3</f>
        <v>0</v>
      </c>
      <c r="O46" s="331">
        <f>('Base Data'!AI46+'Base Data'!AG46+'Base Data'!AE46)/3</f>
        <v>0</v>
      </c>
      <c r="P46" s="331">
        <f>('Base Data'!AK46+'Base Data'!AI46+'Base Data'!AG46)/3</f>
        <v>0</v>
      </c>
      <c r="Q46" s="331">
        <f>('Base Data'!AM46+'Base Data'!AK46+'Base Data'!AI46)/3</f>
        <v>0</v>
      </c>
      <c r="R46" s="331">
        <f>('Base Data'!AO46+'Base Data'!AM46+'Base Data'!AK46)/3</f>
        <v>0</v>
      </c>
      <c r="S46" s="331">
        <f>('Base Data'!AQ46+'Base Data'!AO46+'Base Data'!AM46)/3</f>
        <v>0</v>
      </c>
      <c r="T46" s="331">
        <f>('Base Data'!AS46+'Base Data'!AQ46+'Base Data'!AO46)/3</f>
        <v>0</v>
      </c>
      <c r="U46" s="331">
        <f>('Base Data'!AU46+'Base Data'!AS46+'Base Data'!AQ46)/3</f>
        <v>0</v>
      </c>
      <c r="V46" s="331">
        <f>('Base Data'!AW46+'Base Data'!AU46+'Base Data'!AS46)/3</f>
        <v>0</v>
      </c>
      <c r="W46" s="331">
        <f>('Base Data'!AY46+'Base Data'!AW46+'Base Data'!AU46)/3</f>
        <v>0</v>
      </c>
      <c r="X46" s="331">
        <f>('Base Data'!BA46+'Base Data'!AY46+'Base Data'!AW46)/3</f>
        <v>0</v>
      </c>
      <c r="Y46" s="331">
        <f>('Base Data'!BC46+'Base Data'!BA46+'Base Data'!AY46)/3</f>
        <v>40.016666666666659</v>
      </c>
      <c r="Z46" s="331">
        <f>('Base Data'!BE46+'Base Data'!BC46+'Base Data'!BA46)/3</f>
        <v>54.291666666666664</v>
      </c>
      <c r="AA46" s="331">
        <f>('Base Data'!BG46+'Base Data'!BE46+'Base Data'!BC46)/3</f>
        <v>114.04166666666667</v>
      </c>
      <c r="AB46" s="331">
        <f>('Base Data'!BI46+'Base Data'!BG46+'Base Data'!BE46)/3</f>
        <v>74.625</v>
      </c>
      <c r="AC46" s="331">
        <f>('Base Data'!BK46+'Base Data'!BI46+'Base Data'!BG46)/3</f>
        <v>60.35</v>
      </c>
      <c r="AD46" s="331">
        <f>('Base Data'!BM46+'Base Data'!BK46+'Base Data'!BI46)/3</f>
        <v>0.6</v>
      </c>
    </row>
    <row r="47" spans="1:30">
      <c r="A47" s="332"/>
      <c r="B47" s="323" t="s">
        <v>147</v>
      </c>
      <c r="C47" s="331">
        <f>('Base Data'!K47+'Base Data'!I47+'Base Data'!G47)/3</f>
        <v>0</v>
      </c>
      <c r="D47" s="331">
        <f>('Base Data'!M47+'Base Data'!K47+'Base Data'!I47)/3</f>
        <v>0</v>
      </c>
      <c r="E47" s="331">
        <f>('Base Data'!O47+'Base Data'!M47+'Base Data'!K47)/3</f>
        <v>0</v>
      </c>
      <c r="F47" s="331">
        <f>('Base Data'!Q47+'Base Data'!O47+'Base Data'!M47)/3</f>
        <v>0</v>
      </c>
      <c r="G47" s="331">
        <f>('Base Data'!S47+'Base Data'!Q47+'Base Data'!O47)/3</f>
        <v>0</v>
      </c>
      <c r="H47" s="331">
        <f>('Base Data'!U47+'Base Data'!S47+'Base Data'!Q47)/3</f>
        <v>0</v>
      </c>
      <c r="I47" s="331">
        <f>('Base Data'!W47+'Base Data'!U47+'Base Data'!S47)/3</f>
        <v>0</v>
      </c>
      <c r="J47" s="331">
        <f>('Base Data'!Y47+'Base Data'!W47+'Base Data'!U47)/3</f>
        <v>0</v>
      </c>
      <c r="K47" s="331">
        <f>('Base Data'!AA47+'Base Data'!Y47+'Base Data'!W47)/3</f>
        <v>0</v>
      </c>
      <c r="L47" s="331">
        <f>('Base Data'!AC47+'Base Data'!AA47+'Base Data'!Y47)/3</f>
        <v>0</v>
      </c>
      <c r="M47" s="331">
        <f>('Base Data'!AE47+'Base Data'!AC47+'Base Data'!AA47)/3</f>
        <v>0</v>
      </c>
      <c r="N47" s="331">
        <f>('Base Data'!AG47+'Base Data'!AE47+'Base Data'!AC47)/3</f>
        <v>0</v>
      </c>
      <c r="O47" s="331">
        <f>('Base Data'!AI47+'Base Data'!AG47+'Base Data'!AE47)/3</f>
        <v>0</v>
      </c>
      <c r="P47" s="331">
        <f>('Base Data'!AK47+'Base Data'!AI47+'Base Data'!AG47)/3</f>
        <v>0</v>
      </c>
      <c r="Q47" s="331">
        <f>('Base Data'!AM47+'Base Data'!AK47+'Base Data'!AI47)/3</f>
        <v>0</v>
      </c>
      <c r="R47" s="331">
        <f>('Base Data'!AO47+'Base Data'!AM47+'Base Data'!AK47)/3</f>
        <v>0</v>
      </c>
      <c r="S47" s="331">
        <f>('Base Data'!AQ47+'Base Data'!AO47+'Base Data'!AM47)/3</f>
        <v>0</v>
      </c>
      <c r="T47" s="331">
        <f>('Base Data'!AS47+'Base Data'!AQ47+'Base Data'!AO47)/3</f>
        <v>0</v>
      </c>
      <c r="U47" s="331">
        <f>('Base Data'!AU47+'Base Data'!AS47+'Base Data'!AQ47)/3</f>
        <v>0</v>
      </c>
      <c r="V47" s="331">
        <f>('Base Data'!AW47+'Base Data'!AU47+'Base Data'!AS47)/3</f>
        <v>0</v>
      </c>
      <c r="W47" s="331">
        <f>('Base Data'!AY47+'Base Data'!AW47+'Base Data'!AU47)/3</f>
        <v>0</v>
      </c>
      <c r="X47" s="331">
        <f>('Base Data'!BA47+'Base Data'!AY47+'Base Data'!AW47)/3</f>
        <v>0</v>
      </c>
      <c r="Y47" s="331">
        <f>('Base Data'!BC47+'Base Data'!BA47+'Base Data'!AY47)/3</f>
        <v>0</v>
      </c>
      <c r="Z47" s="331">
        <f>('Base Data'!BE47+'Base Data'!BC47+'Base Data'!BA47)/3</f>
        <v>0</v>
      </c>
      <c r="AA47" s="331">
        <f>('Base Data'!BG47+'Base Data'!BE47+'Base Data'!BC47)/3</f>
        <v>0</v>
      </c>
      <c r="AB47" s="331">
        <f>('Base Data'!BI47+'Base Data'!BG47+'Base Data'!BE47)/3</f>
        <v>0</v>
      </c>
      <c r="AC47" s="331">
        <f>('Base Data'!BK47+'Base Data'!BI47+'Base Data'!BG47)/3</f>
        <v>0</v>
      </c>
      <c r="AD47" s="331">
        <f>('Base Data'!BM47+'Base Data'!BK47+'Base Data'!BI47)/3</f>
        <v>0</v>
      </c>
    </row>
    <row r="48" spans="1:30">
      <c r="A48" s="332"/>
      <c r="B48" s="323" t="s">
        <v>148</v>
      </c>
      <c r="C48" s="331">
        <f>('Base Data'!K48+'Base Data'!I48+'Base Data'!G48)/3</f>
        <v>0</v>
      </c>
      <c r="D48" s="331">
        <f>('Base Data'!M48+'Base Data'!K48+'Base Data'!I48)/3</f>
        <v>0</v>
      </c>
      <c r="E48" s="331">
        <f>('Base Data'!O48+'Base Data'!M48+'Base Data'!K48)/3</f>
        <v>0</v>
      </c>
      <c r="F48" s="331">
        <f>('Base Data'!Q48+'Base Data'!O48+'Base Data'!M48)/3</f>
        <v>0</v>
      </c>
      <c r="G48" s="331">
        <f>('Base Data'!S48+'Base Data'!Q48+'Base Data'!O48)/3</f>
        <v>0</v>
      </c>
      <c r="H48" s="331">
        <f>('Base Data'!U48+'Base Data'!S48+'Base Data'!Q48)/3</f>
        <v>0</v>
      </c>
      <c r="I48" s="331">
        <f>('Base Data'!W48+'Base Data'!U48+'Base Data'!S48)/3</f>
        <v>0</v>
      </c>
      <c r="J48" s="331">
        <f>('Base Data'!Y48+'Base Data'!W48+'Base Data'!U48)/3</f>
        <v>0</v>
      </c>
      <c r="K48" s="331">
        <f>('Base Data'!AA48+'Base Data'!Y48+'Base Data'!W48)/3</f>
        <v>0</v>
      </c>
      <c r="L48" s="331">
        <f>('Base Data'!AC48+'Base Data'!AA48+'Base Data'!Y48)/3</f>
        <v>0</v>
      </c>
      <c r="M48" s="331">
        <f>('Base Data'!AE48+'Base Data'!AC48+'Base Data'!AA48)/3</f>
        <v>0</v>
      </c>
      <c r="N48" s="331">
        <f>('Base Data'!AG48+'Base Data'!AE48+'Base Data'!AC48)/3</f>
        <v>0</v>
      </c>
      <c r="O48" s="331">
        <f>('Base Data'!AI48+'Base Data'!AG48+'Base Data'!AE48)/3</f>
        <v>0</v>
      </c>
      <c r="P48" s="331">
        <f>('Base Data'!AK48+'Base Data'!AI48+'Base Data'!AG48)/3</f>
        <v>0</v>
      </c>
      <c r="Q48" s="331">
        <f>('Base Data'!AM48+'Base Data'!AK48+'Base Data'!AI48)/3</f>
        <v>0</v>
      </c>
      <c r="R48" s="331">
        <f>('Base Data'!AO48+'Base Data'!AM48+'Base Data'!AK48)/3</f>
        <v>0</v>
      </c>
      <c r="S48" s="331">
        <f>('Base Data'!AQ48+'Base Data'!AO48+'Base Data'!AM48)/3</f>
        <v>0</v>
      </c>
      <c r="T48" s="331">
        <f>('Base Data'!AS48+'Base Data'!AQ48+'Base Data'!AO48)/3</f>
        <v>0</v>
      </c>
      <c r="U48" s="331">
        <f>('Base Data'!AU48+'Base Data'!AS48+'Base Data'!AQ48)/3</f>
        <v>0</v>
      </c>
      <c r="V48" s="331">
        <f>('Base Data'!AW48+'Base Data'!AU48+'Base Data'!AS48)/3</f>
        <v>0</v>
      </c>
      <c r="W48" s="331">
        <f>('Base Data'!AY48+'Base Data'!AW48+'Base Data'!AU48)/3</f>
        <v>0</v>
      </c>
      <c r="X48" s="331">
        <f>('Base Data'!BA48+'Base Data'!AY48+'Base Data'!AW48)/3</f>
        <v>0</v>
      </c>
      <c r="Y48" s="331">
        <f>('Base Data'!BC48+'Base Data'!BA48+'Base Data'!AY48)/3</f>
        <v>0</v>
      </c>
      <c r="Z48" s="331">
        <f>('Base Data'!BE48+'Base Data'!BC48+'Base Data'!BA48)/3</f>
        <v>0</v>
      </c>
      <c r="AA48" s="331">
        <f>('Base Data'!BG48+'Base Data'!BE48+'Base Data'!BC48)/3</f>
        <v>0</v>
      </c>
      <c r="AB48" s="331">
        <f>('Base Data'!BI48+'Base Data'!BG48+'Base Data'!BE48)/3</f>
        <v>0</v>
      </c>
      <c r="AC48" s="331">
        <f>('Base Data'!BK48+'Base Data'!BI48+'Base Data'!BG48)/3</f>
        <v>0</v>
      </c>
      <c r="AD48" s="331">
        <f>('Base Data'!BM48+'Base Data'!BK48+'Base Data'!BI48)/3</f>
        <v>0</v>
      </c>
    </row>
    <row r="49" spans="1:30">
      <c r="A49" s="332"/>
      <c r="B49" s="323" t="s">
        <v>149</v>
      </c>
      <c r="C49" s="331">
        <f>('Base Data'!K49+'Base Data'!I49+'Base Data'!G49)/3</f>
        <v>0</v>
      </c>
      <c r="D49" s="331">
        <f>('Base Data'!M49+'Base Data'!K49+'Base Data'!I49)/3</f>
        <v>0</v>
      </c>
      <c r="E49" s="331">
        <f>('Base Data'!O49+'Base Data'!M49+'Base Data'!K49)/3</f>
        <v>0</v>
      </c>
      <c r="F49" s="331">
        <f>('Base Data'!Q49+'Base Data'!O49+'Base Data'!M49)/3</f>
        <v>0</v>
      </c>
      <c r="G49" s="331">
        <f>('Base Data'!S49+'Base Data'!Q49+'Base Data'!O49)/3</f>
        <v>0</v>
      </c>
      <c r="H49" s="331">
        <f>('Base Data'!U49+'Base Data'!S49+'Base Data'!Q49)/3</f>
        <v>0</v>
      </c>
      <c r="I49" s="331">
        <f>('Base Data'!W49+'Base Data'!U49+'Base Data'!S49)/3</f>
        <v>0</v>
      </c>
      <c r="J49" s="331">
        <f>('Base Data'!Y49+'Base Data'!W49+'Base Data'!U49)/3</f>
        <v>0</v>
      </c>
      <c r="K49" s="331">
        <f>('Base Data'!AA49+'Base Data'!Y49+'Base Data'!W49)/3</f>
        <v>0</v>
      </c>
      <c r="L49" s="331">
        <f>('Base Data'!AC49+'Base Data'!AA49+'Base Data'!Y49)/3</f>
        <v>0</v>
      </c>
      <c r="M49" s="331">
        <f>('Base Data'!AE49+'Base Data'!AC49+'Base Data'!AA49)/3</f>
        <v>0</v>
      </c>
      <c r="N49" s="331">
        <f>('Base Data'!AG49+'Base Data'!AE49+'Base Data'!AC49)/3</f>
        <v>0</v>
      </c>
      <c r="O49" s="331">
        <f>('Base Data'!AI49+'Base Data'!AG49+'Base Data'!AE49)/3</f>
        <v>0</v>
      </c>
      <c r="P49" s="331">
        <f>('Base Data'!AK49+'Base Data'!AI49+'Base Data'!AG49)/3</f>
        <v>0</v>
      </c>
      <c r="Q49" s="331">
        <f>('Base Data'!AM49+'Base Data'!AK49+'Base Data'!AI49)/3</f>
        <v>0</v>
      </c>
      <c r="R49" s="331">
        <f>('Base Data'!AO49+'Base Data'!AM49+'Base Data'!AK49)/3</f>
        <v>0</v>
      </c>
      <c r="S49" s="331">
        <f>('Base Data'!AQ49+'Base Data'!AO49+'Base Data'!AM49)/3</f>
        <v>0</v>
      </c>
      <c r="T49" s="331">
        <f>('Base Data'!AS49+'Base Data'!AQ49+'Base Data'!AO49)/3</f>
        <v>0</v>
      </c>
      <c r="U49" s="331">
        <f>('Base Data'!AU49+'Base Data'!AS49+'Base Data'!AQ49)/3</f>
        <v>0</v>
      </c>
      <c r="V49" s="331">
        <f>('Base Data'!AW49+'Base Data'!AU49+'Base Data'!AS49)/3</f>
        <v>0</v>
      </c>
      <c r="W49" s="331">
        <f>('Base Data'!AY49+'Base Data'!AW49+'Base Data'!AU49)/3</f>
        <v>0</v>
      </c>
      <c r="X49" s="331">
        <f>('Base Data'!BA49+'Base Data'!AY49+'Base Data'!AW49)/3</f>
        <v>0</v>
      </c>
      <c r="Y49" s="331">
        <f>('Base Data'!BC49+'Base Data'!BA49+'Base Data'!AY49)/3</f>
        <v>0</v>
      </c>
      <c r="Z49" s="331">
        <f>('Base Data'!BE49+'Base Data'!BC49+'Base Data'!BA49)/3</f>
        <v>0</v>
      </c>
      <c r="AA49" s="331">
        <f>('Base Data'!BG49+'Base Data'!BE49+'Base Data'!BC49)/3</f>
        <v>0</v>
      </c>
      <c r="AB49" s="331">
        <f>('Base Data'!BI49+'Base Data'!BG49+'Base Data'!BE49)/3</f>
        <v>0</v>
      </c>
      <c r="AC49" s="331">
        <f>('Base Data'!BK49+'Base Data'!BI49+'Base Data'!BG49)/3</f>
        <v>0</v>
      </c>
      <c r="AD49" s="331">
        <f>('Base Data'!BM49+'Base Data'!BK49+'Base Data'!BI49)/3</f>
        <v>0</v>
      </c>
    </row>
    <row r="50" spans="1:30">
      <c r="A50" s="332"/>
      <c r="B50" s="323" t="s">
        <v>150</v>
      </c>
      <c r="C50" s="331">
        <f>('Base Data'!K50+'Base Data'!I50+'Base Data'!G50)/3</f>
        <v>41.736666666666672</v>
      </c>
      <c r="D50" s="331">
        <f>('Base Data'!M50+'Base Data'!K50+'Base Data'!I50)/3</f>
        <v>134.04333333333332</v>
      </c>
      <c r="E50" s="331">
        <f>('Base Data'!O50+'Base Data'!M50+'Base Data'!K50)/3</f>
        <v>126.96666666666665</v>
      </c>
      <c r="F50" s="331">
        <f>('Base Data'!Q50+'Base Data'!O50+'Base Data'!M50)/3</f>
        <v>92.306666666666658</v>
      </c>
      <c r="G50" s="331">
        <f>('Base Data'!S50+'Base Data'!Q50+'Base Data'!O50)/3</f>
        <v>0</v>
      </c>
      <c r="H50" s="331">
        <f>('Base Data'!U50+'Base Data'!S50+'Base Data'!Q50)/3</f>
        <v>0</v>
      </c>
      <c r="I50" s="331">
        <f>('Base Data'!W50+'Base Data'!U50+'Base Data'!S50)/3</f>
        <v>0</v>
      </c>
      <c r="J50" s="331">
        <f>('Base Data'!Y50+'Base Data'!W50+'Base Data'!U50)/3</f>
        <v>0</v>
      </c>
      <c r="K50" s="331">
        <f>('Base Data'!AA50+'Base Data'!Y50+'Base Data'!W50)/3</f>
        <v>0</v>
      </c>
      <c r="L50" s="331">
        <f>('Base Data'!AC50+'Base Data'!AA50+'Base Data'!Y50)/3</f>
        <v>0</v>
      </c>
      <c r="M50" s="331">
        <f>('Base Data'!AE50+'Base Data'!AC50+'Base Data'!AA50)/3</f>
        <v>0</v>
      </c>
      <c r="N50" s="331">
        <f>('Base Data'!AG50+'Base Data'!AE50+'Base Data'!AC50)/3</f>
        <v>0</v>
      </c>
      <c r="O50" s="331">
        <f>('Base Data'!AI50+'Base Data'!AG50+'Base Data'!AE50)/3</f>
        <v>0</v>
      </c>
      <c r="P50" s="331">
        <f>('Base Data'!AK50+'Base Data'!AI50+'Base Data'!AG50)/3</f>
        <v>0</v>
      </c>
      <c r="Q50" s="331">
        <f>('Base Data'!AM50+'Base Data'!AK50+'Base Data'!AI50)/3</f>
        <v>0</v>
      </c>
      <c r="R50" s="331">
        <f>('Base Data'!AO50+'Base Data'!AM50+'Base Data'!AK50)/3</f>
        <v>0</v>
      </c>
      <c r="S50" s="331">
        <f>('Base Data'!AQ50+'Base Data'!AO50+'Base Data'!AM50)/3</f>
        <v>0</v>
      </c>
      <c r="T50" s="331">
        <f>('Base Data'!AS50+'Base Data'!AQ50+'Base Data'!AO50)/3</f>
        <v>0</v>
      </c>
      <c r="U50" s="331">
        <f>('Base Data'!AU50+'Base Data'!AS50+'Base Data'!AQ50)/3</f>
        <v>0</v>
      </c>
      <c r="V50" s="331">
        <f>('Base Data'!AW50+'Base Data'!AU50+'Base Data'!AS50)/3</f>
        <v>0</v>
      </c>
      <c r="W50" s="331">
        <f>('Base Data'!AY50+'Base Data'!AW50+'Base Data'!AU50)/3</f>
        <v>0</v>
      </c>
      <c r="X50" s="331">
        <f>('Base Data'!BA50+'Base Data'!AY50+'Base Data'!AW50)/3</f>
        <v>0</v>
      </c>
      <c r="Y50" s="331">
        <f>('Base Data'!BC50+'Base Data'!BA50+'Base Data'!AY50)/3</f>
        <v>0</v>
      </c>
      <c r="Z50" s="331">
        <f>('Base Data'!BE50+'Base Data'!BC50+'Base Data'!BA50)/3</f>
        <v>0</v>
      </c>
      <c r="AA50" s="331">
        <f>('Base Data'!BG50+'Base Data'!BE50+'Base Data'!BC50)/3</f>
        <v>0</v>
      </c>
      <c r="AB50" s="331">
        <f>('Base Data'!BI50+'Base Data'!BG50+'Base Data'!BE50)/3</f>
        <v>0</v>
      </c>
      <c r="AC50" s="331">
        <f>('Base Data'!BK50+'Base Data'!BI50+'Base Data'!BG50)/3</f>
        <v>0</v>
      </c>
      <c r="AD50" s="331">
        <f>('Base Data'!BM50+'Base Data'!BK50+'Base Data'!BI50)/3</f>
        <v>0</v>
      </c>
    </row>
    <row r="51" spans="1:30">
      <c r="A51" s="332"/>
      <c r="B51" s="323" t="s">
        <v>151</v>
      </c>
      <c r="C51" s="331">
        <f>('Base Data'!K51+'Base Data'!I51+'Base Data'!G51)/3</f>
        <v>0</v>
      </c>
      <c r="D51" s="331">
        <f>('Base Data'!M51+'Base Data'!K51+'Base Data'!I51)/3</f>
        <v>0</v>
      </c>
      <c r="E51" s="331">
        <f>('Base Data'!O51+'Base Data'!M51+'Base Data'!K51)/3</f>
        <v>0</v>
      </c>
      <c r="F51" s="331">
        <f>('Base Data'!Q51+'Base Data'!O51+'Base Data'!M51)/3</f>
        <v>0</v>
      </c>
      <c r="G51" s="331">
        <f>('Base Data'!S51+'Base Data'!Q51+'Base Data'!O51)/3</f>
        <v>0</v>
      </c>
      <c r="H51" s="331">
        <f>('Base Data'!U51+'Base Data'!S51+'Base Data'!Q51)/3</f>
        <v>0</v>
      </c>
      <c r="I51" s="331">
        <f>('Base Data'!W51+'Base Data'!U51+'Base Data'!S51)/3</f>
        <v>0</v>
      </c>
      <c r="J51" s="331">
        <f>('Base Data'!Y51+'Base Data'!W51+'Base Data'!U51)/3</f>
        <v>0</v>
      </c>
      <c r="K51" s="331">
        <f>('Base Data'!AA51+'Base Data'!Y51+'Base Data'!W51)/3</f>
        <v>0</v>
      </c>
      <c r="L51" s="331">
        <f>('Base Data'!AC51+'Base Data'!AA51+'Base Data'!Y51)/3</f>
        <v>0</v>
      </c>
      <c r="M51" s="331">
        <f>('Base Data'!AE51+'Base Data'!AC51+'Base Data'!AA51)/3</f>
        <v>0</v>
      </c>
      <c r="N51" s="331">
        <f>('Base Data'!AG51+'Base Data'!AE51+'Base Data'!AC51)/3</f>
        <v>0</v>
      </c>
      <c r="O51" s="331">
        <f>('Base Data'!AI51+'Base Data'!AG51+'Base Data'!AE51)/3</f>
        <v>74.166666666666671</v>
      </c>
      <c r="P51" s="331">
        <f>('Base Data'!AK51+'Base Data'!AI51+'Base Data'!AG51)/3</f>
        <v>74.166666666666671</v>
      </c>
      <c r="Q51" s="331">
        <f>('Base Data'!AM51+'Base Data'!AK51+'Base Data'!AI51)/3</f>
        <v>74.166666666666671</v>
      </c>
      <c r="R51" s="331">
        <f>('Base Data'!AO51+'Base Data'!AM51+'Base Data'!AK51)/3</f>
        <v>10</v>
      </c>
      <c r="S51" s="331">
        <f>('Base Data'!AQ51+'Base Data'!AO51+'Base Data'!AM51)/3</f>
        <v>91.25</v>
      </c>
      <c r="T51" s="331">
        <f>('Base Data'!AS51+'Base Data'!AQ51+'Base Data'!AO51)/3</f>
        <v>168.07333333333335</v>
      </c>
      <c r="U51" s="331">
        <f>('Base Data'!AU51+'Base Data'!AS51+'Base Data'!AQ51)/3</f>
        <v>519.49333333333345</v>
      </c>
      <c r="V51" s="331">
        <f>('Base Data'!AW51+'Base Data'!AU51+'Base Data'!AS51)/3</f>
        <v>438.2433333333334</v>
      </c>
      <c r="W51" s="331">
        <f>('Base Data'!AY51+'Base Data'!AW51+'Base Data'!AU51)/3</f>
        <v>523.36333333333334</v>
      </c>
      <c r="X51" s="331">
        <f>('Base Data'!BA51+'Base Data'!AY51+'Base Data'!AW51)/3</f>
        <v>206.28166666666667</v>
      </c>
      <c r="Y51" s="331">
        <f>('Base Data'!BC51+'Base Data'!BA51+'Base Data'!AY51)/3</f>
        <v>316.50166666666667</v>
      </c>
      <c r="Z51" s="331">
        <f>('Base Data'!BE51+'Base Data'!BC51+'Base Data'!BA51)/3</f>
        <v>325.13833333333332</v>
      </c>
      <c r="AA51" s="331">
        <f>('Base Data'!BG51+'Base Data'!BE51+'Base Data'!BC51)/3</f>
        <v>345.98166666666663</v>
      </c>
      <c r="AB51" s="331">
        <f>('Base Data'!BI51+'Base Data'!BG51+'Base Data'!BE51)/3</f>
        <v>301.38333333333338</v>
      </c>
      <c r="AC51" s="331">
        <f>('Base Data'!BK51+'Base Data'!BI51+'Base Data'!BG51)/3</f>
        <v>296.10000000000008</v>
      </c>
      <c r="AD51" s="331">
        <f>('Base Data'!BM51+'Base Data'!BK51+'Base Data'!BI51)/3</f>
        <v>267.97833333333335</v>
      </c>
    </row>
    <row r="52" spans="1:30">
      <c r="A52" s="332"/>
      <c r="B52" s="323" t="s">
        <v>152</v>
      </c>
      <c r="C52" s="331">
        <f>('Base Data'!K52+'Base Data'!I52+'Base Data'!G52)/3</f>
        <v>0</v>
      </c>
      <c r="D52" s="331">
        <f>('Base Data'!M52+'Base Data'!K52+'Base Data'!I52)/3</f>
        <v>0</v>
      </c>
      <c r="E52" s="331">
        <f>('Base Data'!O52+'Base Data'!M52+'Base Data'!K52)/3</f>
        <v>0</v>
      </c>
      <c r="F52" s="331">
        <f>('Base Data'!Q52+'Base Data'!O52+'Base Data'!M52)/3</f>
        <v>0</v>
      </c>
      <c r="G52" s="331">
        <f>('Base Data'!S52+'Base Data'!Q52+'Base Data'!O52)/3</f>
        <v>0</v>
      </c>
      <c r="H52" s="331">
        <f>('Base Data'!U52+'Base Data'!S52+'Base Data'!Q52)/3</f>
        <v>0</v>
      </c>
      <c r="I52" s="331">
        <f>('Base Data'!W52+'Base Data'!U52+'Base Data'!S52)/3</f>
        <v>0</v>
      </c>
      <c r="J52" s="331">
        <f>('Base Data'!Y52+'Base Data'!W52+'Base Data'!U52)/3</f>
        <v>0</v>
      </c>
      <c r="K52" s="331">
        <f>('Base Data'!AA52+'Base Data'!Y52+'Base Data'!W52)/3</f>
        <v>0</v>
      </c>
      <c r="L52" s="331">
        <f>('Base Data'!AC52+'Base Data'!AA52+'Base Data'!Y52)/3</f>
        <v>0</v>
      </c>
      <c r="M52" s="331">
        <f>('Base Data'!AE52+'Base Data'!AC52+'Base Data'!AA52)/3</f>
        <v>0</v>
      </c>
      <c r="N52" s="331">
        <f>('Base Data'!AG52+'Base Data'!AE52+'Base Data'!AC52)/3</f>
        <v>0</v>
      </c>
      <c r="O52" s="331">
        <f>('Base Data'!AI52+'Base Data'!AG52+'Base Data'!AE52)/3</f>
        <v>0</v>
      </c>
      <c r="P52" s="331">
        <f>('Base Data'!AK52+'Base Data'!AI52+'Base Data'!AG52)/3</f>
        <v>0</v>
      </c>
      <c r="Q52" s="331">
        <f>('Base Data'!AM52+'Base Data'!AK52+'Base Data'!AI52)/3</f>
        <v>0</v>
      </c>
      <c r="R52" s="331">
        <f>('Base Data'!AO52+'Base Data'!AM52+'Base Data'!AK52)/3</f>
        <v>0</v>
      </c>
      <c r="S52" s="331">
        <f>('Base Data'!AQ52+'Base Data'!AO52+'Base Data'!AM52)/3</f>
        <v>0</v>
      </c>
      <c r="T52" s="331">
        <f>('Base Data'!AS52+'Base Data'!AQ52+'Base Data'!AO52)/3</f>
        <v>0</v>
      </c>
      <c r="U52" s="331">
        <f>('Base Data'!AU52+'Base Data'!AS52+'Base Data'!AQ52)/3</f>
        <v>0</v>
      </c>
      <c r="V52" s="331">
        <f>('Base Data'!AW52+'Base Data'!AU52+'Base Data'!AS52)/3</f>
        <v>0</v>
      </c>
      <c r="W52" s="331">
        <f>('Base Data'!AY52+'Base Data'!AW52+'Base Data'!AU52)/3</f>
        <v>0</v>
      </c>
      <c r="X52" s="331">
        <f>('Base Data'!BA52+'Base Data'!AY52+'Base Data'!AW52)/3</f>
        <v>0</v>
      </c>
      <c r="Y52" s="331">
        <f>('Base Data'!BC52+'Base Data'!BA52+'Base Data'!AY52)/3</f>
        <v>0</v>
      </c>
      <c r="Z52" s="331">
        <f>('Base Data'!BE52+'Base Data'!BC52+'Base Data'!BA52)/3</f>
        <v>0</v>
      </c>
      <c r="AA52" s="331">
        <f>('Base Data'!BG52+'Base Data'!BE52+'Base Data'!BC52)/3</f>
        <v>0</v>
      </c>
      <c r="AB52" s="331">
        <f>('Base Data'!BI52+'Base Data'!BG52+'Base Data'!BE52)/3</f>
        <v>0</v>
      </c>
      <c r="AC52" s="331">
        <f>('Base Data'!BK52+'Base Data'!BI52+'Base Data'!BG52)/3</f>
        <v>0</v>
      </c>
      <c r="AD52" s="331">
        <f>('Base Data'!BM52+'Base Data'!BK52+'Base Data'!BI52)/3</f>
        <v>0</v>
      </c>
    </row>
    <row r="53" spans="1:30">
      <c r="A53" s="332"/>
      <c r="B53" s="323" t="s">
        <v>153</v>
      </c>
      <c r="C53" s="331">
        <f>('Base Data'!K53+'Base Data'!I53+'Base Data'!G53)/3</f>
        <v>0</v>
      </c>
      <c r="D53" s="331">
        <f>('Base Data'!M53+'Base Data'!K53+'Base Data'!I53)/3</f>
        <v>0</v>
      </c>
      <c r="E53" s="331">
        <f>('Base Data'!O53+'Base Data'!M53+'Base Data'!K53)/3</f>
        <v>0</v>
      </c>
      <c r="F53" s="331">
        <f>('Base Data'!Q53+'Base Data'!O53+'Base Data'!M53)/3</f>
        <v>0</v>
      </c>
      <c r="G53" s="331">
        <f>('Base Data'!S53+'Base Data'!Q53+'Base Data'!O53)/3</f>
        <v>0</v>
      </c>
      <c r="H53" s="331">
        <f>('Base Data'!U53+'Base Data'!S53+'Base Data'!Q53)/3</f>
        <v>0</v>
      </c>
      <c r="I53" s="331">
        <f>('Base Data'!W53+'Base Data'!U53+'Base Data'!S53)/3</f>
        <v>0</v>
      </c>
      <c r="J53" s="331">
        <f>('Base Data'!Y53+'Base Data'!W53+'Base Data'!U53)/3</f>
        <v>0</v>
      </c>
      <c r="K53" s="331">
        <f>('Base Data'!AA53+'Base Data'!Y53+'Base Data'!W53)/3</f>
        <v>0</v>
      </c>
      <c r="L53" s="331">
        <f>('Base Data'!AC53+'Base Data'!AA53+'Base Data'!Y53)/3</f>
        <v>0</v>
      </c>
      <c r="M53" s="331">
        <f>('Base Data'!AE53+'Base Data'!AC53+'Base Data'!AA53)/3</f>
        <v>0</v>
      </c>
      <c r="N53" s="331">
        <f>('Base Data'!AG53+'Base Data'!AE53+'Base Data'!AC53)/3</f>
        <v>0</v>
      </c>
      <c r="O53" s="331">
        <f>('Base Data'!AI53+'Base Data'!AG53+'Base Data'!AE53)/3</f>
        <v>0</v>
      </c>
      <c r="P53" s="331">
        <f>('Base Data'!AK53+'Base Data'!AI53+'Base Data'!AG53)/3</f>
        <v>0</v>
      </c>
      <c r="Q53" s="331">
        <f>('Base Data'!AM53+'Base Data'!AK53+'Base Data'!AI53)/3</f>
        <v>0</v>
      </c>
      <c r="R53" s="331">
        <f>('Base Data'!AO53+'Base Data'!AM53+'Base Data'!AK53)/3</f>
        <v>0</v>
      </c>
      <c r="S53" s="331">
        <f>('Base Data'!AQ53+'Base Data'!AO53+'Base Data'!AM53)/3</f>
        <v>0</v>
      </c>
      <c r="T53" s="331">
        <f>('Base Data'!AS53+'Base Data'!AQ53+'Base Data'!AO53)/3</f>
        <v>0</v>
      </c>
      <c r="U53" s="331">
        <f>('Base Data'!AU53+'Base Data'!AS53+'Base Data'!AQ53)/3</f>
        <v>0</v>
      </c>
      <c r="V53" s="331">
        <f>('Base Data'!AW53+'Base Data'!AU53+'Base Data'!AS53)/3</f>
        <v>0</v>
      </c>
      <c r="W53" s="331">
        <f>('Base Data'!AY53+'Base Data'!AW53+'Base Data'!AU53)/3</f>
        <v>0</v>
      </c>
      <c r="X53" s="331">
        <f>('Base Data'!BA53+'Base Data'!AY53+'Base Data'!AW53)/3</f>
        <v>4</v>
      </c>
      <c r="Y53" s="331">
        <f>('Base Data'!BC53+'Base Data'!BA53+'Base Data'!AY53)/3</f>
        <v>29.791666666666668</v>
      </c>
      <c r="Z53" s="331">
        <f>('Base Data'!BE53+'Base Data'!BC53+'Base Data'!BA53)/3</f>
        <v>50.791666666666664</v>
      </c>
      <c r="AA53" s="331">
        <f>('Base Data'!BG53+'Base Data'!BE53+'Base Data'!BC53)/3</f>
        <v>68.791666666666671</v>
      </c>
      <c r="AB53" s="331">
        <f>('Base Data'!BI53+'Base Data'!BG53+'Base Data'!BE53)/3</f>
        <v>68.875</v>
      </c>
      <c r="AC53" s="331">
        <f>('Base Data'!BK53+'Base Data'!BI53+'Base Data'!BG53)/3</f>
        <v>69.725000000000009</v>
      </c>
      <c r="AD53" s="331">
        <f>('Base Data'!BM53+'Base Data'!BK53+'Base Data'!BI53)/3</f>
        <v>60.94166666666667</v>
      </c>
    </row>
    <row r="54" spans="1:30">
      <c r="A54" s="332"/>
      <c r="B54" s="323" t="s">
        <v>154</v>
      </c>
      <c r="C54" s="331">
        <f>('Base Data'!K54+'Base Data'!I54+'Base Data'!G54)/3</f>
        <v>0</v>
      </c>
      <c r="D54" s="331">
        <f>('Base Data'!M54+'Base Data'!K54+'Base Data'!I54)/3</f>
        <v>0</v>
      </c>
      <c r="E54" s="331">
        <f>('Base Data'!O54+'Base Data'!M54+'Base Data'!K54)/3</f>
        <v>0</v>
      </c>
      <c r="F54" s="331">
        <f>('Base Data'!Q54+'Base Data'!O54+'Base Data'!M54)/3</f>
        <v>0</v>
      </c>
      <c r="G54" s="331">
        <f>('Base Data'!S54+'Base Data'!Q54+'Base Data'!O54)/3</f>
        <v>0</v>
      </c>
      <c r="H54" s="331">
        <f>('Base Data'!U54+'Base Data'!S54+'Base Data'!Q54)/3</f>
        <v>0</v>
      </c>
      <c r="I54" s="331">
        <f>('Base Data'!W54+'Base Data'!U54+'Base Data'!S54)/3</f>
        <v>0</v>
      </c>
      <c r="J54" s="331">
        <f>('Base Data'!Y54+'Base Data'!W54+'Base Data'!U54)/3</f>
        <v>0</v>
      </c>
      <c r="K54" s="331">
        <f>('Base Data'!AA54+'Base Data'!Y54+'Base Data'!W54)/3</f>
        <v>0</v>
      </c>
      <c r="L54" s="331">
        <f>('Base Data'!AC54+'Base Data'!AA54+'Base Data'!Y54)/3</f>
        <v>0</v>
      </c>
      <c r="M54" s="331">
        <f>('Base Data'!AE54+'Base Data'!AC54+'Base Data'!AA54)/3</f>
        <v>0</v>
      </c>
      <c r="N54" s="331">
        <f>('Base Data'!AG54+'Base Data'!AE54+'Base Data'!AC54)/3</f>
        <v>0</v>
      </c>
      <c r="O54" s="331">
        <f>('Base Data'!AI54+'Base Data'!AG54+'Base Data'!AE54)/3</f>
        <v>0</v>
      </c>
      <c r="P54" s="331">
        <f>('Base Data'!AK54+'Base Data'!AI54+'Base Data'!AG54)/3</f>
        <v>0</v>
      </c>
      <c r="Q54" s="331">
        <f>('Base Data'!AM54+'Base Data'!AK54+'Base Data'!AI54)/3</f>
        <v>0</v>
      </c>
      <c r="R54" s="331">
        <f>('Base Data'!AO54+'Base Data'!AM54+'Base Data'!AK54)/3</f>
        <v>0</v>
      </c>
      <c r="S54" s="331">
        <f>('Base Data'!AQ54+'Base Data'!AO54+'Base Data'!AM54)/3</f>
        <v>0</v>
      </c>
      <c r="T54" s="331">
        <f>('Base Data'!AS54+'Base Data'!AQ54+'Base Data'!AO54)/3</f>
        <v>0</v>
      </c>
      <c r="U54" s="331">
        <f>('Base Data'!AU54+'Base Data'!AS54+'Base Data'!AQ54)/3</f>
        <v>0</v>
      </c>
      <c r="V54" s="331">
        <f>('Base Data'!AW54+'Base Data'!AU54+'Base Data'!AS54)/3</f>
        <v>0</v>
      </c>
      <c r="W54" s="331">
        <f>('Base Data'!AY54+'Base Data'!AW54+'Base Data'!AU54)/3</f>
        <v>0</v>
      </c>
      <c r="X54" s="331">
        <f>('Base Data'!BA54+'Base Data'!AY54+'Base Data'!AW54)/3</f>
        <v>0</v>
      </c>
      <c r="Y54" s="331">
        <f>('Base Data'!BC54+'Base Data'!BA54+'Base Data'!AY54)/3</f>
        <v>0</v>
      </c>
      <c r="Z54" s="331">
        <f>('Base Data'!BE54+'Base Data'!BC54+'Base Data'!BA54)/3</f>
        <v>0</v>
      </c>
      <c r="AA54" s="331">
        <f>('Base Data'!BG54+'Base Data'!BE54+'Base Data'!BC54)/3</f>
        <v>0</v>
      </c>
      <c r="AB54" s="331">
        <f>('Base Data'!BI54+'Base Data'!BG54+'Base Data'!BE54)/3</f>
        <v>0</v>
      </c>
      <c r="AC54" s="331">
        <f>('Base Data'!BK54+'Base Data'!BI54+'Base Data'!BG54)/3</f>
        <v>9.6</v>
      </c>
      <c r="AD54" s="331">
        <f>('Base Data'!BM54+'Base Data'!BK54+'Base Data'!BI54)/3</f>
        <v>9.6</v>
      </c>
    </row>
    <row r="55" spans="1:30" ht="15.75" thickBot="1">
      <c r="A55" s="332"/>
      <c r="B55" s="323" t="s">
        <v>155</v>
      </c>
      <c r="C55" s="331">
        <f>('Base Data'!K55+'Base Data'!I55+'Base Data'!G55)/3</f>
        <v>0</v>
      </c>
      <c r="D55" s="331">
        <f>('Base Data'!M55+'Base Data'!K55+'Base Data'!I55)/3</f>
        <v>0</v>
      </c>
      <c r="E55" s="331">
        <f>('Base Data'!O55+'Base Data'!M55+'Base Data'!K55)/3</f>
        <v>0</v>
      </c>
      <c r="F55" s="331">
        <f>('Base Data'!Q55+'Base Data'!O55+'Base Data'!M55)/3</f>
        <v>0</v>
      </c>
      <c r="G55" s="331">
        <f>('Base Data'!S55+'Base Data'!Q55+'Base Data'!O55)/3</f>
        <v>0</v>
      </c>
      <c r="H55" s="331">
        <f>('Base Data'!U55+'Base Data'!S55+'Base Data'!Q55)/3</f>
        <v>0</v>
      </c>
      <c r="I55" s="331">
        <f>('Base Data'!W55+'Base Data'!U55+'Base Data'!S55)/3</f>
        <v>0</v>
      </c>
      <c r="J55" s="331">
        <f>('Base Data'!Y55+'Base Data'!W55+'Base Data'!U55)/3</f>
        <v>0</v>
      </c>
      <c r="K55" s="331">
        <f>('Base Data'!AA55+'Base Data'!Y55+'Base Data'!W55)/3</f>
        <v>0</v>
      </c>
      <c r="L55" s="331">
        <f>('Base Data'!AC55+'Base Data'!AA55+'Base Data'!Y55)/3</f>
        <v>0</v>
      </c>
      <c r="M55" s="331">
        <f>('Base Data'!AE55+'Base Data'!AC55+'Base Data'!AA55)/3</f>
        <v>0</v>
      </c>
      <c r="N55" s="331">
        <f>('Base Data'!AG55+'Base Data'!AE55+'Base Data'!AC55)/3</f>
        <v>0</v>
      </c>
      <c r="O55" s="331">
        <f>('Base Data'!AI55+'Base Data'!AG55+'Base Data'!AE55)/3</f>
        <v>0</v>
      </c>
      <c r="P55" s="331">
        <f>('Base Data'!AK55+'Base Data'!AI55+'Base Data'!AG55)/3</f>
        <v>0</v>
      </c>
      <c r="Q55" s="331">
        <f>('Base Data'!AM55+'Base Data'!AK55+'Base Data'!AI55)/3</f>
        <v>0</v>
      </c>
      <c r="R55" s="331">
        <f>('Base Data'!AO55+'Base Data'!AM55+'Base Data'!AK55)/3</f>
        <v>0</v>
      </c>
      <c r="S55" s="331">
        <f>('Base Data'!AQ55+'Base Data'!AO55+'Base Data'!AM55)/3</f>
        <v>0</v>
      </c>
      <c r="T55" s="331">
        <f>('Base Data'!AS55+'Base Data'!AQ55+'Base Data'!AO55)/3</f>
        <v>0</v>
      </c>
      <c r="U55" s="331">
        <f>('Base Data'!AU55+'Base Data'!AS55+'Base Data'!AQ55)/3</f>
        <v>0</v>
      </c>
      <c r="V55" s="331">
        <f>('Base Data'!AW55+'Base Data'!AU55+'Base Data'!AS55)/3</f>
        <v>0</v>
      </c>
      <c r="W55" s="331">
        <f>('Base Data'!AY55+'Base Data'!AW55+'Base Data'!AU55)/3</f>
        <v>0</v>
      </c>
      <c r="X55" s="331">
        <f>('Base Data'!BA55+'Base Data'!AY55+'Base Data'!AW55)/3</f>
        <v>0</v>
      </c>
      <c r="Y55" s="331">
        <f>('Base Data'!BC55+'Base Data'!BA55+'Base Data'!AY55)/3</f>
        <v>0</v>
      </c>
      <c r="Z55" s="331">
        <f>('Base Data'!BE55+'Base Data'!BC55+'Base Data'!BA55)/3</f>
        <v>0</v>
      </c>
      <c r="AA55" s="331">
        <f>('Base Data'!BG55+'Base Data'!BE55+'Base Data'!BC55)/3</f>
        <v>0</v>
      </c>
      <c r="AB55" s="331">
        <f>('Base Data'!BI55+'Base Data'!BG55+'Base Data'!BE55)/3</f>
        <v>0</v>
      </c>
      <c r="AC55" s="331">
        <f>('Base Data'!BK55+'Base Data'!BI55+'Base Data'!BG55)/3</f>
        <v>0</v>
      </c>
      <c r="AD55" s="331">
        <f>('Base Data'!BM55+'Base Data'!BK55+'Base Data'!BI55)/3</f>
        <v>13.07</v>
      </c>
    </row>
    <row r="56" spans="1:30" ht="15.75" thickBot="1">
      <c r="A56" s="337" t="s">
        <v>156</v>
      </c>
      <c r="B56" s="338"/>
      <c r="C56" s="341">
        <f>('Base Data'!K56+'Base Data'!I56+'Base Data'!G56)/3</f>
        <v>2834.86</v>
      </c>
      <c r="D56" s="341">
        <f>('Base Data'!M56+'Base Data'!K56+'Base Data'!I56)/3</f>
        <v>3877.2966666666666</v>
      </c>
      <c r="E56" s="341">
        <f>('Base Data'!O56+'Base Data'!M56+'Base Data'!K56)/3</f>
        <v>4485.5716666666667</v>
      </c>
      <c r="F56" s="341">
        <f>('Base Data'!Q56+'Base Data'!O56+'Base Data'!M56)/3</f>
        <v>4305.9216666666662</v>
      </c>
      <c r="G56" s="341">
        <f>('Base Data'!S56+'Base Data'!Q56+'Base Data'!O56)/3</f>
        <v>3566.4250000000006</v>
      </c>
      <c r="H56" s="341">
        <f>('Base Data'!U56+'Base Data'!S56+'Base Data'!Q56)/3</f>
        <v>3049.2166666666672</v>
      </c>
      <c r="I56" s="341">
        <f>('Base Data'!W56+'Base Data'!U56+'Base Data'!S56)/3</f>
        <v>3006.8716666666674</v>
      </c>
      <c r="J56" s="341">
        <f>('Base Data'!Y56+'Base Data'!W56+'Base Data'!U56)/3</f>
        <v>2858.0083333333332</v>
      </c>
      <c r="K56" s="341">
        <f>('Base Data'!AA56+'Base Data'!Y56+'Base Data'!W56)/3</f>
        <v>3044.0450000000001</v>
      </c>
      <c r="L56" s="341">
        <f>('Base Data'!AC56+'Base Data'!AA56+'Base Data'!Y56)/3</f>
        <v>3238.1983333333337</v>
      </c>
      <c r="M56" s="341">
        <f>('Base Data'!AE56+'Base Data'!AC56+'Base Data'!AA56)/3</f>
        <v>3278.5866666666661</v>
      </c>
      <c r="N56" s="341">
        <f>('Base Data'!AG56+'Base Data'!AE56+'Base Data'!AC56)/3</f>
        <v>3285.8116666666665</v>
      </c>
      <c r="O56" s="341">
        <f>('Base Data'!AI56+'Base Data'!AG56+'Base Data'!AE56)/3</f>
        <v>3305.7533333333336</v>
      </c>
      <c r="P56" s="341">
        <f>('Base Data'!AK56+'Base Data'!AI56+'Base Data'!AG56)/3</f>
        <v>3184.5166666666664</v>
      </c>
      <c r="Q56" s="341">
        <f>('Base Data'!AM56+'Base Data'!AK56+'Base Data'!AI56)/3</f>
        <v>2848.8809999999999</v>
      </c>
      <c r="R56" s="341">
        <f>('Base Data'!AO56+'Base Data'!AM56+'Base Data'!AK56)/3</f>
        <v>2615.011</v>
      </c>
      <c r="S56" s="341">
        <f>('Base Data'!AQ56+'Base Data'!AO56+'Base Data'!AM56)/3</f>
        <v>2254.8809999999999</v>
      </c>
      <c r="T56" s="341">
        <f>('Base Data'!AS56+'Base Data'!AQ56+'Base Data'!AO56)/3</f>
        <v>2111.3716666666664</v>
      </c>
      <c r="U56" s="341">
        <f>('Base Data'!AU56+'Base Data'!AS56+'Base Data'!AQ56)/3</f>
        <v>2122.7016666666664</v>
      </c>
      <c r="V56" s="341">
        <f>('Base Data'!AW56+'Base Data'!AU56+'Base Data'!AS56)/3</f>
        <v>2302.0433333333335</v>
      </c>
      <c r="W56" s="341">
        <f>('Base Data'!AY56+'Base Data'!AW56+'Base Data'!AU56)/3</f>
        <v>2617.0866666666666</v>
      </c>
      <c r="X56" s="341">
        <f>('Base Data'!BA56+'Base Data'!AY56+'Base Data'!AW56)/3</f>
        <v>2929.2849999999999</v>
      </c>
      <c r="Y56" s="341">
        <f>('Base Data'!BC56+'Base Data'!BA56+'Base Data'!AY56)/3</f>
        <v>3135.4733333333334</v>
      </c>
      <c r="Z56" s="341">
        <f>('Base Data'!BE56+'Base Data'!BC56+'Base Data'!BA56)/3</f>
        <v>3580.2149999999997</v>
      </c>
      <c r="AA56" s="341">
        <f>('Base Data'!BG56+'Base Data'!BE56+'Base Data'!BC56)/3</f>
        <v>3258.2383333333332</v>
      </c>
      <c r="AB56" s="341">
        <f>('Base Data'!BI56+'Base Data'!BG56+'Base Data'!BE56)/3</f>
        <v>3303.56</v>
      </c>
      <c r="AC56" s="341">
        <f>('Base Data'!BK56+'Base Data'!BI56+'Base Data'!BG56)/3</f>
        <v>3204.876666666667</v>
      </c>
      <c r="AD56" s="341">
        <f>('Base Data'!BM56+'Base Data'!BK56+'Base Data'!BI56)/3</f>
        <v>3085.7816666666672</v>
      </c>
    </row>
    <row r="57" spans="1:30">
      <c r="A57" s="328" t="s">
        <v>23</v>
      </c>
      <c r="B57" s="323" t="s">
        <v>157</v>
      </c>
      <c r="C57" s="331">
        <f>('Base Data'!K57+'Base Data'!I57+'Base Data'!G57)/3</f>
        <v>1242.1266666666668</v>
      </c>
      <c r="D57" s="331">
        <f>('Base Data'!M57+'Base Data'!K57+'Base Data'!I57)/3</f>
        <v>1260.7966666666669</v>
      </c>
      <c r="E57" s="331">
        <f>('Base Data'!O57+'Base Data'!M57+'Base Data'!K57)/3</f>
        <v>1260.4833333333338</v>
      </c>
      <c r="F57" s="331">
        <f>('Base Data'!Q57+'Base Data'!O57+'Base Data'!M57)/3</f>
        <v>1096.636666666667</v>
      </c>
      <c r="G57" s="331">
        <f>('Base Data'!S57+'Base Data'!Q57+'Base Data'!O57)/3</f>
        <v>1005.6300000000001</v>
      </c>
      <c r="H57" s="331">
        <f>('Base Data'!U57+'Base Data'!S57+'Base Data'!Q57)/3</f>
        <v>898.88333333333333</v>
      </c>
      <c r="I57" s="331">
        <f>('Base Data'!W57+'Base Data'!U57+'Base Data'!S57)/3</f>
        <v>895.99666666666656</v>
      </c>
      <c r="J57" s="331">
        <f>('Base Data'!Y57+'Base Data'!W57+'Base Data'!U57)/3</f>
        <v>874.48833333333334</v>
      </c>
      <c r="K57" s="331">
        <f>('Base Data'!AA57+'Base Data'!Y57+'Base Data'!W57)/3</f>
        <v>723.95499999999993</v>
      </c>
      <c r="L57" s="331">
        <f>('Base Data'!AC57+'Base Data'!AA57+'Base Data'!Y57)/3</f>
        <v>694.23500000000001</v>
      </c>
      <c r="M57" s="331">
        <f>('Base Data'!AE57+'Base Data'!AC57+'Base Data'!AA57)/3</f>
        <v>600.99666666666667</v>
      </c>
      <c r="N57" s="331">
        <f>('Base Data'!AG57+'Base Data'!AE57+'Base Data'!AC57)/3</f>
        <v>669.74666666666678</v>
      </c>
      <c r="O57" s="331">
        <f>('Base Data'!AI57+'Base Data'!AG57+'Base Data'!AE57)/3</f>
        <v>715.92000000000007</v>
      </c>
      <c r="P57" s="331">
        <f>('Base Data'!AK57+'Base Data'!AI57+'Base Data'!AG57)/3</f>
        <v>808.85333333333335</v>
      </c>
      <c r="Q57" s="331">
        <f>('Base Data'!AM57+'Base Data'!AK57+'Base Data'!AI57)/3</f>
        <v>841.63</v>
      </c>
      <c r="R57" s="331">
        <f>('Base Data'!AO57+'Base Data'!AM57+'Base Data'!AK57)/3</f>
        <v>862.38333333333333</v>
      </c>
      <c r="S57" s="331">
        <f>('Base Data'!AQ57+'Base Data'!AO57+'Base Data'!AM57)/3</f>
        <v>825.72333333333336</v>
      </c>
      <c r="T57" s="331">
        <f>('Base Data'!AS57+'Base Data'!AQ57+'Base Data'!AO57)/3</f>
        <v>819.65666666666675</v>
      </c>
      <c r="U57" s="331">
        <f>('Base Data'!AU57+'Base Data'!AS57+'Base Data'!AQ57)/3</f>
        <v>852.30333333333328</v>
      </c>
      <c r="V57" s="331">
        <f>('Base Data'!AW57+'Base Data'!AU57+'Base Data'!AS57)/3</f>
        <v>880.26666666666677</v>
      </c>
      <c r="W57" s="331">
        <f>('Base Data'!AY57+'Base Data'!AW57+'Base Data'!AU57)/3</f>
        <v>809.7600000000001</v>
      </c>
      <c r="X57" s="331">
        <f>('Base Data'!BA57+'Base Data'!AY57+'Base Data'!AW57)/3</f>
        <v>733.10333333333347</v>
      </c>
      <c r="Y57" s="331">
        <f>('Base Data'!BC57+'Base Data'!BA57+'Base Data'!AY57)/3</f>
        <v>706.76666666666677</v>
      </c>
      <c r="Z57" s="331">
        <f>('Base Data'!BE57+'Base Data'!BC57+'Base Data'!BA57)/3</f>
        <v>786.13</v>
      </c>
      <c r="AA57" s="331">
        <f>('Base Data'!BG57+'Base Data'!BE57+'Base Data'!BC57)/3</f>
        <v>729.59</v>
      </c>
      <c r="AB57" s="331">
        <f>('Base Data'!BI57+'Base Data'!BG57+'Base Data'!BE57)/3</f>
        <v>687.71333333333325</v>
      </c>
      <c r="AC57" s="331">
        <f>('Base Data'!BK57+'Base Data'!BI57+'Base Data'!BG57)/3</f>
        <v>558.41999999999996</v>
      </c>
      <c r="AD57" s="331">
        <f>('Base Data'!BM57+'Base Data'!BK57+'Base Data'!BI57)/3</f>
        <v>525.09333333333325</v>
      </c>
    </row>
    <row r="58" spans="1:30">
      <c r="A58" s="332"/>
      <c r="B58" s="323" t="s">
        <v>158</v>
      </c>
      <c r="C58" s="331">
        <f>('Base Data'!K58+'Base Data'!I58+'Base Data'!G58)/3</f>
        <v>236.41666666666666</v>
      </c>
      <c r="D58" s="331">
        <f>('Base Data'!M58+'Base Data'!K58+'Base Data'!I58)/3</f>
        <v>239.66666666666666</v>
      </c>
      <c r="E58" s="331">
        <f>('Base Data'!O58+'Base Data'!M58+'Base Data'!K58)/3</f>
        <v>219.25</v>
      </c>
      <c r="F58" s="331">
        <f>('Base Data'!Q58+'Base Data'!O58+'Base Data'!M58)/3</f>
        <v>221.41666666666666</v>
      </c>
      <c r="G58" s="331">
        <f>('Base Data'!S58+'Base Data'!Q58+'Base Data'!O58)/3</f>
        <v>273.58333333333331</v>
      </c>
      <c r="H58" s="331">
        <f>('Base Data'!U58+'Base Data'!S58+'Base Data'!Q58)/3</f>
        <v>213.66666666666666</v>
      </c>
      <c r="I58" s="331">
        <f>('Base Data'!W58+'Base Data'!U58+'Base Data'!S58)/3</f>
        <v>252.58333333333334</v>
      </c>
      <c r="J58" s="331">
        <f>('Base Data'!Y58+'Base Data'!W58+'Base Data'!U58)/3</f>
        <v>264.75</v>
      </c>
      <c r="K58" s="331">
        <f>('Base Data'!AA58+'Base Data'!Y58+'Base Data'!W58)/3</f>
        <v>293.41666666666669</v>
      </c>
      <c r="L58" s="331">
        <f>('Base Data'!AC58+'Base Data'!AA58+'Base Data'!Y58)/3</f>
        <v>269.25</v>
      </c>
      <c r="M58" s="331">
        <f>('Base Data'!AE58+'Base Data'!AC58+'Base Data'!AA58)/3</f>
        <v>211.16666666666666</v>
      </c>
      <c r="N58" s="331">
        <f>('Base Data'!AG58+'Base Data'!AE58+'Base Data'!AC58)/3</f>
        <v>226.41666666666666</v>
      </c>
      <c r="O58" s="331">
        <f>('Base Data'!AI58+'Base Data'!AG58+'Base Data'!AE58)/3</f>
        <v>225.25</v>
      </c>
      <c r="P58" s="331">
        <f>('Base Data'!AK58+'Base Data'!AI58+'Base Data'!AG58)/3</f>
        <v>244.66666666666666</v>
      </c>
      <c r="Q58" s="331">
        <f>('Base Data'!AM58+'Base Data'!AK58+'Base Data'!AI58)/3</f>
        <v>257.25</v>
      </c>
      <c r="R58" s="331">
        <f>('Base Data'!AO58+'Base Data'!AM58+'Base Data'!AK58)/3</f>
        <v>278.25</v>
      </c>
      <c r="S58" s="331">
        <f>('Base Data'!AQ58+'Base Data'!AO58+'Base Data'!AM58)/3</f>
        <v>262.5</v>
      </c>
      <c r="T58" s="331">
        <f>('Base Data'!AS58+'Base Data'!AQ58+'Base Data'!AO58)/3</f>
        <v>253.41666666666666</v>
      </c>
      <c r="U58" s="331">
        <f>('Base Data'!AU58+'Base Data'!AS58+'Base Data'!AQ58)/3</f>
        <v>242.25</v>
      </c>
      <c r="V58" s="331">
        <f>('Base Data'!AW58+'Base Data'!AU58+'Base Data'!AS58)/3</f>
        <v>237.25</v>
      </c>
      <c r="W58" s="331">
        <f>('Base Data'!AY58+'Base Data'!AW58+'Base Data'!AU58)/3</f>
        <v>220.08333333333334</v>
      </c>
      <c r="X58" s="331">
        <f>('Base Data'!BA58+'Base Data'!AY58+'Base Data'!AW58)/3</f>
        <v>228.58333333333334</v>
      </c>
      <c r="Y58" s="331">
        <f>('Base Data'!BC58+'Base Data'!BA58+'Base Data'!AY58)/3</f>
        <v>276.11666666666667</v>
      </c>
      <c r="Z58" s="331">
        <f>('Base Data'!BE58+'Base Data'!BC58+'Base Data'!BA58)/3</f>
        <v>272.7</v>
      </c>
      <c r="AA58" s="331">
        <f>('Base Data'!BG58+'Base Data'!BE58+'Base Data'!BC58)/3</f>
        <v>224.78333333333333</v>
      </c>
      <c r="AB58" s="331">
        <f>('Base Data'!BI58+'Base Data'!BG58+'Base Data'!BE58)/3</f>
        <v>184.25</v>
      </c>
      <c r="AC58" s="331">
        <f>('Base Data'!BK58+'Base Data'!BI58+'Base Data'!BG58)/3</f>
        <v>227.58333333333334</v>
      </c>
      <c r="AD58" s="331">
        <f>('Base Data'!BM58+'Base Data'!BK58+'Base Data'!BI58)/3</f>
        <v>266.25</v>
      </c>
    </row>
    <row r="59" spans="1:30">
      <c r="A59" s="332"/>
      <c r="B59" s="323" t="s">
        <v>159</v>
      </c>
      <c r="C59" s="331">
        <f>('Base Data'!K59+'Base Data'!I59+'Base Data'!G59)/3</f>
        <v>363.09666666666664</v>
      </c>
      <c r="D59" s="331">
        <f>('Base Data'!M59+'Base Data'!K59+'Base Data'!I59)/3</f>
        <v>259.46999999999997</v>
      </c>
      <c r="E59" s="331">
        <f>('Base Data'!O59+'Base Data'!M59+'Base Data'!K59)/3</f>
        <v>191.39666666666665</v>
      </c>
      <c r="F59" s="331">
        <f>('Base Data'!Q59+'Base Data'!O59+'Base Data'!M59)/3</f>
        <v>179.01999999999998</v>
      </c>
      <c r="G59" s="331">
        <f>('Base Data'!S59+'Base Data'!Q59+'Base Data'!O59)/3</f>
        <v>141.17666666666665</v>
      </c>
      <c r="H59" s="331">
        <f>('Base Data'!U59+'Base Data'!S59+'Base Data'!Q59)/3</f>
        <v>214.25</v>
      </c>
      <c r="I59" s="331">
        <f>('Base Data'!W59+'Base Data'!U59+'Base Data'!S59)/3</f>
        <v>362.8966666666667</v>
      </c>
      <c r="J59" s="331">
        <f>('Base Data'!Y59+'Base Data'!W59+'Base Data'!U59)/3</f>
        <v>299.56333333333333</v>
      </c>
      <c r="K59" s="331">
        <f>('Base Data'!AA59+'Base Data'!Y59+'Base Data'!W59)/3</f>
        <v>246.23000000000002</v>
      </c>
      <c r="L59" s="331">
        <f>('Base Data'!AC59+'Base Data'!AA59+'Base Data'!Y59)/3</f>
        <v>76.75</v>
      </c>
      <c r="M59" s="331">
        <f>('Base Data'!AE59+'Base Data'!AC59+'Base Data'!AA59)/3</f>
        <v>62.416666666666664</v>
      </c>
      <c r="N59" s="331">
        <f>('Base Data'!AG59+'Base Data'!AE59+'Base Data'!AC59)/3</f>
        <v>37.416666666666664</v>
      </c>
      <c r="O59" s="331">
        <f>('Base Data'!AI59+'Base Data'!AG59+'Base Data'!AE59)/3</f>
        <v>45.5</v>
      </c>
      <c r="P59" s="331">
        <f>('Base Data'!AK59+'Base Data'!AI59+'Base Data'!AG59)/3</f>
        <v>37.333333333333336</v>
      </c>
      <c r="Q59" s="331">
        <f>('Base Data'!AM59+'Base Data'!AK59+'Base Data'!AI59)/3</f>
        <v>26</v>
      </c>
      <c r="R59" s="331">
        <f>('Base Data'!AO59+'Base Data'!AM59+'Base Data'!AK59)/3</f>
        <v>13.25</v>
      </c>
      <c r="S59" s="331">
        <f>('Base Data'!AQ59+'Base Data'!AO59+'Base Data'!AM59)/3</f>
        <v>21.083333333333332</v>
      </c>
      <c r="T59" s="331">
        <f>('Base Data'!AS59+'Base Data'!AQ59+'Base Data'!AO59)/3</f>
        <v>18.166666666666668</v>
      </c>
      <c r="U59" s="331">
        <f>('Base Data'!AU59+'Base Data'!AS59+'Base Data'!AQ59)/3</f>
        <v>16.166666666666668</v>
      </c>
      <c r="V59" s="331">
        <f>('Base Data'!AW59+'Base Data'!AU59+'Base Data'!AS59)/3</f>
        <v>17.166666666666668</v>
      </c>
      <c r="W59" s="331">
        <f>('Base Data'!AY59+'Base Data'!AW59+'Base Data'!AU59)/3</f>
        <v>29.75</v>
      </c>
      <c r="X59" s="331">
        <f>('Base Data'!BA59+'Base Data'!AY59+'Base Data'!AW59)/3</f>
        <v>45.416666666666664</v>
      </c>
      <c r="Y59" s="331">
        <f>('Base Data'!BC59+'Base Data'!BA59+'Base Data'!AY59)/3</f>
        <v>58.916666666666664</v>
      </c>
      <c r="Z59" s="331">
        <f>('Base Data'!BE59+'Base Data'!BC59+'Base Data'!BA59)/3</f>
        <v>47.916666666666664</v>
      </c>
      <c r="AA59" s="331">
        <f>('Base Data'!BG59+'Base Data'!BE59+'Base Data'!BC59)/3</f>
        <v>29.833333333333332</v>
      </c>
      <c r="AB59" s="331">
        <f>('Base Data'!BI59+'Base Data'!BG59+'Base Data'!BE59)/3</f>
        <v>12.75</v>
      </c>
      <c r="AC59" s="331">
        <f>('Base Data'!BK59+'Base Data'!BI59+'Base Data'!BG59)/3</f>
        <v>12.083333333333334</v>
      </c>
      <c r="AD59" s="331">
        <f>('Base Data'!BM59+'Base Data'!BK59+'Base Data'!BI59)/3</f>
        <v>8.6666666666666661</v>
      </c>
    </row>
    <row r="60" spans="1:30">
      <c r="A60" s="332"/>
      <c r="B60" s="323" t="s">
        <v>160</v>
      </c>
      <c r="C60" s="331">
        <f>('Base Data'!K60+'Base Data'!I60+'Base Data'!G60)/3</f>
        <v>0</v>
      </c>
      <c r="D60" s="331">
        <f>('Base Data'!M60+'Base Data'!K60+'Base Data'!I60)/3</f>
        <v>0</v>
      </c>
      <c r="E60" s="331">
        <f>('Base Data'!O60+'Base Data'!M60+'Base Data'!K60)/3</f>
        <v>0</v>
      </c>
      <c r="F60" s="331">
        <f>('Base Data'!Q60+'Base Data'!O60+'Base Data'!M60)/3</f>
        <v>0</v>
      </c>
      <c r="G60" s="331">
        <f>('Base Data'!S60+'Base Data'!Q60+'Base Data'!O60)/3</f>
        <v>0</v>
      </c>
      <c r="H60" s="331">
        <f>('Base Data'!U60+'Base Data'!S60+'Base Data'!Q60)/3</f>
        <v>69.333333333333329</v>
      </c>
      <c r="I60" s="331">
        <f>('Base Data'!W60+'Base Data'!U60+'Base Data'!S60)/3</f>
        <v>69.333333333333329</v>
      </c>
      <c r="J60" s="331">
        <f>('Base Data'!Y60+'Base Data'!W60+'Base Data'!U60)/3</f>
        <v>69.333333333333329</v>
      </c>
      <c r="K60" s="331">
        <f>('Base Data'!AA60+'Base Data'!Y60+'Base Data'!W60)/3</f>
        <v>0</v>
      </c>
      <c r="L60" s="331">
        <f>('Base Data'!AC60+'Base Data'!AA60+'Base Data'!Y60)/3</f>
        <v>0</v>
      </c>
      <c r="M60" s="331">
        <f>('Base Data'!AE60+'Base Data'!AC60+'Base Data'!AA60)/3</f>
        <v>0</v>
      </c>
      <c r="N60" s="331">
        <f>('Base Data'!AG60+'Base Data'!AE60+'Base Data'!AC60)/3</f>
        <v>0</v>
      </c>
      <c r="O60" s="331">
        <f>('Base Data'!AI60+'Base Data'!AG60+'Base Data'!AE60)/3</f>
        <v>0</v>
      </c>
      <c r="P60" s="331">
        <f>('Base Data'!AK60+'Base Data'!AI60+'Base Data'!AG60)/3</f>
        <v>0</v>
      </c>
      <c r="Q60" s="331">
        <f>('Base Data'!AM60+'Base Data'!AK60+'Base Data'!AI60)/3</f>
        <v>0</v>
      </c>
      <c r="R60" s="331">
        <f>('Base Data'!AO60+'Base Data'!AM60+'Base Data'!AK60)/3</f>
        <v>0</v>
      </c>
      <c r="S60" s="331">
        <f>('Base Data'!AQ60+'Base Data'!AO60+'Base Data'!AM60)/3</f>
        <v>0</v>
      </c>
      <c r="T60" s="331">
        <f>('Base Data'!AS60+'Base Data'!AQ60+'Base Data'!AO60)/3</f>
        <v>0</v>
      </c>
      <c r="U60" s="331">
        <f>('Base Data'!AU60+'Base Data'!AS60+'Base Data'!AQ60)/3</f>
        <v>0</v>
      </c>
      <c r="V60" s="331">
        <f>('Base Data'!AW60+'Base Data'!AU60+'Base Data'!AS60)/3</f>
        <v>0</v>
      </c>
      <c r="W60" s="331">
        <f>('Base Data'!AY60+'Base Data'!AW60+'Base Data'!AU60)/3</f>
        <v>0</v>
      </c>
      <c r="X60" s="331">
        <f>('Base Data'!BA60+'Base Data'!AY60+'Base Data'!AW60)/3</f>
        <v>0</v>
      </c>
      <c r="Y60" s="331">
        <f>('Base Data'!BC60+'Base Data'!BA60+'Base Data'!AY60)/3</f>
        <v>0</v>
      </c>
      <c r="Z60" s="331">
        <f>('Base Data'!BE60+'Base Data'!BC60+'Base Data'!BA60)/3</f>
        <v>0</v>
      </c>
      <c r="AA60" s="331">
        <f>('Base Data'!BG60+'Base Data'!BE60+'Base Data'!BC60)/3</f>
        <v>0</v>
      </c>
      <c r="AB60" s="331">
        <f>('Base Data'!BI60+'Base Data'!BG60+'Base Data'!BE60)/3</f>
        <v>0</v>
      </c>
      <c r="AC60" s="331">
        <f>('Base Data'!BK60+'Base Data'!BI60+'Base Data'!BG60)/3</f>
        <v>0</v>
      </c>
      <c r="AD60" s="331">
        <f>('Base Data'!BM60+'Base Data'!BK60+'Base Data'!BI60)/3</f>
        <v>0</v>
      </c>
    </row>
    <row r="61" spans="1:30">
      <c r="A61" s="332"/>
      <c r="B61" s="323" t="s">
        <v>161</v>
      </c>
      <c r="C61" s="331">
        <f>('Base Data'!K61+'Base Data'!I61+'Base Data'!G61)/3</f>
        <v>0</v>
      </c>
      <c r="D61" s="331">
        <f>('Base Data'!M61+'Base Data'!K61+'Base Data'!I61)/3</f>
        <v>0</v>
      </c>
      <c r="E61" s="331">
        <f>('Base Data'!O61+'Base Data'!M61+'Base Data'!K61)/3</f>
        <v>0</v>
      </c>
      <c r="F61" s="331">
        <f>('Base Data'!Q61+'Base Data'!O61+'Base Data'!M61)/3</f>
        <v>0</v>
      </c>
      <c r="G61" s="331">
        <f>('Base Data'!S61+'Base Data'!Q61+'Base Data'!O61)/3</f>
        <v>0</v>
      </c>
      <c r="H61" s="331">
        <f>('Base Data'!U61+'Base Data'!S61+'Base Data'!Q61)/3</f>
        <v>0</v>
      </c>
      <c r="I61" s="331">
        <f>('Base Data'!W61+'Base Data'!U61+'Base Data'!S61)/3</f>
        <v>0</v>
      </c>
      <c r="J61" s="331">
        <f>('Base Data'!Y61+'Base Data'!W61+'Base Data'!U61)/3</f>
        <v>0</v>
      </c>
      <c r="K61" s="331">
        <f>('Base Data'!AA61+'Base Data'!Y61+'Base Data'!W61)/3</f>
        <v>0</v>
      </c>
      <c r="L61" s="331">
        <f>('Base Data'!AC61+'Base Data'!AA61+'Base Data'!Y61)/3</f>
        <v>0</v>
      </c>
      <c r="M61" s="331">
        <f>('Base Data'!AE61+'Base Data'!AC61+'Base Data'!AA61)/3</f>
        <v>0</v>
      </c>
      <c r="N61" s="331">
        <f>('Base Data'!AG61+'Base Data'!AE61+'Base Data'!AC61)/3</f>
        <v>0</v>
      </c>
      <c r="O61" s="331">
        <f>('Base Data'!AI61+'Base Data'!AG61+'Base Data'!AE61)/3</f>
        <v>0</v>
      </c>
      <c r="P61" s="331">
        <f>('Base Data'!AK61+'Base Data'!AI61+'Base Data'!AG61)/3</f>
        <v>0</v>
      </c>
      <c r="Q61" s="331">
        <f>('Base Data'!AM61+'Base Data'!AK61+'Base Data'!AI61)/3</f>
        <v>0</v>
      </c>
      <c r="R61" s="331">
        <f>('Base Data'!AO61+'Base Data'!AM61+'Base Data'!AK61)/3</f>
        <v>0</v>
      </c>
      <c r="S61" s="331">
        <f>('Base Data'!AQ61+'Base Data'!AO61+'Base Data'!AM61)/3</f>
        <v>0</v>
      </c>
      <c r="T61" s="331">
        <f>('Base Data'!AS61+'Base Data'!AQ61+'Base Data'!AO61)/3</f>
        <v>0</v>
      </c>
      <c r="U61" s="331">
        <f>('Base Data'!AU61+'Base Data'!AS61+'Base Data'!AQ61)/3</f>
        <v>0</v>
      </c>
      <c r="V61" s="331">
        <f>('Base Data'!AW61+'Base Data'!AU61+'Base Data'!AS61)/3</f>
        <v>0</v>
      </c>
      <c r="W61" s="331">
        <f>('Base Data'!AY61+'Base Data'!AW61+'Base Data'!AU61)/3</f>
        <v>0</v>
      </c>
      <c r="X61" s="331">
        <f>('Base Data'!BA61+'Base Data'!AY61+'Base Data'!AW61)/3</f>
        <v>0</v>
      </c>
      <c r="Y61" s="331">
        <f>('Base Data'!BC61+'Base Data'!BA61+'Base Data'!AY61)/3</f>
        <v>0</v>
      </c>
      <c r="Z61" s="331">
        <f>('Base Data'!BE61+'Base Data'!BC61+'Base Data'!BA61)/3</f>
        <v>0</v>
      </c>
      <c r="AA61" s="331">
        <f>('Base Data'!BG61+'Base Data'!BE61+'Base Data'!BC61)/3</f>
        <v>0</v>
      </c>
      <c r="AB61" s="331">
        <f>('Base Data'!BI61+'Base Data'!BG61+'Base Data'!BE61)/3</f>
        <v>0</v>
      </c>
      <c r="AC61" s="331">
        <f>('Base Data'!BK61+'Base Data'!BI61+'Base Data'!BG61)/3</f>
        <v>0</v>
      </c>
      <c r="AD61" s="331">
        <f>('Base Data'!BM61+'Base Data'!BK61+'Base Data'!BI61)/3</f>
        <v>0</v>
      </c>
    </row>
    <row r="62" spans="1:30" ht="15.75" thickBot="1">
      <c r="A62" s="332"/>
      <c r="B62" s="323" t="s">
        <v>162</v>
      </c>
      <c r="C62" s="331">
        <f>('Base Data'!K62+'Base Data'!I62+'Base Data'!G62)/3</f>
        <v>0</v>
      </c>
      <c r="D62" s="331">
        <f>('Base Data'!M62+'Base Data'!K62+'Base Data'!I62)/3</f>
        <v>0</v>
      </c>
      <c r="E62" s="331">
        <f>('Base Data'!O62+'Base Data'!M62+'Base Data'!K62)/3</f>
        <v>0</v>
      </c>
      <c r="F62" s="331">
        <f>('Base Data'!Q62+'Base Data'!O62+'Base Data'!M62)/3</f>
        <v>0</v>
      </c>
      <c r="G62" s="331">
        <f>('Base Data'!S62+'Base Data'!Q62+'Base Data'!O62)/3</f>
        <v>0</v>
      </c>
      <c r="H62" s="331">
        <f>('Base Data'!U62+'Base Data'!S62+'Base Data'!Q62)/3</f>
        <v>0</v>
      </c>
      <c r="I62" s="331">
        <f>('Base Data'!W62+'Base Data'!U62+'Base Data'!S62)/3</f>
        <v>0</v>
      </c>
      <c r="J62" s="331">
        <f>('Base Data'!Y62+'Base Data'!W62+'Base Data'!U62)/3</f>
        <v>0</v>
      </c>
      <c r="K62" s="331">
        <f>('Base Data'!AA62+'Base Data'!Y62+'Base Data'!W62)/3</f>
        <v>0</v>
      </c>
      <c r="L62" s="331">
        <f>('Base Data'!AC62+'Base Data'!AA62+'Base Data'!Y62)/3</f>
        <v>0</v>
      </c>
      <c r="M62" s="331">
        <f>('Base Data'!AE62+'Base Data'!AC62+'Base Data'!AA62)/3</f>
        <v>0</v>
      </c>
      <c r="N62" s="331">
        <f>('Base Data'!AG62+'Base Data'!AE62+'Base Data'!AC62)/3</f>
        <v>0</v>
      </c>
      <c r="O62" s="331">
        <f>('Base Data'!AI62+'Base Data'!AG62+'Base Data'!AE62)/3</f>
        <v>0</v>
      </c>
      <c r="P62" s="331">
        <f>('Base Data'!AK62+'Base Data'!AI62+'Base Data'!AG62)/3</f>
        <v>0</v>
      </c>
      <c r="Q62" s="331">
        <f>('Base Data'!AM62+'Base Data'!AK62+'Base Data'!AI62)/3</f>
        <v>0</v>
      </c>
      <c r="R62" s="331">
        <f>('Base Data'!AO62+'Base Data'!AM62+'Base Data'!AK62)/3</f>
        <v>0</v>
      </c>
      <c r="S62" s="331">
        <f>('Base Data'!AQ62+'Base Data'!AO62+'Base Data'!AM62)/3</f>
        <v>0</v>
      </c>
      <c r="T62" s="331">
        <f>('Base Data'!AS62+'Base Data'!AQ62+'Base Data'!AO62)/3</f>
        <v>0</v>
      </c>
      <c r="U62" s="331">
        <f>('Base Data'!AU62+'Base Data'!AS62+'Base Data'!AQ62)/3</f>
        <v>0</v>
      </c>
      <c r="V62" s="331">
        <f>('Base Data'!AW62+'Base Data'!AU62+'Base Data'!AS62)/3</f>
        <v>0</v>
      </c>
      <c r="W62" s="331">
        <f>('Base Data'!AY62+'Base Data'!AW62+'Base Data'!AU62)/3</f>
        <v>0</v>
      </c>
      <c r="X62" s="331">
        <f>('Base Data'!BA62+'Base Data'!AY62+'Base Data'!AW62)/3</f>
        <v>0</v>
      </c>
      <c r="Y62" s="331">
        <f>('Base Data'!BC62+'Base Data'!BA62+'Base Data'!AY62)/3</f>
        <v>0</v>
      </c>
      <c r="Z62" s="331">
        <f>('Base Data'!BE62+'Base Data'!BC62+'Base Data'!BA62)/3</f>
        <v>0</v>
      </c>
      <c r="AA62" s="331">
        <f>('Base Data'!BG62+'Base Data'!BE62+'Base Data'!BC62)/3</f>
        <v>0</v>
      </c>
      <c r="AB62" s="331">
        <f>('Base Data'!BI62+'Base Data'!BG62+'Base Data'!BE62)/3</f>
        <v>0</v>
      </c>
      <c r="AC62" s="331">
        <f>('Base Data'!BK62+'Base Data'!BI62+'Base Data'!BG62)/3</f>
        <v>0</v>
      </c>
      <c r="AD62" s="331">
        <f>('Base Data'!BM62+'Base Data'!BK62+'Base Data'!BI62)/3</f>
        <v>0</v>
      </c>
    </row>
    <row r="63" spans="1:30" ht="15.75" thickBot="1">
      <c r="A63" s="337" t="s">
        <v>163</v>
      </c>
      <c r="B63" s="338"/>
      <c r="C63" s="341">
        <f>('Base Data'!K63+'Base Data'!I63+'Base Data'!G63)/3</f>
        <v>1841.64</v>
      </c>
      <c r="D63" s="341">
        <f>('Base Data'!M63+'Base Data'!K63+'Base Data'!I63)/3</f>
        <v>1759.9333333333336</v>
      </c>
      <c r="E63" s="341">
        <f>('Base Data'!O63+'Base Data'!M63+'Base Data'!K63)/3</f>
        <v>1671.1300000000003</v>
      </c>
      <c r="F63" s="341">
        <f>('Base Data'!Q63+'Base Data'!O63+'Base Data'!M63)/3</f>
        <v>1497.0733333333337</v>
      </c>
      <c r="G63" s="341">
        <f>('Base Data'!S63+'Base Data'!Q63+'Base Data'!O63)/3</f>
        <v>1420.39</v>
      </c>
      <c r="H63" s="341">
        <f>('Base Data'!U63+'Base Data'!S63+'Base Data'!Q63)/3</f>
        <v>1396.1333333333332</v>
      </c>
      <c r="I63" s="341">
        <f>('Base Data'!W63+'Base Data'!U63+'Base Data'!S63)/3</f>
        <v>1580.8100000000002</v>
      </c>
      <c r="J63" s="341">
        <f>('Base Data'!Y63+'Base Data'!W63+'Base Data'!U63)/3</f>
        <v>1508.1350000000002</v>
      </c>
      <c r="K63" s="341">
        <f>('Base Data'!AA63+'Base Data'!Y63+'Base Data'!W63)/3</f>
        <v>1263.6016666666667</v>
      </c>
      <c r="L63" s="341">
        <f>('Base Data'!AC63+'Base Data'!AA63+'Base Data'!Y63)/3</f>
        <v>1040.2349999999999</v>
      </c>
      <c r="M63" s="341">
        <f>('Base Data'!AE63+'Base Data'!AC63+'Base Data'!AA63)/3</f>
        <v>874.57999999999993</v>
      </c>
      <c r="N63" s="341">
        <f>('Base Data'!AG63+'Base Data'!AE63+'Base Data'!AC63)/3</f>
        <v>933.58</v>
      </c>
      <c r="O63" s="341">
        <f>('Base Data'!AI63+'Base Data'!AG63+'Base Data'!AE63)/3</f>
        <v>986.67000000000007</v>
      </c>
      <c r="P63" s="341">
        <f>('Base Data'!AK63+'Base Data'!AI63+'Base Data'!AG63)/3</f>
        <v>1090.8533333333332</v>
      </c>
      <c r="Q63" s="341">
        <f>('Base Data'!AM63+'Base Data'!AK63+'Base Data'!AI63)/3</f>
        <v>1124.8799999999999</v>
      </c>
      <c r="R63" s="341">
        <f>('Base Data'!AO63+'Base Data'!AM63+'Base Data'!AK63)/3</f>
        <v>1153.8833333333334</v>
      </c>
      <c r="S63" s="341">
        <f>('Base Data'!AQ63+'Base Data'!AO63+'Base Data'!AM63)/3</f>
        <v>1109.3066666666666</v>
      </c>
      <c r="T63" s="341">
        <f>('Base Data'!AS63+'Base Data'!AQ63+'Base Data'!AO63)/3</f>
        <v>1091.24</v>
      </c>
      <c r="U63" s="341">
        <f>('Base Data'!AU63+'Base Data'!AS63+'Base Data'!AQ63)/3</f>
        <v>1110.72</v>
      </c>
      <c r="V63" s="341">
        <f>('Base Data'!AW63+'Base Data'!AU63+'Base Data'!AS63)/3</f>
        <v>1134.6833333333334</v>
      </c>
      <c r="W63" s="341">
        <f>('Base Data'!AY63+'Base Data'!AW63+'Base Data'!AU63)/3</f>
        <v>1059.5933333333335</v>
      </c>
      <c r="X63" s="341">
        <f>('Base Data'!BA63+'Base Data'!AY63+'Base Data'!AW63)/3</f>
        <v>1007.1033333333335</v>
      </c>
      <c r="Y63" s="341">
        <f>('Base Data'!BC63+'Base Data'!BA63+'Base Data'!AY63)/3</f>
        <v>1041.8</v>
      </c>
      <c r="Z63" s="341">
        <f>('Base Data'!BE63+'Base Data'!BC63+'Base Data'!BA63)/3</f>
        <v>1106.7466666666667</v>
      </c>
      <c r="AA63" s="341">
        <f>('Base Data'!BG63+'Base Data'!BE63+'Base Data'!BC63)/3</f>
        <v>984.20666666666659</v>
      </c>
      <c r="AB63" s="341">
        <f>('Base Data'!BI63+'Base Data'!BG63+'Base Data'!BE63)/3</f>
        <v>884.71333333333325</v>
      </c>
      <c r="AC63" s="341">
        <f>('Base Data'!BK63+'Base Data'!BI63+'Base Data'!BG63)/3</f>
        <v>798.08666666666647</v>
      </c>
      <c r="AD63" s="341">
        <f>('Base Data'!BM63+'Base Data'!BK63+'Base Data'!BI63)/3</f>
        <v>800.00999999999988</v>
      </c>
    </row>
    <row r="64" spans="1:30">
      <c r="A64" s="328"/>
      <c r="B64" s="323"/>
      <c r="C64" s="331"/>
      <c r="D64" s="331"/>
      <c r="E64" s="331"/>
      <c r="F64" s="331"/>
      <c r="G64" s="331"/>
      <c r="H64" s="331"/>
      <c r="I64" s="331"/>
      <c r="J64" s="331"/>
      <c r="K64" s="331"/>
      <c r="L64" s="331"/>
      <c r="M64" s="331"/>
      <c r="N64" s="331"/>
      <c r="O64" s="331"/>
      <c r="P64" s="331"/>
      <c r="Q64" s="331"/>
      <c r="R64" s="331"/>
      <c r="S64" s="331"/>
      <c r="T64" s="331"/>
      <c r="U64" s="331"/>
      <c r="V64" s="331"/>
      <c r="W64" s="331"/>
      <c r="X64" s="331"/>
      <c r="Y64" s="331"/>
      <c r="Z64" s="331"/>
      <c r="AA64" s="331"/>
      <c r="AB64" s="331"/>
      <c r="AC64" s="331"/>
      <c r="AD64" s="331"/>
    </row>
    <row r="65" spans="1:30">
      <c r="A65" s="328" t="s">
        <v>24</v>
      </c>
      <c r="B65" s="347" t="s">
        <v>164</v>
      </c>
      <c r="C65" s="331">
        <f>('Base Data'!K65+'Base Data'!I65+'Base Data'!G65)/3</f>
        <v>98.8</v>
      </c>
      <c r="D65" s="331">
        <f>('Base Data'!M65+'Base Data'!K65+'Base Data'!I65)/3</f>
        <v>87.99666666666667</v>
      </c>
      <c r="E65" s="331">
        <f>('Base Data'!O65+'Base Data'!M65+'Base Data'!K65)/3</f>
        <v>127.17666666666669</v>
      </c>
      <c r="F65" s="331">
        <f>('Base Data'!Q65+'Base Data'!O65+'Base Data'!M65)/3</f>
        <v>105.93333333333335</v>
      </c>
      <c r="G65" s="331">
        <f>('Base Data'!S65+'Base Data'!Q65+'Base Data'!O65)/3</f>
        <v>107.53333333333335</v>
      </c>
      <c r="H65" s="331">
        <f>('Base Data'!U65+'Base Data'!S65+'Base Data'!Q65)/3</f>
        <v>90.623333333333321</v>
      </c>
      <c r="I65" s="331">
        <f>('Base Data'!W65+'Base Data'!U65+'Base Data'!S65)/3</f>
        <v>178.51666666666665</v>
      </c>
      <c r="J65" s="331">
        <f>('Base Data'!Y65+'Base Data'!W65+'Base Data'!U65)/3</f>
        <v>149.26333333333332</v>
      </c>
      <c r="K65" s="331">
        <f>('Base Data'!AA65+'Base Data'!Y65+'Base Data'!W65)/3</f>
        <v>178.22000000000003</v>
      </c>
      <c r="L65" s="331">
        <f>('Base Data'!AC65+'Base Data'!AA65+'Base Data'!Y65)/3</f>
        <v>128.9366666666667</v>
      </c>
      <c r="M65" s="331">
        <f>('Base Data'!AE65+'Base Data'!AC65+'Base Data'!AA65)/3</f>
        <v>254.80000000000004</v>
      </c>
      <c r="N65" s="331">
        <f>('Base Data'!AG65+'Base Data'!AE65+'Base Data'!AC65)/3</f>
        <v>277.09000000000003</v>
      </c>
      <c r="O65" s="331">
        <f>('Base Data'!AI65+'Base Data'!AG65+'Base Data'!AE65)/3</f>
        <v>271.10000000000002</v>
      </c>
      <c r="P65" s="331">
        <f>('Base Data'!AK65+'Base Data'!AI65+'Base Data'!AG65)/3</f>
        <v>210.74333333333334</v>
      </c>
      <c r="Q65" s="331">
        <f>('Base Data'!AM65+'Base Data'!AK65+'Base Data'!AI65)/3</f>
        <v>165.41666666666666</v>
      </c>
      <c r="R65" s="331">
        <f>('Base Data'!AO65+'Base Data'!AM65+'Base Data'!AK65)/3</f>
        <v>199.81666666666663</v>
      </c>
      <c r="S65" s="331">
        <f>('Base Data'!AQ65+'Base Data'!AO65+'Base Data'!AM65)/3</f>
        <v>166.42666666666665</v>
      </c>
      <c r="T65" s="331">
        <f>('Base Data'!AS65+'Base Data'!AQ65+'Base Data'!AO65)/3</f>
        <v>172.84</v>
      </c>
      <c r="U65" s="331">
        <f>('Base Data'!AU65+'Base Data'!AS65+'Base Data'!AQ65)/3</f>
        <v>125.84666666666669</v>
      </c>
      <c r="V65" s="331">
        <f>('Base Data'!AW65+'Base Data'!AU65+'Base Data'!AS65)/3</f>
        <v>113.30000000000001</v>
      </c>
      <c r="W65" s="331">
        <f>('Base Data'!AY65+'Base Data'!AW65+'Base Data'!AU65)/3</f>
        <v>71.88000000000001</v>
      </c>
      <c r="X65" s="331">
        <f>('Base Data'!BA65+'Base Data'!AY65+'Base Data'!AW65)/3</f>
        <v>101.03666666666668</v>
      </c>
      <c r="Y65" s="331">
        <f>('Base Data'!BC65+'Base Data'!BA65+'Base Data'!AY65)/3</f>
        <v>149.86333333333334</v>
      </c>
      <c r="Z65" s="331">
        <f>('Base Data'!BE65+'Base Data'!BC65+'Base Data'!BA65)/3</f>
        <v>182.9</v>
      </c>
      <c r="AA65" s="331">
        <f>('Base Data'!BG65+'Base Data'!BE65+'Base Data'!BC65)/3</f>
        <v>157.93666666666667</v>
      </c>
      <c r="AB65" s="331">
        <f>('Base Data'!BI65+'Base Data'!BG65+'Base Data'!BE65)/3</f>
        <v>113.67666666666666</v>
      </c>
      <c r="AC65" s="331">
        <f>('Base Data'!BK65+'Base Data'!BI65+'Base Data'!BG65)/3</f>
        <v>124.82333333333334</v>
      </c>
      <c r="AD65" s="331">
        <f>('Base Data'!BM65+'Base Data'!BK65+'Base Data'!BI65)/3</f>
        <v>154.46333333333334</v>
      </c>
    </row>
    <row r="66" spans="1:30">
      <c r="A66" s="332"/>
      <c r="B66" s="347" t="s">
        <v>165</v>
      </c>
      <c r="C66" s="331">
        <f>('Base Data'!K66+'Base Data'!I66+'Base Data'!G66)/3</f>
        <v>441.3566666666668</v>
      </c>
      <c r="D66" s="331">
        <f>('Base Data'!M66+'Base Data'!K66+'Base Data'!I66)/3</f>
        <v>509.43666666666678</v>
      </c>
      <c r="E66" s="331">
        <f>('Base Data'!O66+'Base Data'!M66+'Base Data'!K66)/3</f>
        <v>475.44666666666672</v>
      </c>
      <c r="F66" s="331">
        <f>('Base Data'!Q66+'Base Data'!O66+'Base Data'!M66)/3</f>
        <v>444.23666666666668</v>
      </c>
      <c r="G66" s="331">
        <f>('Base Data'!S66+'Base Data'!Q66+'Base Data'!O66)/3</f>
        <v>539.42666666666673</v>
      </c>
      <c r="H66" s="331">
        <f>('Base Data'!U66+'Base Data'!S66+'Base Data'!Q66)/3</f>
        <v>804.73333333333323</v>
      </c>
      <c r="I66" s="331">
        <f>('Base Data'!W66+'Base Data'!U66+'Base Data'!S66)/3</f>
        <v>1087.2199999999998</v>
      </c>
      <c r="J66" s="331">
        <f>('Base Data'!Y66+'Base Data'!W66+'Base Data'!U66)/3</f>
        <v>1161.8966666666665</v>
      </c>
      <c r="K66" s="331">
        <f>('Base Data'!AA66+'Base Data'!Y66+'Base Data'!W66)/3</f>
        <v>939.15</v>
      </c>
      <c r="L66" s="331">
        <f>('Base Data'!AC66+'Base Data'!AA66+'Base Data'!Y66)/3</f>
        <v>677.37333333333345</v>
      </c>
      <c r="M66" s="331">
        <f>('Base Data'!AE66+'Base Data'!AC66+'Base Data'!AA66)/3</f>
        <v>513.76333333333343</v>
      </c>
      <c r="N66" s="331">
        <f>('Base Data'!AG66+'Base Data'!AE66+'Base Data'!AC66)/3</f>
        <v>520.25766666666675</v>
      </c>
      <c r="O66" s="331">
        <f>('Base Data'!AI66+'Base Data'!AG66+'Base Data'!AE66)/3</f>
        <v>475.8776666666667</v>
      </c>
      <c r="P66" s="331">
        <f>('Base Data'!AK66+'Base Data'!AI66+'Base Data'!AG66)/3</f>
        <v>403.26099999999997</v>
      </c>
      <c r="Q66" s="331">
        <f>('Base Data'!AM66+'Base Data'!AK66+'Base Data'!AI66)/3</f>
        <v>308.40333333333336</v>
      </c>
      <c r="R66" s="331">
        <f>('Base Data'!AO66+'Base Data'!AM66+'Base Data'!AK66)/3</f>
        <v>376.19666666666654</v>
      </c>
      <c r="S66" s="331">
        <f>('Base Data'!AQ66+'Base Data'!AO66+'Base Data'!AM66)/3</f>
        <v>475.02999999999992</v>
      </c>
      <c r="T66" s="331">
        <f>('Base Data'!AS66+'Base Data'!AQ66+'Base Data'!AO66)/3</f>
        <v>435.13333333333321</v>
      </c>
      <c r="U66" s="331">
        <f>('Base Data'!AU66+'Base Data'!AS66+'Base Data'!AQ66)/3</f>
        <v>418.61666666666662</v>
      </c>
      <c r="V66" s="331">
        <f>('Base Data'!AW66+'Base Data'!AU66+'Base Data'!AS66)/3</f>
        <v>401.50333333333333</v>
      </c>
      <c r="W66" s="331">
        <f>('Base Data'!AY66+'Base Data'!AW66+'Base Data'!AU66)/3</f>
        <v>391.96000000000004</v>
      </c>
      <c r="X66" s="331">
        <f>('Base Data'!BA66+'Base Data'!AY66+'Base Data'!AW66)/3</f>
        <v>262.37333333333328</v>
      </c>
      <c r="Y66" s="331">
        <f>('Base Data'!BC66+'Base Data'!BA66+'Base Data'!AY66)/3</f>
        <v>309.32333333333332</v>
      </c>
      <c r="Z66" s="331">
        <f>('Base Data'!BE66+'Base Data'!BC66+'Base Data'!BA66)/3</f>
        <v>306.3</v>
      </c>
      <c r="AA66" s="331">
        <f>('Base Data'!BG66+'Base Data'!BE66+'Base Data'!BC66)/3</f>
        <v>383.24666666666673</v>
      </c>
      <c r="AB66" s="331">
        <f>('Base Data'!BI66+'Base Data'!BG66+'Base Data'!BE66)/3</f>
        <v>305.3966666666667</v>
      </c>
      <c r="AC66" s="331">
        <f>('Base Data'!BK66+'Base Data'!BI66+'Base Data'!BG66)/3</f>
        <v>369.39333333333337</v>
      </c>
      <c r="AD66" s="331">
        <f>('Base Data'!BM66+'Base Data'!BK66+'Base Data'!BI66)/3</f>
        <v>517.35666666666668</v>
      </c>
    </row>
    <row r="67" spans="1:30" ht="15.75" thickBot="1">
      <c r="A67" s="332"/>
      <c r="B67" s="323"/>
      <c r="C67" s="331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31"/>
      <c r="Y67" s="331"/>
      <c r="Z67" s="331"/>
      <c r="AA67" s="331"/>
      <c r="AB67" s="331"/>
      <c r="AC67" s="331"/>
      <c r="AD67" s="331"/>
    </row>
    <row r="68" spans="1:30" ht="15.75" thickBot="1">
      <c r="A68" s="337" t="s">
        <v>166</v>
      </c>
      <c r="B68" s="338"/>
      <c r="C68" s="341">
        <f>('Base Data'!K68+'Base Data'!I68+'Base Data'!G68)/3</f>
        <v>540.15666666666664</v>
      </c>
      <c r="D68" s="341">
        <f>('Base Data'!M68+'Base Data'!K68+'Base Data'!I68)/3</f>
        <v>597.43333333333339</v>
      </c>
      <c r="E68" s="341">
        <f>('Base Data'!O68+'Base Data'!M68+'Base Data'!K68)/3</f>
        <v>602.62333333333345</v>
      </c>
      <c r="F68" s="341">
        <f>('Base Data'!Q68+'Base Data'!O68+'Base Data'!M68)/3</f>
        <v>550.17000000000007</v>
      </c>
      <c r="G68" s="341">
        <f>('Base Data'!S68+'Base Data'!Q68+'Base Data'!O68)/3</f>
        <v>646.96</v>
      </c>
      <c r="H68" s="341">
        <f>('Base Data'!U68+'Base Data'!S68+'Base Data'!Q68)/3</f>
        <v>895.35666666666657</v>
      </c>
      <c r="I68" s="341">
        <f>('Base Data'!W68+'Base Data'!U68+'Base Data'!S68)/3</f>
        <v>1265.7366666666665</v>
      </c>
      <c r="J68" s="341">
        <f>('Base Data'!Y68+'Base Data'!W68+'Base Data'!U68)/3</f>
        <v>1311.1599999999999</v>
      </c>
      <c r="K68" s="341">
        <f>('Base Data'!AA68+'Base Data'!Y68+'Base Data'!W68)/3</f>
        <v>1117.3700000000001</v>
      </c>
      <c r="L68" s="341">
        <f>('Base Data'!AC68+'Base Data'!AA68+'Base Data'!Y68)/3</f>
        <v>806.31000000000029</v>
      </c>
      <c r="M68" s="341">
        <f>('Base Data'!AE68+'Base Data'!AC68+'Base Data'!AA68)/3</f>
        <v>768.5633333333335</v>
      </c>
      <c r="N68" s="341">
        <f>('Base Data'!AG68+'Base Data'!AE68+'Base Data'!AC68)/3</f>
        <v>797.34766666666667</v>
      </c>
      <c r="O68" s="341">
        <f>('Base Data'!AI68+'Base Data'!AG68+'Base Data'!AE68)/3</f>
        <v>746.97766666666666</v>
      </c>
      <c r="P68" s="341">
        <f>('Base Data'!AK68+'Base Data'!AI68+'Base Data'!AG68)/3</f>
        <v>614.00433333333331</v>
      </c>
      <c r="Q68" s="341">
        <f>('Base Data'!AM68+'Base Data'!AK68+'Base Data'!AI68)/3</f>
        <v>473.82</v>
      </c>
      <c r="R68" s="341">
        <f>('Base Data'!AO68+'Base Data'!AM68+'Base Data'!AK68)/3</f>
        <v>576.01333333333321</v>
      </c>
      <c r="S68" s="341">
        <f>('Base Data'!AQ68+'Base Data'!AO68+'Base Data'!AM68)/3</f>
        <v>641.45666666666648</v>
      </c>
      <c r="T68" s="341">
        <f>('Base Data'!AS68+'Base Data'!AQ68+'Base Data'!AO68)/3</f>
        <v>607.97333333333324</v>
      </c>
      <c r="U68" s="341">
        <f>('Base Data'!AU68+'Base Data'!AS68+'Base Data'!AQ68)/3</f>
        <v>544.46333333333325</v>
      </c>
      <c r="V68" s="341">
        <f>('Base Data'!AW68+'Base Data'!AU68+'Base Data'!AS68)/3</f>
        <v>514.80333333333328</v>
      </c>
      <c r="W68" s="341">
        <f>('Base Data'!AY68+'Base Data'!AW68+'Base Data'!AU68)/3</f>
        <v>463.84</v>
      </c>
      <c r="X68" s="341">
        <f>('Base Data'!BA68+'Base Data'!AY68+'Base Data'!AW68)/3</f>
        <v>363.41</v>
      </c>
      <c r="Y68" s="341">
        <f>('Base Data'!BC68+'Base Data'!BA68+'Base Data'!AY68)/3</f>
        <v>459.18666666666667</v>
      </c>
      <c r="Z68" s="341">
        <f>('Base Data'!BE68+'Base Data'!BC68+'Base Data'!BA68)/3</f>
        <v>489.2</v>
      </c>
      <c r="AA68" s="341">
        <f>('Base Data'!BG68+'Base Data'!BE68+'Base Data'!BC68)/3</f>
        <v>541.18333333333328</v>
      </c>
      <c r="AB68" s="341">
        <f>('Base Data'!BI68+'Base Data'!BG68+'Base Data'!BE68)/3</f>
        <v>419.07333333333332</v>
      </c>
      <c r="AC68" s="341">
        <f>('Base Data'!BK68+'Base Data'!BI68+'Base Data'!BG68)/3</f>
        <v>494.2166666666667</v>
      </c>
      <c r="AD68" s="341">
        <f>('Base Data'!BM68+'Base Data'!BK68+'Base Data'!BI68)/3</f>
        <v>671.82</v>
      </c>
    </row>
    <row r="69" spans="1:30">
      <c r="A69" s="328"/>
      <c r="B69" s="342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345"/>
      <c r="AB69" s="345"/>
      <c r="AC69" s="345"/>
      <c r="AD69" s="345"/>
    </row>
    <row r="70" spans="1:30" ht="15.75" thickBot="1">
      <c r="A70" s="328" t="s">
        <v>167</v>
      </c>
      <c r="B70" s="342"/>
      <c r="C70" s="374">
        <f>('Base Data'!K70+'Base Data'!I70+'Base Data'!G70)/3</f>
        <v>0.33333333333333331</v>
      </c>
      <c r="D70" s="374">
        <f>('Base Data'!M70+'Base Data'!K70+'Base Data'!I70)/3</f>
        <v>0.33333333333333331</v>
      </c>
      <c r="E70" s="374">
        <f>('Base Data'!O70+'Base Data'!M70+'Base Data'!K70)/3</f>
        <v>0.6</v>
      </c>
      <c r="F70" s="374">
        <f>('Base Data'!Q70+'Base Data'!O70+'Base Data'!M70)/3</f>
        <v>0.26666666666666666</v>
      </c>
      <c r="G70" s="374">
        <f>('Base Data'!S70+'Base Data'!Q70+'Base Data'!O70)/3</f>
        <v>0.6</v>
      </c>
      <c r="H70" s="374">
        <f>('Base Data'!U70+'Base Data'!S70+'Base Data'!Q70)/3</f>
        <v>0.33333333333333331</v>
      </c>
      <c r="I70" s="374">
        <f>('Base Data'!W70+'Base Data'!U70+'Base Data'!S70)/3</f>
        <v>0.33333333333333331</v>
      </c>
      <c r="J70" s="374">
        <f>('Base Data'!Y70+'Base Data'!W70+'Base Data'!U70)/3</f>
        <v>0</v>
      </c>
      <c r="K70" s="374">
        <f>('Base Data'!AA70+'Base Data'!Y70+'Base Data'!W70)/3</f>
        <v>0.33333333333333331</v>
      </c>
      <c r="L70" s="374">
        <f>('Base Data'!AC70+'Base Data'!AA70+'Base Data'!Y70)/3</f>
        <v>0.33333333333333331</v>
      </c>
      <c r="M70" s="374">
        <f>('Base Data'!AE70+'Base Data'!AC70+'Base Data'!AA70)/3</f>
        <v>0.66666666666666663</v>
      </c>
      <c r="N70" s="374">
        <f>('Base Data'!AG70+'Base Data'!AE70+'Base Data'!AC70)/3</f>
        <v>0.66666666666666663</v>
      </c>
      <c r="O70" s="374">
        <f>('Base Data'!AI70+'Base Data'!AG70+'Base Data'!AE70)/3</f>
        <v>2.1</v>
      </c>
      <c r="P70" s="374">
        <f>('Base Data'!AK70+'Base Data'!AI70+'Base Data'!AG70)/3</f>
        <v>3.1833333333333336</v>
      </c>
      <c r="Q70" s="374">
        <f>('Base Data'!AM70+'Base Data'!AK70+'Base Data'!AI70)/3</f>
        <v>15.936666666666667</v>
      </c>
      <c r="R70" s="374">
        <f>('Base Data'!AO70+'Base Data'!AM70+'Base Data'!AK70)/3</f>
        <v>27.813333333333333</v>
      </c>
      <c r="S70" s="374">
        <f>('Base Data'!AQ70+'Base Data'!AO70+'Base Data'!AM70)/3</f>
        <v>32.940000000000005</v>
      </c>
      <c r="T70" s="374">
        <f>('Base Data'!AS70+'Base Data'!AQ70+'Base Data'!AO70)/3</f>
        <v>20.186666666666667</v>
      </c>
      <c r="U70" s="374">
        <f>('Base Data'!AU70+'Base Data'!AS70+'Base Data'!AQ70)/3</f>
        <v>14.056666666666667</v>
      </c>
      <c r="V70" s="374">
        <f>('Base Data'!AW70+'Base Data'!AU70+'Base Data'!AS70)/3</f>
        <v>13.99</v>
      </c>
      <c r="W70" s="374">
        <f>('Base Data'!AY70+'Base Data'!AW70+'Base Data'!AU70)/3</f>
        <v>25.7</v>
      </c>
      <c r="X70" s="374">
        <f>('Base Data'!BA70+'Base Data'!AY70+'Base Data'!AW70)/3</f>
        <v>30.923333333333336</v>
      </c>
      <c r="Y70" s="374">
        <f>('Base Data'!BC70+'Base Data'!BA70+'Base Data'!AY70)/3</f>
        <v>31.583333333333332</v>
      </c>
      <c r="Z70" s="374">
        <f>('Base Data'!BE70+'Base Data'!BC70+'Base Data'!BA70)/3</f>
        <v>25.908333333333331</v>
      </c>
      <c r="AA70" s="374">
        <f>('Base Data'!BG70+'Base Data'!BE70+'Base Data'!BC70)/3</f>
        <v>25.715</v>
      </c>
      <c r="AB70" s="374">
        <f>('Base Data'!BI70+'Base Data'!BG70+'Base Data'!BE70)/3</f>
        <v>18.578333333333333</v>
      </c>
      <c r="AC70" s="374">
        <f>('Base Data'!BK70+'Base Data'!BI70+'Base Data'!BG70)/3</f>
        <v>33.473333333333329</v>
      </c>
      <c r="AD70" s="374">
        <f>('Base Data'!BM70+'Base Data'!BK70+'Base Data'!BI70)/3</f>
        <v>32.089999999999996</v>
      </c>
    </row>
    <row r="71" spans="1:30" ht="15.75" thickBot="1">
      <c r="A71" s="337" t="s">
        <v>168</v>
      </c>
      <c r="B71" s="338"/>
      <c r="C71" s="341">
        <f>('Base Data'!K71+'Base Data'!I71+'Base Data'!G71)/3</f>
        <v>0.33333333333333331</v>
      </c>
      <c r="D71" s="341">
        <f>('Base Data'!M71+'Base Data'!K71+'Base Data'!I71)/3</f>
        <v>0.33333333333333331</v>
      </c>
      <c r="E71" s="341">
        <f>('Base Data'!O71+'Base Data'!M71+'Base Data'!K71)/3</f>
        <v>0.6</v>
      </c>
      <c r="F71" s="341">
        <f>('Base Data'!Q71+'Base Data'!O71+'Base Data'!M71)/3</f>
        <v>0.26666666666666666</v>
      </c>
      <c r="G71" s="341">
        <f>('Base Data'!S71+'Base Data'!Q71+'Base Data'!O71)/3</f>
        <v>0.6</v>
      </c>
      <c r="H71" s="341">
        <f>('Base Data'!U71+'Base Data'!S71+'Base Data'!Q71)/3</f>
        <v>0.33333333333333331</v>
      </c>
      <c r="I71" s="341">
        <f>('Base Data'!W71+'Base Data'!U71+'Base Data'!S71)/3</f>
        <v>0.33333333333333331</v>
      </c>
      <c r="J71" s="341">
        <f>('Base Data'!Y71+'Base Data'!W71+'Base Data'!U71)/3</f>
        <v>0</v>
      </c>
      <c r="K71" s="341">
        <f>('Base Data'!AA71+'Base Data'!Y71+'Base Data'!W71)/3</f>
        <v>0.33333333333333331</v>
      </c>
      <c r="L71" s="341">
        <f>('Base Data'!AC71+'Base Data'!AA71+'Base Data'!Y71)/3</f>
        <v>0.33333333333333331</v>
      </c>
      <c r="M71" s="341">
        <f>('Base Data'!AE71+'Base Data'!AC71+'Base Data'!AA71)/3</f>
        <v>0.66666666666666663</v>
      </c>
      <c r="N71" s="341">
        <f>('Base Data'!AG71+'Base Data'!AE71+'Base Data'!AC71)/3</f>
        <v>0.66666666666666663</v>
      </c>
      <c r="O71" s="341">
        <f>('Base Data'!AI71+'Base Data'!AG71+'Base Data'!AE71)/3</f>
        <v>2.1</v>
      </c>
      <c r="P71" s="341">
        <f>('Base Data'!AK71+'Base Data'!AI71+'Base Data'!AG71)/3</f>
        <v>3.1833333333333336</v>
      </c>
      <c r="Q71" s="341">
        <f>('Base Data'!AM71+'Base Data'!AK71+'Base Data'!AI71)/3</f>
        <v>15.936666666666667</v>
      </c>
      <c r="R71" s="341">
        <f>('Base Data'!AO71+'Base Data'!AM71+'Base Data'!AK71)/3</f>
        <v>27.813333333333333</v>
      </c>
      <c r="S71" s="341">
        <f>('Base Data'!AQ71+'Base Data'!AO71+'Base Data'!AM71)/3</f>
        <v>32.940000000000005</v>
      </c>
      <c r="T71" s="341">
        <f>('Base Data'!AS71+'Base Data'!AQ71+'Base Data'!AO71)/3</f>
        <v>20.186666666666667</v>
      </c>
      <c r="U71" s="341">
        <f>('Base Data'!AU71+'Base Data'!AS71+'Base Data'!AQ71)/3</f>
        <v>14.056666666666667</v>
      </c>
      <c r="V71" s="341">
        <f>('Base Data'!AW71+'Base Data'!AU71+'Base Data'!AS71)/3</f>
        <v>13.99</v>
      </c>
      <c r="W71" s="341">
        <f>('Base Data'!AY71+'Base Data'!AW71+'Base Data'!AU71)/3</f>
        <v>25.7</v>
      </c>
      <c r="X71" s="341">
        <f>('Base Data'!BA71+'Base Data'!AY71+'Base Data'!AW71)/3</f>
        <v>30.923333333333336</v>
      </c>
      <c r="Y71" s="341">
        <f>('Base Data'!BC71+'Base Data'!BA71+'Base Data'!AY71)/3</f>
        <v>31.583333333333332</v>
      </c>
      <c r="Z71" s="341">
        <f>('Base Data'!BE71+'Base Data'!BC71+'Base Data'!BA71)/3</f>
        <v>25.908333333333331</v>
      </c>
      <c r="AA71" s="341">
        <f>('Base Data'!BG71+'Base Data'!BE71+'Base Data'!BC71)/3</f>
        <v>25.715</v>
      </c>
      <c r="AB71" s="341">
        <f>('Base Data'!BI71+'Base Data'!BG71+'Base Data'!BE71)/3</f>
        <v>18.578333333333333</v>
      </c>
      <c r="AC71" s="341">
        <f>('Base Data'!BK71+'Base Data'!BI71+'Base Data'!BG71)/3</f>
        <v>33.473333333333329</v>
      </c>
      <c r="AD71" s="341">
        <f>('Base Data'!BM71+'Base Data'!BK71+'Base Data'!BI71)/3</f>
        <v>32.089999999999996</v>
      </c>
    </row>
    <row r="72" spans="1:30" ht="15.75" thickBot="1">
      <c r="A72" s="328"/>
      <c r="B72" s="342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345"/>
      <c r="AB72" s="345"/>
      <c r="AC72" s="345"/>
      <c r="AD72" s="345"/>
    </row>
    <row r="73" spans="1:30" ht="15.75" thickBot="1">
      <c r="A73" s="337" t="s">
        <v>169</v>
      </c>
      <c r="B73" s="338"/>
      <c r="C73" s="341">
        <f>('Base Data'!K73+'Base Data'!I73+'Base Data'!G73)/3</f>
        <v>13752.599333333334</v>
      </c>
      <c r="D73" s="341">
        <f>('Base Data'!M73+'Base Data'!K73+'Base Data'!I73)/3</f>
        <v>14809.264333333334</v>
      </c>
      <c r="E73" s="341">
        <f>('Base Data'!O73+'Base Data'!M73+'Base Data'!K73)/3</f>
        <v>15722.483333333332</v>
      </c>
      <c r="F73" s="341">
        <f>('Base Data'!Q73+'Base Data'!O73+'Base Data'!M73)/3</f>
        <v>14431.726999999999</v>
      </c>
      <c r="G73" s="341">
        <f>('Base Data'!S73+'Base Data'!Q73+'Base Data'!O73)/3</f>
        <v>13395.359333333332</v>
      </c>
      <c r="H73" s="341">
        <f>('Base Data'!U73+'Base Data'!S73+'Base Data'!Q73)/3</f>
        <v>12691.585333333331</v>
      </c>
      <c r="I73" s="341">
        <f>('Base Data'!W73+'Base Data'!U73+'Base Data'!S73)/3</f>
        <v>14299.819666666668</v>
      </c>
      <c r="J73" s="341">
        <f>('Base Data'!Y73+'Base Data'!W73+'Base Data'!U73)/3</f>
        <v>14182.086666666664</v>
      </c>
      <c r="K73" s="341">
        <f>('Base Data'!AA73+'Base Data'!Y73+'Base Data'!W73)/3</f>
        <v>13595.038</v>
      </c>
      <c r="L73" s="341">
        <f>('Base Data'!AC73+'Base Data'!AA73+'Base Data'!Y73)/3</f>
        <v>11517.566000000001</v>
      </c>
      <c r="M73" s="341">
        <f>('Base Data'!AE73+'Base Data'!AC73+'Base Data'!AA73)/3</f>
        <v>10793.685000000001</v>
      </c>
      <c r="N73" s="341">
        <f>('Base Data'!AG73+'Base Data'!AE73+'Base Data'!AC73)/3</f>
        <v>10446.072333333334</v>
      </c>
      <c r="O73" s="341">
        <f>('Base Data'!AI73+'Base Data'!AG73+'Base Data'!AE73)/3</f>
        <v>11079.824999999997</v>
      </c>
      <c r="P73" s="341">
        <f>('Base Data'!AK73+'Base Data'!AI73+'Base Data'!AG73)/3</f>
        <v>10180.106666666667</v>
      </c>
      <c r="Q73" s="341">
        <f>('Base Data'!AM73+'Base Data'!AK73+'Base Data'!AI73)/3</f>
        <v>10007.594333333333</v>
      </c>
      <c r="R73" s="341">
        <f>('Base Data'!AO73+'Base Data'!AM73+'Base Data'!AK73)/3</f>
        <v>8817.5876666666663</v>
      </c>
      <c r="S73" s="341">
        <f>('Base Data'!AQ73+'Base Data'!AO73+'Base Data'!AM73)/3</f>
        <v>8974.2259999999987</v>
      </c>
      <c r="T73" s="341">
        <f>('Base Data'!AS73+'Base Data'!AQ73+'Base Data'!AO73)/3</f>
        <v>8704.3333333333339</v>
      </c>
      <c r="U73" s="341">
        <f>('Base Data'!AU73+'Base Data'!AS73+'Base Data'!AQ73)/3</f>
        <v>9706.8916666666646</v>
      </c>
      <c r="V73" s="341">
        <f>('Base Data'!AW73+'Base Data'!AU73+'Base Data'!AS73)/3</f>
        <v>9826.6383333333324</v>
      </c>
      <c r="W73" s="341">
        <f>('Base Data'!AY73+'Base Data'!AW73+'Base Data'!AU73)/3</f>
        <v>10093.261666666667</v>
      </c>
      <c r="X73" s="341">
        <f>('Base Data'!BA73+'Base Data'!AY73+'Base Data'!AW73)/3</f>
        <v>9377.7899999999991</v>
      </c>
      <c r="Y73" s="341">
        <f>('Base Data'!BC73+'Base Data'!BA73+'Base Data'!AY73)/3</f>
        <v>9345.0966666666664</v>
      </c>
      <c r="Z73" s="341">
        <f>('Base Data'!BE73+'Base Data'!BC73+'Base Data'!BA73)/3</f>
        <v>9060.257999999998</v>
      </c>
      <c r="AA73" s="341">
        <f>('Base Data'!BG73+'Base Data'!BE73+'Base Data'!BC73)/3</f>
        <v>8031.7363333333315</v>
      </c>
      <c r="AB73" s="341">
        <f>('Base Data'!BI73+'Base Data'!BG73+'Base Data'!BE73)/3</f>
        <v>7786.6646666666666</v>
      </c>
      <c r="AC73" s="341">
        <f>('Base Data'!BK73+'Base Data'!BI73+'Base Data'!BG73)/3</f>
        <v>8130.7213333333339</v>
      </c>
      <c r="AD73" s="341">
        <f>('Base Data'!BM73+'Base Data'!BK73+'Base Data'!BI73)/3</f>
        <v>9057.5820000000003</v>
      </c>
    </row>
    <row r="74" spans="1:30">
      <c r="A74" s="351" t="s">
        <v>170</v>
      </c>
      <c r="B74" s="352"/>
      <c r="C74" s="355">
        <f>('Base Data'!K74+'Base Data'!I74+'Base Data'!G74)/3</f>
        <v>1.0635890266666665</v>
      </c>
      <c r="D74" s="355">
        <f>('Base Data'!M74+'Base Data'!K74+'Base Data'!I74)/3</f>
        <v>1.4702191199999997</v>
      </c>
      <c r="E74" s="355">
        <f>('Base Data'!O74+'Base Data'!M74+'Base Data'!K74)/3</f>
        <v>1.8755043333333337</v>
      </c>
      <c r="F74" s="355">
        <f>('Base Data'!Q74+'Base Data'!O74+'Base Data'!M74)/3</f>
        <v>1.6787202133333337</v>
      </c>
      <c r="G74" s="355">
        <f>('Base Data'!S74+'Base Data'!Q74+'Base Data'!O74)/3</f>
        <v>1.2720901200000005</v>
      </c>
      <c r="H74" s="355">
        <f>('Base Data'!U74+'Base Data'!S74+'Base Data'!Q74)/3</f>
        <v>0.38464823999999992</v>
      </c>
      <c r="I74" s="355">
        <f>('Base Data'!W74+'Base Data'!U74+'Base Data'!S74)/3</f>
        <v>1.907988E-2</v>
      </c>
      <c r="J74" s="355">
        <f>('Base Data'!Y74+'Base Data'!W74+'Base Data'!U74)/3</f>
        <v>3.9539879999999999E-2</v>
      </c>
      <c r="K74" s="355">
        <f>('Base Data'!AA74+'Base Data'!Y74+'Base Data'!W74)/3</f>
        <v>0.24774321333333335</v>
      </c>
      <c r="L74" s="355">
        <f>('Base Data'!AC74+'Base Data'!AA74+'Base Data'!Y74)/3</f>
        <v>0.46057666666666663</v>
      </c>
      <c r="M74" s="355">
        <f>('Base Data'!AE74+'Base Data'!AC74+'Base Data'!AA74)/3</f>
        <v>0.72421999999999986</v>
      </c>
      <c r="N74" s="355">
        <f>('Base Data'!AG74+'Base Data'!AE74+'Base Data'!AC74)/3</f>
        <v>1.2261081333333335</v>
      </c>
      <c r="O74" s="355">
        <f>('Base Data'!AI74+'Base Data'!AG74+'Base Data'!AE74)/3</f>
        <v>2.0471294400000009</v>
      </c>
      <c r="P74" s="355">
        <f>('Base Data'!AK74+'Base Data'!AI74+'Base Data'!AG74)/3</f>
        <v>2.4935830266666685</v>
      </c>
      <c r="Q74" s="355">
        <f>('Base Data'!AM74+'Base Data'!AK74+'Base Data'!AI74)/3</f>
        <v>2.4600735600000019</v>
      </c>
      <c r="R74" s="355">
        <f>('Base Data'!AO74+'Base Data'!AM74+'Base Data'!AK74)/3</f>
        <v>2.3043303600000016</v>
      </c>
      <c r="S74" s="355">
        <f>('Base Data'!AQ74+'Base Data'!AO74+'Base Data'!AM74)/3</f>
        <v>2.6278438933333352</v>
      </c>
      <c r="T74" s="355">
        <f>('Base Data'!AS74+'Base Data'!AQ74+'Base Data'!AO74)/3</f>
        <v>2.9552346533333353</v>
      </c>
      <c r="U74" s="355">
        <f>('Base Data'!AU74+'Base Data'!AS74+'Base Data'!AQ74)/3</f>
        <v>2.6530726266666687</v>
      </c>
      <c r="V74" s="355">
        <f>('Base Data'!AW74+'Base Data'!AU74+'Base Data'!AS74)/3</f>
        <v>1.7340658400000006</v>
      </c>
      <c r="W74" s="355">
        <f>('Base Data'!AY74+'Base Data'!AW74+'Base Data'!AU74)/3</f>
        <v>0.87695493333333341</v>
      </c>
      <c r="X74" s="355">
        <f>('Base Data'!BA74+'Base Data'!AY74+'Base Data'!AW74)/3</f>
        <v>0.49700753333333331</v>
      </c>
      <c r="Y74" s="355">
        <f>('Base Data'!BC74+'Base Data'!BA74+'Base Data'!AY74)/3</f>
        <v>0.60784447999999991</v>
      </c>
      <c r="Z74" s="355">
        <f>('Base Data'!BE74+'Base Data'!BC74+'Base Data'!BA74)/3</f>
        <v>0.8440074266666665</v>
      </c>
      <c r="AA74" s="355">
        <f>('Base Data'!BG74+'Base Data'!BE74+'Base Data'!BC74)/3</f>
        <v>0.80310625333333319</v>
      </c>
      <c r="AB74" s="355">
        <f>('Base Data'!BI74+'Base Data'!BG74+'Base Data'!BE74)/3</f>
        <v>0.80692698666666651</v>
      </c>
      <c r="AC74" s="355">
        <f>('Base Data'!BK74+'Base Data'!BI74+'Base Data'!BG74)/3</f>
        <v>0.61269398666666663</v>
      </c>
      <c r="AD74" s="355">
        <f>('Base Data'!BM74+'Base Data'!BK74+'Base Data'!BI74)/3</f>
        <v>1.0161455866666669</v>
      </c>
    </row>
    <row r="75" spans="1:30">
      <c r="A75" s="356"/>
      <c r="B75" s="314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359"/>
      <c r="T75" s="359"/>
      <c r="U75" s="359"/>
      <c r="V75" s="359"/>
      <c r="W75" s="359"/>
      <c r="X75" s="359"/>
      <c r="Y75" s="359"/>
      <c r="Z75" s="359"/>
      <c r="AA75" s="359"/>
      <c r="AB75" s="359"/>
      <c r="AC75" s="359"/>
      <c r="AD75" s="359"/>
    </row>
    <row r="76" spans="1:30">
      <c r="A76" s="328" t="s">
        <v>171</v>
      </c>
      <c r="B76" s="314"/>
      <c r="C76" s="375">
        <f>('Base Data'!K76+'Base Data'!I76+'Base Data'!G76)/3</f>
        <v>0</v>
      </c>
      <c r="D76" s="375">
        <f>('Base Data'!M76+'Base Data'!K76+'Base Data'!I76)/3</f>
        <v>0</v>
      </c>
      <c r="E76" s="375">
        <f>('Base Data'!O76+'Base Data'!M76+'Base Data'!K76)/3</f>
        <v>0</v>
      </c>
      <c r="F76" s="375">
        <f>('Base Data'!Q76+'Base Data'!O76+'Base Data'!M76)/3</f>
        <v>0</v>
      </c>
      <c r="G76" s="375">
        <f>('Base Data'!S76+'Base Data'!Q76+'Base Data'!O76)/3</f>
        <v>0</v>
      </c>
      <c r="H76" s="375">
        <f>('Base Data'!U76+'Base Data'!S76+'Base Data'!Q76)/3</f>
        <v>0</v>
      </c>
      <c r="I76" s="375">
        <f>('Base Data'!W76+'Base Data'!U76+'Base Data'!S76)/3</f>
        <v>0</v>
      </c>
      <c r="J76" s="375">
        <f>('Base Data'!Y76+'Base Data'!W76+'Base Data'!U76)/3</f>
        <v>0</v>
      </c>
      <c r="K76" s="375">
        <f>('Base Data'!AA76+'Base Data'!Y76+'Base Data'!W76)/3</f>
        <v>0</v>
      </c>
      <c r="L76" s="375">
        <f>('Base Data'!AC76+'Base Data'!AA76+'Base Data'!Y76)/3</f>
        <v>0</v>
      </c>
      <c r="M76" s="375">
        <f>('Base Data'!AE76+'Base Data'!AC76+'Base Data'!AA76)/3</f>
        <v>0</v>
      </c>
      <c r="N76" s="375">
        <f>('Base Data'!AG76+'Base Data'!AE76+'Base Data'!AC76)/3</f>
        <v>0</v>
      </c>
      <c r="O76" s="375">
        <f>('Base Data'!AI76+'Base Data'!AG76+'Base Data'!AE76)/3</f>
        <v>0</v>
      </c>
      <c r="P76" s="375">
        <f>('Base Data'!AK76+'Base Data'!AI76+'Base Data'!AG76)/3</f>
        <v>0</v>
      </c>
      <c r="Q76" s="375">
        <f>('Base Data'!AM76+'Base Data'!AK76+'Base Data'!AI76)/3</f>
        <v>0</v>
      </c>
      <c r="R76" s="375">
        <f>('Base Data'!AO76+'Base Data'!AM76+'Base Data'!AK76)/3</f>
        <v>0</v>
      </c>
      <c r="S76" s="375">
        <f>('Base Data'!AQ76+'Base Data'!AO76+'Base Data'!AM76)/3</f>
        <v>0</v>
      </c>
      <c r="T76" s="375">
        <f>('Base Data'!AS76+'Base Data'!AQ76+'Base Data'!AO76)/3</f>
        <v>0</v>
      </c>
      <c r="U76" s="375">
        <f>('Base Data'!AU76+'Base Data'!AS76+'Base Data'!AQ76)/3</f>
        <v>0</v>
      </c>
      <c r="V76" s="375">
        <f>('Base Data'!AW76+'Base Data'!AU76+'Base Data'!AS76)/3</f>
        <v>0</v>
      </c>
      <c r="W76" s="375">
        <f>('Base Data'!AY76+'Base Data'!AW76+'Base Data'!AU76)/3</f>
        <v>0</v>
      </c>
      <c r="X76" s="375">
        <f>('Base Data'!BA76+'Base Data'!AY76+'Base Data'!AW76)/3</f>
        <v>0</v>
      </c>
      <c r="Y76" s="375">
        <f>('Base Data'!BC76+'Base Data'!BA76+'Base Data'!AY76)/3</f>
        <v>0</v>
      </c>
      <c r="Z76" s="375">
        <f>('Base Data'!BE76+'Base Data'!BC76+'Base Data'!BA76)/3</f>
        <v>0</v>
      </c>
      <c r="AA76" s="375">
        <f>('Base Data'!BG76+'Base Data'!BE76+'Base Data'!BC76)/3</f>
        <v>0</v>
      </c>
      <c r="AB76" s="375">
        <f>('Base Data'!BI76+'Base Data'!BG76+'Base Data'!BE76)/3</f>
        <v>0</v>
      </c>
      <c r="AC76" s="375">
        <f>('Base Data'!BK76+'Base Data'!BI76+'Base Data'!BG76)/3</f>
        <v>0</v>
      </c>
      <c r="AD76" s="375">
        <f>('Base Data'!BM76+'Base Data'!BK76+'Base Data'!BI76)/3</f>
        <v>0</v>
      </c>
    </row>
    <row r="77" spans="1:30">
      <c r="A77" s="356"/>
      <c r="B77" s="314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59"/>
      <c r="AB77" s="359"/>
      <c r="AC77" s="359"/>
      <c r="AD77" s="359"/>
    </row>
    <row r="78" spans="1:30">
      <c r="A78" s="328"/>
      <c r="B78" s="314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</row>
    <row r="79" spans="1:30" ht="15.75" thickBot="1">
      <c r="A79" s="356"/>
      <c r="B79" s="314"/>
      <c r="C79" s="359"/>
      <c r="D79" s="359"/>
      <c r="E79" s="359"/>
      <c r="F79" s="359"/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59"/>
      <c r="W79" s="359"/>
      <c r="X79" s="359"/>
      <c r="Y79" s="359"/>
      <c r="Z79" s="359"/>
      <c r="AA79" s="359"/>
      <c r="AB79" s="359"/>
      <c r="AC79" s="359"/>
      <c r="AD79" s="359"/>
    </row>
    <row r="80" spans="1:30" ht="15.75" thickBot="1">
      <c r="A80" s="363" t="s">
        <v>172</v>
      </c>
      <c r="B80" s="364"/>
      <c r="C80" s="367">
        <f>('Base Data'!K80+'Base Data'!I80+'Base Data'!G80)/3</f>
        <v>13753.662922360001</v>
      </c>
      <c r="D80" s="367">
        <f>('Base Data'!M80+'Base Data'!K80+'Base Data'!I80)/3</f>
        <v>14810.734552453336</v>
      </c>
      <c r="E80" s="367">
        <f>('Base Data'!O80+'Base Data'!M80+'Base Data'!K80)/3</f>
        <v>15724.358837666667</v>
      </c>
      <c r="F80" s="367">
        <f>('Base Data'!Q80+'Base Data'!O80+'Base Data'!M80)/3</f>
        <v>14433.405720213332</v>
      </c>
      <c r="G80" s="367">
        <f>('Base Data'!S80+'Base Data'!Q80+'Base Data'!O80)/3</f>
        <v>13396.631423453333</v>
      </c>
      <c r="H80" s="367">
        <f>('Base Data'!U80+'Base Data'!S80+'Base Data'!Q80)/3</f>
        <v>12691.969981573333</v>
      </c>
      <c r="I80" s="367">
        <f>('Base Data'!W80+'Base Data'!U80+'Base Data'!S80)/3</f>
        <v>14299.838746546666</v>
      </c>
      <c r="J80" s="367">
        <f>('Base Data'!Y80+'Base Data'!W80+'Base Data'!U80)/3</f>
        <v>14182.126206546665</v>
      </c>
      <c r="K80" s="367">
        <f>('Base Data'!AA80+'Base Data'!Y80+'Base Data'!W80)/3</f>
        <v>13595.285743213331</v>
      </c>
      <c r="L80" s="367">
        <f>('Base Data'!AC80+'Base Data'!AA80+'Base Data'!Y80)/3</f>
        <v>11518.026576666669</v>
      </c>
      <c r="M80" s="367">
        <f>('Base Data'!AE80+'Base Data'!AC80+'Base Data'!AA80)/3</f>
        <v>10794.409220000001</v>
      </c>
      <c r="N80" s="367">
        <f>('Base Data'!AG80+'Base Data'!AE80+'Base Data'!AC80)/3</f>
        <v>10447.298441466666</v>
      </c>
      <c r="O80" s="367">
        <f>('Base Data'!AI80+'Base Data'!AG80+'Base Data'!AE80)/3</f>
        <v>11081.87212944</v>
      </c>
      <c r="P80" s="367">
        <f>('Base Data'!AK80+'Base Data'!AI80+'Base Data'!AG80)/3</f>
        <v>10182.600249693331</v>
      </c>
      <c r="Q80" s="367">
        <f>('Base Data'!AM80+'Base Data'!AK80+'Base Data'!AI80)/3</f>
        <v>10010.054406893332</v>
      </c>
      <c r="R80" s="367">
        <f>('Base Data'!AO80+'Base Data'!AM80+'Base Data'!AK80)/3</f>
        <v>8819.891997026667</v>
      </c>
      <c r="S80" s="367">
        <f>('Base Data'!AQ80+'Base Data'!AO80+'Base Data'!AM80)/3</f>
        <v>8976.8538438933338</v>
      </c>
      <c r="T80" s="367">
        <f>('Base Data'!AS80+'Base Data'!AQ80+'Base Data'!AO80)/3</f>
        <v>8707.2885679866667</v>
      </c>
      <c r="U80" s="367">
        <f>('Base Data'!AU80+'Base Data'!AS80+'Base Data'!AQ80)/3</f>
        <v>9709.5447392933329</v>
      </c>
      <c r="V80" s="367">
        <f>('Base Data'!AW80+'Base Data'!AU80+'Base Data'!AS80)/3</f>
        <v>9828.3723991733332</v>
      </c>
      <c r="W80" s="367">
        <f>('Base Data'!AY80+'Base Data'!AW80+'Base Data'!AU80)/3</f>
        <v>10094.138621600001</v>
      </c>
      <c r="X80" s="367">
        <f>('Base Data'!BA80+'Base Data'!AY80+'Base Data'!AW80)/3</f>
        <v>9378.287007533334</v>
      </c>
      <c r="Y80" s="367">
        <f>('Base Data'!BC80+'Base Data'!BA80+'Base Data'!AY80)/3</f>
        <v>9345.704511146665</v>
      </c>
      <c r="Z80" s="367">
        <f>('Base Data'!BE80+'Base Data'!BC80+'Base Data'!BA80)/3</f>
        <v>9061.1020074266653</v>
      </c>
      <c r="AA80" s="367">
        <f>('Base Data'!BG80+'Base Data'!BE80+'Base Data'!BC80)/3</f>
        <v>8032.5394395866651</v>
      </c>
      <c r="AB80" s="367">
        <f>('Base Data'!BI80+'Base Data'!BG80+'Base Data'!BE80)/3</f>
        <v>7787.4715936533348</v>
      </c>
      <c r="AC80" s="367">
        <f>('Base Data'!BK80+'Base Data'!BI80+'Base Data'!BG80)/3</f>
        <v>8131.3340273200001</v>
      </c>
      <c r="AD80" s="367">
        <f>('Base Data'!BM80+'Base Data'!BK80+'Base Data'!BI80)/3</f>
        <v>9058.5981455866659</v>
      </c>
    </row>
    <row r="82" spans="1:30" ht="15.75" thickBot="1">
      <c r="A82" s="278"/>
      <c r="B82" s="378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380"/>
    </row>
    <row r="83" spans="1:30" ht="15.75" thickBot="1">
      <c r="A83" s="280"/>
      <c r="B83" s="372" t="s">
        <v>86</v>
      </c>
      <c r="C83" s="372">
        <v>41439</v>
      </c>
      <c r="D83" s="372">
        <v>41469</v>
      </c>
      <c r="E83" s="372">
        <v>41499</v>
      </c>
      <c r="F83" s="372">
        <v>41529</v>
      </c>
      <c r="G83" s="372">
        <v>41559</v>
      </c>
      <c r="H83" s="372">
        <v>41589</v>
      </c>
      <c r="I83" s="372">
        <v>41619</v>
      </c>
      <c r="J83" s="372">
        <v>41649</v>
      </c>
      <c r="K83" s="372">
        <v>41679</v>
      </c>
      <c r="L83" s="372">
        <v>41709</v>
      </c>
      <c r="M83" s="372">
        <v>41743</v>
      </c>
      <c r="N83" s="372">
        <f t="shared" ref="N83:AC83" si="1">M83+30</f>
        <v>41773</v>
      </c>
      <c r="O83" s="372">
        <f t="shared" si="1"/>
        <v>41803</v>
      </c>
      <c r="P83" s="372">
        <f t="shared" si="1"/>
        <v>41833</v>
      </c>
      <c r="Q83" s="372">
        <f t="shared" si="1"/>
        <v>41863</v>
      </c>
      <c r="R83" s="372">
        <f t="shared" si="1"/>
        <v>41893</v>
      </c>
      <c r="S83" s="372">
        <f t="shared" si="1"/>
        <v>41923</v>
      </c>
      <c r="T83" s="372">
        <f t="shared" si="1"/>
        <v>41953</v>
      </c>
      <c r="U83" s="372">
        <f t="shared" si="1"/>
        <v>41983</v>
      </c>
      <c r="V83" s="372">
        <f t="shared" si="1"/>
        <v>42013</v>
      </c>
      <c r="W83" s="372">
        <f t="shared" si="1"/>
        <v>42043</v>
      </c>
      <c r="X83" s="372">
        <f t="shared" si="1"/>
        <v>42073</v>
      </c>
      <c r="Y83" s="372">
        <f t="shared" si="1"/>
        <v>42103</v>
      </c>
      <c r="Z83" s="372">
        <f t="shared" si="1"/>
        <v>42133</v>
      </c>
      <c r="AA83" s="372">
        <f t="shared" si="1"/>
        <v>42163</v>
      </c>
      <c r="AB83" s="372">
        <f t="shared" si="1"/>
        <v>42193</v>
      </c>
      <c r="AC83" s="372">
        <f t="shared" si="1"/>
        <v>42223</v>
      </c>
      <c r="AD83" s="373">
        <v>42248</v>
      </c>
    </row>
    <row r="84" spans="1:30">
      <c r="A84" s="285"/>
      <c r="B84" s="285" t="s">
        <v>10</v>
      </c>
      <c r="C84" s="383">
        <f>SUM(C85:C89)</f>
        <v>8535.9426666666677</v>
      </c>
      <c r="D84" s="383">
        <f t="shared" ref="D84:AD84" si="2">SUM(D85:D89)</f>
        <v>8574.6009999999987</v>
      </c>
      <c r="E84" s="383">
        <f t="shared" si="2"/>
        <v>8963.1583333333328</v>
      </c>
      <c r="F84" s="383">
        <f t="shared" si="2"/>
        <v>8078.5619999999972</v>
      </c>
      <c r="G84" s="383">
        <f t="shared" si="2"/>
        <v>7761.5843333333341</v>
      </c>
      <c r="H84" s="383">
        <f t="shared" si="2"/>
        <v>7350.8786666666692</v>
      </c>
      <c r="I84" s="383">
        <f t="shared" si="2"/>
        <v>8446.4013333333332</v>
      </c>
      <c r="J84" s="383">
        <f t="shared" si="2"/>
        <v>8504.7833333333328</v>
      </c>
      <c r="K84" s="383">
        <f t="shared" si="2"/>
        <v>8170.0213333333331</v>
      </c>
      <c r="L84" s="383">
        <f t="shared" si="2"/>
        <v>6398.655999999999</v>
      </c>
      <c r="M84" s="383">
        <f t="shared" si="2"/>
        <v>5803.7633333333342</v>
      </c>
      <c r="N84" s="383">
        <f t="shared" si="2"/>
        <v>5333.9396666666662</v>
      </c>
      <c r="O84" s="383">
        <f t="shared" si="2"/>
        <v>5939.5373333333337</v>
      </c>
      <c r="P84" s="383">
        <f t="shared" si="2"/>
        <v>5164.6306666666669</v>
      </c>
      <c r="Q84" s="383">
        <f t="shared" si="2"/>
        <v>5402.6399999999994</v>
      </c>
      <c r="R84" s="383">
        <f t="shared" si="2"/>
        <v>4276.2233333333324</v>
      </c>
      <c r="S84" s="383">
        <f t="shared" si="2"/>
        <v>4758.9449999999997</v>
      </c>
      <c r="T84" s="383">
        <f t="shared" si="2"/>
        <v>4670.5583333333334</v>
      </c>
      <c r="U84" s="383">
        <f t="shared" si="2"/>
        <v>5699.9433333333327</v>
      </c>
      <c r="V84" s="383">
        <f t="shared" si="2"/>
        <v>5653.333333333333</v>
      </c>
      <c r="W84" s="383">
        <f t="shared" si="2"/>
        <v>5674.16</v>
      </c>
      <c r="X84" s="383">
        <f t="shared" si="2"/>
        <v>4871.0266666666666</v>
      </c>
      <c r="Y84" s="383">
        <f t="shared" si="2"/>
        <v>4566.8033333333333</v>
      </c>
      <c r="Z84" s="383">
        <f t="shared" si="2"/>
        <v>3871.096333333333</v>
      </c>
      <c r="AA84" s="383">
        <f t="shared" si="2"/>
        <v>3248.1079999999997</v>
      </c>
      <c r="AB84" s="383">
        <f t="shared" si="2"/>
        <v>3179.3179999999998</v>
      </c>
      <c r="AC84" s="383">
        <f t="shared" si="2"/>
        <v>3633.5413333333331</v>
      </c>
      <c r="AD84" s="383">
        <f t="shared" si="2"/>
        <v>4499.9703333333327</v>
      </c>
    </row>
    <row r="85" spans="1:30">
      <c r="A85" s="287"/>
      <c r="B85" s="287" t="s">
        <v>11</v>
      </c>
      <c r="C85" s="381">
        <f>C5+C6+C7</f>
        <v>6229.7100000000009</v>
      </c>
      <c r="D85" s="381">
        <f t="shared" ref="D85:AD85" si="3">D5+D6+D7</f>
        <v>6201.16</v>
      </c>
      <c r="E85" s="381">
        <f t="shared" si="3"/>
        <v>6390.5966666666673</v>
      </c>
      <c r="F85" s="381">
        <f t="shared" si="3"/>
        <v>5531.2199999999975</v>
      </c>
      <c r="G85" s="381">
        <f t="shared" si="3"/>
        <v>5506.8733333333339</v>
      </c>
      <c r="H85" s="381">
        <f t="shared" si="3"/>
        <v>5346.213333333335</v>
      </c>
      <c r="I85" s="381">
        <f t="shared" si="3"/>
        <v>6210.6533333333336</v>
      </c>
      <c r="J85" s="381">
        <f t="shared" si="3"/>
        <v>6236.8833333333332</v>
      </c>
      <c r="K85" s="381">
        <f t="shared" si="3"/>
        <v>5666.7</v>
      </c>
      <c r="L85" s="381">
        <f t="shared" si="3"/>
        <v>3834.0533333333324</v>
      </c>
      <c r="M85" s="381">
        <f t="shared" si="3"/>
        <v>2943.8066666666668</v>
      </c>
      <c r="N85" s="381">
        <f t="shared" si="3"/>
        <v>2575.2166666666667</v>
      </c>
      <c r="O85" s="381">
        <f t="shared" si="3"/>
        <v>3343.3799999999997</v>
      </c>
      <c r="P85" s="381">
        <f t="shared" si="3"/>
        <v>2916.4400000000005</v>
      </c>
      <c r="Q85" s="381">
        <f t="shared" si="3"/>
        <v>3321.3966666666665</v>
      </c>
      <c r="R85" s="381">
        <f t="shared" si="3"/>
        <v>2306.1766666666663</v>
      </c>
      <c r="S85" s="381">
        <f t="shared" si="3"/>
        <v>2767.6833333333334</v>
      </c>
      <c r="T85" s="381">
        <f t="shared" si="3"/>
        <v>2601.4466666666667</v>
      </c>
      <c r="U85" s="381">
        <f t="shared" si="3"/>
        <v>3749.4266666666663</v>
      </c>
      <c r="V85" s="381">
        <f t="shared" si="3"/>
        <v>3746.4866666666662</v>
      </c>
      <c r="W85" s="381">
        <f t="shared" si="3"/>
        <v>3592.2666666666664</v>
      </c>
      <c r="X85" s="381">
        <f t="shared" si="3"/>
        <v>2536.9466666666667</v>
      </c>
      <c r="Y85" s="381">
        <f t="shared" si="3"/>
        <v>2302.48</v>
      </c>
      <c r="Z85" s="381">
        <f t="shared" si="3"/>
        <v>2013.4033333333327</v>
      </c>
      <c r="AA85" s="381">
        <f t="shared" si="3"/>
        <v>1672.2966666666666</v>
      </c>
      <c r="AB85" s="381">
        <f t="shared" si="3"/>
        <v>1546.6299999999999</v>
      </c>
      <c r="AC85" s="381">
        <f t="shared" si="3"/>
        <v>1881.7199999999998</v>
      </c>
      <c r="AD85" s="381">
        <f t="shared" si="3"/>
        <v>2731.7933333333331</v>
      </c>
    </row>
    <row r="86" spans="1:30">
      <c r="A86" s="287"/>
      <c r="B86" s="287" t="s">
        <v>12</v>
      </c>
      <c r="C86" s="381">
        <f>C8+C9+C71</f>
        <v>1613.4880000000001</v>
      </c>
      <c r="D86" s="381">
        <f t="shared" ref="D86:AD86" si="4">D8+D9+D71</f>
        <v>1815.2096666666664</v>
      </c>
      <c r="E86" s="381">
        <f t="shared" si="4"/>
        <v>1943.1820000000002</v>
      </c>
      <c r="F86" s="381">
        <f t="shared" si="4"/>
        <v>1964.1003333333329</v>
      </c>
      <c r="G86" s="381">
        <f t="shared" si="4"/>
        <v>1784.4786666666664</v>
      </c>
      <c r="H86" s="381">
        <f t="shared" si="4"/>
        <v>1574.5549999999998</v>
      </c>
      <c r="I86" s="381">
        <f t="shared" si="4"/>
        <v>1760.2433333333331</v>
      </c>
      <c r="J86" s="381">
        <f t="shared" si="4"/>
        <v>1669.481666666667</v>
      </c>
      <c r="K86" s="381">
        <f t="shared" si="4"/>
        <v>1910.3616666666667</v>
      </c>
      <c r="L86" s="381">
        <f t="shared" si="4"/>
        <v>1910.4616666666666</v>
      </c>
      <c r="M86" s="381">
        <f t="shared" si="4"/>
        <v>2089.2766666666671</v>
      </c>
      <c r="N86" s="381">
        <f t="shared" si="4"/>
        <v>2029.0466666666669</v>
      </c>
      <c r="O86" s="381">
        <f t="shared" si="4"/>
        <v>1900.788333333333</v>
      </c>
      <c r="P86" s="381">
        <f t="shared" si="4"/>
        <v>1634.7699999999998</v>
      </c>
      <c r="Q86" s="381">
        <f t="shared" si="4"/>
        <v>1445.3249999999998</v>
      </c>
      <c r="R86" s="381">
        <f t="shared" si="4"/>
        <v>1319.8016666666663</v>
      </c>
      <c r="S86" s="381">
        <f t="shared" si="4"/>
        <v>1307.1433333333332</v>
      </c>
      <c r="T86" s="381">
        <f t="shared" si="4"/>
        <v>1438.5983333333334</v>
      </c>
      <c r="U86" s="381">
        <f t="shared" si="4"/>
        <v>1422.0150000000001</v>
      </c>
      <c r="V86" s="381">
        <f t="shared" si="4"/>
        <v>1461.74</v>
      </c>
      <c r="W86" s="381">
        <f t="shared" si="4"/>
        <v>1456.2416666666666</v>
      </c>
      <c r="X86" s="381">
        <f t="shared" si="4"/>
        <v>1362.3416666666665</v>
      </c>
      <c r="Y86" s="381">
        <f t="shared" si="4"/>
        <v>1260.6999999999998</v>
      </c>
      <c r="Z86" s="381">
        <f t="shared" si="4"/>
        <v>1093.8400000000001</v>
      </c>
      <c r="AA86" s="381">
        <f t="shared" si="4"/>
        <v>1056.5066666666667</v>
      </c>
      <c r="AB86" s="381">
        <f t="shared" si="4"/>
        <v>1125.6416666666667</v>
      </c>
      <c r="AC86" s="381">
        <f t="shared" si="4"/>
        <v>1156.915</v>
      </c>
      <c r="AD86" s="381">
        <f t="shared" si="4"/>
        <v>1202.83</v>
      </c>
    </row>
    <row r="87" spans="1:30">
      <c r="A87" s="287"/>
      <c r="B87" s="287" t="s">
        <v>13</v>
      </c>
      <c r="C87" s="381">
        <f>C11+C12</f>
        <v>428.50966666666665</v>
      </c>
      <c r="D87" s="381">
        <f t="shared" ref="D87:AD87" si="5">D11+D12</f>
        <v>310.43966666666665</v>
      </c>
      <c r="E87" s="381">
        <f t="shared" si="5"/>
        <v>389.11466666666672</v>
      </c>
      <c r="F87" s="381">
        <f t="shared" si="5"/>
        <v>383.03333333333342</v>
      </c>
      <c r="G87" s="381">
        <f t="shared" si="5"/>
        <v>294.60466666666667</v>
      </c>
      <c r="H87" s="381">
        <f t="shared" si="5"/>
        <v>281.84933333333328</v>
      </c>
      <c r="I87" s="381">
        <f t="shared" si="5"/>
        <v>300.98366666666658</v>
      </c>
      <c r="J87" s="381">
        <f t="shared" si="5"/>
        <v>334.55833333333322</v>
      </c>
      <c r="K87" s="381">
        <f t="shared" si="5"/>
        <v>237.66866666666667</v>
      </c>
      <c r="L87" s="381">
        <f t="shared" si="5"/>
        <v>272.03433333333328</v>
      </c>
      <c r="M87" s="381">
        <f t="shared" si="5"/>
        <v>350.29833333333329</v>
      </c>
      <c r="N87" s="381">
        <f t="shared" si="5"/>
        <v>393.08233333333317</v>
      </c>
      <c r="O87" s="381">
        <f t="shared" si="5"/>
        <v>348.24233333333325</v>
      </c>
      <c r="P87" s="381">
        <f t="shared" si="5"/>
        <v>245.70899999999995</v>
      </c>
      <c r="Q87" s="381">
        <f t="shared" si="5"/>
        <v>263.50833333333327</v>
      </c>
      <c r="R87" s="381">
        <f t="shared" si="5"/>
        <v>270.43499999999989</v>
      </c>
      <c r="S87" s="381">
        <f t="shared" si="5"/>
        <v>393.65833333333319</v>
      </c>
      <c r="T87" s="381">
        <f t="shared" si="5"/>
        <v>385.72833333333324</v>
      </c>
      <c r="U87" s="381">
        <f t="shared" si="5"/>
        <v>400.82499999999993</v>
      </c>
      <c r="V87" s="381">
        <f t="shared" si="5"/>
        <v>294.64</v>
      </c>
      <c r="W87" s="381">
        <f t="shared" si="5"/>
        <v>388.35166666666657</v>
      </c>
      <c r="X87" s="381">
        <f t="shared" si="5"/>
        <v>538.505</v>
      </c>
      <c r="Y87" s="381">
        <f t="shared" si="5"/>
        <v>603.8649999999999</v>
      </c>
      <c r="Z87" s="381">
        <f t="shared" si="5"/>
        <v>450.7473333333333</v>
      </c>
      <c r="AA87" s="381">
        <f t="shared" si="5"/>
        <v>336.59733333333332</v>
      </c>
      <c r="AB87" s="381">
        <f t="shared" si="5"/>
        <v>337.27233333333334</v>
      </c>
      <c r="AC87" s="381">
        <f t="shared" si="5"/>
        <v>424.97633333333329</v>
      </c>
      <c r="AD87" s="381">
        <f t="shared" si="5"/>
        <v>362.20366666666666</v>
      </c>
    </row>
    <row r="88" spans="1:30">
      <c r="A88" s="287"/>
      <c r="B88" s="287" t="s">
        <v>14</v>
      </c>
      <c r="C88" s="381">
        <f>SUM(C13:C16)</f>
        <v>264.23500000000001</v>
      </c>
      <c r="D88" s="381">
        <f t="shared" ref="D88:AD88" si="6">SUM(D13:D16)</f>
        <v>247.79166666666666</v>
      </c>
      <c r="E88" s="381">
        <f t="shared" si="6"/>
        <v>240.26500000000001</v>
      </c>
      <c r="F88" s="381">
        <f t="shared" si="6"/>
        <v>200.20833333333334</v>
      </c>
      <c r="G88" s="381">
        <f t="shared" si="6"/>
        <v>175.62766666666667</v>
      </c>
      <c r="H88" s="381">
        <f t="shared" si="6"/>
        <v>148.261</v>
      </c>
      <c r="I88" s="381">
        <f t="shared" si="6"/>
        <v>174.52099999999999</v>
      </c>
      <c r="J88" s="381">
        <f t="shared" si="6"/>
        <v>263.86</v>
      </c>
      <c r="K88" s="381">
        <f t="shared" si="6"/>
        <v>355.29100000000005</v>
      </c>
      <c r="L88" s="381">
        <f t="shared" si="6"/>
        <v>382.10666666666663</v>
      </c>
      <c r="M88" s="381">
        <f t="shared" si="6"/>
        <v>420.38166666666666</v>
      </c>
      <c r="N88" s="381">
        <f t="shared" si="6"/>
        <v>336.59399999999999</v>
      </c>
      <c r="O88" s="381">
        <f t="shared" si="6"/>
        <v>347.12666666666667</v>
      </c>
      <c r="P88" s="381">
        <f t="shared" si="6"/>
        <v>367.71166666666664</v>
      </c>
      <c r="Q88" s="381">
        <f t="shared" si="6"/>
        <v>372.40999999999997</v>
      </c>
      <c r="R88" s="381">
        <f t="shared" si="6"/>
        <v>379.80999999999995</v>
      </c>
      <c r="S88" s="381">
        <f t="shared" si="6"/>
        <v>290.45999999999998</v>
      </c>
      <c r="T88" s="381">
        <f t="shared" si="6"/>
        <v>244.78500000000003</v>
      </c>
      <c r="U88" s="381">
        <f t="shared" si="6"/>
        <v>127.67666666666665</v>
      </c>
      <c r="V88" s="381">
        <f t="shared" si="6"/>
        <v>150.46666666666667</v>
      </c>
      <c r="W88" s="381">
        <f t="shared" si="6"/>
        <v>237.3</v>
      </c>
      <c r="X88" s="381">
        <f t="shared" si="6"/>
        <v>433.23333333333335</v>
      </c>
      <c r="Y88" s="381">
        <f t="shared" si="6"/>
        <v>399.75833333333338</v>
      </c>
      <c r="Z88" s="381">
        <f t="shared" si="6"/>
        <v>313.10566666666665</v>
      </c>
      <c r="AA88" s="381">
        <f t="shared" si="6"/>
        <v>182.70733333333331</v>
      </c>
      <c r="AB88" s="381">
        <f t="shared" si="6"/>
        <v>169.774</v>
      </c>
      <c r="AC88" s="381">
        <f t="shared" si="6"/>
        <v>169.93</v>
      </c>
      <c r="AD88" s="381">
        <f t="shared" si="6"/>
        <v>203.14333333333332</v>
      </c>
    </row>
    <row r="89" spans="1:30">
      <c r="A89" s="287"/>
      <c r="B89" s="287" t="s">
        <v>90</v>
      </c>
      <c r="C89" s="381">
        <v>0</v>
      </c>
      <c r="D89" s="381">
        <v>0</v>
      </c>
      <c r="E89" s="381">
        <v>0</v>
      </c>
      <c r="F89" s="381">
        <v>0</v>
      </c>
      <c r="G89" s="381">
        <v>0</v>
      </c>
      <c r="H89" s="381">
        <v>0</v>
      </c>
      <c r="I89" s="381">
        <v>0</v>
      </c>
      <c r="J89" s="381">
        <v>0</v>
      </c>
      <c r="K89" s="381">
        <v>0</v>
      </c>
      <c r="L89" s="381">
        <v>0</v>
      </c>
      <c r="M89" s="381">
        <v>0</v>
      </c>
      <c r="N89" s="381">
        <v>0</v>
      </c>
      <c r="O89" s="381">
        <v>0</v>
      </c>
      <c r="P89" s="381">
        <v>0</v>
      </c>
      <c r="Q89" s="381">
        <v>0</v>
      </c>
      <c r="R89" s="381">
        <v>0</v>
      </c>
      <c r="S89" s="381">
        <v>0</v>
      </c>
      <c r="T89" s="381">
        <v>0</v>
      </c>
      <c r="U89" s="381">
        <v>0</v>
      </c>
      <c r="V89" s="381">
        <v>0</v>
      </c>
      <c r="W89" s="381">
        <v>0</v>
      </c>
      <c r="X89" s="381">
        <v>0</v>
      </c>
      <c r="Y89" s="381">
        <v>0</v>
      </c>
      <c r="Z89" s="381">
        <v>0</v>
      </c>
      <c r="AA89" s="381">
        <v>0</v>
      </c>
      <c r="AB89" s="381">
        <v>0</v>
      </c>
      <c r="AC89" s="381">
        <v>0</v>
      </c>
      <c r="AD89" s="381">
        <v>0</v>
      </c>
    </row>
    <row r="90" spans="1:30">
      <c r="A90" s="288"/>
      <c r="B90" s="288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81"/>
      <c r="AB90" s="381"/>
      <c r="AC90" s="381"/>
      <c r="AD90" s="381"/>
    </row>
    <row r="91" spans="1:30">
      <c r="A91" s="285"/>
      <c r="B91" s="285" t="s">
        <v>16</v>
      </c>
      <c r="C91" s="381">
        <f>SUM(C92:C97)</f>
        <v>2834.86</v>
      </c>
      <c r="D91" s="381">
        <f t="shared" ref="D91:AD91" si="7">SUM(D92:D97)</f>
        <v>3877.2966666666666</v>
      </c>
      <c r="E91" s="381">
        <f t="shared" si="7"/>
        <v>4485.5716666666667</v>
      </c>
      <c r="F91" s="381">
        <f t="shared" si="7"/>
        <v>4305.9216666666662</v>
      </c>
      <c r="G91" s="381">
        <f t="shared" si="7"/>
        <v>3566.4250000000006</v>
      </c>
      <c r="H91" s="381">
        <f t="shared" si="7"/>
        <v>3049.2166666666672</v>
      </c>
      <c r="I91" s="381">
        <f t="shared" si="7"/>
        <v>3006.8716666666674</v>
      </c>
      <c r="J91" s="381">
        <f t="shared" si="7"/>
        <v>2858.0083333333332</v>
      </c>
      <c r="K91" s="381">
        <f t="shared" si="7"/>
        <v>3044.0450000000001</v>
      </c>
      <c r="L91" s="381">
        <f t="shared" si="7"/>
        <v>3238.1983333333337</v>
      </c>
      <c r="M91" s="381">
        <f t="shared" si="7"/>
        <v>3278.5866666666661</v>
      </c>
      <c r="N91" s="381">
        <f t="shared" si="7"/>
        <v>3285.8116666666665</v>
      </c>
      <c r="O91" s="381">
        <f t="shared" si="7"/>
        <v>3305.7533333333336</v>
      </c>
      <c r="P91" s="381">
        <f t="shared" si="7"/>
        <v>3184.5166666666664</v>
      </c>
      <c r="Q91" s="381">
        <f t="shared" si="7"/>
        <v>2848.8809999999999</v>
      </c>
      <c r="R91" s="381">
        <f t="shared" si="7"/>
        <v>2615.011</v>
      </c>
      <c r="S91" s="381">
        <f t="shared" si="7"/>
        <v>2254.8809999999999</v>
      </c>
      <c r="T91" s="381">
        <f t="shared" si="7"/>
        <v>2111.3716666666664</v>
      </c>
      <c r="U91" s="381">
        <f t="shared" si="7"/>
        <v>2122.7016666666664</v>
      </c>
      <c r="V91" s="381">
        <f t="shared" si="7"/>
        <v>2302.0433333333335</v>
      </c>
      <c r="W91" s="381">
        <f t="shared" si="7"/>
        <v>2617.0866666666666</v>
      </c>
      <c r="X91" s="381">
        <f t="shared" si="7"/>
        <v>2929.2849999999999</v>
      </c>
      <c r="Y91" s="381">
        <f t="shared" si="7"/>
        <v>3135.4733333333334</v>
      </c>
      <c r="Z91" s="381">
        <f t="shared" si="7"/>
        <v>3580.2149999999997</v>
      </c>
      <c r="AA91" s="381">
        <f t="shared" si="7"/>
        <v>3258.2383333333332</v>
      </c>
      <c r="AB91" s="381">
        <f t="shared" si="7"/>
        <v>3303.56</v>
      </c>
      <c r="AC91" s="381">
        <f t="shared" si="7"/>
        <v>3204.876666666667</v>
      </c>
      <c r="AD91" s="381">
        <f t="shared" si="7"/>
        <v>3085.7816666666672</v>
      </c>
    </row>
    <row r="92" spans="1:30">
      <c r="A92" s="287"/>
      <c r="B92" s="287" t="s">
        <v>17</v>
      </c>
      <c r="C92" s="381">
        <f>C40</f>
        <v>493.59</v>
      </c>
      <c r="D92" s="381">
        <f t="shared" ref="D92:AD92" si="8">D40</f>
        <v>633.94999999999982</v>
      </c>
      <c r="E92" s="381">
        <f t="shared" si="8"/>
        <v>662.14666666666642</v>
      </c>
      <c r="F92" s="381">
        <f t="shared" si="8"/>
        <v>484.95999999999981</v>
      </c>
      <c r="G92" s="381">
        <f t="shared" si="8"/>
        <v>316.34333333333331</v>
      </c>
      <c r="H92" s="381">
        <f t="shared" si="8"/>
        <v>325.12333333333333</v>
      </c>
      <c r="I92" s="381">
        <f t="shared" si="8"/>
        <v>470.16666666666669</v>
      </c>
      <c r="J92" s="381">
        <f t="shared" si="8"/>
        <v>464.25</v>
      </c>
      <c r="K92" s="381">
        <f t="shared" si="8"/>
        <v>530.44333333333338</v>
      </c>
      <c r="L92" s="381">
        <f t="shared" si="8"/>
        <v>454.22333333333336</v>
      </c>
      <c r="M92" s="381">
        <f t="shared" si="8"/>
        <v>406.0800000000001</v>
      </c>
      <c r="N92" s="381">
        <f t="shared" si="8"/>
        <v>402.36000000000007</v>
      </c>
      <c r="O92" s="381">
        <f t="shared" si="8"/>
        <v>523.47666666666669</v>
      </c>
      <c r="P92" s="381">
        <f t="shared" si="8"/>
        <v>574.97666666666657</v>
      </c>
      <c r="Q92" s="381">
        <f t="shared" si="8"/>
        <v>424.91666666666669</v>
      </c>
      <c r="R92" s="381">
        <f t="shared" si="8"/>
        <v>308.21666666666664</v>
      </c>
      <c r="S92" s="381">
        <f t="shared" si="8"/>
        <v>234.41333333333333</v>
      </c>
      <c r="T92" s="381">
        <f t="shared" si="8"/>
        <v>204.97333333333336</v>
      </c>
      <c r="U92" s="381">
        <f t="shared" si="8"/>
        <v>94.54</v>
      </c>
      <c r="V92" s="381">
        <f t="shared" si="8"/>
        <v>161.10000000000002</v>
      </c>
      <c r="W92" s="381">
        <f t="shared" si="8"/>
        <v>292.83</v>
      </c>
      <c r="X92" s="381">
        <f t="shared" si="8"/>
        <v>588.5533333333334</v>
      </c>
      <c r="Y92" s="381">
        <f t="shared" si="8"/>
        <v>569.71333333333325</v>
      </c>
      <c r="Z92" s="381">
        <f t="shared" si="8"/>
        <v>713.81666666666672</v>
      </c>
      <c r="AA92" s="381">
        <f t="shared" si="8"/>
        <v>543.58333333333337</v>
      </c>
      <c r="AB92" s="381">
        <f t="shared" si="8"/>
        <v>493.42666666666673</v>
      </c>
      <c r="AC92" s="381">
        <f t="shared" si="8"/>
        <v>401.36333333333329</v>
      </c>
      <c r="AD92" s="381">
        <f t="shared" si="8"/>
        <v>384.36999999999995</v>
      </c>
    </row>
    <row r="93" spans="1:30">
      <c r="A93" s="287"/>
      <c r="B93" s="287" t="s">
        <v>18</v>
      </c>
      <c r="C93" s="381">
        <f>C42</f>
        <v>0.66666666666666663</v>
      </c>
      <c r="D93" s="381">
        <f t="shared" ref="D93:AD93" si="9">D42</f>
        <v>0.68333333333333324</v>
      </c>
      <c r="E93" s="381">
        <f t="shared" si="9"/>
        <v>13.591666666666667</v>
      </c>
      <c r="F93" s="381">
        <f t="shared" si="9"/>
        <v>13.674999999999999</v>
      </c>
      <c r="G93" s="381">
        <f t="shared" si="9"/>
        <v>26.991666666666664</v>
      </c>
      <c r="H93" s="381">
        <f t="shared" si="9"/>
        <v>13.416666666666666</v>
      </c>
      <c r="I93" s="381">
        <f t="shared" si="9"/>
        <v>20</v>
      </c>
      <c r="J93" s="381">
        <f t="shared" si="9"/>
        <v>23.333333333333332</v>
      </c>
      <c r="K93" s="381">
        <f t="shared" si="9"/>
        <v>28.349999999999998</v>
      </c>
      <c r="L93" s="381">
        <f t="shared" si="9"/>
        <v>8.3583333333333325</v>
      </c>
      <c r="M93" s="381">
        <f t="shared" si="9"/>
        <v>-1.6416666666666668</v>
      </c>
      <c r="N93" s="381">
        <f t="shared" si="9"/>
        <v>10.674999999999999</v>
      </c>
      <c r="O93" s="381">
        <f t="shared" si="9"/>
        <v>37.333333333333336</v>
      </c>
      <c r="P93" s="381">
        <f t="shared" si="9"/>
        <v>58.4</v>
      </c>
      <c r="Q93" s="381">
        <f t="shared" si="9"/>
        <v>56.109333333333332</v>
      </c>
      <c r="R93" s="381">
        <f t="shared" si="9"/>
        <v>60.109333333333332</v>
      </c>
      <c r="S93" s="381">
        <f t="shared" si="9"/>
        <v>45.709333333333326</v>
      </c>
      <c r="T93" s="381">
        <f t="shared" si="9"/>
        <v>52</v>
      </c>
      <c r="U93" s="381">
        <f t="shared" si="9"/>
        <v>34.666666666666664</v>
      </c>
      <c r="V93" s="381">
        <f t="shared" si="9"/>
        <v>29.333333333333332</v>
      </c>
      <c r="W93" s="381">
        <f t="shared" si="9"/>
        <v>8</v>
      </c>
      <c r="X93" s="381">
        <f t="shared" si="9"/>
        <v>34.666666666666664</v>
      </c>
      <c r="Y93" s="381">
        <f t="shared" si="9"/>
        <v>42</v>
      </c>
      <c r="Z93" s="381">
        <f t="shared" si="9"/>
        <v>42</v>
      </c>
      <c r="AA93" s="381">
        <f t="shared" si="9"/>
        <v>15.333333333333334</v>
      </c>
      <c r="AB93" s="381">
        <f t="shared" si="9"/>
        <v>0</v>
      </c>
      <c r="AC93" s="381">
        <f t="shared" si="9"/>
        <v>0</v>
      </c>
      <c r="AD93" s="381">
        <f t="shared" si="9"/>
        <v>0</v>
      </c>
    </row>
    <row r="94" spans="1:30">
      <c r="A94" s="287"/>
      <c r="B94" s="287" t="s">
        <v>19</v>
      </c>
      <c r="C94" s="381">
        <f>C32+C33+C34+C35+C36+C53</f>
        <v>714.61666666666679</v>
      </c>
      <c r="D94" s="381">
        <f t="shared" ref="D94:AD94" si="10">D32+D33+D34+D35+D36+D53</f>
        <v>965.10333333333324</v>
      </c>
      <c r="E94" s="381">
        <f t="shared" si="10"/>
        <v>1066.4266666666667</v>
      </c>
      <c r="F94" s="381">
        <f t="shared" si="10"/>
        <v>1061.5899999999999</v>
      </c>
      <c r="G94" s="381">
        <f t="shared" si="10"/>
        <v>871.3366666666667</v>
      </c>
      <c r="H94" s="381">
        <f t="shared" si="10"/>
        <v>681.1966666666666</v>
      </c>
      <c r="I94" s="381">
        <f t="shared" si="10"/>
        <v>625.90833333333319</v>
      </c>
      <c r="J94" s="381">
        <f t="shared" si="10"/>
        <v>629.40833333333342</v>
      </c>
      <c r="K94" s="381">
        <f t="shared" si="10"/>
        <v>673.05833333333339</v>
      </c>
      <c r="L94" s="381">
        <f t="shared" si="10"/>
        <v>630.99666666666656</v>
      </c>
      <c r="M94" s="381">
        <f t="shared" si="10"/>
        <v>778.82166666666672</v>
      </c>
      <c r="N94" s="381">
        <f t="shared" si="10"/>
        <v>861.6433333333332</v>
      </c>
      <c r="O94" s="381">
        <f t="shared" si="10"/>
        <v>904.03</v>
      </c>
      <c r="P94" s="381">
        <f t="shared" si="10"/>
        <v>818.18000000000006</v>
      </c>
      <c r="Q94" s="381">
        <f t="shared" si="10"/>
        <v>806.29166666666674</v>
      </c>
      <c r="R94" s="381">
        <f t="shared" si="10"/>
        <v>765.17500000000007</v>
      </c>
      <c r="S94" s="381">
        <f t="shared" si="10"/>
        <v>597.64166666666665</v>
      </c>
      <c r="T94" s="381">
        <f t="shared" si="10"/>
        <v>456.69166666666661</v>
      </c>
      <c r="U94" s="381">
        <f t="shared" si="10"/>
        <v>363.55833333333334</v>
      </c>
      <c r="V94" s="381">
        <f t="shared" si="10"/>
        <v>535.58333333333337</v>
      </c>
      <c r="W94" s="381">
        <f t="shared" si="10"/>
        <v>647.82000000000005</v>
      </c>
      <c r="X94" s="381">
        <f t="shared" si="10"/>
        <v>803.68666666666661</v>
      </c>
      <c r="Y94" s="381">
        <f t="shared" si="10"/>
        <v>789.86166666666679</v>
      </c>
      <c r="Z94" s="381">
        <f t="shared" si="10"/>
        <v>786.84166666666658</v>
      </c>
      <c r="AA94" s="381">
        <f t="shared" si="10"/>
        <v>762.79166666666674</v>
      </c>
      <c r="AB94" s="381">
        <f t="shared" si="10"/>
        <v>697.99166666666679</v>
      </c>
      <c r="AC94" s="381">
        <f t="shared" si="10"/>
        <v>704.33833333333325</v>
      </c>
      <c r="AD94" s="381">
        <f t="shared" si="10"/>
        <v>642.82166666666672</v>
      </c>
    </row>
    <row r="95" spans="1:30">
      <c r="A95" s="287"/>
      <c r="B95" s="287" t="s">
        <v>20</v>
      </c>
      <c r="C95" s="381">
        <f>C39</f>
        <v>0</v>
      </c>
      <c r="D95" s="381">
        <f t="shared" ref="D95:AD95" si="11">D39</f>
        <v>0</v>
      </c>
      <c r="E95" s="381">
        <f t="shared" si="11"/>
        <v>0</v>
      </c>
      <c r="F95" s="381">
        <f t="shared" si="11"/>
        <v>45.75</v>
      </c>
      <c r="G95" s="381">
        <f t="shared" si="11"/>
        <v>53.19</v>
      </c>
      <c r="H95" s="381">
        <f t="shared" si="11"/>
        <v>80.899999999999991</v>
      </c>
      <c r="I95" s="381">
        <f t="shared" si="11"/>
        <v>35.15</v>
      </c>
      <c r="J95" s="381">
        <f t="shared" si="11"/>
        <v>54.736666666666657</v>
      </c>
      <c r="K95" s="381">
        <f t="shared" si="11"/>
        <v>41.50333333333333</v>
      </c>
      <c r="L95" s="381">
        <f t="shared" si="11"/>
        <v>84.286666666666676</v>
      </c>
      <c r="M95" s="381">
        <f t="shared" si="11"/>
        <v>78.14</v>
      </c>
      <c r="N95" s="381">
        <f t="shared" si="11"/>
        <v>84.266666666666666</v>
      </c>
      <c r="O95" s="381">
        <f t="shared" si="11"/>
        <v>48.306666666666672</v>
      </c>
      <c r="P95" s="381">
        <f t="shared" si="11"/>
        <v>27.426666666666666</v>
      </c>
      <c r="Q95" s="381">
        <f t="shared" si="11"/>
        <v>33.81666666666667</v>
      </c>
      <c r="R95" s="381">
        <f t="shared" si="11"/>
        <v>195.4</v>
      </c>
      <c r="S95" s="381">
        <f t="shared" si="11"/>
        <v>222.08</v>
      </c>
      <c r="T95" s="381">
        <f t="shared" si="11"/>
        <v>287.68</v>
      </c>
      <c r="U95" s="381">
        <f t="shared" si="11"/>
        <v>253.71666666666661</v>
      </c>
      <c r="V95" s="381">
        <f t="shared" si="11"/>
        <v>281.52</v>
      </c>
      <c r="W95" s="381">
        <f t="shared" si="11"/>
        <v>209.3233333333333</v>
      </c>
      <c r="X95" s="381">
        <f t="shared" si="11"/>
        <v>135.58333333333334</v>
      </c>
      <c r="Y95" s="381">
        <f t="shared" si="11"/>
        <v>175.73666666666668</v>
      </c>
      <c r="Z95" s="381">
        <f t="shared" si="11"/>
        <v>276.06</v>
      </c>
      <c r="AA95" s="381">
        <f t="shared" si="11"/>
        <v>316.98999999999995</v>
      </c>
      <c r="AB95" s="381">
        <f t="shared" si="11"/>
        <v>321.88</v>
      </c>
      <c r="AC95" s="381">
        <f t="shared" si="11"/>
        <v>349.76333333333332</v>
      </c>
      <c r="AD95" s="381">
        <f t="shared" si="11"/>
        <v>288.19</v>
      </c>
    </row>
    <row r="96" spans="1:30">
      <c r="A96" s="287"/>
      <c r="B96" s="287" t="s">
        <v>21</v>
      </c>
      <c r="C96" s="381">
        <f>C31</f>
        <v>0</v>
      </c>
      <c r="D96" s="381">
        <f t="shared" ref="D96:AD96" si="12">D31</f>
        <v>0</v>
      </c>
      <c r="E96" s="381">
        <f t="shared" si="12"/>
        <v>0</v>
      </c>
      <c r="F96" s="381">
        <f t="shared" si="12"/>
        <v>0</v>
      </c>
      <c r="G96" s="381">
        <f t="shared" si="12"/>
        <v>0</v>
      </c>
      <c r="H96" s="381">
        <f t="shared" si="12"/>
        <v>0</v>
      </c>
      <c r="I96" s="381">
        <f t="shared" si="12"/>
        <v>0</v>
      </c>
      <c r="J96" s="381">
        <f t="shared" si="12"/>
        <v>0</v>
      </c>
      <c r="K96" s="381">
        <f t="shared" si="12"/>
        <v>0</v>
      </c>
      <c r="L96" s="381">
        <f t="shared" si="12"/>
        <v>5.94</v>
      </c>
      <c r="M96" s="381">
        <f t="shared" si="12"/>
        <v>32.4</v>
      </c>
      <c r="N96" s="381">
        <f t="shared" si="12"/>
        <v>39.659999999999997</v>
      </c>
      <c r="O96" s="381">
        <f t="shared" si="12"/>
        <v>36.059999999999995</v>
      </c>
      <c r="P96" s="381">
        <f t="shared" si="12"/>
        <v>27.419999999999998</v>
      </c>
      <c r="Q96" s="381">
        <f t="shared" si="12"/>
        <v>20.819999999999997</v>
      </c>
      <c r="R96" s="381">
        <f t="shared" si="12"/>
        <v>59.04</v>
      </c>
      <c r="S96" s="381">
        <f t="shared" si="12"/>
        <v>79.44</v>
      </c>
      <c r="T96" s="381">
        <f t="shared" si="12"/>
        <v>103.26</v>
      </c>
      <c r="U96" s="381">
        <f t="shared" si="12"/>
        <v>100.86</v>
      </c>
      <c r="V96" s="381">
        <f t="shared" si="12"/>
        <v>108.12</v>
      </c>
      <c r="W96" s="381">
        <f t="shared" si="12"/>
        <v>152.09</v>
      </c>
      <c r="X96" s="381">
        <f t="shared" si="12"/>
        <v>125.81</v>
      </c>
      <c r="Y96" s="381">
        <f t="shared" si="12"/>
        <v>113.57000000000001</v>
      </c>
      <c r="Z96" s="381">
        <f t="shared" si="12"/>
        <v>67.740000000000009</v>
      </c>
      <c r="AA96" s="381">
        <f t="shared" si="12"/>
        <v>72.540000000000006</v>
      </c>
      <c r="AB96" s="381">
        <f t="shared" si="12"/>
        <v>67.38</v>
      </c>
      <c r="AC96" s="381">
        <f t="shared" si="12"/>
        <v>65.760000000000005</v>
      </c>
      <c r="AD96" s="381">
        <f t="shared" si="12"/>
        <v>136.62333333333336</v>
      </c>
    </row>
    <row r="97" spans="1:30">
      <c r="A97" s="287"/>
      <c r="B97" s="287" t="s">
        <v>22</v>
      </c>
      <c r="C97" s="381">
        <f>C56-SUM(C92:C96)</f>
        <v>1625.9866666666667</v>
      </c>
      <c r="D97" s="381">
        <f t="shared" ref="D97:AD97" si="13">D56-SUM(D92:D96)</f>
        <v>2277.5600000000004</v>
      </c>
      <c r="E97" s="381">
        <f t="shared" si="13"/>
        <v>2743.4066666666668</v>
      </c>
      <c r="F97" s="381">
        <f t="shared" si="13"/>
        <v>2699.9466666666667</v>
      </c>
      <c r="G97" s="381">
        <f t="shared" si="13"/>
        <v>2298.563333333334</v>
      </c>
      <c r="H97" s="381">
        <f t="shared" si="13"/>
        <v>1948.5800000000004</v>
      </c>
      <c r="I97" s="381">
        <f t="shared" si="13"/>
        <v>1855.6466666666674</v>
      </c>
      <c r="J97" s="381">
        <f t="shared" si="13"/>
        <v>1686.2799999999997</v>
      </c>
      <c r="K97" s="381">
        <f t="shared" si="13"/>
        <v>1770.6899999999998</v>
      </c>
      <c r="L97" s="381">
        <f t="shared" si="13"/>
        <v>2054.3933333333334</v>
      </c>
      <c r="M97" s="381">
        <f t="shared" si="13"/>
        <v>1984.7866666666657</v>
      </c>
      <c r="N97" s="381">
        <f t="shared" si="13"/>
        <v>1887.2066666666665</v>
      </c>
      <c r="O97" s="381">
        <f t="shared" si="13"/>
        <v>1756.5466666666669</v>
      </c>
      <c r="P97" s="381">
        <f t="shared" si="13"/>
        <v>1678.113333333333</v>
      </c>
      <c r="Q97" s="381">
        <f t="shared" si="13"/>
        <v>1506.9266666666665</v>
      </c>
      <c r="R97" s="381">
        <f t="shared" si="13"/>
        <v>1227.07</v>
      </c>
      <c r="S97" s="381">
        <f t="shared" si="13"/>
        <v>1075.5966666666666</v>
      </c>
      <c r="T97" s="381">
        <f t="shared" si="13"/>
        <v>1006.7666666666664</v>
      </c>
      <c r="U97" s="381">
        <f t="shared" si="13"/>
        <v>1275.3599999999997</v>
      </c>
      <c r="V97" s="381">
        <f t="shared" si="13"/>
        <v>1186.3866666666668</v>
      </c>
      <c r="W97" s="381">
        <f t="shared" si="13"/>
        <v>1307.0233333333333</v>
      </c>
      <c r="X97" s="381">
        <f t="shared" si="13"/>
        <v>1240.9849999999999</v>
      </c>
      <c r="Y97" s="381">
        <f t="shared" si="13"/>
        <v>1444.5916666666667</v>
      </c>
      <c r="Z97" s="381">
        <f t="shared" si="13"/>
        <v>1693.7566666666664</v>
      </c>
      <c r="AA97" s="381">
        <f t="shared" si="13"/>
        <v>1546.9999999999998</v>
      </c>
      <c r="AB97" s="381">
        <f t="shared" si="13"/>
        <v>1722.8816666666662</v>
      </c>
      <c r="AC97" s="381">
        <f t="shared" si="13"/>
        <v>1683.6516666666671</v>
      </c>
      <c r="AD97" s="381">
        <f t="shared" si="13"/>
        <v>1633.7766666666671</v>
      </c>
    </row>
    <row r="98" spans="1:30">
      <c r="A98" s="288"/>
      <c r="B98" s="288"/>
      <c r="C98" s="381"/>
      <c r="D98" s="381"/>
      <c r="E98" s="381"/>
      <c r="F98" s="381"/>
      <c r="G98" s="381"/>
      <c r="H98" s="381"/>
      <c r="I98" s="381"/>
      <c r="J98" s="381"/>
      <c r="K98" s="381"/>
      <c r="L98" s="381"/>
      <c r="M98" s="381"/>
      <c r="N98" s="381"/>
      <c r="O98" s="381"/>
      <c r="P98" s="381"/>
      <c r="Q98" s="381"/>
      <c r="R98" s="381"/>
      <c r="S98" s="381"/>
      <c r="T98" s="381"/>
      <c r="U98" s="381"/>
      <c r="V98" s="381"/>
      <c r="W98" s="381"/>
      <c r="X98" s="381"/>
      <c r="Y98" s="381"/>
      <c r="Z98" s="381"/>
      <c r="AA98" s="381"/>
      <c r="AB98" s="381"/>
      <c r="AC98" s="381"/>
      <c r="AD98" s="381"/>
    </row>
    <row r="99" spans="1:30">
      <c r="A99" s="285"/>
      <c r="B99" s="285" t="s">
        <v>23</v>
      </c>
      <c r="C99" s="381">
        <f>C63</f>
        <v>1841.64</v>
      </c>
      <c r="D99" s="381">
        <f t="shared" ref="D99:AD99" si="14">D63</f>
        <v>1759.9333333333336</v>
      </c>
      <c r="E99" s="381">
        <f t="shared" si="14"/>
        <v>1671.1300000000003</v>
      </c>
      <c r="F99" s="381">
        <f t="shared" si="14"/>
        <v>1497.0733333333337</v>
      </c>
      <c r="G99" s="381">
        <f t="shared" si="14"/>
        <v>1420.39</v>
      </c>
      <c r="H99" s="381">
        <f t="shared" si="14"/>
        <v>1396.1333333333332</v>
      </c>
      <c r="I99" s="381">
        <f t="shared" si="14"/>
        <v>1580.8100000000002</v>
      </c>
      <c r="J99" s="381">
        <f t="shared" si="14"/>
        <v>1508.1350000000002</v>
      </c>
      <c r="K99" s="381">
        <f t="shared" si="14"/>
        <v>1263.6016666666667</v>
      </c>
      <c r="L99" s="381">
        <f t="shared" si="14"/>
        <v>1040.2349999999999</v>
      </c>
      <c r="M99" s="381">
        <f t="shared" si="14"/>
        <v>874.57999999999993</v>
      </c>
      <c r="N99" s="381">
        <f t="shared" si="14"/>
        <v>933.58</v>
      </c>
      <c r="O99" s="381">
        <f t="shared" si="14"/>
        <v>986.67000000000007</v>
      </c>
      <c r="P99" s="381">
        <f t="shared" si="14"/>
        <v>1090.8533333333332</v>
      </c>
      <c r="Q99" s="381">
        <f t="shared" si="14"/>
        <v>1124.8799999999999</v>
      </c>
      <c r="R99" s="381">
        <f t="shared" si="14"/>
        <v>1153.8833333333334</v>
      </c>
      <c r="S99" s="381">
        <f t="shared" si="14"/>
        <v>1109.3066666666666</v>
      </c>
      <c r="T99" s="381">
        <f t="shared" si="14"/>
        <v>1091.24</v>
      </c>
      <c r="U99" s="381">
        <f t="shared" si="14"/>
        <v>1110.72</v>
      </c>
      <c r="V99" s="381">
        <f t="shared" si="14"/>
        <v>1134.6833333333334</v>
      </c>
      <c r="W99" s="381">
        <f t="shared" si="14"/>
        <v>1059.5933333333335</v>
      </c>
      <c r="X99" s="381">
        <f t="shared" si="14"/>
        <v>1007.1033333333335</v>
      </c>
      <c r="Y99" s="381">
        <f t="shared" si="14"/>
        <v>1041.8</v>
      </c>
      <c r="Z99" s="381">
        <f t="shared" si="14"/>
        <v>1106.7466666666667</v>
      </c>
      <c r="AA99" s="381">
        <f t="shared" si="14"/>
        <v>984.20666666666659</v>
      </c>
      <c r="AB99" s="381">
        <f t="shared" si="14"/>
        <v>884.71333333333325</v>
      </c>
      <c r="AC99" s="381">
        <f t="shared" si="14"/>
        <v>798.08666666666647</v>
      </c>
      <c r="AD99" s="381">
        <f t="shared" si="14"/>
        <v>800.00999999999988</v>
      </c>
    </row>
    <row r="100" spans="1:30">
      <c r="A100" s="285"/>
      <c r="B100" s="285" t="s">
        <v>24</v>
      </c>
      <c r="C100" s="381">
        <f>C68</f>
        <v>540.15666666666664</v>
      </c>
      <c r="D100" s="381">
        <f t="shared" ref="D100:AD100" si="15">D68</f>
        <v>597.43333333333339</v>
      </c>
      <c r="E100" s="381">
        <f t="shared" si="15"/>
        <v>602.62333333333345</v>
      </c>
      <c r="F100" s="381">
        <f t="shared" si="15"/>
        <v>550.17000000000007</v>
      </c>
      <c r="G100" s="381">
        <f t="shared" si="15"/>
        <v>646.96</v>
      </c>
      <c r="H100" s="381">
        <f t="shared" si="15"/>
        <v>895.35666666666657</v>
      </c>
      <c r="I100" s="381">
        <f t="shared" si="15"/>
        <v>1265.7366666666665</v>
      </c>
      <c r="J100" s="381">
        <f t="shared" si="15"/>
        <v>1311.1599999999999</v>
      </c>
      <c r="K100" s="381">
        <f t="shared" si="15"/>
        <v>1117.3700000000001</v>
      </c>
      <c r="L100" s="381">
        <f t="shared" si="15"/>
        <v>806.31000000000029</v>
      </c>
      <c r="M100" s="381">
        <f t="shared" si="15"/>
        <v>768.5633333333335</v>
      </c>
      <c r="N100" s="381">
        <f t="shared" si="15"/>
        <v>797.34766666666667</v>
      </c>
      <c r="O100" s="381">
        <f t="shared" si="15"/>
        <v>746.97766666666666</v>
      </c>
      <c r="P100" s="381">
        <f t="shared" si="15"/>
        <v>614.00433333333331</v>
      </c>
      <c r="Q100" s="381">
        <f t="shared" si="15"/>
        <v>473.82</v>
      </c>
      <c r="R100" s="381">
        <f t="shared" si="15"/>
        <v>576.01333333333321</v>
      </c>
      <c r="S100" s="381">
        <f t="shared" si="15"/>
        <v>641.45666666666648</v>
      </c>
      <c r="T100" s="381">
        <f t="shared" si="15"/>
        <v>607.97333333333324</v>
      </c>
      <c r="U100" s="381">
        <f t="shared" si="15"/>
        <v>544.46333333333325</v>
      </c>
      <c r="V100" s="381">
        <f t="shared" si="15"/>
        <v>514.80333333333328</v>
      </c>
      <c r="W100" s="381">
        <f t="shared" si="15"/>
        <v>463.84</v>
      </c>
      <c r="X100" s="381">
        <f t="shared" si="15"/>
        <v>363.41</v>
      </c>
      <c r="Y100" s="381">
        <f t="shared" si="15"/>
        <v>459.18666666666667</v>
      </c>
      <c r="Z100" s="381">
        <f t="shared" si="15"/>
        <v>489.2</v>
      </c>
      <c r="AA100" s="381">
        <f t="shared" si="15"/>
        <v>541.18333333333328</v>
      </c>
      <c r="AB100" s="381">
        <f t="shared" si="15"/>
        <v>419.07333333333332</v>
      </c>
      <c r="AC100" s="381">
        <f t="shared" si="15"/>
        <v>494.2166666666667</v>
      </c>
      <c r="AD100" s="381">
        <f t="shared" si="15"/>
        <v>671.82</v>
      </c>
    </row>
    <row r="101" spans="1:30">
      <c r="A101" s="285"/>
      <c r="B101" s="285" t="s">
        <v>25</v>
      </c>
      <c r="C101" s="381">
        <f>C23</f>
        <v>0</v>
      </c>
      <c r="D101" s="381">
        <f t="shared" ref="D101:AD101" si="16">D23</f>
        <v>0</v>
      </c>
      <c r="E101" s="381">
        <f t="shared" si="16"/>
        <v>0</v>
      </c>
      <c r="F101" s="381">
        <f t="shared" si="16"/>
        <v>0</v>
      </c>
      <c r="G101" s="381">
        <f t="shared" si="16"/>
        <v>0</v>
      </c>
      <c r="H101" s="381">
        <f t="shared" si="16"/>
        <v>0</v>
      </c>
      <c r="I101" s="381">
        <f t="shared" si="16"/>
        <v>0</v>
      </c>
      <c r="J101" s="381">
        <f t="shared" si="16"/>
        <v>0</v>
      </c>
      <c r="K101" s="381">
        <f t="shared" si="16"/>
        <v>0</v>
      </c>
      <c r="L101" s="381">
        <f t="shared" si="16"/>
        <v>34.166666666666664</v>
      </c>
      <c r="M101" s="381">
        <f t="shared" si="16"/>
        <v>68.191666666666663</v>
      </c>
      <c r="N101" s="381">
        <f t="shared" si="16"/>
        <v>95.393333333333331</v>
      </c>
      <c r="O101" s="381">
        <f t="shared" si="16"/>
        <v>100.88666666666666</v>
      </c>
      <c r="P101" s="381">
        <f t="shared" si="16"/>
        <v>126.10166666666665</v>
      </c>
      <c r="Q101" s="381">
        <f t="shared" si="16"/>
        <v>157.37333333333333</v>
      </c>
      <c r="R101" s="381">
        <f t="shared" si="16"/>
        <v>196.45666666666668</v>
      </c>
      <c r="S101" s="381">
        <f t="shared" si="16"/>
        <v>209.63666666666668</v>
      </c>
      <c r="T101" s="381">
        <f t="shared" si="16"/>
        <v>223.19000000000003</v>
      </c>
      <c r="U101" s="381">
        <f t="shared" si="16"/>
        <v>229.06333333333336</v>
      </c>
      <c r="V101" s="381">
        <f t="shared" si="16"/>
        <v>221.77500000000001</v>
      </c>
      <c r="W101" s="381">
        <f t="shared" si="16"/>
        <v>278.58166666666665</v>
      </c>
      <c r="X101" s="381">
        <f t="shared" si="16"/>
        <v>206.965</v>
      </c>
      <c r="Y101" s="381">
        <f t="shared" si="16"/>
        <v>141.83333333333334</v>
      </c>
      <c r="Z101" s="381">
        <f t="shared" si="16"/>
        <v>13</v>
      </c>
      <c r="AA101" s="381">
        <f t="shared" si="16"/>
        <v>0</v>
      </c>
      <c r="AB101" s="381">
        <f t="shared" si="16"/>
        <v>0</v>
      </c>
      <c r="AC101" s="381">
        <f t="shared" si="16"/>
        <v>0</v>
      </c>
      <c r="AD101" s="381">
        <f t="shared" si="16"/>
        <v>0</v>
      </c>
    </row>
    <row r="102" spans="1:30">
      <c r="A102" s="285"/>
      <c r="B102" s="285" t="s">
        <v>26</v>
      </c>
      <c r="C102" s="381">
        <f>C74</f>
        <v>1.0635890266666665</v>
      </c>
      <c r="D102" s="381">
        <f t="shared" ref="D102:AD102" si="17">D74</f>
        <v>1.4702191199999997</v>
      </c>
      <c r="E102" s="381">
        <f t="shared" si="17"/>
        <v>1.8755043333333337</v>
      </c>
      <c r="F102" s="381">
        <f t="shared" si="17"/>
        <v>1.6787202133333337</v>
      </c>
      <c r="G102" s="381">
        <f t="shared" si="17"/>
        <v>1.2720901200000005</v>
      </c>
      <c r="H102" s="381">
        <f t="shared" si="17"/>
        <v>0.38464823999999992</v>
      </c>
      <c r="I102" s="381">
        <f t="shared" si="17"/>
        <v>1.907988E-2</v>
      </c>
      <c r="J102" s="381">
        <f t="shared" si="17"/>
        <v>3.9539879999999999E-2</v>
      </c>
      <c r="K102" s="381">
        <f t="shared" si="17"/>
        <v>0.24774321333333335</v>
      </c>
      <c r="L102" s="381">
        <f t="shared" si="17"/>
        <v>0.46057666666666663</v>
      </c>
      <c r="M102" s="381">
        <f t="shared" si="17"/>
        <v>0.72421999999999986</v>
      </c>
      <c r="N102" s="381">
        <f t="shared" si="17"/>
        <v>1.2261081333333335</v>
      </c>
      <c r="O102" s="381">
        <f t="shared" si="17"/>
        <v>2.0471294400000009</v>
      </c>
      <c r="P102" s="381">
        <f t="shared" si="17"/>
        <v>2.4935830266666685</v>
      </c>
      <c r="Q102" s="381">
        <f t="shared" si="17"/>
        <v>2.4600735600000019</v>
      </c>
      <c r="R102" s="381">
        <f t="shared" si="17"/>
        <v>2.3043303600000016</v>
      </c>
      <c r="S102" s="381">
        <f t="shared" si="17"/>
        <v>2.6278438933333352</v>
      </c>
      <c r="T102" s="381">
        <f t="shared" si="17"/>
        <v>2.9552346533333353</v>
      </c>
      <c r="U102" s="381">
        <f t="shared" si="17"/>
        <v>2.6530726266666687</v>
      </c>
      <c r="V102" s="381">
        <f t="shared" si="17"/>
        <v>1.7340658400000006</v>
      </c>
      <c r="W102" s="381">
        <f t="shared" si="17"/>
        <v>0.87695493333333341</v>
      </c>
      <c r="X102" s="381">
        <f t="shared" si="17"/>
        <v>0.49700753333333331</v>
      </c>
      <c r="Y102" s="381">
        <f t="shared" si="17"/>
        <v>0.60784447999999991</v>
      </c>
      <c r="Z102" s="381">
        <f t="shared" si="17"/>
        <v>0.8440074266666665</v>
      </c>
      <c r="AA102" s="381">
        <f t="shared" si="17"/>
        <v>0.80310625333333319</v>
      </c>
      <c r="AB102" s="381">
        <f t="shared" si="17"/>
        <v>0.80692698666666651</v>
      </c>
      <c r="AC102" s="381">
        <f t="shared" si="17"/>
        <v>0.61269398666666663</v>
      </c>
      <c r="AD102" s="381">
        <f t="shared" si="17"/>
        <v>1.0161455866666669</v>
      </c>
    </row>
    <row r="103" spans="1:30">
      <c r="A103" s="289"/>
      <c r="B103" s="289" t="s">
        <v>27</v>
      </c>
      <c r="C103" s="382">
        <f>SUM(C99:C102)+C84+C91</f>
        <v>13753.662922360001</v>
      </c>
      <c r="D103" s="382">
        <f t="shared" ref="D103:AD103" si="18">SUM(D99:D102)+D84+D91</f>
        <v>14810.734552453332</v>
      </c>
      <c r="E103" s="382">
        <f t="shared" si="18"/>
        <v>15724.358837666667</v>
      </c>
      <c r="F103" s="382">
        <f t="shared" si="18"/>
        <v>14433.40572021333</v>
      </c>
      <c r="G103" s="382">
        <f t="shared" si="18"/>
        <v>13396.631423453337</v>
      </c>
      <c r="H103" s="382">
        <f t="shared" si="18"/>
        <v>12691.969981573337</v>
      </c>
      <c r="I103" s="382">
        <f t="shared" si="18"/>
        <v>14299.838746546668</v>
      </c>
      <c r="J103" s="382">
        <f t="shared" si="18"/>
        <v>14182.126206546667</v>
      </c>
      <c r="K103" s="382">
        <f t="shared" si="18"/>
        <v>13595.285743213333</v>
      </c>
      <c r="L103" s="382">
        <f t="shared" si="18"/>
        <v>11518.026576666667</v>
      </c>
      <c r="M103" s="382">
        <f t="shared" si="18"/>
        <v>10794.409220000001</v>
      </c>
      <c r="N103" s="382">
        <f t="shared" si="18"/>
        <v>10447.298441466666</v>
      </c>
      <c r="O103" s="382">
        <f t="shared" si="18"/>
        <v>11081.87212944</v>
      </c>
      <c r="P103" s="382">
        <f t="shared" si="18"/>
        <v>10182.600249693332</v>
      </c>
      <c r="Q103" s="382">
        <f t="shared" si="18"/>
        <v>10010.054406893332</v>
      </c>
      <c r="R103" s="382">
        <f t="shared" si="18"/>
        <v>8819.8919970266652</v>
      </c>
      <c r="S103" s="382">
        <f t="shared" si="18"/>
        <v>8976.8538438933319</v>
      </c>
      <c r="T103" s="382">
        <f t="shared" si="18"/>
        <v>8707.2885679866667</v>
      </c>
      <c r="U103" s="382">
        <f t="shared" si="18"/>
        <v>9709.5447392933329</v>
      </c>
      <c r="V103" s="382">
        <f t="shared" si="18"/>
        <v>9828.3723991733332</v>
      </c>
      <c r="W103" s="382">
        <f t="shared" si="18"/>
        <v>10094.138621599999</v>
      </c>
      <c r="X103" s="382">
        <f t="shared" si="18"/>
        <v>9378.287007533334</v>
      </c>
      <c r="Y103" s="382">
        <f t="shared" si="18"/>
        <v>9345.7045111466668</v>
      </c>
      <c r="Z103" s="382">
        <f t="shared" si="18"/>
        <v>9061.1020074266653</v>
      </c>
      <c r="AA103" s="382">
        <f t="shared" si="18"/>
        <v>8032.539439586666</v>
      </c>
      <c r="AB103" s="382">
        <f t="shared" si="18"/>
        <v>7787.4715936533321</v>
      </c>
      <c r="AC103" s="382">
        <f t="shared" si="18"/>
        <v>8131.3340273200001</v>
      </c>
      <c r="AD103" s="382">
        <f t="shared" si="18"/>
        <v>9058.5981455866659</v>
      </c>
    </row>
    <row r="105" spans="1:30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opLeftCell="S82" workbookViewId="0">
      <selection activeCell="V106" sqref="V106"/>
    </sheetView>
  </sheetViews>
  <sheetFormatPr defaultRowHeight="15"/>
  <cols>
    <col min="1" max="1" width="14.85546875" style="317" customWidth="1"/>
    <col min="2" max="2" width="21" style="317" customWidth="1"/>
    <col min="3" max="12" width="9.140625" style="317" customWidth="1"/>
  </cols>
  <sheetData>
    <row r="1" spans="1:30" ht="20.25">
      <c r="A1" s="315" t="s">
        <v>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</row>
    <row r="2" spans="1:30" ht="21" thickBot="1">
      <c r="A2" s="318" t="s">
        <v>174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</row>
    <row r="3" spans="1:30" ht="15.75" thickBot="1">
      <c r="A3" s="320"/>
      <c r="B3" s="321"/>
      <c r="C3" s="372">
        <v>41439</v>
      </c>
      <c r="D3" s="372">
        <v>41469</v>
      </c>
      <c r="E3" s="372">
        <v>41499</v>
      </c>
      <c r="F3" s="372">
        <v>41529</v>
      </c>
      <c r="G3" s="372">
        <v>41559</v>
      </c>
      <c r="H3" s="372">
        <v>41589</v>
      </c>
      <c r="I3" s="372">
        <v>41619</v>
      </c>
      <c r="J3" s="372">
        <v>41649</v>
      </c>
      <c r="K3" s="372">
        <v>41679</v>
      </c>
      <c r="L3" s="372">
        <v>41709</v>
      </c>
      <c r="M3" s="372">
        <v>41743</v>
      </c>
      <c r="N3" s="372">
        <f t="shared" ref="N3:AC3" si="0">M3+30</f>
        <v>41773</v>
      </c>
      <c r="O3" s="372">
        <f t="shared" si="0"/>
        <v>41803</v>
      </c>
      <c r="P3" s="372">
        <f t="shared" si="0"/>
        <v>41833</v>
      </c>
      <c r="Q3" s="372">
        <f t="shared" si="0"/>
        <v>41863</v>
      </c>
      <c r="R3" s="372">
        <f t="shared" si="0"/>
        <v>41893</v>
      </c>
      <c r="S3" s="372">
        <f t="shared" si="0"/>
        <v>41923</v>
      </c>
      <c r="T3" s="372">
        <f t="shared" si="0"/>
        <v>41953</v>
      </c>
      <c r="U3" s="372">
        <f t="shared" si="0"/>
        <v>41983</v>
      </c>
      <c r="V3" s="372">
        <f t="shared" si="0"/>
        <v>42013</v>
      </c>
      <c r="W3" s="372">
        <f t="shared" si="0"/>
        <v>42043</v>
      </c>
      <c r="X3" s="372">
        <f t="shared" si="0"/>
        <v>42073</v>
      </c>
      <c r="Y3" s="372">
        <f t="shared" si="0"/>
        <v>42103</v>
      </c>
      <c r="Z3" s="372">
        <f t="shared" si="0"/>
        <v>42133</v>
      </c>
      <c r="AA3" s="372">
        <f t="shared" si="0"/>
        <v>42163</v>
      </c>
      <c r="AB3" s="372">
        <f t="shared" si="0"/>
        <v>42193</v>
      </c>
      <c r="AC3" s="372">
        <f t="shared" si="0"/>
        <v>42223</v>
      </c>
      <c r="AD3" s="373">
        <v>42248</v>
      </c>
    </row>
    <row r="4" spans="1:30" ht="15.75" thickBot="1">
      <c r="A4" s="324" t="s">
        <v>107</v>
      </c>
      <c r="B4" s="325" t="s">
        <v>86</v>
      </c>
      <c r="C4" s="373" t="s">
        <v>175</v>
      </c>
      <c r="D4" s="327" t="s">
        <v>175</v>
      </c>
      <c r="E4" s="327" t="s">
        <v>175</v>
      </c>
      <c r="F4" s="327" t="s">
        <v>175</v>
      </c>
      <c r="G4" s="327" t="s">
        <v>175</v>
      </c>
      <c r="H4" s="327" t="s">
        <v>175</v>
      </c>
      <c r="I4" s="327" t="s">
        <v>175</v>
      </c>
      <c r="J4" s="327" t="s">
        <v>175</v>
      </c>
      <c r="K4" s="327" t="s">
        <v>175</v>
      </c>
      <c r="L4" s="327" t="s">
        <v>175</v>
      </c>
      <c r="M4" s="327" t="s">
        <v>175</v>
      </c>
      <c r="N4" s="327" t="s">
        <v>175</v>
      </c>
      <c r="O4" s="327" t="s">
        <v>175</v>
      </c>
      <c r="P4" s="327" t="s">
        <v>175</v>
      </c>
      <c r="Q4" s="327" t="s">
        <v>175</v>
      </c>
      <c r="R4" s="327" t="s">
        <v>175</v>
      </c>
      <c r="S4" s="327" t="s">
        <v>175</v>
      </c>
      <c r="T4" s="327" t="s">
        <v>175</v>
      </c>
      <c r="U4" s="327" t="s">
        <v>175</v>
      </c>
      <c r="V4" s="327" t="s">
        <v>175</v>
      </c>
      <c r="W4" s="327" t="s">
        <v>175</v>
      </c>
      <c r="X4" s="327" t="s">
        <v>175</v>
      </c>
      <c r="Y4" s="327" t="s">
        <v>175</v>
      </c>
      <c r="Z4" s="327" t="s">
        <v>175</v>
      </c>
      <c r="AA4" s="327" t="s">
        <v>175</v>
      </c>
      <c r="AB4" s="327" t="s">
        <v>175</v>
      </c>
      <c r="AC4" s="327" t="s">
        <v>175</v>
      </c>
      <c r="AD4" s="327" t="s">
        <v>175</v>
      </c>
    </row>
    <row r="5" spans="1:30">
      <c r="A5" s="328" t="s">
        <v>110</v>
      </c>
      <c r="B5" s="323" t="s">
        <v>111</v>
      </c>
      <c r="C5" s="331">
        <f>('Base Data'!J5+'Base Data'!H5+'Base Data'!F5)/3</f>
        <v>32.770139778333331</v>
      </c>
      <c r="D5" s="331">
        <f>('Base Data'!L5+'Base Data'!J5+'Base Data'!H5)/3</f>
        <v>38.315614440999987</v>
      </c>
      <c r="E5" s="331">
        <f>('Base Data'!N5+'Base Data'!L5+'Base Data'!J5)/3</f>
        <v>46.444583863666651</v>
      </c>
      <c r="F5" s="331">
        <f>('Base Data'!P5+'Base Data'!N5+'Base Data'!L5)/3</f>
        <v>42.820684468999985</v>
      </c>
      <c r="G5" s="331">
        <f>('Base Data'!R5+'Base Data'!P5+'Base Data'!N5)/3</f>
        <v>44.617661903666658</v>
      </c>
      <c r="H5" s="331">
        <f>('Base Data'!T5+'Base Data'!R5+'Base Data'!P5)/3</f>
        <v>44.295465910666671</v>
      </c>
      <c r="I5" s="331">
        <f>('Base Data'!V5+'Base Data'!T5+'Base Data'!R5)/3</f>
        <v>40.348514883666674</v>
      </c>
      <c r="J5" s="331">
        <f>('Base Data'!X5+'Base Data'!V5+'Base Data'!T5)/3</f>
        <v>37.504282958666678</v>
      </c>
      <c r="K5" s="331">
        <f>('Base Data'!Z5+'Base Data'!X5+'Base Data'!V5)/3</f>
        <v>28.762090900666667</v>
      </c>
      <c r="L5" s="331">
        <f>('Base Data'!AB5+'Base Data'!Z5+'Base Data'!X5)/3</f>
        <v>26.782757457666666</v>
      </c>
      <c r="M5" s="331">
        <f>('Base Data'!AD5+'Base Data'!AB5+'Base Data'!Z5)/3</f>
        <v>25.288946119999995</v>
      </c>
      <c r="N5" s="331">
        <f>('Base Data'!AF5+'Base Data'!AD5+'Base Data'!AB5)/3</f>
        <v>27.544456280666662</v>
      </c>
      <c r="O5" s="331">
        <f>('Base Data'!AH5+'Base Data'!AF5+'Base Data'!AD5)/3</f>
        <v>22.001861618333333</v>
      </c>
      <c r="P5" s="331">
        <f>('Base Data'!AJ5+'Base Data'!AH5+'Base Data'!AF5)/3</f>
        <v>14.333037205000002</v>
      </c>
      <c r="Q5" s="331">
        <f>('Base Data'!AL5+'Base Data'!AJ5+'Base Data'!AH5)/3</f>
        <v>12.310619078666667</v>
      </c>
      <c r="R5" s="331">
        <f>('Base Data'!AN5+'Base Data'!AL5+'Base Data'!AJ5)/3</f>
        <v>14.717077701333332</v>
      </c>
      <c r="S5" s="331">
        <f>('Base Data'!AP5+'Base Data'!AN5+'Base Data'!AL5)/3</f>
        <v>19.034420202333337</v>
      </c>
      <c r="T5" s="331">
        <f>('Base Data'!AR5+'Base Data'!AP5+'Base Data'!AN5)/3</f>
        <v>20.844966147000001</v>
      </c>
      <c r="U5" s="331">
        <f>('Base Data'!AT5+'Base Data'!AR5+'Base Data'!AP5)/3</f>
        <v>23.78133371283333</v>
      </c>
      <c r="V5" s="331">
        <f>('Base Data'!AV5+'Base Data'!AT5+'Base Data'!AR5)/3</f>
        <v>22.767784136499994</v>
      </c>
      <c r="W5" s="331">
        <f>('Base Data'!AX5+'Base Data'!AV5+'Base Data'!AT5)/3</f>
        <v>22.324085417166657</v>
      </c>
      <c r="X5" s="331">
        <f>('Base Data'!AZ5+'Base Data'!AX5+'Base Data'!AV5)/3</f>
        <v>19.556549334666666</v>
      </c>
      <c r="Y5" s="331">
        <f>('Base Data'!BB5+'Base Data'!AZ5+'Base Data'!AX5)/3</f>
        <v>19.284079406333333</v>
      </c>
      <c r="Z5" s="331">
        <f>('Base Data'!BD5+'Base Data'!BB5+'Base Data'!AZ5)/3</f>
        <v>16.769383350000002</v>
      </c>
      <c r="AA5" s="331">
        <f>('Base Data'!BF5+'Base Data'!BD5+'Base Data'!BB5)/3</f>
        <v>14.093130741333335</v>
      </c>
      <c r="AB5" s="331">
        <f>('Base Data'!BH5+'Base Data'!BF5+'Base Data'!BD5)/3</f>
        <v>11.717089362999999</v>
      </c>
      <c r="AC5" s="331">
        <f>('Base Data'!BJ5+'Base Data'!BH5+'Base Data'!BF5)/3</f>
        <v>14.055370515333335</v>
      </c>
      <c r="AD5" s="331">
        <f>('Base Data'!BL5+'Base Data'!BJ5+'Base Data'!BH5)/3</f>
        <v>20.896467070333333</v>
      </c>
    </row>
    <row r="6" spans="1:30">
      <c r="A6" s="332"/>
      <c r="B6" s="323" t="s">
        <v>112</v>
      </c>
      <c r="C6" s="331">
        <f>('Base Data'!J6+'Base Data'!H6+'Base Data'!F6)/3</f>
        <v>13.698151484333335</v>
      </c>
      <c r="D6" s="331">
        <f>('Base Data'!L6+'Base Data'!J6+'Base Data'!H6)/3</f>
        <v>10.268426858</v>
      </c>
      <c r="E6" s="331">
        <f>('Base Data'!N6+'Base Data'!L6+'Base Data'!J6)/3</f>
        <v>6.7879117996666665</v>
      </c>
      <c r="F6" s="331">
        <f>('Base Data'!P6+'Base Data'!N6+'Base Data'!L6)/3</f>
        <v>5.6454848066666656</v>
      </c>
      <c r="G6" s="331">
        <f>('Base Data'!R6+'Base Data'!P6+'Base Data'!N6)/3</f>
        <v>5.3481579826666659</v>
      </c>
      <c r="H6" s="331">
        <f>('Base Data'!T6+'Base Data'!R6+'Base Data'!P6)/3</f>
        <v>5.0573684210000005</v>
      </c>
      <c r="I6" s="331">
        <f>('Base Data'!V6+'Base Data'!T6+'Base Data'!R6)/3</f>
        <v>17.181936155333332</v>
      </c>
      <c r="J6" s="331">
        <f>('Base Data'!X6+'Base Data'!V6+'Base Data'!T6)/3</f>
        <v>22.013789355666663</v>
      </c>
      <c r="K6" s="331">
        <f>('Base Data'!Z6+'Base Data'!X6+'Base Data'!V6)/3</f>
        <v>26.183356054333331</v>
      </c>
      <c r="L6" s="331">
        <f>('Base Data'!AB6+'Base Data'!Z6+'Base Data'!X6)/3</f>
        <v>12.718127256333332</v>
      </c>
      <c r="M6" s="331">
        <f>('Base Data'!AD6+'Base Data'!AB6+'Base Data'!Z6)/3</f>
        <v>6.3214258716666665</v>
      </c>
      <c r="N6" s="331">
        <f>('Base Data'!AF6+'Base Data'!AD6+'Base Data'!AB6)/3</f>
        <v>0.71542367433333343</v>
      </c>
      <c r="O6" s="331">
        <f>('Base Data'!AH6+'Base Data'!AF6+'Base Data'!AD6)/3</f>
        <v>14.223132894333332</v>
      </c>
      <c r="P6" s="331">
        <f>('Base Data'!AJ6+'Base Data'!AH6+'Base Data'!AF6)/3</f>
        <v>14.723348243999999</v>
      </c>
      <c r="Q6" s="331">
        <f>('Base Data'!AL6+'Base Data'!AJ6+'Base Data'!AH6)/3</f>
        <v>19.341209445999997</v>
      </c>
      <c r="R6" s="331">
        <f>('Base Data'!AN6+'Base Data'!AL6+'Base Data'!AJ6)/3</f>
        <v>5.3764242746666673</v>
      </c>
      <c r="S6" s="331">
        <f>('Base Data'!AP6+'Base Data'!AN6+'Base Data'!AL6)/3</f>
        <v>5.7616532880000007</v>
      </c>
      <c r="T6" s="331">
        <f>('Base Data'!AR6+'Base Data'!AP6+'Base Data'!AN6)/3</f>
        <v>1.1652994183333334</v>
      </c>
      <c r="U6" s="331">
        <f>('Base Data'!AT6+'Base Data'!AR6+'Base Data'!AP6)/3</f>
        <v>6.3646398291866726</v>
      </c>
      <c r="V6" s="331">
        <f>('Base Data'!AV6+'Base Data'!AT6+'Base Data'!AR6)/3</f>
        <v>5.5247376308533385</v>
      </c>
      <c r="W6" s="331">
        <f>('Base Data'!AX6+'Base Data'!AV6+'Base Data'!AT6)/3</f>
        <v>5.2448825755200055</v>
      </c>
      <c r="X6" s="331">
        <f>('Base Data'!AZ6+'Base Data'!AX6+'Base Data'!AV6)/3</f>
        <v>4.5542164666666662E-2</v>
      </c>
      <c r="Y6" s="331">
        <f>('Base Data'!BB6+'Base Data'!AZ6+'Base Data'!AX6)/3</f>
        <v>3.4257073333333332E-2</v>
      </c>
      <c r="Z6" s="331">
        <f>('Base Data'!BD6+'Base Data'!BB6+'Base Data'!AZ6)/3</f>
        <v>3.4257073333333332E-2</v>
      </c>
      <c r="AA6" s="331">
        <f>('Base Data'!BF6+'Base Data'!BD6+'Base Data'!BB6)/3</f>
        <v>3.4257073333333332E-2</v>
      </c>
      <c r="AB6" s="331">
        <f>('Base Data'!BH6+'Base Data'!BF6+'Base Data'!BD6)/3</f>
        <v>1.2299210293333331</v>
      </c>
      <c r="AC6" s="331">
        <f>('Base Data'!BJ6+'Base Data'!BH6+'Base Data'!BF6)/3</f>
        <v>1.5240038389999999</v>
      </c>
      <c r="AD6" s="331">
        <f>('Base Data'!BL6+'Base Data'!BJ6+'Base Data'!BH6)/3</f>
        <v>1.5620622093333332</v>
      </c>
    </row>
    <row r="7" spans="1:30">
      <c r="A7" s="332"/>
      <c r="B7" s="323" t="s">
        <v>113</v>
      </c>
      <c r="C7" s="331">
        <f>('Base Data'!J7+'Base Data'!H7+'Base Data'!F7)/3</f>
        <v>1.0668042649999998</v>
      </c>
      <c r="D7" s="331">
        <f>('Base Data'!L7+'Base Data'!J7+'Base Data'!H7)/3</f>
        <v>1.0170042283333334</v>
      </c>
      <c r="E7" s="331">
        <f>('Base Data'!N7+'Base Data'!L7+'Base Data'!J7)/3</f>
        <v>1.1770637323333333</v>
      </c>
      <c r="F7" s="331">
        <f>('Base Data'!P7+'Base Data'!N7+'Base Data'!L7)/3</f>
        <v>1.7194462930000001</v>
      </c>
      <c r="G7" s="331">
        <f>('Base Data'!R7+'Base Data'!P7+'Base Data'!N7)/3</f>
        <v>1.5333299320000002</v>
      </c>
      <c r="H7" s="331">
        <f>('Base Data'!T7+'Base Data'!R7+'Base Data'!P7)/3</f>
        <v>1.2469242223333334</v>
      </c>
      <c r="I7" s="331">
        <f>('Base Data'!V7+'Base Data'!T7+'Base Data'!R7)/3</f>
        <v>0.41146992799999998</v>
      </c>
      <c r="J7" s="331">
        <f>('Base Data'!X7+'Base Data'!V7+'Base Data'!T7)/3</f>
        <v>0.71506701733333333</v>
      </c>
      <c r="K7" s="331">
        <f>('Base Data'!Z7+'Base Data'!X7+'Base Data'!V7)/3</f>
        <v>0.49203781000000002</v>
      </c>
      <c r="L7" s="331">
        <f>('Base Data'!AB7+'Base Data'!Z7+'Base Data'!X7)/3</f>
        <v>1.0142893406666669</v>
      </c>
      <c r="M7" s="331">
        <f>('Base Data'!AD7+'Base Data'!AB7+'Base Data'!Z7)/3</f>
        <v>0.80765753066666679</v>
      </c>
      <c r="N7" s="331">
        <f>('Base Data'!AF7+'Base Data'!AD7+'Base Data'!AB7)/3</f>
        <v>1.1039708640000001</v>
      </c>
      <c r="O7" s="331">
        <f>('Base Data'!AH7+'Base Data'!AF7+'Base Data'!AD7)/3</f>
        <v>0.84914983999999993</v>
      </c>
      <c r="P7" s="331">
        <f>('Base Data'!AJ7+'Base Data'!AH7+'Base Data'!AF7)/3</f>
        <v>2.8116589583333336</v>
      </c>
      <c r="Q7" s="331">
        <f>('Base Data'!AL7+'Base Data'!AJ7+'Base Data'!AH7)/3</f>
        <v>3.5525657819999998</v>
      </c>
      <c r="R7" s="331">
        <f>('Base Data'!AN7+'Base Data'!AL7+'Base Data'!AJ7)/3</f>
        <v>3.5760181499999995</v>
      </c>
      <c r="S7" s="331">
        <f>('Base Data'!AP7+'Base Data'!AN7+'Base Data'!AL7)/3</f>
        <v>1.4844697513333331</v>
      </c>
      <c r="T7" s="331">
        <f>('Base Data'!AR7+'Base Data'!AP7+'Base Data'!AN7)/3</f>
        <v>0.42604590033333328</v>
      </c>
      <c r="U7" s="331">
        <f>('Base Data'!AT7+'Base Data'!AR7+'Base Data'!AP7)/3</f>
        <v>0.13516302566666669</v>
      </c>
      <c r="V7" s="331">
        <f>('Base Data'!AV7+'Base Data'!AT7+'Base Data'!AR7)/3</f>
        <v>1.4399750976666663</v>
      </c>
      <c r="W7" s="331">
        <f>('Base Data'!AX7+'Base Data'!AV7+'Base Data'!AT7)/3</f>
        <v>1.5781250379999996</v>
      </c>
      <c r="X7" s="331">
        <f>('Base Data'!AZ7+'Base Data'!AX7+'Base Data'!AV7)/3</f>
        <v>1.8525754013333333</v>
      </c>
      <c r="Y7" s="331">
        <f>('Base Data'!BB7+'Base Data'!AZ7+'Base Data'!AX7)/3</f>
        <v>0.85032193933333333</v>
      </c>
      <c r="Z7" s="331">
        <f>('Base Data'!BD7+'Base Data'!BB7+'Base Data'!AZ7)/3</f>
        <v>1.0198109756666667</v>
      </c>
      <c r="AA7" s="331">
        <f>('Base Data'!BF7+'Base Data'!BD7+'Base Data'!BB7)/3</f>
        <v>0.93536243833333332</v>
      </c>
      <c r="AB7" s="331">
        <f>('Base Data'!BH7+'Base Data'!BF7+'Base Data'!BD7)/3</f>
        <v>1.1790438133333334</v>
      </c>
      <c r="AC7" s="331">
        <f>('Base Data'!BJ7+'Base Data'!BH7+'Base Data'!BF7)/3</f>
        <v>1.1312530876666667</v>
      </c>
      <c r="AD7" s="331">
        <f>('Base Data'!BL7+'Base Data'!BJ7+'Base Data'!BH7)/3</f>
        <v>1.2882625969999999</v>
      </c>
    </row>
    <row r="8" spans="1:30">
      <c r="A8" s="332"/>
      <c r="B8" s="323" t="s">
        <v>114</v>
      </c>
      <c r="C8" s="331">
        <f>('Base Data'!J8+'Base Data'!H8+'Base Data'!F8)/3</f>
        <v>10.163135942666667</v>
      </c>
      <c r="D8" s="331">
        <f>('Base Data'!L8+'Base Data'!J8+'Base Data'!H8)/3</f>
        <v>11.826300520000002</v>
      </c>
      <c r="E8" s="331">
        <f>('Base Data'!N8+'Base Data'!L8+'Base Data'!J8)/3</f>
        <v>13.479401613</v>
      </c>
      <c r="F8" s="331">
        <f>('Base Data'!P8+'Base Data'!N8+'Base Data'!L8)/3</f>
        <v>14.05311466333333</v>
      </c>
      <c r="G8" s="331">
        <f>('Base Data'!R8+'Base Data'!P8+'Base Data'!N8)/3</f>
        <v>13.771766124333331</v>
      </c>
      <c r="H8" s="331">
        <f>('Base Data'!T8+'Base Data'!R8+'Base Data'!P8)/3</f>
        <v>11.815421096333329</v>
      </c>
      <c r="I8" s="331">
        <f>('Base Data'!V8+'Base Data'!T8+'Base Data'!R8)/3</f>
        <v>13.245161412666667</v>
      </c>
      <c r="J8" s="331">
        <f>('Base Data'!X8+'Base Data'!V8+'Base Data'!T8)/3</f>
        <v>12.427960026666668</v>
      </c>
      <c r="K8" s="331">
        <f>('Base Data'!Z8+'Base Data'!X8+'Base Data'!V8)/3</f>
        <v>15.193960232000002</v>
      </c>
      <c r="L8" s="331">
        <f>('Base Data'!AB8+'Base Data'!Z8+'Base Data'!X8)/3</f>
        <v>15.293115693666671</v>
      </c>
      <c r="M8" s="331">
        <f>('Base Data'!AD8+'Base Data'!AB8+'Base Data'!Z8)/3</f>
        <v>16.796506301666671</v>
      </c>
      <c r="N8" s="331">
        <f>('Base Data'!AF8+'Base Data'!AD8+'Base Data'!AB8)/3</f>
        <v>15.625496345000007</v>
      </c>
      <c r="O8" s="331">
        <f>('Base Data'!AH8+'Base Data'!AF8+'Base Data'!AD8)/3</f>
        <v>14.487569040000002</v>
      </c>
      <c r="P8" s="331">
        <f>('Base Data'!AJ8+'Base Data'!AH8+'Base Data'!AF8)/3</f>
        <v>12.397796035333334</v>
      </c>
      <c r="Q8" s="331">
        <f>('Base Data'!AL8+'Base Data'!AJ8+'Base Data'!AH8)/3</f>
        <v>11.145815062666665</v>
      </c>
      <c r="R8" s="331">
        <f>('Base Data'!AN8+'Base Data'!AL8+'Base Data'!AJ8)/3</f>
        <v>9.9079771553333327</v>
      </c>
      <c r="S8" s="331">
        <f>('Base Data'!AP8+'Base Data'!AN8+'Base Data'!AL8)/3</f>
        <v>9.3548478536666675</v>
      </c>
      <c r="T8" s="331">
        <f>('Base Data'!AR8+'Base Data'!AP8+'Base Data'!AN8)/3</f>
        <v>10.272442611000002</v>
      </c>
      <c r="U8" s="331">
        <f>('Base Data'!AT8+'Base Data'!AR8+'Base Data'!AP8)/3</f>
        <v>10.344243437940003</v>
      </c>
      <c r="V8" s="331">
        <f>('Base Data'!AV8+'Base Data'!AT8+'Base Data'!AR8)/3</f>
        <v>10.777704541940002</v>
      </c>
      <c r="W8" s="331">
        <f>('Base Data'!AX8+'Base Data'!AV8+'Base Data'!AT8)/3</f>
        <v>10.694942069606668</v>
      </c>
      <c r="X8" s="331">
        <f>('Base Data'!AZ8+'Base Data'!AX8+'Base Data'!AV8)/3</f>
        <v>9.8159751970000002</v>
      </c>
      <c r="Y8" s="331">
        <f>('Base Data'!BB8+'Base Data'!AZ8+'Base Data'!AX8)/3</f>
        <v>9.0833488169999992</v>
      </c>
      <c r="Z8" s="331">
        <f>('Base Data'!BD8+'Base Data'!BB8+'Base Data'!AZ8)/3</f>
        <v>7.9955050646666663</v>
      </c>
      <c r="AA8" s="331">
        <f>('Base Data'!BF8+'Base Data'!BD8+'Base Data'!BB8)/3</f>
        <v>7.4869631326666664</v>
      </c>
      <c r="AB8" s="331">
        <f>('Base Data'!BH8+'Base Data'!BF8+'Base Data'!BD8)/3</f>
        <v>8.0919893756666674</v>
      </c>
      <c r="AC8" s="331">
        <f>('Base Data'!BJ8+'Base Data'!BH8+'Base Data'!BF8)/3</f>
        <v>7.8027707930000005</v>
      </c>
      <c r="AD8" s="331">
        <f>('Base Data'!BL8+'Base Data'!BJ8+'Base Data'!BH8)/3</f>
        <v>8.3655852763333343</v>
      </c>
    </row>
    <row r="9" spans="1:30">
      <c r="A9" s="332"/>
      <c r="B9" s="323" t="s">
        <v>115</v>
      </c>
      <c r="C9" s="331">
        <f>('Base Data'!J9+'Base Data'!H9+'Base Data'!F9)/3</f>
        <v>1.2585972633333335</v>
      </c>
      <c r="D9" s="331">
        <f>('Base Data'!L9+'Base Data'!J9+'Base Data'!H9)/3</f>
        <v>0.90837630000000014</v>
      </c>
      <c r="E9" s="331">
        <f>('Base Data'!N9+'Base Data'!L9+'Base Data'!J9)/3</f>
        <v>0.99742323200000005</v>
      </c>
      <c r="F9" s="331">
        <f>('Base Data'!P9+'Base Data'!N9+'Base Data'!L9)/3</f>
        <v>1.253682502</v>
      </c>
      <c r="G9" s="331">
        <f>('Base Data'!R9+'Base Data'!P9+'Base Data'!N9)/3</f>
        <v>1.3589273133333333</v>
      </c>
      <c r="H9" s="331">
        <f>('Base Data'!T9+'Base Data'!R9+'Base Data'!P9)/3</f>
        <v>1.7328251846666662</v>
      </c>
      <c r="I9" s="331">
        <f>('Base Data'!V9+'Base Data'!T9+'Base Data'!R9)/3</f>
        <v>1.9767666066666667</v>
      </c>
      <c r="J9" s="331">
        <f>('Base Data'!X9+'Base Data'!V9+'Base Data'!T9)/3</f>
        <v>2.1163055623333329</v>
      </c>
      <c r="K9" s="331">
        <f>('Base Data'!Z9+'Base Data'!X9+'Base Data'!V9)/3</f>
        <v>1.458523134</v>
      </c>
      <c r="L9" s="331">
        <f>('Base Data'!AB9+'Base Data'!Z9+'Base Data'!X9)/3</f>
        <v>1.6542611966666669</v>
      </c>
      <c r="M9" s="331">
        <f>('Base Data'!AD9+'Base Data'!AB9+'Base Data'!Z9)/3</f>
        <v>1.7009177236666668</v>
      </c>
      <c r="N9" s="331">
        <f>('Base Data'!AF9+'Base Data'!AD9+'Base Data'!AB9)/3</f>
        <v>2.5130380406666668</v>
      </c>
      <c r="O9" s="331">
        <f>('Base Data'!AH9+'Base Data'!AF9+'Base Data'!AD9)/3</f>
        <v>2.7048139089999998</v>
      </c>
      <c r="P9" s="331">
        <f>('Base Data'!AJ9+'Base Data'!AH9+'Base Data'!AF9)/3</f>
        <v>2.6807551919999999</v>
      </c>
      <c r="Q9" s="331">
        <f>('Base Data'!AL9+'Base Data'!AJ9+'Base Data'!AH9)/3</f>
        <v>2.0482269476666666</v>
      </c>
      <c r="R9" s="331">
        <f>('Base Data'!AN9+'Base Data'!AL9+'Base Data'!AJ9)/3</f>
        <v>1.8935784323333327</v>
      </c>
      <c r="S9" s="331">
        <f>('Base Data'!AP9+'Base Data'!AN9+'Base Data'!AL9)/3</f>
        <v>2.3968899629999996</v>
      </c>
      <c r="T9" s="331">
        <f>('Base Data'!AR9+'Base Data'!AP9+'Base Data'!AN9)/3</f>
        <v>2.4918998449999994</v>
      </c>
      <c r="U9" s="331">
        <f>('Base Data'!AT9+'Base Data'!AR9+'Base Data'!AP9)/3</f>
        <v>2.3220148756666665</v>
      </c>
      <c r="V9" s="331">
        <f>('Base Data'!AV9+'Base Data'!AT9+'Base Data'!AR9)/3</f>
        <v>1.9886803403333329</v>
      </c>
      <c r="W9" s="331">
        <f>('Base Data'!AX9+'Base Data'!AV9+'Base Data'!AT9)/3</f>
        <v>2.1051231239999999</v>
      </c>
      <c r="X9" s="331">
        <f>('Base Data'!AZ9+'Base Data'!AX9+'Base Data'!AV9)/3</f>
        <v>2.0919884940000002</v>
      </c>
      <c r="Y9" s="331">
        <f>('Base Data'!BB9+'Base Data'!AZ9+'Base Data'!AX9)/3</f>
        <v>1.9835351733333333</v>
      </c>
      <c r="Z9" s="331">
        <f>('Base Data'!BD9+'Base Data'!BB9+'Base Data'!AZ9)/3</f>
        <v>1.7625560686666664</v>
      </c>
      <c r="AA9" s="331">
        <f>('Base Data'!BF9+'Base Data'!BD9+'Base Data'!BB9)/3</f>
        <v>2.0025198786666665</v>
      </c>
      <c r="AB9" s="331">
        <f>('Base Data'!BH9+'Base Data'!BF9+'Base Data'!BD9)/3</f>
        <v>2.082625239</v>
      </c>
      <c r="AC9" s="331">
        <f>('Base Data'!BJ9+'Base Data'!BH9+'Base Data'!BF9)/3</f>
        <v>2.4048659533333336</v>
      </c>
      <c r="AD9" s="331">
        <f>('Base Data'!BL9+'Base Data'!BJ9+'Base Data'!BH9)/3</f>
        <v>1.9651231249999999</v>
      </c>
    </row>
    <row r="10" spans="1:30">
      <c r="A10" s="332"/>
      <c r="B10" s="323" t="s">
        <v>116</v>
      </c>
      <c r="C10" s="331">
        <f>('Base Data'!J10+'Base Data'!H10+'Base Data'!F10)/3</f>
        <v>0</v>
      </c>
      <c r="D10" s="331">
        <f>('Base Data'!L10+'Base Data'!J10+'Base Data'!H10)/3</f>
        <v>0</v>
      </c>
      <c r="E10" s="331">
        <f>('Base Data'!N10+'Base Data'!L10+'Base Data'!J10)/3</f>
        <v>0</v>
      </c>
      <c r="F10" s="331">
        <f>('Base Data'!P10+'Base Data'!N10+'Base Data'!L10)/3</f>
        <v>0</v>
      </c>
      <c r="G10" s="331">
        <f>('Base Data'!R10+'Base Data'!P10+'Base Data'!N10)/3</f>
        <v>0</v>
      </c>
      <c r="H10" s="331">
        <f>('Base Data'!T10+'Base Data'!R10+'Base Data'!P10)/3</f>
        <v>0</v>
      </c>
      <c r="I10" s="331">
        <f>('Base Data'!V10+'Base Data'!T10+'Base Data'!R10)/3</f>
        <v>0</v>
      </c>
      <c r="J10" s="331">
        <f>('Base Data'!X10+'Base Data'!V10+'Base Data'!T10)/3</f>
        <v>0</v>
      </c>
      <c r="K10" s="331">
        <f>('Base Data'!Z10+'Base Data'!X10+'Base Data'!V10)/3</f>
        <v>0</v>
      </c>
      <c r="L10" s="331">
        <f>('Base Data'!AB10+'Base Data'!Z10+'Base Data'!X10)/3</f>
        <v>0</v>
      </c>
      <c r="M10" s="331">
        <f>('Base Data'!AD10+'Base Data'!AB10+'Base Data'!Z10)/3</f>
        <v>0</v>
      </c>
      <c r="N10" s="331">
        <f>('Base Data'!AF10+'Base Data'!AD10+'Base Data'!AB10)/3</f>
        <v>0</v>
      </c>
      <c r="O10" s="331">
        <f>('Base Data'!AH10+'Base Data'!AF10+'Base Data'!AD10)/3</f>
        <v>0</v>
      </c>
      <c r="P10" s="331">
        <f>('Base Data'!AJ10+'Base Data'!AH10+'Base Data'!AF10)/3</f>
        <v>0</v>
      </c>
      <c r="Q10" s="331">
        <f>('Base Data'!AL10+'Base Data'!AJ10+'Base Data'!AH10)/3</f>
        <v>0</v>
      </c>
      <c r="R10" s="331">
        <f>('Base Data'!AN10+'Base Data'!AL10+'Base Data'!AJ10)/3</f>
        <v>0</v>
      </c>
      <c r="S10" s="331">
        <f>('Base Data'!AP10+'Base Data'!AN10+'Base Data'!AL10)/3</f>
        <v>0</v>
      </c>
      <c r="T10" s="331">
        <f>('Base Data'!AR10+'Base Data'!AP10+'Base Data'!AN10)/3</f>
        <v>0</v>
      </c>
      <c r="U10" s="331">
        <f>('Base Data'!AT10+'Base Data'!AR10+'Base Data'!AP10)/3</f>
        <v>0</v>
      </c>
      <c r="V10" s="331">
        <f>('Base Data'!AV10+'Base Data'!AT10+'Base Data'!AR10)/3</f>
        <v>0</v>
      </c>
      <c r="W10" s="331">
        <f>('Base Data'!AX10+'Base Data'!AV10+'Base Data'!AT10)/3</f>
        <v>0</v>
      </c>
      <c r="X10" s="331">
        <f>('Base Data'!AZ10+'Base Data'!AX10+'Base Data'!AV10)/3</f>
        <v>0</v>
      </c>
      <c r="Y10" s="331">
        <f>('Base Data'!BB10+'Base Data'!AZ10+'Base Data'!AX10)/3</f>
        <v>0</v>
      </c>
      <c r="Z10" s="331">
        <f>('Base Data'!BD10+'Base Data'!BB10+'Base Data'!AZ10)/3</f>
        <v>0</v>
      </c>
      <c r="AA10" s="331">
        <f>('Base Data'!BF10+'Base Data'!BD10+'Base Data'!BB10)/3</f>
        <v>0</v>
      </c>
      <c r="AB10" s="331">
        <f>('Base Data'!BH10+'Base Data'!BF10+'Base Data'!BD10)/3</f>
        <v>0</v>
      </c>
      <c r="AC10" s="331">
        <f>('Base Data'!BJ10+'Base Data'!BH10+'Base Data'!BF10)/3</f>
        <v>0</v>
      </c>
      <c r="AD10" s="331">
        <f>('Base Data'!BL10+'Base Data'!BJ10+'Base Data'!BH10)/3</f>
        <v>0</v>
      </c>
    </row>
    <row r="11" spans="1:30">
      <c r="A11" s="332"/>
      <c r="B11" s="323" t="s">
        <v>117</v>
      </c>
      <c r="C11" s="331">
        <f>('Base Data'!J11+'Base Data'!H11+'Base Data'!F11)/3</f>
        <v>3.551739043</v>
      </c>
      <c r="D11" s="331">
        <f>('Base Data'!L11+'Base Data'!J11+'Base Data'!H11)/3</f>
        <v>2.7077806623333331</v>
      </c>
      <c r="E11" s="331">
        <f>('Base Data'!N11+'Base Data'!L11+'Base Data'!J11)/3</f>
        <v>3.4943286803333335</v>
      </c>
      <c r="F11" s="331">
        <f>('Base Data'!P11+'Base Data'!N11+'Base Data'!L11)/3</f>
        <v>3.5048618049999996</v>
      </c>
      <c r="G11" s="331">
        <f>('Base Data'!R11+'Base Data'!P11+'Base Data'!N11)/3</f>
        <v>2.790379004333333</v>
      </c>
      <c r="H11" s="331">
        <f>('Base Data'!T11+'Base Data'!R11+'Base Data'!P11)/3</f>
        <v>2.9435687973333331</v>
      </c>
      <c r="I11" s="331">
        <f>('Base Data'!V11+'Base Data'!T11+'Base Data'!R11)/3</f>
        <v>3.131880540333333</v>
      </c>
      <c r="J11" s="331">
        <f>('Base Data'!X11+'Base Data'!V11+'Base Data'!T11)/3</f>
        <v>3.3664095083333336</v>
      </c>
      <c r="K11" s="331">
        <f>('Base Data'!Z11+'Base Data'!X11+'Base Data'!V11)/3</f>
        <v>2.3013050173333331</v>
      </c>
      <c r="L11" s="331">
        <f>('Base Data'!AB11+'Base Data'!Z11+'Base Data'!X11)/3</f>
        <v>2.7273727156666667</v>
      </c>
      <c r="M11" s="331">
        <f>('Base Data'!AD11+'Base Data'!AB11+'Base Data'!Z11)/3</f>
        <v>3.3703664120000005</v>
      </c>
      <c r="N11" s="331">
        <f>('Base Data'!AF11+'Base Data'!AD11+'Base Data'!AB11)/3</f>
        <v>3.7676286033333333</v>
      </c>
      <c r="O11" s="331">
        <f>('Base Data'!AH11+'Base Data'!AF11+'Base Data'!AD11)/3</f>
        <v>3.2261839643333334</v>
      </c>
      <c r="P11" s="331">
        <f>('Base Data'!AJ11+'Base Data'!AH11+'Base Data'!AF11)/3</f>
        <v>2.1696175393333332</v>
      </c>
      <c r="Q11" s="331">
        <f>('Base Data'!AL11+'Base Data'!AJ11+'Base Data'!AH11)/3</f>
        <v>2.2207430463333329</v>
      </c>
      <c r="R11" s="331">
        <f>('Base Data'!AN11+'Base Data'!AL11+'Base Data'!AJ11)/3</f>
        <v>2.0442584779999993</v>
      </c>
      <c r="S11" s="331">
        <f>('Base Data'!AP11+'Base Data'!AN11+'Base Data'!AL11)/3</f>
        <v>3.139744547999999</v>
      </c>
      <c r="T11" s="331">
        <f>('Base Data'!AR11+'Base Data'!AP11+'Base Data'!AN11)/3</f>
        <v>3.0395029929999993</v>
      </c>
      <c r="U11" s="331">
        <f>('Base Data'!AT11+'Base Data'!AR11+'Base Data'!AP11)/3</f>
        <v>3.0971215278799993</v>
      </c>
      <c r="V11" s="331">
        <f>('Base Data'!AV11+'Base Data'!AT11+'Base Data'!AR11)/3</f>
        <v>2.4149621342133329</v>
      </c>
      <c r="W11" s="331">
        <f>('Base Data'!AX11+'Base Data'!AV11+'Base Data'!AT11)/3</f>
        <v>3.1908648188799993</v>
      </c>
      <c r="X11" s="331">
        <f>('Base Data'!AZ11+'Base Data'!AX11+'Base Data'!AV11)/3</f>
        <v>4.0447367813333317</v>
      </c>
      <c r="Y11" s="331">
        <f>('Base Data'!BB11+'Base Data'!AZ11+'Base Data'!AX11)/3</f>
        <v>4.5469629736666652</v>
      </c>
      <c r="Z11" s="331">
        <f>('Base Data'!BD11+'Base Data'!BB11+'Base Data'!AZ11)/3</f>
        <v>2.9959892026666659</v>
      </c>
      <c r="AA11" s="331">
        <f>('Base Data'!BF11+'Base Data'!BD11+'Base Data'!BB11)/3</f>
        <v>2.6572086660000003</v>
      </c>
      <c r="AB11" s="331">
        <f>('Base Data'!BH11+'Base Data'!BF11+'Base Data'!BD11)/3</f>
        <v>2.366509851</v>
      </c>
      <c r="AC11" s="331">
        <f>('Base Data'!BJ11+'Base Data'!BH11+'Base Data'!BF11)/3</f>
        <v>3.2163013936666665</v>
      </c>
      <c r="AD11" s="331">
        <f>('Base Data'!BL11+'Base Data'!BJ11+'Base Data'!BH11)/3</f>
        <v>2.3800732206666666</v>
      </c>
    </row>
    <row r="12" spans="1:30">
      <c r="A12" s="332"/>
      <c r="B12" s="323" t="s">
        <v>118</v>
      </c>
      <c r="C12" s="331">
        <f>('Base Data'!J12+'Base Data'!H12+'Base Data'!F12)/3</f>
        <v>0.45179660799999999</v>
      </c>
      <c r="D12" s="331">
        <f>('Base Data'!L12+'Base Data'!J12+'Base Data'!H12)/3</f>
        <v>0.2549338966666666</v>
      </c>
      <c r="E12" s="331">
        <f>('Base Data'!N12+'Base Data'!L12+'Base Data'!J12)/3</f>
        <v>0.39515240733333329</v>
      </c>
      <c r="F12" s="331">
        <f>('Base Data'!P12+'Base Data'!N12+'Base Data'!L12)/3</f>
        <v>0.37379980233333332</v>
      </c>
      <c r="G12" s="331">
        <f>('Base Data'!R12+'Base Data'!P12+'Base Data'!N12)/3</f>
        <v>0.29162645399999998</v>
      </c>
      <c r="H12" s="331">
        <f>('Base Data'!T12+'Base Data'!R12+'Base Data'!P12)/3</f>
        <v>7.9351171999999998E-2</v>
      </c>
      <c r="I12" s="331">
        <f>('Base Data'!V12+'Base Data'!T12+'Base Data'!R12)/3</f>
        <v>0.11629355566666666</v>
      </c>
      <c r="J12" s="331">
        <f>('Base Data'!X12+'Base Data'!V12+'Base Data'!T12)/3</f>
        <v>0.23982467833333332</v>
      </c>
      <c r="K12" s="331">
        <f>('Base Data'!Z12+'Base Data'!X12+'Base Data'!V12)/3</f>
        <v>0.27000005066666666</v>
      </c>
      <c r="L12" s="331">
        <f>('Base Data'!AB12+'Base Data'!Z12+'Base Data'!X12)/3</f>
        <v>0.24115224966666668</v>
      </c>
      <c r="M12" s="331">
        <f>('Base Data'!AD12+'Base Data'!AB12+'Base Data'!Z12)/3</f>
        <v>0.46049508133333322</v>
      </c>
      <c r="N12" s="331">
        <f>('Base Data'!AF12+'Base Data'!AD12+'Base Data'!AB12)/3</f>
        <v>0.5143854739999999</v>
      </c>
      <c r="O12" s="331">
        <f>('Base Data'!AH12+'Base Data'!AF12+'Base Data'!AD12)/3</f>
        <v>0.54189777666666661</v>
      </c>
      <c r="P12" s="331">
        <f>('Base Data'!AJ12+'Base Data'!AH12+'Base Data'!AF12)/3</f>
        <v>0.45698359700000002</v>
      </c>
      <c r="Q12" s="331">
        <f>('Base Data'!AL12+'Base Data'!AJ12+'Base Data'!AH12)/3</f>
        <v>0.59561376833333335</v>
      </c>
      <c r="R12" s="331">
        <f>('Base Data'!AN12+'Base Data'!AL12+'Base Data'!AJ12)/3</f>
        <v>0.76287571300000001</v>
      </c>
      <c r="S12" s="331">
        <f>('Base Data'!AP12+'Base Data'!AN12+'Base Data'!AL12)/3</f>
        <v>0.82895778366666661</v>
      </c>
      <c r="T12" s="331">
        <f>('Base Data'!AR12+'Base Data'!AP12+'Base Data'!AN12)/3</f>
        <v>0.76021235066666659</v>
      </c>
      <c r="U12" s="331">
        <f>('Base Data'!AT12+'Base Data'!AR12+'Base Data'!AP12)/3</f>
        <v>0.87457501551999994</v>
      </c>
      <c r="V12" s="331">
        <f>('Base Data'!AV12+'Base Data'!AT12+'Base Data'!AR12)/3</f>
        <v>0.53373091352000002</v>
      </c>
      <c r="W12" s="331">
        <f>('Base Data'!AX12+'Base Data'!AV12+'Base Data'!AT12)/3</f>
        <v>0.65795814852000001</v>
      </c>
      <c r="X12" s="331">
        <f>('Base Data'!AZ12+'Base Data'!AX12+'Base Data'!AV12)/3</f>
        <v>1.2718409413333329</v>
      </c>
      <c r="Y12" s="331">
        <f>('Base Data'!BB12+'Base Data'!AZ12+'Base Data'!AX12)/3</f>
        <v>1.472627389333333</v>
      </c>
      <c r="Z12" s="331">
        <f>('Base Data'!BD12+'Base Data'!BB12+'Base Data'!AZ12)/3</f>
        <v>1.5293540209999996</v>
      </c>
      <c r="AA12" s="331">
        <f>('Base Data'!BF12+'Base Data'!BD12+'Base Data'!BB12)/3</f>
        <v>0.75374306066666674</v>
      </c>
      <c r="AB12" s="331">
        <f>('Base Data'!BH12+'Base Data'!BF12+'Base Data'!BD12)/3</f>
        <v>1.038826059</v>
      </c>
      <c r="AC12" s="331">
        <f>('Base Data'!BJ12+'Base Data'!BH12+'Base Data'!BF12)/3</f>
        <v>1.024794819</v>
      </c>
      <c r="AD12" s="331">
        <f>('Base Data'!BL12+'Base Data'!BJ12+'Base Data'!BH12)/3</f>
        <v>1.1922242636666667</v>
      </c>
    </row>
    <row r="13" spans="1:30">
      <c r="A13" s="332"/>
      <c r="B13" s="323" t="s">
        <v>119</v>
      </c>
      <c r="C13" s="331">
        <f>('Base Data'!J13+'Base Data'!H13+'Base Data'!F13)/3</f>
        <v>3.2201492296666672</v>
      </c>
      <c r="D13" s="331">
        <f>('Base Data'!L13+'Base Data'!J13+'Base Data'!H13)/3</f>
        <v>2.8699797236666669</v>
      </c>
      <c r="E13" s="331">
        <f>('Base Data'!N13+'Base Data'!L13+'Base Data'!J13)/3</f>
        <v>2.4874769780000001</v>
      </c>
      <c r="F13" s="331">
        <f>('Base Data'!P13+'Base Data'!N13+'Base Data'!L13)/3</f>
        <v>1.6695608026666664</v>
      </c>
      <c r="G13" s="331">
        <f>('Base Data'!R13+'Base Data'!P13+'Base Data'!N13)/3</f>
        <v>1.4348839849999999</v>
      </c>
      <c r="H13" s="331">
        <f>('Base Data'!T13+'Base Data'!R13+'Base Data'!P13)/3</f>
        <v>1.2130910156666668</v>
      </c>
      <c r="I13" s="331">
        <f>('Base Data'!V13+'Base Data'!T13+'Base Data'!R13)/3</f>
        <v>1.5222703150000001</v>
      </c>
      <c r="J13" s="331">
        <f>('Base Data'!X13+'Base Data'!V13+'Base Data'!T13)/3</f>
        <v>1.5014175966666665</v>
      </c>
      <c r="K13" s="331">
        <f>('Base Data'!Z13+'Base Data'!X13+'Base Data'!V13)/3</f>
        <v>2.3361006906666666</v>
      </c>
      <c r="L13" s="331">
        <f>('Base Data'!AB13+'Base Data'!Z13+'Base Data'!X13)/3</f>
        <v>2.1443804986666666</v>
      </c>
      <c r="M13" s="331">
        <f>('Base Data'!AD13+'Base Data'!AB13+'Base Data'!Z13)/3</f>
        <v>2.9083231226666668</v>
      </c>
      <c r="N13" s="331">
        <f>('Base Data'!AF13+'Base Data'!AD13+'Base Data'!AB13)/3</f>
        <v>2.5399657866666669</v>
      </c>
      <c r="O13" s="331">
        <f>('Base Data'!AH13+'Base Data'!AF13+'Base Data'!AD13)/3</f>
        <v>2.2789652236666669</v>
      </c>
      <c r="P13" s="331">
        <f>('Base Data'!AJ13+'Base Data'!AH13+'Base Data'!AF13)/3</f>
        <v>3.755619675333334</v>
      </c>
      <c r="Q13" s="331">
        <f>('Base Data'!AL13+'Base Data'!AJ13+'Base Data'!AH13)/3</f>
        <v>3.8021432396666675</v>
      </c>
      <c r="R13" s="331">
        <f>('Base Data'!AN13+'Base Data'!AL13+'Base Data'!AJ13)/3</f>
        <v>4.609872649333334</v>
      </c>
      <c r="S13" s="331">
        <f>('Base Data'!AP13+'Base Data'!AN13+'Base Data'!AL13)/3</f>
        <v>2.6011687846666667</v>
      </c>
      <c r="T13" s="331">
        <f>('Base Data'!AR13+'Base Data'!AP13+'Base Data'!AN13)/3</f>
        <v>2.2556646466666668</v>
      </c>
      <c r="U13" s="331">
        <f>('Base Data'!AT13+'Base Data'!AR13+'Base Data'!AP13)/3</f>
        <v>1.259015596</v>
      </c>
      <c r="V13" s="331">
        <f>('Base Data'!AV13+'Base Data'!AT13+'Base Data'!AR13)/3</f>
        <v>1.0759461466666667</v>
      </c>
      <c r="W13" s="331">
        <f>('Base Data'!AX13+'Base Data'!AV13+'Base Data'!AT13)/3</f>
        <v>0.96485455100000006</v>
      </c>
      <c r="X13" s="331">
        <f>('Base Data'!AZ13+'Base Data'!AX13+'Base Data'!AV13)/3</f>
        <v>1.0564307749999999</v>
      </c>
      <c r="Y13" s="331">
        <f>('Base Data'!BB13+'Base Data'!AZ13+'Base Data'!AX13)/3</f>
        <v>0.90912884300000008</v>
      </c>
      <c r="Z13" s="331">
        <f>('Base Data'!BD13+'Base Data'!BB13+'Base Data'!AZ13)/3</f>
        <v>0.82254795500000011</v>
      </c>
      <c r="AA13" s="331">
        <f>('Base Data'!BF13+'Base Data'!BD13+'Base Data'!BB13)/3</f>
        <v>1.1425157300000002</v>
      </c>
      <c r="AB13" s="331">
        <f>('Base Data'!BH13+'Base Data'!BF13+'Base Data'!BD13)/3</f>
        <v>1.6734890216666669</v>
      </c>
      <c r="AC13" s="331">
        <f>('Base Data'!BJ13+'Base Data'!BH13+'Base Data'!BF13)/3</f>
        <v>1.5887315886666669</v>
      </c>
      <c r="AD13" s="331">
        <f>('Base Data'!BL13+'Base Data'!BJ13+'Base Data'!BH13)/3</f>
        <v>1.894584371666667</v>
      </c>
    </row>
    <row r="14" spans="1:30">
      <c r="A14" s="332"/>
      <c r="B14" s="323" t="s">
        <v>120</v>
      </c>
      <c r="C14" s="331">
        <f>('Base Data'!J14+'Base Data'!H14+'Base Data'!F14)/3</f>
        <v>1.1233547973333333</v>
      </c>
      <c r="D14" s="331">
        <f>('Base Data'!L14+'Base Data'!J14+'Base Data'!H14)/3</f>
        <v>1.1233547973333333</v>
      </c>
      <c r="E14" s="331">
        <f>('Base Data'!N14+'Base Data'!L14+'Base Data'!J14)/3</f>
        <v>1.6932385523333331</v>
      </c>
      <c r="F14" s="331">
        <f>('Base Data'!P14+'Base Data'!N14+'Base Data'!L14)/3</f>
        <v>2.0036479966666669</v>
      </c>
      <c r="G14" s="331">
        <f>('Base Data'!R14+'Base Data'!P14+'Base Data'!N14)/3</f>
        <v>2.0036479966666669</v>
      </c>
      <c r="H14" s="331">
        <f>('Base Data'!T14+'Base Data'!R14+'Base Data'!P14)/3</f>
        <v>1.6971624673333334</v>
      </c>
      <c r="I14" s="331">
        <f>('Base Data'!V14+'Base Data'!T14+'Base Data'!R14)/3</f>
        <v>1.83306853</v>
      </c>
      <c r="J14" s="331">
        <f>('Base Data'!X14+'Base Data'!V14+'Base Data'!T14)/3</f>
        <v>4.2558754969999999</v>
      </c>
      <c r="K14" s="331">
        <f>('Base Data'!Z14+'Base Data'!X14+'Base Data'!V14)/3</f>
        <v>5.2052221716666658</v>
      </c>
      <c r="L14" s="331">
        <f>('Base Data'!AB14+'Base Data'!Z14+'Base Data'!X14)/3</f>
        <v>5.6851040269999986</v>
      </c>
      <c r="M14" s="331">
        <f>('Base Data'!AD14+'Base Data'!AB14+'Base Data'!Z14)/3</f>
        <v>5.6159077126666661</v>
      </c>
      <c r="N14" s="331">
        <f>('Base Data'!AF14+'Base Data'!AD14+'Base Data'!AB14)/3</f>
        <v>4.1951210669999996</v>
      </c>
      <c r="O14" s="331">
        <f>('Base Data'!AH14+'Base Data'!AF14+'Base Data'!AD14)/3</f>
        <v>3.5745964266666665</v>
      </c>
      <c r="P14" s="331">
        <f>('Base Data'!AJ14+'Base Data'!AH14+'Base Data'!AF14)/3</f>
        <v>2.2781609783333336</v>
      </c>
      <c r="Q14" s="331">
        <f>('Base Data'!AL14+'Base Data'!AJ14+'Base Data'!AH14)/3</f>
        <v>2.023813606333333</v>
      </c>
      <c r="R14" s="331">
        <f>('Base Data'!AN14+'Base Data'!AL14+'Base Data'!AJ14)/3</f>
        <v>1.9857802213333333</v>
      </c>
      <c r="S14" s="331">
        <f>('Base Data'!AP14+'Base Data'!AN14+'Base Data'!AL14)/3</f>
        <v>1.8114991426666665</v>
      </c>
      <c r="T14" s="331">
        <f>('Base Data'!AR14+'Base Data'!AP14+'Base Data'!AN14)/3</f>
        <v>1.573612563</v>
      </c>
      <c r="U14" s="331">
        <f>('Base Data'!AT14+'Base Data'!AR14+'Base Data'!AP14)/3</f>
        <v>0.92241522599999992</v>
      </c>
      <c r="V14" s="331">
        <f>('Base Data'!AV14+'Base Data'!AT14+'Base Data'!AR14)/3</f>
        <v>1.9729638363333333</v>
      </c>
      <c r="W14" s="331">
        <f>('Base Data'!AX14+'Base Data'!AV14+'Base Data'!AT14)/3</f>
        <v>4.3877579380000009</v>
      </c>
      <c r="X14" s="331">
        <f>('Base Data'!AZ14+'Base Data'!AX14+'Base Data'!AV14)/3</f>
        <v>8.7666381399999977</v>
      </c>
      <c r="Y14" s="331">
        <f>('Base Data'!BB14+'Base Data'!AZ14+'Base Data'!AX14)/3</f>
        <v>8.1493607099999981</v>
      </c>
      <c r="Z14" s="331">
        <f>('Base Data'!BD14+'Base Data'!BB14+'Base Data'!AZ14)/3</f>
        <v>5.6950455079999971</v>
      </c>
      <c r="AA14" s="331">
        <f>('Base Data'!BF14+'Base Data'!BD14+'Base Data'!BB14)/3</f>
        <v>1.6717742673333336</v>
      </c>
      <c r="AB14" s="331">
        <f>('Base Data'!BH14+'Base Data'!BF14+'Base Data'!BD14)/3</f>
        <v>0.42451869266666664</v>
      </c>
      <c r="AC14" s="331">
        <f>('Base Data'!BJ14+'Base Data'!BH14+'Base Data'!BF14)/3</f>
        <v>0.52787243033333331</v>
      </c>
      <c r="AD14" s="331">
        <f>('Base Data'!BL14+'Base Data'!BJ14+'Base Data'!BH14)/3</f>
        <v>0.66142642066666657</v>
      </c>
    </row>
    <row r="15" spans="1:30">
      <c r="A15" s="332"/>
      <c r="B15" s="323" t="s">
        <v>121</v>
      </c>
      <c r="C15" s="331">
        <f>('Base Data'!J15+'Base Data'!H15+'Base Data'!F15)/3</f>
        <v>0</v>
      </c>
      <c r="D15" s="331">
        <f>('Base Data'!L15+'Base Data'!J15+'Base Data'!H15)/3</f>
        <v>0</v>
      </c>
      <c r="E15" s="331">
        <f>('Base Data'!N15+'Base Data'!L15+'Base Data'!J15)/3</f>
        <v>0</v>
      </c>
      <c r="F15" s="331">
        <f>('Base Data'!P15+'Base Data'!N15+'Base Data'!L15)/3</f>
        <v>0</v>
      </c>
      <c r="G15" s="331">
        <f>('Base Data'!R15+'Base Data'!P15+'Base Data'!N15)/3</f>
        <v>0</v>
      </c>
      <c r="H15" s="331">
        <f>('Base Data'!T15+'Base Data'!R15+'Base Data'!P15)/3</f>
        <v>0</v>
      </c>
      <c r="I15" s="331">
        <f>('Base Data'!V15+'Base Data'!T15+'Base Data'!R15)/3</f>
        <v>0</v>
      </c>
      <c r="J15" s="331">
        <f>('Base Data'!X15+'Base Data'!V15+'Base Data'!T15)/3</f>
        <v>0</v>
      </c>
      <c r="K15" s="331">
        <f>('Base Data'!Z15+'Base Data'!X15+'Base Data'!V15)/3</f>
        <v>0</v>
      </c>
      <c r="L15" s="331">
        <f>('Base Data'!AB15+'Base Data'!Z15+'Base Data'!X15)/3</f>
        <v>0</v>
      </c>
      <c r="M15" s="331">
        <f>('Base Data'!AD15+'Base Data'!AB15+'Base Data'!Z15)/3</f>
        <v>0</v>
      </c>
      <c r="N15" s="331">
        <f>('Base Data'!AF15+'Base Data'!AD15+'Base Data'!AB15)/3</f>
        <v>0</v>
      </c>
      <c r="O15" s="331">
        <f>('Base Data'!AH15+'Base Data'!AF15+'Base Data'!AD15)/3</f>
        <v>0</v>
      </c>
      <c r="P15" s="331">
        <f>('Base Data'!AJ15+'Base Data'!AH15+'Base Data'!AF15)/3</f>
        <v>0</v>
      </c>
      <c r="Q15" s="331">
        <f>('Base Data'!AL15+'Base Data'!AJ15+'Base Data'!AH15)/3</f>
        <v>0</v>
      </c>
      <c r="R15" s="331">
        <f>('Base Data'!AN15+'Base Data'!AL15+'Base Data'!AJ15)/3</f>
        <v>0</v>
      </c>
      <c r="S15" s="331">
        <f>('Base Data'!AP15+'Base Data'!AN15+'Base Data'!AL15)/3</f>
        <v>0</v>
      </c>
      <c r="T15" s="331">
        <f>('Base Data'!AR15+'Base Data'!AP15+'Base Data'!AN15)/3</f>
        <v>0</v>
      </c>
      <c r="U15" s="331">
        <f>('Base Data'!AT15+'Base Data'!AR15+'Base Data'!AP15)/3</f>
        <v>0</v>
      </c>
      <c r="V15" s="331">
        <f>('Base Data'!AV15+'Base Data'!AT15+'Base Data'!AR15)/3</f>
        <v>0</v>
      </c>
      <c r="W15" s="331">
        <f>('Base Data'!AX15+'Base Data'!AV15+'Base Data'!AT15)/3</f>
        <v>0</v>
      </c>
      <c r="X15" s="331">
        <f>('Base Data'!AZ15+'Base Data'!AX15+'Base Data'!AV15)/3</f>
        <v>0</v>
      </c>
      <c r="Y15" s="331">
        <f>('Base Data'!BB15+'Base Data'!AZ15+'Base Data'!AX15)/3</f>
        <v>0</v>
      </c>
      <c r="Z15" s="331">
        <f>('Base Data'!BD15+'Base Data'!BB15+'Base Data'!AZ15)/3</f>
        <v>0</v>
      </c>
      <c r="AA15" s="331">
        <f>('Base Data'!BF15+'Base Data'!BD15+'Base Data'!BB15)/3</f>
        <v>0</v>
      </c>
      <c r="AB15" s="331">
        <f>('Base Data'!BH15+'Base Data'!BF15+'Base Data'!BD15)/3</f>
        <v>0</v>
      </c>
      <c r="AC15" s="331">
        <f>('Base Data'!BJ15+'Base Data'!BH15+'Base Data'!BF15)/3</f>
        <v>0</v>
      </c>
      <c r="AD15" s="331">
        <f>('Base Data'!BL15+'Base Data'!BJ15+'Base Data'!BH15)/3</f>
        <v>0</v>
      </c>
    </row>
    <row r="16" spans="1:30">
      <c r="A16" s="332"/>
      <c r="B16" s="323" t="s">
        <v>122</v>
      </c>
      <c r="C16" s="331">
        <f>('Base Data'!J16+'Base Data'!H16+'Base Data'!F16)/3</f>
        <v>1.6082064990000002</v>
      </c>
      <c r="D16" s="331">
        <f>('Base Data'!L16+'Base Data'!J16+'Base Data'!H16)/3</f>
        <v>1.5136892499999999</v>
      </c>
      <c r="E16" s="331">
        <f>('Base Data'!N16+'Base Data'!L16+'Base Data'!J16)/3</f>
        <v>1.32441925</v>
      </c>
      <c r="F16" s="331">
        <f>('Base Data'!P16+'Base Data'!N16+'Base Data'!L16)/3</f>
        <v>1.01761875</v>
      </c>
      <c r="G16" s="331">
        <f>('Base Data'!R16+'Base Data'!P16+'Base Data'!N16)/3</f>
        <v>0.75926125000000011</v>
      </c>
      <c r="H16" s="331">
        <f>('Base Data'!T16+'Base Data'!R16+'Base Data'!P16)/3</f>
        <v>0.69360089866666674</v>
      </c>
      <c r="I16" s="331">
        <f>('Base Data'!V16+'Base Data'!T16+'Base Data'!R16)/3</f>
        <v>0.86459002333333324</v>
      </c>
      <c r="J16" s="331">
        <f>('Base Data'!X16+'Base Data'!V16+'Base Data'!T16)/3</f>
        <v>0.76432544000000002</v>
      </c>
      <c r="K16" s="331">
        <f>('Base Data'!Z16+'Base Data'!X16+'Base Data'!V16)/3</f>
        <v>1.2961243446666666</v>
      </c>
      <c r="L16" s="331">
        <f>('Base Data'!AB16+'Base Data'!Z16+'Base Data'!X16)/3</f>
        <v>1.5715812653333332</v>
      </c>
      <c r="M16" s="331">
        <f>('Base Data'!AD16+'Base Data'!AB16+'Base Data'!Z16)/3</f>
        <v>1.7390104319999999</v>
      </c>
      <c r="N16" s="331">
        <f>('Base Data'!AF16+'Base Data'!AD16+'Base Data'!AB16)/3</f>
        <v>1.2915450916666666</v>
      </c>
      <c r="O16" s="331">
        <f>('Base Data'!AH16+'Base Data'!AF16+'Base Data'!AD16)/3</f>
        <v>2.2563046999999998</v>
      </c>
      <c r="P16" s="331">
        <f>('Base Data'!AJ16+'Base Data'!AH16+'Base Data'!AF16)/3</f>
        <v>2.3796755333333333</v>
      </c>
      <c r="Q16" s="331">
        <f>('Base Data'!AL16+'Base Data'!AJ16+'Base Data'!AH16)/3</f>
        <v>2.6422446876666665</v>
      </c>
      <c r="R16" s="331">
        <f>('Base Data'!AN16+'Base Data'!AL16+'Base Data'!AJ16)/3</f>
        <v>2.1216463143333333</v>
      </c>
      <c r="S16" s="331">
        <f>('Base Data'!AP16+'Base Data'!AN16+'Base Data'!AL16)/3</f>
        <v>2.2111060496666668</v>
      </c>
      <c r="T16" s="331">
        <f>('Base Data'!AR16+'Base Data'!AP16+'Base Data'!AN16)/3</f>
        <v>1.7873003619999999</v>
      </c>
      <c r="U16" s="331">
        <f>('Base Data'!AT16+'Base Data'!AR16+'Base Data'!AP16)/3</f>
        <v>0.76495974833333324</v>
      </c>
      <c r="V16" s="331">
        <f>('Base Data'!AV16+'Base Data'!AT16+'Base Data'!AR16)/3</f>
        <v>0.40079667966666666</v>
      </c>
      <c r="W16" s="331">
        <f>('Base Data'!AX16+'Base Data'!AV16+'Base Data'!AT16)/3</f>
        <v>0.11129666666666667</v>
      </c>
      <c r="X16" s="331">
        <f>('Base Data'!AZ16+'Base Data'!AX16+'Base Data'!AV16)/3</f>
        <v>0.25027339000000004</v>
      </c>
      <c r="Y16" s="331">
        <f>('Base Data'!BB16+'Base Data'!AZ16+'Base Data'!AX16)/3</f>
        <v>0.22137672333333336</v>
      </c>
      <c r="Z16" s="331">
        <f>('Base Data'!BD16+'Base Data'!BB16+'Base Data'!AZ16)/3</f>
        <v>0.64385631133333343</v>
      </c>
      <c r="AA16" s="331">
        <f>('Base Data'!BF16+'Base Data'!BD16+'Base Data'!BB16)/3</f>
        <v>1.0923974963333334</v>
      </c>
      <c r="AB16" s="331">
        <f>('Base Data'!BH16+'Base Data'!BF16+'Base Data'!BD16)/3</f>
        <v>1.5071033023333333</v>
      </c>
      <c r="AC16" s="331">
        <f>('Base Data'!BJ16+'Base Data'!BH16+'Base Data'!BF16)/3</f>
        <v>1.5528600319999999</v>
      </c>
      <c r="AD16" s="331">
        <f>('Base Data'!BL16+'Base Data'!BJ16+'Base Data'!BH16)/3</f>
        <v>1.9951282203333331</v>
      </c>
    </row>
    <row r="17" spans="1:30">
      <c r="A17" s="332"/>
      <c r="B17" s="323" t="s">
        <v>123</v>
      </c>
      <c r="C17" s="331">
        <f>('Base Data'!J17+'Base Data'!H17+'Base Data'!F17)/3</f>
        <v>0</v>
      </c>
      <c r="D17" s="331">
        <f>('Base Data'!L17+'Base Data'!J17+'Base Data'!H17)/3</f>
        <v>0</v>
      </c>
      <c r="E17" s="331">
        <f>('Base Data'!N17+'Base Data'!L17+'Base Data'!J17)/3</f>
        <v>0</v>
      </c>
      <c r="F17" s="331">
        <f>('Base Data'!P17+'Base Data'!N17+'Base Data'!L17)/3</f>
        <v>0</v>
      </c>
      <c r="G17" s="331">
        <f>('Base Data'!R17+'Base Data'!P17+'Base Data'!N17)/3</f>
        <v>0</v>
      </c>
      <c r="H17" s="331">
        <f>('Base Data'!T17+'Base Data'!R17+'Base Data'!P17)/3</f>
        <v>0</v>
      </c>
      <c r="I17" s="331">
        <f>('Base Data'!V17+'Base Data'!T17+'Base Data'!R17)/3</f>
        <v>0</v>
      </c>
      <c r="J17" s="331">
        <f>('Base Data'!X17+'Base Data'!V17+'Base Data'!T17)/3</f>
        <v>0</v>
      </c>
      <c r="K17" s="331">
        <f>('Base Data'!Z17+'Base Data'!X17+'Base Data'!V17)/3</f>
        <v>0</v>
      </c>
      <c r="L17" s="331">
        <f>('Base Data'!AB17+'Base Data'!Z17+'Base Data'!X17)/3</f>
        <v>0</v>
      </c>
      <c r="M17" s="331">
        <f>('Base Data'!AD17+'Base Data'!AB17+'Base Data'!Z17)/3</f>
        <v>0</v>
      </c>
      <c r="N17" s="331">
        <f>('Base Data'!AF17+'Base Data'!AD17+'Base Data'!AB17)/3</f>
        <v>0</v>
      </c>
      <c r="O17" s="331">
        <f>('Base Data'!AH17+'Base Data'!AF17+'Base Data'!AD17)/3</f>
        <v>0</v>
      </c>
      <c r="P17" s="331">
        <f>('Base Data'!AJ17+'Base Data'!AH17+'Base Data'!AF17)/3</f>
        <v>0</v>
      </c>
      <c r="Q17" s="331">
        <f>('Base Data'!AL17+'Base Data'!AJ17+'Base Data'!AH17)/3</f>
        <v>0</v>
      </c>
      <c r="R17" s="331">
        <f>('Base Data'!AN17+'Base Data'!AL17+'Base Data'!AJ17)/3</f>
        <v>0</v>
      </c>
      <c r="S17" s="331">
        <f>('Base Data'!AP17+'Base Data'!AN17+'Base Data'!AL17)/3</f>
        <v>0</v>
      </c>
      <c r="T17" s="331">
        <f>('Base Data'!AR17+'Base Data'!AP17+'Base Data'!AN17)/3</f>
        <v>0</v>
      </c>
      <c r="U17" s="331">
        <f>('Base Data'!AT17+'Base Data'!AR17+'Base Data'!AP17)/3</f>
        <v>0</v>
      </c>
      <c r="V17" s="331">
        <f>('Base Data'!AV17+'Base Data'!AT17+'Base Data'!AR17)/3</f>
        <v>0</v>
      </c>
      <c r="W17" s="331">
        <f>('Base Data'!AX17+'Base Data'!AV17+'Base Data'!AT17)/3</f>
        <v>0</v>
      </c>
      <c r="X17" s="331">
        <f>('Base Data'!AZ17+'Base Data'!AX17+'Base Data'!AV17)/3</f>
        <v>0</v>
      </c>
      <c r="Y17" s="331">
        <f>('Base Data'!BB17+'Base Data'!AZ17+'Base Data'!AX17)/3</f>
        <v>0</v>
      </c>
      <c r="Z17" s="331">
        <f>('Base Data'!BD17+'Base Data'!BB17+'Base Data'!AZ17)/3</f>
        <v>0</v>
      </c>
      <c r="AA17" s="331">
        <f>('Base Data'!BF17+'Base Data'!BD17+'Base Data'!BB17)/3</f>
        <v>0</v>
      </c>
      <c r="AB17" s="331">
        <f>('Base Data'!BH17+'Base Data'!BF17+'Base Data'!BD17)/3</f>
        <v>0</v>
      </c>
      <c r="AC17" s="331">
        <f>('Base Data'!BJ17+'Base Data'!BH17+'Base Data'!BF17)/3</f>
        <v>0</v>
      </c>
      <c r="AD17" s="331">
        <f>('Base Data'!BL17+'Base Data'!BJ17+'Base Data'!BH17)/3</f>
        <v>0</v>
      </c>
    </row>
    <row r="18" spans="1:30">
      <c r="A18" s="332"/>
      <c r="B18" s="323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</row>
    <row r="19" spans="1:30" ht="15.75" thickBot="1">
      <c r="A19" s="332"/>
      <c r="B19" s="323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  <c r="AA19" s="336"/>
      <c r="AB19" s="336"/>
      <c r="AC19" s="336"/>
      <c r="AD19" s="336"/>
    </row>
    <row r="20" spans="1:30" ht="15.75" thickBot="1">
      <c r="A20" s="337" t="s">
        <v>124</v>
      </c>
      <c r="B20" s="338"/>
      <c r="C20" s="341">
        <f>('Base Data'!J20+'Base Data'!H20+'Base Data'!F20)/3</f>
        <v>68.912074910666675</v>
      </c>
      <c r="D20" s="341">
        <f>('Base Data'!L20+'Base Data'!J20+'Base Data'!H20)/3</f>
        <v>70.805460677333315</v>
      </c>
      <c r="E20" s="341">
        <f>('Base Data'!N20+'Base Data'!L20+'Base Data'!J20)/3</f>
        <v>78.281000108666646</v>
      </c>
      <c r="F20" s="341">
        <f>('Base Data'!P20+'Base Data'!N20+'Base Data'!L20)/3</f>
        <v>74.061901890666647</v>
      </c>
      <c r="G20" s="341">
        <f>('Base Data'!R20+'Base Data'!P20+'Base Data'!N20)/3</f>
        <v>73.909641945999979</v>
      </c>
      <c r="H20" s="341">
        <f>('Base Data'!T20+'Base Data'!R20+'Base Data'!P20)/3</f>
        <v>70.774779186000004</v>
      </c>
      <c r="I20" s="341">
        <f>('Base Data'!V20+'Base Data'!T20+'Base Data'!R20)/3</f>
        <v>80.631951950666675</v>
      </c>
      <c r="J20" s="341">
        <f>('Base Data'!X20+'Base Data'!V20+'Base Data'!T20)/3</f>
        <v>84.905257641000006</v>
      </c>
      <c r="K20" s="341">
        <f>('Base Data'!Z20+'Base Data'!X20+'Base Data'!V20)/3</f>
        <v>83.498720406000004</v>
      </c>
      <c r="L20" s="341">
        <f>('Base Data'!AB20+'Base Data'!Z20+'Base Data'!X20)/3</f>
        <v>69.832141701333342</v>
      </c>
      <c r="M20" s="341">
        <f>('Base Data'!AD20+'Base Data'!AB20+'Base Data'!Z20)/3</f>
        <v>65.00955630833333</v>
      </c>
      <c r="N20" s="341">
        <f>('Base Data'!AF20+'Base Data'!AD20+'Base Data'!AB20)/3</f>
        <v>59.811031227333331</v>
      </c>
      <c r="O20" s="341">
        <f>('Base Data'!AH20+'Base Data'!AF20+'Base Data'!AD20)/3</f>
        <v>66.144475392999993</v>
      </c>
      <c r="P20" s="341">
        <f>('Base Data'!AJ20+'Base Data'!AH20+'Base Data'!AF20)/3</f>
        <v>57.986652958000001</v>
      </c>
      <c r="Q20" s="341">
        <f>('Base Data'!AL20+'Base Data'!AJ20+'Base Data'!AH20)/3</f>
        <v>59.682994665333332</v>
      </c>
      <c r="R20" s="341">
        <f>('Base Data'!AN20+'Base Data'!AL20+'Base Data'!AJ20)/3</f>
        <v>46.995509089666662</v>
      </c>
      <c r="S20" s="341">
        <f>('Base Data'!AP20+'Base Data'!AN20+'Base Data'!AL20)/3</f>
        <v>48.624757367000001</v>
      </c>
      <c r="T20" s="341">
        <f>('Base Data'!AR20+'Base Data'!AP20+'Base Data'!AN20)/3</f>
        <v>44.616946837</v>
      </c>
      <c r="U20" s="341">
        <f>('Base Data'!AT20+'Base Data'!AR20+'Base Data'!AP20)/3</f>
        <v>49.86548199502667</v>
      </c>
      <c r="V20" s="341">
        <f>('Base Data'!AV20+'Base Data'!AT20+'Base Data'!AR20)/3</f>
        <v>48.897281457693332</v>
      </c>
      <c r="W20" s="341">
        <f>('Base Data'!AX20+'Base Data'!AV20+'Base Data'!AT20)/3</f>
        <v>51.259890347359999</v>
      </c>
      <c r="X20" s="341">
        <f>('Base Data'!AZ20+'Base Data'!AX20+'Base Data'!AV20)/3</f>
        <v>48.752550619333327</v>
      </c>
      <c r="Y20" s="341">
        <f>('Base Data'!BB20+'Base Data'!AZ20+'Base Data'!AX20)/3</f>
        <v>46.53499904866667</v>
      </c>
      <c r="Z20" s="341">
        <f>('Base Data'!BD20+'Base Data'!BB20+'Base Data'!AZ20)/3</f>
        <v>39.268305530333329</v>
      </c>
      <c r="AA20" s="341">
        <f>('Base Data'!BF20+'Base Data'!BD20+'Base Data'!BB20)/3</f>
        <v>31.869872484666672</v>
      </c>
      <c r="AB20" s="341">
        <f>('Base Data'!BH20+'Base Data'!BF20+'Base Data'!BD20)/3</f>
        <v>31.311115747000002</v>
      </c>
      <c r="AC20" s="341">
        <f>('Base Data'!BJ20+'Base Data'!BH20+'Base Data'!BF20)/3</f>
        <v>34.828824451999999</v>
      </c>
      <c r="AD20" s="341">
        <f>('Base Data'!BL20+'Base Data'!BJ20+'Base Data'!BH20)/3</f>
        <v>42.200936775000002</v>
      </c>
    </row>
    <row r="21" spans="1:30">
      <c r="A21" s="328"/>
      <c r="B21" s="342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Q21" s="345"/>
      <c r="R21" s="345"/>
      <c r="S21" s="345"/>
      <c r="T21" s="345"/>
      <c r="U21" s="345"/>
      <c r="V21" s="345"/>
      <c r="W21" s="345"/>
      <c r="X21" s="345"/>
      <c r="Y21" s="345"/>
      <c r="Z21" s="345"/>
      <c r="AA21" s="345"/>
      <c r="AB21" s="345"/>
      <c r="AC21" s="345"/>
      <c r="AD21" s="345"/>
    </row>
    <row r="22" spans="1:30">
      <c r="A22" s="332"/>
      <c r="B22" s="323" t="s">
        <v>125</v>
      </c>
      <c r="C22" s="331">
        <f>('Base Data'!J22+'Base Data'!H22+'Base Data'!F22)/3</f>
        <v>0</v>
      </c>
      <c r="D22" s="331">
        <f>('Base Data'!L22+'Base Data'!J22+'Base Data'!H22)/3</f>
        <v>0</v>
      </c>
      <c r="E22" s="331">
        <f>('Base Data'!N22+'Base Data'!L22+'Base Data'!J22)/3</f>
        <v>0</v>
      </c>
      <c r="F22" s="331">
        <f>('Base Data'!P22+'Base Data'!N22+'Base Data'!L22)/3</f>
        <v>0</v>
      </c>
      <c r="G22" s="331">
        <f>('Base Data'!R22+'Base Data'!P22+'Base Data'!N22)/3</f>
        <v>0</v>
      </c>
      <c r="H22" s="331">
        <f>('Base Data'!T22+'Base Data'!R22+'Base Data'!P22)/3</f>
        <v>0</v>
      </c>
      <c r="I22" s="331">
        <f>('Base Data'!V22+'Base Data'!T22+'Base Data'!R22)/3</f>
        <v>0</v>
      </c>
      <c r="J22" s="331">
        <f>('Base Data'!X22+'Base Data'!V22+'Base Data'!T22)/3</f>
        <v>0</v>
      </c>
      <c r="K22" s="331">
        <f>('Base Data'!Z22+'Base Data'!X22+'Base Data'!V22)/3</f>
        <v>0</v>
      </c>
      <c r="L22" s="331">
        <f>('Base Data'!AB22+'Base Data'!Z22+'Base Data'!X22)/3</f>
        <v>0</v>
      </c>
      <c r="M22" s="331">
        <f>('Base Data'!AD22+'Base Data'!AB22+'Base Data'!Z22)/3</f>
        <v>0</v>
      </c>
      <c r="N22" s="331">
        <f>('Base Data'!AF22+'Base Data'!AD22+'Base Data'!AB22)/3</f>
        <v>0</v>
      </c>
      <c r="O22" s="331">
        <f>('Base Data'!AH22+'Base Data'!AF22+'Base Data'!AD22)/3</f>
        <v>0</v>
      </c>
      <c r="P22" s="331">
        <f>('Base Data'!AJ22+'Base Data'!AH22+'Base Data'!AF22)/3</f>
        <v>0</v>
      </c>
      <c r="Q22" s="331">
        <f>('Base Data'!AL22+'Base Data'!AJ22+'Base Data'!AH22)/3</f>
        <v>0</v>
      </c>
      <c r="R22" s="331">
        <f>('Base Data'!AN22+'Base Data'!AL22+'Base Data'!AJ22)/3</f>
        <v>0</v>
      </c>
      <c r="S22" s="331">
        <f>('Base Data'!AP22+'Base Data'!AN22+'Base Data'!AL22)/3</f>
        <v>0</v>
      </c>
      <c r="T22" s="331">
        <f>('Base Data'!AR22+'Base Data'!AP22+'Base Data'!AN22)/3</f>
        <v>0</v>
      </c>
      <c r="U22" s="331">
        <f>('Base Data'!AT22+'Base Data'!AR22+'Base Data'!AP22)/3</f>
        <v>0</v>
      </c>
      <c r="V22" s="331">
        <f>('Base Data'!AV22+'Base Data'!AT22+'Base Data'!AR22)/3</f>
        <v>0</v>
      </c>
      <c r="W22" s="331">
        <f>('Base Data'!AX22+'Base Data'!AV22+'Base Data'!AT22)/3</f>
        <v>0</v>
      </c>
      <c r="X22" s="331">
        <f>('Base Data'!AZ22+'Base Data'!AX22+'Base Data'!AV22)/3</f>
        <v>0</v>
      </c>
      <c r="Y22" s="331">
        <f>('Base Data'!BB22+'Base Data'!AZ22+'Base Data'!AX22)/3</f>
        <v>0</v>
      </c>
      <c r="Z22" s="331">
        <f>('Base Data'!BD22+'Base Data'!BB22+'Base Data'!AZ22)/3</f>
        <v>0</v>
      </c>
      <c r="AA22" s="331">
        <f>('Base Data'!BF22+'Base Data'!BD22+'Base Data'!BB22)/3</f>
        <v>0</v>
      </c>
      <c r="AB22" s="331">
        <f>('Base Data'!BH22+'Base Data'!BF22+'Base Data'!BD22)/3</f>
        <v>0</v>
      </c>
      <c r="AC22" s="331">
        <f>('Base Data'!BJ22+'Base Data'!BH22+'Base Data'!BF22)/3</f>
        <v>0</v>
      </c>
      <c r="AD22" s="331">
        <f>('Base Data'!BL22+'Base Data'!BJ22+'Base Data'!BH22)/3</f>
        <v>0</v>
      </c>
    </row>
    <row r="23" spans="1:30" ht="15.75" thickBot="1">
      <c r="A23" s="332"/>
      <c r="B23" s="323" t="s">
        <v>15</v>
      </c>
      <c r="C23" s="331">
        <f>('Base Data'!J23+'Base Data'!H23+'Base Data'!F23)/3</f>
        <v>0</v>
      </c>
      <c r="D23" s="331">
        <f>('Base Data'!L23+'Base Data'!J23+'Base Data'!H23)/3</f>
        <v>0</v>
      </c>
      <c r="E23" s="331">
        <f>('Base Data'!N23+'Base Data'!L23+'Base Data'!J23)/3</f>
        <v>0</v>
      </c>
      <c r="F23" s="331">
        <f>('Base Data'!P23+'Base Data'!N23+'Base Data'!L23)/3</f>
        <v>0</v>
      </c>
      <c r="G23" s="331">
        <f>('Base Data'!R23+'Base Data'!P23+'Base Data'!N23)/3</f>
        <v>0</v>
      </c>
      <c r="H23" s="331">
        <f>('Base Data'!T23+'Base Data'!R23+'Base Data'!P23)/3</f>
        <v>0</v>
      </c>
      <c r="I23" s="331">
        <f>('Base Data'!V23+'Base Data'!T23+'Base Data'!R23)/3</f>
        <v>0</v>
      </c>
      <c r="J23" s="331">
        <f>('Base Data'!X23+'Base Data'!V23+'Base Data'!T23)/3</f>
        <v>0</v>
      </c>
      <c r="K23" s="331">
        <f>('Base Data'!Z23+'Base Data'!X23+'Base Data'!V23)/3</f>
        <v>0</v>
      </c>
      <c r="L23" s="331">
        <f>('Base Data'!AB23+'Base Data'!Z23+'Base Data'!X23)/3</f>
        <v>0.42982691699999998</v>
      </c>
      <c r="M23" s="331">
        <f>('Base Data'!AD23+'Base Data'!AB23+'Base Data'!Z23)/3</f>
        <v>0.85787162499999992</v>
      </c>
      <c r="N23" s="331">
        <f>('Base Data'!AF23+'Base Data'!AD23+'Base Data'!AB23)/3</f>
        <v>1.2318945416666667</v>
      </c>
      <c r="O23" s="331">
        <f>('Base Data'!AH23+'Base Data'!AF23+'Base Data'!AD23)/3</f>
        <v>1.3473926246666668</v>
      </c>
      <c r="P23" s="331">
        <f>('Base Data'!AJ23+'Base Data'!AH23+'Base Data'!AF23)/3</f>
        <v>1.7724039166666667</v>
      </c>
      <c r="Q23" s="331">
        <f>('Base Data'!AL23+'Base Data'!AJ23+'Base Data'!AH23)/3</f>
        <v>2.183818</v>
      </c>
      <c r="R23" s="331">
        <f>('Base Data'!AN23+'Base Data'!AL23+'Base Data'!AJ23)/3</f>
        <v>2.5617690833333331</v>
      </c>
      <c r="S23" s="331">
        <f>('Base Data'!AP23+'Base Data'!AN23+'Base Data'!AL23)/3</f>
        <v>2.5257632710000002</v>
      </c>
      <c r="T23" s="331">
        <f>('Base Data'!AR23+'Base Data'!AP23+'Base Data'!AN23)/3</f>
        <v>2.5183943383333336</v>
      </c>
      <c r="U23" s="331">
        <f>('Base Data'!AT23+'Base Data'!AR23+'Base Data'!AP23)/3</f>
        <v>2.5206297966666669</v>
      </c>
      <c r="V23" s="331">
        <f>('Base Data'!AV23+'Base Data'!AT23+'Base Data'!AR23)/3</f>
        <v>2.4276272589999999</v>
      </c>
      <c r="W23" s="331">
        <f>('Base Data'!AX23+'Base Data'!AV23+'Base Data'!AT23)/3</f>
        <v>3.0349108583333333</v>
      </c>
      <c r="X23" s="331">
        <f>('Base Data'!AZ23+'Base Data'!AX23+'Base Data'!AV23)/3</f>
        <v>2.2486293166666669</v>
      </c>
      <c r="Y23" s="331">
        <f>('Base Data'!BB23+'Base Data'!AZ23+'Base Data'!AX23)/3</f>
        <v>1.5245816666666665</v>
      </c>
      <c r="Z23" s="331">
        <f>('Base Data'!BD23+'Base Data'!BB23+'Base Data'!AZ23)/3</f>
        <v>0.13922999999999999</v>
      </c>
      <c r="AA23" s="331">
        <f>('Base Data'!BF23+'Base Data'!BD23+'Base Data'!BB23)/3</f>
        <v>0</v>
      </c>
      <c r="AB23" s="331">
        <f>('Base Data'!BH23+'Base Data'!BF23+'Base Data'!BD23)/3</f>
        <v>0</v>
      </c>
      <c r="AC23" s="331">
        <f>('Base Data'!BJ23+'Base Data'!BH23+'Base Data'!BF23)/3</f>
        <v>0</v>
      </c>
      <c r="AD23" s="331">
        <f>('Base Data'!BL23+'Base Data'!BJ23+'Base Data'!BH23)/3</f>
        <v>0</v>
      </c>
    </row>
    <row r="24" spans="1:30" ht="15.75" thickBot="1">
      <c r="A24" s="337" t="s">
        <v>126</v>
      </c>
      <c r="B24" s="338"/>
      <c r="C24" s="341">
        <f>('Base Data'!J24+'Base Data'!H24+'Base Data'!F24)/3</f>
        <v>68.912074910666675</v>
      </c>
      <c r="D24" s="341">
        <f>('Base Data'!L24+'Base Data'!J24+'Base Data'!H24)/3</f>
        <v>70.805460677333315</v>
      </c>
      <c r="E24" s="341">
        <f>('Base Data'!N24+'Base Data'!L24+'Base Data'!J24)/3</f>
        <v>78.281000108666646</v>
      </c>
      <c r="F24" s="341">
        <f>('Base Data'!P24+'Base Data'!N24+'Base Data'!L24)/3</f>
        <v>74.061901890666647</v>
      </c>
      <c r="G24" s="341">
        <f>('Base Data'!R24+'Base Data'!P24+'Base Data'!N24)/3</f>
        <v>73.909641945999979</v>
      </c>
      <c r="H24" s="341">
        <f>('Base Data'!T24+'Base Data'!R24+'Base Data'!P24)/3</f>
        <v>70.774779186000004</v>
      </c>
      <c r="I24" s="341">
        <f>('Base Data'!V24+'Base Data'!T24+'Base Data'!R24)/3</f>
        <v>80.631951950666675</v>
      </c>
      <c r="J24" s="341">
        <f>('Base Data'!X24+'Base Data'!V24+'Base Data'!T24)/3</f>
        <v>84.905257641000006</v>
      </c>
      <c r="K24" s="341">
        <f>('Base Data'!Z24+'Base Data'!X24+'Base Data'!V24)/3</f>
        <v>83.498720406000004</v>
      </c>
      <c r="L24" s="341">
        <f>('Base Data'!AB24+'Base Data'!Z24+'Base Data'!X24)/3</f>
        <v>70.261968618333341</v>
      </c>
      <c r="M24" s="341">
        <f>('Base Data'!AD24+'Base Data'!AB24+'Base Data'!Z24)/3</f>
        <v>65.867427933333332</v>
      </c>
      <c r="N24" s="341">
        <f>('Base Data'!AF24+'Base Data'!AD24+'Base Data'!AB24)/3</f>
        <v>61.042925768999993</v>
      </c>
      <c r="O24" s="341">
        <f>('Base Data'!AH24+'Base Data'!AF24+'Base Data'!AD24)/3</f>
        <v>67.491868017666661</v>
      </c>
      <c r="P24" s="341">
        <f>('Base Data'!AJ24+'Base Data'!AH24+'Base Data'!AF24)/3</f>
        <v>59.759056874666669</v>
      </c>
      <c r="Q24" s="341">
        <f>('Base Data'!AL24+'Base Data'!AJ24+'Base Data'!AH24)/3</f>
        <v>61.866812665333335</v>
      </c>
      <c r="R24" s="341">
        <f>('Base Data'!AN24+'Base Data'!AL24+'Base Data'!AJ24)/3</f>
        <v>49.557278172999993</v>
      </c>
      <c r="S24" s="341">
        <f>('Base Data'!AP24+'Base Data'!AN24+'Base Data'!AL24)/3</f>
        <v>51.15052063800001</v>
      </c>
      <c r="T24" s="341">
        <f>('Base Data'!AR24+'Base Data'!AP24+'Base Data'!AN24)/3</f>
        <v>47.135341175333338</v>
      </c>
      <c r="U24" s="341">
        <f>('Base Data'!AT24+'Base Data'!AR24+'Base Data'!AP24)/3</f>
        <v>52.386111791693331</v>
      </c>
      <c r="V24" s="341">
        <f>('Base Data'!AV24+'Base Data'!AT24+'Base Data'!AR24)/3</f>
        <v>51.324908716693329</v>
      </c>
      <c r="W24" s="341">
        <f>('Base Data'!AX24+'Base Data'!AV24+'Base Data'!AT24)/3</f>
        <v>54.294801205693339</v>
      </c>
      <c r="X24" s="341">
        <f>('Base Data'!AZ24+'Base Data'!AX24+'Base Data'!AV24)/3</f>
        <v>51.001179936</v>
      </c>
      <c r="Y24" s="341">
        <f>('Base Data'!BB24+'Base Data'!AZ24+'Base Data'!AX24)/3</f>
        <v>48.059580715333333</v>
      </c>
      <c r="Z24" s="341">
        <f>('Base Data'!BD24+'Base Data'!BB24+'Base Data'!AZ24)/3</f>
        <v>39.407535530333327</v>
      </c>
      <c r="AA24" s="341">
        <f>('Base Data'!BF24+'Base Data'!BD24+'Base Data'!BB24)/3</f>
        <v>31.869872484666672</v>
      </c>
      <c r="AB24" s="341">
        <f>('Base Data'!BH24+'Base Data'!BF24+'Base Data'!BD24)/3</f>
        <v>31.311115747000002</v>
      </c>
      <c r="AC24" s="341">
        <f>('Base Data'!BJ24+'Base Data'!BH24+'Base Data'!BF24)/3</f>
        <v>34.828824451999999</v>
      </c>
      <c r="AD24" s="341">
        <f>('Base Data'!BL24+'Base Data'!BJ24+'Base Data'!BH24)/3</f>
        <v>42.200936775000002</v>
      </c>
    </row>
    <row r="25" spans="1:30">
      <c r="A25" s="328"/>
      <c r="B25" s="342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345"/>
      <c r="AB25" s="345"/>
      <c r="AC25" s="345"/>
      <c r="AD25" s="345"/>
    </row>
    <row r="26" spans="1:30">
      <c r="A26" s="328" t="s">
        <v>127</v>
      </c>
      <c r="B26" s="323" t="s">
        <v>128</v>
      </c>
      <c r="C26" s="331">
        <f>('Base Data'!J26+'Base Data'!H26+'Base Data'!F26)/3</f>
        <v>0.73829645866666682</v>
      </c>
      <c r="D26" s="331">
        <f>('Base Data'!L26+'Base Data'!J26+'Base Data'!H26)/3</f>
        <v>0.91906890500000016</v>
      </c>
      <c r="E26" s="331">
        <f>('Base Data'!N26+'Base Data'!L26+'Base Data'!J26)/3</f>
        <v>1.0599869563333333</v>
      </c>
      <c r="F26" s="331">
        <f>('Base Data'!P26+'Base Data'!N26+'Base Data'!L26)/3</f>
        <v>1.2831963083333333</v>
      </c>
      <c r="G26" s="331">
        <f>('Base Data'!R26+'Base Data'!P26+'Base Data'!N26)/3</f>
        <v>1.9862355336666664</v>
      </c>
      <c r="H26" s="331">
        <f>('Base Data'!T26+'Base Data'!R26+'Base Data'!P26)/3</f>
        <v>1.6106345519999998</v>
      </c>
      <c r="I26" s="331">
        <f>('Base Data'!V26+'Base Data'!T26+'Base Data'!R26)/3</f>
        <v>1.6824052970000001</v>
      </c>
      <c r="J26" s="331">
        <f>('Base Data'!X26+'Base Data'!V26+'Base Data'!T26)/3</f>
        <v>1.428758602</v>
      </c>
      <c r="K26" s="331">
        <f>('Base Data'!Z26+'Base Data'!X26+'Base Data'!V26)/3</f>
        <v>1.6810020173333333</v>
      </c>
      <c r="L26" s="331">
        <f>('Base Data'!AB26+'Base Data'!Z26+'Base Data'!X26)/3</f>
        <v>1.9148939776666667</v>
      </c>
      <c r="M26" s="331">
        <f>('Base Data'!AD26+'Base Data'!AB26+'Base Data'!Z26)/3</f>
        <v>2.0876797626666668</v>
      </c>
      <c r="N26" s="331">
        <f>('Base Data'!AF26+'Base Data'!AD26+'Base Data'!AB26)/3</f>
        <v>2.9408577799999995</v>
      </c>
      <c r="O26" s="331">
        <f>('Base Data'!AH26+'Base Data'!AF26+'Base Data'!AD26)/3</f>
        <v>3.6976555276666665</v>
      </c>
      <c r="P26" s="331">
        <f>('Base Data'!AJ26+'Base Data'!AH26+'Base Data'!AF26)/3</f>
        <v>3.1426573439999999</v>
      </c>
      <c r="Q26" s="331">
        <f>('Base Data'!AL26+'Base Data'!AJ26+'Base Data'!AH26)/3</f>
        <v>2.2769460816666665</v>
      </c>
      <c r="R26" s="331">
        <f>('Base Data'!AN26+'Base Data'!AL26+'Base Data'!AJ26)/3</f>
        <v>0.84950495100000001</v>
      </c>
      <c r="S26" s="331">
        <f>('Base Data'!AP26+'Base Data'!AN26+'Base Data'!AL26)/3</f>
        <v>0.45210967866666668</v>
      </c>
      <c r="T26" s="331">
        <f>('Base Data'!AR26+'Base Data'!AP26+'Base Data'!AN26)/3</f>
        <v>0.92391861966666677</v>
      </c>
      <c r="U26" s="331">
        <f>('Base Data'!AT26+'Base Data'!AR26+'Base Data'!AP26)/3</f>
        <v>0.91587428266666671</v>
      </c>
      <c r="V26" s="331">
        <f>('Base Data'!AV26+'Base Data'!AT26+'Base Data'!AR26)/3</f>
        <v>1.5857595209999999</v>
      </c>
      <c r="W26" s="331">
        <f>('Base Data'!AX26+'Base Data'!AV26+'Base Data'!AT26)/3</f>
        <v>1.2255379663333332</v>
      </c>
      <c r="X26" s="331">
        <f>('Base Data'!AZ26+'Base Data'!AX26+'Base Data'!AV26)/3</f>
        <v>2.2850941216666665</v>
      </c>
      <c r="Y26" s="331">
        <f>('Base Data'!BB26+'Base Data'!AZ26+'Base Data'!AX26)/3</f>
        <v>1.6211183536666667</v>
      </c>
      <c r="Z26" s="331">
        <f>('Base Data'!BD26+'Base Data'!BB26+'Base Data'!AZ26)/3</f>
        <v>1.7169028083333335</v>
      </c>
      <c r="AA26" s="331">
        <f>('Base Data'!BF26+'Base Data'!BD26+'Base Data'!BB26)/3</f>
        <v>1.1507512793333332</v>
      </c>
      <c r="AB26" s="331">
        <f>('Base Data'!BH26+'Base Data'!BF26+'Base Data'!BD26)/3</f>
        <v>2.5987434943333332</v>
      </c>
      <c r="AC26" s="331">
        <f>('Base Data'!BJ26+'Base Data'!BH26+'Base Data'!BF26)/3</f>
        <v>2.8238748553333335</v>
      </c>
      <c r="AD26" s="331">
        <f>('Base Data'!BL26+'Base Data'!BJ26+'Base Data'!BH26)/3</f>
        <v>2.4291041413333332</v>
      </c>
    </row>
    <row r="27" spans="1:30">
      <c r="A27" s="332"/>
      <c r="B27" s="323" t="s">
        <v>129</v>
      </c>
      <c r="C27" s="331">
        <f>('Base Data'!J27+'Base Data'!H27+'Base Data'!F27)/3</f>
        <v>9.0892647956666668</v>
      </c>
      <c r="D27" s="331">
        <f>('Base Data'!L27+'Base Data'!J27+'Base Data'!H27)/3</f>
        <v>9.6760615376666674</v>
      </c>
      <c r="E27" s="331">
        <f>('Base Data'!N27+'Base Data'!L27+'Base Data'!J27)/3</f>
        <v>13.18088685</v>
      </c>
      <c r="F27" s="331">
        <f>('Base Data'!P27+'Base Data'!N27+'Base Data'!L27)/3</f>
        <v>12.434397349999999</v>
      </c>
      <c r="G27" s="331">
        <f>('Base Data'!R27+'Base Data'!P27+'Base Data'!N27)/3</f>
        <v>12.524246325</v>
      </c>
      <c r="H27" s="331">
        <f>('Base Data'!T27+'Base Data'!R27+'Base Data'!P27)/3</f>
        <v>8.8744243346666654</v>
      </c>
      <c r="I27" s="331">
        <f>('Base Data'!V27+'Base Data'!T27+'Base Data'!R27)/3</f>
        <v>8.1647883346666656</v>
      </c>
      <c r="J27" s="331">
        <f>('Base Data'!X27+'Base Data'!V27+'Base Data'!T27)/3</f>
        <v>6.9644116406666674</v>
      </c>
      <c r="K27" s="331">
        <f>('Base Data'!Z27+'Base Data'!X27+'Base Data'!V27)/3</f>
        <v>8.232646251666667</v>
      </c>
      <c r="L27" s="331">
        <f>('Base Data'!AB27+'Base Data'!Z27+'Base Data'!X27)/3</f>
        <v>9.9909398376666676</v>
      </c>
      <c r="M27" s="331">
        <f>('Base Data'!AD27+'Base Data'!AB27+'Base Data'!Z27)/3</f>
        <v>9.0123379383333351</v>
      </c>
      <c r="N27" s="331">
        <f>('Base Data'!AF27+'Base Data'!AD27+'Base Data'!AB27)/3</f>
        <v>7.2407879316666675</v>
      </c>
      <c r="O27" s="331">
        <f>('Base Data'!AH27+'Base Data'!AF27+'Base Data'!AD27)/3</f>
        <v>5.4427001993333333</v>
      </c>
      <c r="P27" s="331">
        <f>('Base Data'!AJ27+'Base Data'!AH27+'Base Data'!AF27)/3</f>
        <v>5.5363575306666677</v>
      </c>
      <c r="Q27" s="331">
        <f>('Base Data'!AL27+'Base Data'!AJ27+'Base Data'!AH27)/3</f>
        <v>5.7679607956666672</v>
      </c>
      <c r="R27" s="331">
        <f>('Base Data'!AN27+'Base Data'!AL27+'Base Data'!AJ27)/3</f>
        <v>5.4359136166666673</v>
      </c>
      <c r="S27" s="331">
        <f>('Base Data'!AP27+'Base Data'!AN27+'Base Data'!AL27)/3</f>
        <v>3.5828980423333334</v>
      </c>
      <c r="T27" s="331">
        <f>('Base Data'!AR27+'Base Data'!AP27+'Base Data'!AN27)/3</f>
        <v>4.3665595126666661</v>
      </c>
      <c r="U27" s="331">
        <f>('Base Data'!AT27+'Base Data'!AR27+'Base Data'!AP27)/3</f>
        <v>3.5899471190000001</v>
      </c>
      <c r="V27" s="331">
        <f>('Base Data'!AV27+'Base Data'!AT27+'Base Data'!AR27)/3</f>
        <v>5.6138808646666662</v>
      </c>
      <c r="W27" s="331">
        <f>('Base Data'!AX27+'Base Data'!AV27+'Base Data'!AT27)/3</f>
        <v>5.3163768436666663</v>
      </c>
      <c r="X27" s="331">
        <f>('Base Data'!AZ27+'Base Data'!AX27+'Base Data'!AV27)/3</f>
        <v>4.7019619483333335</v>
      </c>
      <c r="Y27" s="331">
        <f>('Base Data'!BB27+'Base Data'!AZ27+'Base Data'!AX27)/3</f>
        <v>4.5264966430000007</v>
      </c>
      <c r="Z27" s="331">
        <f>('Base Data'!BD27+'Base Data'!BB27+'Base Data'!AZ27)/3</f>
        <v>5.3678952250000007</v>
      </c>
      <c r="AA27" s="331">
        <f>('Base Data'!BF27+'Base Data'!BD27+'Base Data'!BB27)/3</f>
        <v>4.7138782659999992</v>
      </c>
      <c r="AB27" s="331">
        <f>('Base Data'!BH27+'Base Data'!BF27+'Base Data'!BD27)/3</f>
        <v>5.2231447296666671</v>
      </c>
      <c r="AC27" s="331">
        <f>('Base Data'!BJ27+'Base Data'!BH27+'Base Data'!BF27)/3</f>
        <v>4.9815651306666675</v>
      </c>
      <c r="AD27" s="331">
        <f>('Base Data'!BL27+'Base Data'!BJ27+'Base Data'!BH27)/3</f>
        <v>6.3010802110000013</v>
      </c>
    </row>
    <row r="28" spans="1:30">
      <c r="A28" s="332"/>
      <c r="B28" s="323" t="s">
        <v>130</v>
      </c>
      <c r="C28" s="331">
        <f>('Base Data'!J28+'Base Data'!H28+'Base Data'!F28)/3</f>
        <v>0</v>
      </c>
      <c r="D28" s="331">
        <f>('Base Data'!L28+'Base Data'!J28+'Base Data'!H28)/3</f>
        <v>0</v>
      </c>
      <c r="E28" s="331">
        <f>('Base Data'!N28+'Base Data'!L28+'Base Data'!J28)/3</f>
        <v>0</v>
      </c>
      <c r="F28" s="331">
        <f>('Base Data'!P28+'Base Data'!N28+'Base Data'!L28)/3</f>
        <v>0</v>
      </c>
      <c r="G28" s="331">
        <f>('Base Data'!R28+'Base Data'!P28+'Base Data'!N28)/3</f>
        <v>0</v>
      </c>
      <c r="H28" s="331">
        <f>('Base Data'!T28+'Base Data'!R28+'Base Data'!P28)/3</f>
        <v>0</v>
      </c>
      <c r="I28" s="331">
        <f>('Base Data'!V28+'Base Data'!T28+'Base Data'!R28)/3</f>
        <v>0</v>
      </c>
      <c r="J28" s="331">
        <f>('Base Data'!X28+'Base Data'!V28+'Base Data'!T28)/3</f>
        <v>0</v>
      </c>
      <c r="K28" s="331">
        <f>('Base Data'!Z28+'Base Data'!X28+'Base Data'!V28)/3</f>
        <v>0</v>
      </c>
      <c r="L28" s="331">
        <f>('Base Data'!AB28+'Base Data'!Z28+'Base Data'!X28)/3</f>
        <v>0</v>
      </c>
      <c r="M28" s="331">
        <f>('Base Data'!AD28+'Base Data'!AB28+'Base Data'!Z28)/3</f>
        <v>0</v>
      </c>
      <c r="N28" s="331">
        <f>('Base Data'!AF28+'Base Data'!AD28+'Base Data'!AB28)/3</f>
        <v>0</v>
      </c>
      <c r="O28" s="331">
        <f>('Base Data'!AH28+'Base Data'!AF28+'Base Data'!AD28)/3</f>
        <v>0</v>
      </c>
      <c r="P28" s="331">
        <f>('Base Data'!AJ28+'Base Data'!AH28+'Base Data'!AF28)/3</f>
        <v>0</v>
      </c>
      <c r="Q28" s="331">
        <f>('Base Data'!AL28+'Base Data'!AJ28+'Base Data'!AH28)/3</f>
        <v>0</v>
      </c>
      <c r="R28" s="331">
        <f>('Base Data'!AN28+'Base Data'!AL28+'Base Data'!AJ28)/3</f>
        <v>0</v>
      </c>
      <c r="S28" s="331">
        <f>('Base Data'!AP28+'Base Data'!AN28+'Base Data'!AL28)/3</f>
        <v>0</v>
      </c>
      <c r="T28" s="331">
        <f>('Base Data'!AR28+'Base Data'!AP28+'Base Data'!AN28)/3</f>
        <v>0</v>
      </c>
      <c r="U28" s="331">
        <f>('Base Data'!AT28+'Base Data'!AR28+'Base Data'!AP28)/3</f>
        <v>0</v>
      </c>
      <c r="V28" s="331">
        <f>('Base Data'!AV28+'Base Data'!AT28+'Base Data'!AR28)/3</f>
        <v>0</v>
      </c>
      <c r="W28" s="331">
        <f>('Base Data'!AX28+'Base Data'!AV28+'Base Data'!AT28)/3</f>
        <v>0</v>
      </c>
      <c r="X28" s="331">
        <f>('Base Data'!AZ28+'Base Data'!AX28+'Base Data'!AV28)/3</f>
        <v>0</v>
      </c>
      <c r="Y28" s="331">
        <f>('Base Data'!BB28+'Base Data'!AZ28+'Base Data'!AX28)/3</f>
        <v>0</v>
      </c>
      <c r="Z28" s="331">
        <f>('Base Data'!BD28+'Base Data'!BB28+'Base Data'!AZ28)/3</f>
        <v>0</v>
      </c>
      <c r="AA28" s="331">
        <f>('Base Data'!BF28+'Base Data'!BD28+'Base Data'!BB28)/3</f>
        <v>0</v>
      </c>
      <c r="AB28" s="331">
        <f>('Base Data'!BH28+'Base Data'!BF28+'Base Data'!BD28)/3</f>
        <v>0</v>
      </c>
      <c r="AC28" s="331">
        <f>('Base Data'!BJ28+'Base Data'!BH28+'Base Data'!BF28)/3</f>
        <v>0</v>
      </c>
      <c r="AD28" s="331">
        <f>('Base Data'!BL28+'Base Data'!BJ28+'Base Data'!BH28)/3</f>
        <v>0</v>
      </c>
    </row>
    <row r="29" spans="1:30">
      <c r="A29" s="332"/>
      <c r="B29" s="323" t="s">
        <v>131</v>
      </c>
      <c r="C29" s="331">
        <f>('Base Data'!J29+'Base Data'!H29+'Base Data'!F29)/3</f>
        <v>0.2941196516666667</v>
      </c>
      <c r="D29" s="331">
        <f>('Base Data'!L29+'Base Data'!J29+'Base Data'!H29)/3</f>
        <v>0.29270583566666669</v>
      </c>
      <c r="E29" s="331">
        <f>('Base Data'!N29+'Base Data'!L29+'Base Data'!J29)/3</f>
        <v>0.48509621366666672</v>
      </c>
      <c r="F29" s="331">
        <f>('Base Data'!P29+'Base Data'!N29+'Base Data'!L29)/3</f>
        <v>0.37426845866666669</v>
      </c>
      <c r="G29" s="331">
        <f>('Base Data'!R29+'Base Data'!P29+'Base Data'!N29)/3</f>
        <v>0.192390378</v>
      </c>
      <c r="H29" s="331">
        <f>('Base Data'!T29+'Base Data'!R29+'Base Data'!P29)/3</f>
        <v>0.153131342</v>
      </c>
      <c r="I29" s="331">
        <f>('Base Data'!V29+'Base Data'!T29+'Base Data'!R29)/3</f>
        <v>0.45526034666666665</v>
      </c>
      <c r="J29" s="331">
        <f>('Base Data'!X29+'Base Data'!V29+'Base Data'!T29)/3</f>
        <v>0.45526034666666665</v>
      </c>
      <c r="K29" s="331">
        <f>('Base Data'!Z29+'Base Data'!X29+'Base Data'!V29)/3</f>
        <v>0.30231633799999996</v>
      </c>
      <c r="L29" s="331">
        <f>('Base Data'!AB29+'Base Data'!Z29+'Base Data'!X29)/3</f>
        <v>1.8733333333333332E-4</v>
      </c>
      <c r="M29" s="331">
        <f>('Base Data'!AD29+'Base Data'!AB29+'Base Data'!Z29)/3</f>
        <v>0.25966123833333332</v>
      </c>
      <c r="N29" s="331">
        <f>('Base Data'!AF29+'Base Data'!AD29+'Base Data'!AB29)/3</f>
        <v>0.33266729700000003</v>
      </c>
      <c r="O29" s="331">
        <f>('Base Data'!AH29+'Base Data'!AF29+'Base Data'!AD29)/3</f>
        <v>0.36934171900000007</v>
      </c>
      <c r="P29" s="331">
        <f>('Base Data'!AJ29+'Base Data'!AH29+'Base Data'!AF29)/3</f>
        <v>0.10986781400000001</v>
      </c>
      <c r="Q29" s="331">
        <f>('Base Data'!AL29+'Base Data'!AJ29+'Base Data'!AH29)/3</f>
        <v>3.6674421999999998E-2</v>
      </c>
      <c r="R29" s="331">
        <f>('Base Data'!AN29+'Base Data'!AL29+'Base Data'!AJ29)/3</f>
        <v>0</v>
      </c>
      <c r="S29" s="331">
        <f>('Base Data'!AP29+'Base Data'!AN29+'Base Data'!AL29)/3</f>
        <v>0</v>
      </c>
      <c r="T29" s="331">
        <f>('Base Data'!AR29+'Base Data'!AP29+'Base Data'!AN29)/3</f>
        <v>0</v>
      </c>
      <c r="U29" s="331">
        <f>('Base Data'!AT29+'Base Data'!AR29+'Base Data'!AP29)/3</f>
        <v>0.10418845166666667</v>
      </c>
      <c r="V29" s="331">
        <f>('Base Data'!AV29+'Base Data'!AT29+'Base Data'!AR29)/3</f>
        <v>0.10418845166666667</v>
      </c>
      <c r="W29" s="331">
        <f>('Base Data'!AX29+'Base Data'!AV29+'Base Data'!AT29)/3</f>
        <v>0.16422501333333334</v>
      </c>
      <c r="X29" s="331">
        <f>('Base Data'!AZ29+'Base Data'!AX29+'Base Data'!AV29)/3</f>
        <v>0.23690423000000002</v>
      </c>
      <c r="Y29" s="331">
        <f>('Base Data'!BB29+'Base Data'!AZ29+'Base Data'!AX29)/3</f>
        <v>0.24150854633333332</v>
      </c>
      <c r="Z29" s="331">
        <f>('Base Data'!BD29+'Base Data'!BB29+'Base Data'!AZ29)/3</f>
        <v>0.19183169700000002</v>
      </c>
      <c r="AA29" s="331">
        <f>('Base Data'!BF29+'Base Data'!BD29+'Base Data'!BB29)/3</f>
        <v>0.16457189333333336</v>
      </c>
      <c r="AB29" s="331">
        <f>('Base Data'!BH29+'Base Data'!BF29+'Base Data'!BD29)/3</f>
        <v>0.159967577</v>
      </c>
      <c r="AC29" s="331">
        <f>('Base Data'!BJ29+'Base Data'!BH29+'Base Data'!BF29)/3</f>
        <v>0.14960786466666667</v>
      </c>
      <c r="AD29" s="331">
        <f>('Base Data'!BL29+'Base Data'!BJ29+'Base Data'!BH29)/3</f>
        <v>0</v>
      </c>
    </row>
    <row r="30" spans="1:30">
      <c r="A30" s="332"/>
      <c r="B30" s="323" t="s">
        <v>132</v>
      </c>
      <c r="C30" s="331">
        <f>('Base Data'!J30+'Base Data'!H30+'Base Data'!F30)/3</f>
        <v>1.0865710603333334</v>
      </c>
      <c r="D30" s="331">
        <f>('Base Data'!L30+'Base Data'!J30+'Base Data'!H30)/3</f>
        <v>1.0921985803333332</v>
      </c>
      <c r="E30" s="331">
        <f>('Base Data'!N30+'Base Data'!L30+'Base Data'!J30)/3</f>
        <v>0.83572440166666662</v>
      </c>
      <c r="F30" s="331">
        <f>('Base Data'!P30+'Base Data'!N30+'Base Data'!L30)/3</f>
        <v>0.60051935433333326</v>
      </c>
      <c r="G30" s="331">
        <f>('Base Data'!R30+'Base Data'!P30+'Base Data'!N30)/3</f>
        <v>0.77391970200000004</v>
      </c>
      <c r="H30" s="331">
        <f>('Base Data'!T30+'Base Data'!R30+'Base Data'!P30)/3</f>
        <v>1.1856560786666668</v>
      </c>
      <c r="I30" s="331">
        <f>('Base Data'!V30+'Base Data'!T30+'Base Data'!R30)/3</f>
        <v>1.382031759</v>
      </c>
      <c r="J30" s="331">
        <f>('Base Data'!X30+'Base Data'!V30+'Base Data'!T30)/3</f>
        <v>1.3071228020000001</v>
      </c>
      <c r="K30" s="331">
        <f>('Base Data'!Z30+'Base Data'!X30+'Base Data'!V30)/3</f>
        <v>0.64854423500000002</v>
      </c>
      <c r="L30" s="331">
        <f>('Base Data'!AB30+'Base Data'!Z30+'Base Data'!X30)/3</f>
        <v>0.39963385600000007</v>
      </c>
      <c r="M30" s="331">
        <f>('Base Data'!AD30+'Base Data'!AB30+'Base Data'!Z30)/3</f>
        <v>0.40455420266666664</v>
      </c>
      <c r="N30" s="331">
        <f>('Base Data'!AF30+'Base Data'!AD30+'Base Data'!AB30)/3</f>
        <v>0.87064446533333317</v>
      </c>
      <c r="O30" s="331">
        <f>('Base Data'!AH30+'Base Data'!AF30+'Base Data'!AD30)/3</f>
        <v>1.3672892273333332</v>
      </c>
      <c r="P30" s="331">
        <f>('Base Data'!AJ30+'Base Data'!AH30+'Base Data'!AF30)/3</f>
        <v>0.96474541433333316</v>
      </c>
      <c r="Q30" s="331">
        <f>('Base Data'!AL30+'Base Data'!AJ30+'Base Data'!AH30)/3</f>
        <v>1.0309910869999999</v>
      </c>
      <c r="R30" s="331">
        <f>('Base Data'!AN30+'Base Data'!AL30+'Base Data'!AJ30)/3</f>
        <v>0.53600261366666657</v>
      </c>
      <c r="S30" s="331">
        <f>('Base Data'!AP30+'Base Data'!AN30+'Base Data'!AL30)/3</f>
        <v>0.5357188936666667</v>
      </c>
      <c r="T30" s="331">
        <f>('Base Data'!AR30+'Base Data'!AP30+'Base Data'!AN30)/3</f>
        <v>0.19182276099999998</v>
      </c>
      <c r="U30" s="331">
        <f>('Base Data'!AT30+'Base Data'!AR30+'Base Data'!AP30)/3</f>
        <v>0.58511969200000002</v>
      </c>
      <c r="V30" s="331">
        <f>('Base Data'!AV30+'Base Data'!AT30+'Base Data'!AR30)/3</f>
        <v>0.82867193900000002</v>
      </c>
      <c r="W30" s="331">
        <f>('Base Data'!AX30+'Base Data'!AV30+'Base Data'!AT30)/3</f>
        <v>1.1161519560000002</v>
      </c>
      <c r="X30" s="331">
        <f>('Base Data'!AZ30+'Base Data'!AX30+'Base Data'!AV30)/3</f>
        <v>1.3825215846666665</v>
      </c>
      <c r="Y30" s="331">
        <f>('Base Data'!BB30+'Base Data'!AZ30+'Base Data'!AX30)/3</f>
        <v>1.2523280776666665</v>
      </c>
      <c r="Z30" s="331">
        <f>('Base Data'!BD30+'Base Data'!BB30+'Base Data'!AZ30)/3</f>
        <v>0.77640825799999991</v>
      </c>
      <c r="AA30" s="331">
        <f>('Base Data'!BF30+'Base Data'!BD30+'Base Data'!BB30)/3</f>
        <v>0.11508540966666668</v>
      </c>
      <c r="AB30" s="331">
        <f>('Base Data'!BH30+'Base Data'!BF30+'Base Data'!BD30)/3</f>
        <v>0.57980508066666658</v>
      </c>
      <c r="AC30" s="331">
        <f>('Base Data'!BJ30+'Base Data'!BH30+'Base Data'!BF30)/3</f>
        <v>1.3561826666666665</v>
      </c>
      <c r="AD30" s="331">
        <f>('Base Data'!BL30+'Base Data'!BJ30+'Base Data'!BH30)/3</f>
        <v>2.0592546373333334</v>
      </c>
    </row>
    <row r="31" spans="1:30">
      <c r="A31" s="332"/>
      <c r="B31" s="323" t="s">
        <v>21</v>
      </c>
      <c r="C31" s="331">
        <f>('Base Data'!J31+'Base Data'!H31+'Base Data'!F31)/3</f>
        <v>-6.5999999999999992E-5</v>
      </c>
      <c r="D31" s="331">
        <f>('Base Data'!L31+'Base Data'!J31+'Base Data'!H31)/3</f>
        <v>0</v>
      </c>
      <c r="E31" s="331">
        <f>('Base Data'!N31+'Base Data'!L31+'Base Data'!J31)/3</f>
        <v>0</v>
      </c>
      <c r="F31" s="331">
        <f>('Base Data'!P31+'Base Data'!N31+'Base Data'!L31)/3</f>
        <v>0</v>
      </c>
      <c r="G31" s="331">
        <f>('Base Data'!R31+'Base Data'!P31+'Base Data'!N31)/3</f>
        <v>0</v>
      </c>
      <c r="H31" s="331">
        <f>('Base Data'!T31+'Base Data'!R31+'Base Data'!P31)/3</f>
        <v>0</v>
      </c>
      <c r="I31" s="331">
        <f>('Base Data'!V31+'Base Data'!T31+'Base Data'!R31)/3</f>
        <v>0</v>
      </c>
      <c r="J31" s="331">
        <f>('Base Data'!X31+'Base Data'!V31+'Base Data'!T31)/3</f>
        <v>0</v>
      </c>
      <c r="K31" s="331">
        <f>('Base Data'!Z31+'Base Data'!X31+'Base Data'!V31)/3</f>
        <v>0</v>
      </c>
      <c r="L31" s="331">
        <f>('Base Data'!AB31+'Base Data'!Z31+'Base Data'!X31)/3</f>
        <v>5.7288000000000006E-2</v>
      </c>
      <c r="M31" s="331">
        <f>('Base Data'!AD31+'Base Data'!AB31+'Base Data'!Z31)/3</f>
        <v>0.32671200000000006</v>
      </c>
      <c r="N31" s="331">
        <f>('Base Data'!AF31+'Base Data'!AD31+'Base Data'!AB31)/3</f>
        <v>0.40129200000000004</v>
      </c>
      <c r="O31" s="331">
        <f>('Base Data'!AH31+'Base Data'!AF31+'Base Data'!AD31)/3</f>
        <v>0.36829212</v>
      </c>
      <c r="P31" s="331">
        <f>('Base Data'!AJ31+'Base Data'!AH31+'Base Data'!AF31)/3</f>
        <v>0.27909485333333334</v>
      </c>
      <c r="Q31" s="331">
        <f>('Base Data'!AL31+'Base Data'!AJ31+'Base Data'!AH31)/3</f>
        <v>0.21109027499999999</v>
      </c>
      <c r="R31" s="331">
        <f>('Base Data'!AN31+'Base Data'!AL31+'Base Data'!AJ31)/3</f>
        <v>0.51209274266666671</v>
      </c>
      <c r="S31" s="331">
        <f>('Base Data'!AP31+'Base Data'!AN31+'Base Data'!AL31)/3</f>
        <v>0.64248033166666674</v>
      </c>
      <c r="T31" s="331">
        <f>('Base Data'!AR31+'Base Data'!AP31+'Base Data'!AN31)/3</f>
        <v>0.83523793300000004</v>
      </c>
      <c r="U31" s="331">
        <f>('Base Data'!AT31+'Base Data'!AR31+'Base Data'!AP31)/3</f>
        <v>0.80591073333333341</v>
      </c>
      <c r="V31" s="331">
        <f>('Base Data'!AV31+'Base Data'!AT31+'Base Data'!AR31)/3</f>
        <v>0.84451666066666664</v>
      </c>
      <c r="W31" s="331">
        <f>('Base Data'!AX31+'Base Data'!AV31+'Base Data'!AT31)/3</f>
        <v>1.0365779596666667</v>
      </c>
      <c r="X31" s="331">
        <f>('Base Data'!AZ31+'Base Data'!AX31+'Base Data'!AV31)/3</f>
        <v>0.8360677769999999</v>
      </c>
      <c r="Y31" s="331">
        <f>('Base Data'!BB31+'Base Data'!AZ31+'Base Data'!AX31)/3</f>
        <v>0.75961225333333326</v>
      </c>
      <c r="Z31" s="331">
        <f>('Base Data'!BD31+'Base Data'!BB31+'Base Data'!AZ31)/3</f>
        <v>0.55497620399999992</v>
      </c>
      <c r="AA31" s="331">
        <f>('Base Data'!BF31+'Base Data'!BD31+'Base Data'!BB31)/3</f>
        <v>0.59413076566666667</v>
      </c>
      <c r="AB31" s="331">
        <f>('Base Data'!BH31+'Base Data'!BF31+'Base Data'!BD31)/3</f>
        <v>0.54982872900000002</v>
      </c>
      <c r="AC31" s="331">
        <f>('Base Data'!BJ31+'Base Data'!BH31+'Base Data'!BF31)/3</f>
        <v>0.53379129566666661</v>
      </c>
      <c r="AD31" s="331">
        <f>('Base Data'!BL31+'Base Data'!BJ31+'Base Data'!BH31)/3</f>
        <v>0.99755631333333328</v>
      </c>
    </row>
    <row r="32" spans="1:30">
      <c r="A32" s="332"/>
      <c r="B32" s="323" t="s">
        <v>133</v>
      </c>
      <c r="C32" s="331">
        <f>('Base Data'!J32+'Base Data'!H32+'Base Data'!F32)/3</f>
        <v>2.6765834650000002</v>
      </c>
      <c r="D32" s="331">
        <f>('Base Data'!L32+'Base Data'!J32+'Base Data'!H32)/3</f>
        <v>3.528621088</v>
      </c>
      <c r="E32" s="331">
        <f>('Base Data'!N32+'Base Data'!L32+'Base Data'!J32)/3</f>
        <v>3.9034659380000001</v>
      </c>
      <c r="F32" s="331">
        <f>('Base Data'!P32+'Base Data'!N32+'Base Data'!L32)/3</f>
        <v>4.0902192196666682</v>
      </c>
      <c r="G32" s="331">
        <f>('Base Data'!R32+'Base Data'!P32+'Base Data'!N32)/3</f>
        <v>3.7410171500000011</v>
      </c>
      <c r="H32" s="331">
        <f>('Base Data'!T32+'Base Data'!R32+'Base Data'!P32)/3</f>
        <v>3.1737685146666674</v>
      </c>
      <c r="I32" s="331">
        <f>('Base Data'!V32+'Base Data'!T32+'Base Data'!R32)/3</f>
        <v>3.1659915683333337</v>
      </c>
      <c r="J32" s="331">
        <f>('Base Data'!X32+'Base Data'!V32+'Base Data'!T32)/3</f>
        <v>3.3604125453333329</v>
      </c>
      <c r="K32" s="331">
        <f>('Base Data'!Z32+'Base Data'!X32+'Base Data'!V32)/3</f>
        <v>3.728946273333333</v>
      </c>
      <c r="L32" s="331">
        <f>('Base Data'!AB32+'Base Data'!Z32+'Base Data'!X32)/3</f>
        <v>3.6432296903333321</v>
      </c>
      <c r="M32" s="331">
        <f>('Base Data'!AD32+'Base Data'!AB32+'Base Data'!Z32)/3</f>
        <v>4.347828589999998</v>
      </c>
      <c r="N32" s="331">
        <f>('Base Data'!AF32+'Base Data'!AD32+'Base Data'!AB32)/3</f>
        <v>4.819671730999997</v>
      </c>
      <c r="O32" s="331">
        <f>('Base Data'!AH32+'Base Data'!AF32+'Base Data'!AD32)/3</f>
        <v>5.0950255843333316</v>
      </c>
      <c r="P32" s="331">
        <f>('Base Data'!AJ32+'Base Data'!AH32+'Base Data'!AF32)/3</f>
        <v>4.7538210756666661</v>
      </c>
      <c r="Q32" s="331">
        <f>('Base Data'!AL32+'Base Data'!AJ32+'Base Data'!AH32)/3</f>
        <v>4.7383923293333332</v>
      </c>
      <c r="R32" s="331">
        <f>('Base Data'!AN32+'Base Data'!AL32+'Base Data'!AJ32)/3</f>
        <v>4.4852309373333332</v>
      </c>
      <c r="S32" s="331">
        <f>('Base Data'!AP32+'Base Data'!AN32+'Base Data'!AL32)/3</f>
        <v>3.4704368073333325</v>
      </c>
      <c r="T32" s="331">
        <f>('Base Data'!AR32+'Base Data'!AP32+'Base Data'!AN32)/3</f>
        <v>2.4650809633333335</v>
      </c>
      <c r="U32" s="331">
        <f>('Base Data'!AT32+'Base Data'!AR32+'Base Data'!AP32)/3</f>
        <v>1.7977143373333337</v>
      </c>
      <c r="V32" s="331">
        <f>('Base Data'!AV32+'Base Data'!AT32+'Base Data'!AR32)/3</f>
        <v>2.5063662096666675</v>
      </c>
      <c r="W32" s="331">
        <f>('Base Data'!AX32+'Base Data'!AV32+'Base Data'!AT32)/3</f>
        <v>2.9518109626666669</v>
      </c>
      <c r="X32" s="331">
        <f>('Base Data'!AZ32+'Base Data'!AX32+'Base Data'!AV32)/3</f>
        <v>3.3577962573333333</v>
      </c>
      <c r="Y32" s="331">
        <f>('Base Data'!BB32+'Base Data'!AZ32+'Base Data'!AX32)/3</f>
        <v>3.0435793459999996</v>
      </c>
      <c r="Z32" s="331">
        <f>('Base Data'!BD32+'Base Data'!BB32+'Base Data'!AZ32)/3</f>
        <v>2.8474204973333332</v>
      </c>
      <c r="AA32" s="331">
        <f>('Base Data'!BF32+'Base Data'!BD32+'Base Data'!BB32)/3</f>
        <v>2.7377592886666666</v>
      </c>
      <c r="AB32" s="331">
        <f>('Base Data'!BH32+'Base Data'!BF32+'Base Data'!BD32)/3</f>
        <v>2.4833741443333337</v>
      </c>
      <c r="AC32" s="331">
        <f>('Base Data'!BJ32+'Base Data'!BH32+'Base Data'!BF32)/3</f>
        <v>2.6013519770000002</v>
      </c>
      <c r="AD32" s="331">
        <f>('Base Data'!BL32+'Base Data'!BJ32+'Base Data'!BH32)/3</f>
        <v>2.4112208763333336</v>
      </c>
    </row>
    <row r="33" spans="1:30">
      <c r="A33" s="332"/>
      <c r="B33" s="323" t="s">
        <v>134</v>
      </c>
      <c r="C33" s="331">
        <f>('Base Data'!J33+'Base Data'!H33+'Base Data'!F33)/3</f>
        <v>0</v>
      </c>
      <c r="D33" s="331">
        <f>('Base Data'!L33+'Base Data'!J33+'Base Data'!H33)/3</f>
        <v>0</v>
      </c>
      <c r="E33" s="331">
        <f>('Base Data'!N33+'Base Data'!L33+'Base Data'!J33)/3</f>
        <v>0</v>
      </c>
      <c r="F33" s="331">
        <f>('Base Data'!P33+'Base Data'!N33+'Base Data'!L33)/3</f>
        <v>0</v>
      </c>
      <c r="G33" s="331">
        <f>('Base Data'!R33+'Base Data'!P33+'Base Data'!N33)/3</f>
        <v>0</v>
      </c>
      <c r="H33" s="331">
        <f>('Base Data'!T33+'Base Data'!R33+'Base Data'!P33)/3</f>
        <v>0</v>
      </c>
      <c r="I33" s="331">
        <f>('Base Data'!V33+'Base Data'!T33+'Base Data'!R33)/3</f>
        <v>0</v>
      </c>
      <c r="J33" s="331">
        <f>('Base Data'!X33+'Base Data'!V33+'Base Data'!T33)/3</f>
        <v>0</v>
      </c>
      <c r="K33" s="331">
        <f>('Base Data'!Z33+'Base Data'!X33+'Base Data'!V33)/3</f>
        <v>0</v>
      </c>
      <c r="L33" s="331">
        <f>('Base Data'!AB33+'Base Data'!Z33+'Base Data'!X33)/3</f>
        <v>0</v>
      </c>
      <c r="M33" s="331">
        <f>('Base Data'!AD33+'Base Data'!AB33+'Base Data'!Z33)/3</f>
        <v>0</v>
      </c>
      <c r="N33" s="331">
        <f>('Base Data'!AF33+'Base Data'!AD33+'Base Data'!AB33)/3</f>
        <v>0</v>
      </c>
      <c r="O33" s="331">
        <f>('Base Data'!AH33+'Base Data'!AF33+'Base Data'!AD33)/3</f>
        <v>0</v>
      </c>
      <c r="P33" s="331">
        <f>('Base Data'!AJ33+'Base Data'!AH33+'Base Data'!AF33)/3</f>
        <v>0</v>
      </c>
      <c r="Q33" s="331">
        <f>('Base Data'!AL33+'Base Data'!AJ33+'Base Data'!AH33)/3</f>
        <v>0</v>
      </c>
      <c r="R33" s="331">
        <f>('Base Data'!AN33+'Base Data'!AL33+'Base Data'!AJ33)/3</f>
        <v>0</v>
      </c>
      <c r="S33" s="331">
        <f>('Base Data'!AP33+'Base Data'!AN33+'Base Data'!AL33)/3</f>
        <v>0</v>
      </c>
      <c r="T33" s="331">
        <f>('Base Data'!AR33+'Base Data'!AP33+'Base Data'!AN33)/3</f>
        <v>0</v>
      </c>
      <c r="U33" s="331">
        <f>('Base Data'!AT33+'Base Data'!AR33+'Base Data'!AP33)/3</f>
        <v>0</v>
      </c>
      <c r="V33" s="331">
        <f>('Base Data'!AV33+'Base Data'!AT33+'Base Data'!AR33)/3</f>
        <v>0</v>
      </c>
      <c r="W33" s="331">
        <f>('Base Data'!AX33+'Base Data'!AV33+'Base Data'!AT33)/3</f>
        <v>0</v>
      </c>
      <c r="X33" s="331">
        <f>('Base Data'!AZ33+'Base Data'!AX33+'Base Data'!AV33)/3</f>
        <v>0</v>
      </c>
      <c r="Y33" s="331">
        <f>('Base Data'!BB33+'Base Data'!AZ33+'Base Data'!AX33)/3</f>
        <v>0</v>
      </c>
      <c r="Z33" s="331">
        <f>('Base Data'!BD33+'Base Data'!BB33+'Base Data'!AZ33)/3</f>
        <v>0</v>
      </c>
      <c r="AA33" s="331">
        <f>('Base Data'!BF33+'Base Data'!BD33+'Base Data'!BB33)/3</f>
        <v>0</v>
      </c>
      <c r="AB33" s="331">
        <f>('Base Data'!BH33+'Base Data'!BF33+'Base Data'!BD33)/3</f>
        <v>0</v>
      </c>
      <c r="AC33" s="331">
        <f>('Base Data'!BJ33+'Base Data'!BH33+'Base Data'!BF33)/3</f>
        <v>0</v>
      </c>
      <c r="AD33" s="331">
        <f>('Base Data'!BL33+'Base Data'!BJ33+'Base Data'!BH33)/3</f>
        <v>0</v>
      </c>
    </row>
    <row r="34" spans="1:30">
      <c r="A34" s="332"/>
      <c r="B34" s="323" t="s">
        <v>135</v>
      </c>
      <c r="C34" s="331">
        <f>('Base Data'!J34+'Base Data'!H34+'Base Data'!F34)/3</f>
        <v>0.20457350366666668</v>
      </c>
      <c r="D34" s="331">
        <f>('Base Data'!L34+'Base Data'!J34+'Base Data'!H34)/3</f>
        <v>0.20434842499999997</v>
      </c>
      <c r="E34" s="331">
        <f>('Base Data'!N34+'Base Data'!L34+'Base Data'!J34)/3</f>
        <v>0.24825740733333332</v>
      </c>
      <c r="F34" s="331">
        <f>('Base Data'!P34+'Base Data'!N34+'Base Data'!L34)/3</f>
        <v>0.21751919233333331</v>
      </c>
      <c r="G34" s="331">
        <f>('Base Data'!R34+'Base Data'!P34+'Base Data'!N34)/3</f>
        <v>0.24805907133333335</v>
      </c>
      <c r="H34" s="331">
        <f>('Base Data'!T34+'Base Data'!R34+'Base Data'!P34)/3</f>
        <v>0.20740294333333334</v>
      </c>
      <c r="I34" s="331">
        <f>('Base Data'!V34+'Base Data'!T34+'Base Data'!R34)/3</f>
        <v>0.11271543833333335</v>
      </c>
      <c r="J34" s="331">
        <f>('Base Data'!X34+'Base Data'!V34+'Base Data'!T34)/3</f>
        <v>5.8566887666666678E-2</v>
      </c>
      <c r="K34" s="331">
        <f>('Base Data'!Z34+'Base Data'!X34+'Base Data'!V34)/3</f>
        <v>0</v>
      </c>
      <c r="L34" s="331">
        <f>('Base Data'!AB34+'Base Data'!Z34+'Base Data'!X34)/3</f>
        <v>0</v>
      </c>
      <c r="M34" s="331">
        <f>('Base Data'!AD34+'Base Data'!AB34+'Base Data'!Z34)/3</f>
        <v>0</v>
      </c>
      <c r="N34" s="331">
        <f>('Base Data'!AF34+'Base Data'!AD34+'Base Data'!AB34)/3</f>
        <v>0</v>
      </c>
      <c r="O34" s="331">
        <f>('Base Data'!AH34+'Base Data'!AF34+'Base Data'!AD34)/3</f>
        <v>0</v>
      </c>
      <c r="P34" s="331">
        <f>('Base Data'!AJ34+'Base Data'!AH34+'Base Data'!AF34)/3</f>
        <v>0</v>
      </c>
      <c r="Q34" s="331">
        <f>('Base Data'!AL34+'Base Data'!AJ34+'Base Data'!AH34)/3</f>
        <v>0</v>
      </c>
      <c r="R34" s="331">
        <f>('Base Data'!AN34+'Base Data'!AL34+'Base Data'!AJ34)/3</f>
        <v>0</v>
      </c>
      <c r="S34" s="331">
        <f>('Base Data'!AP34+'Base Data'!AN34+'Base Data'!AL34)/3</f>
        <v>0</v>
      </c>
      <c r="T34" s="331">
        <f>('Base Data'!AR34+'Base Data'!AP34+'Base Data'!AN34)/3</f>
        <v>2.5566666666666665E-2</v>
      </c>
      <c r="U34" s="331">
        <f>('Base Data'!AT34+'Base Data'!AR34+'Base Data'!AP34)/3</f>
        <v>2.9566666666666661E-2</v>
      </c>
      <c r="V34" s="331">
        <f>('Base Data'!AV34+'Base Data'!AT34+'Base Data'!AR34)/3</f>
        <v>0.12856666666666669</v>
      </c>
      <c r="W34" s="331">
        <f>('Base Data'!AX34+'Base Data'!AV34+'Base Data'!AT34)/3</f>
        <v>0.19473333333333334</v>
      </c>
      <c r="X34" s="331">
        <f>('Base Data'!AZ34+'Base Data'!AX34+'Base Data'!AV34)/3</f>
        <v>0.42283333333333334</v>
      </c>
      <c r="Y34" s="331">
        <f>('Base Data'!BB34+'Base Data'!AZ34+'Base Data'!AX34)/3</f>
        <v>0.43960833333333332</v>
      </c>
      <c r="Z34" s="331">
        <f>('Base Data'!BD34+'Base Data'!BB34+'Base Data'!AZ34)/3</f>
        <v>0.51060833333333333</v>
      </c>
      <c r="AA34" s="331">
        <f>('Base Data'!BF34+'Base Data'!BD34+'Base Data'!BB34)/3</f>
        <v>0.45189489833333329</v>
      </c>
      <c r="AB34" s="331">
        <f>('Base Data'!BH34+'Base Data'!BF34+'Base Data'!BD34)/3</f>
        <v>0.46008541999999997</v>
      </c>
      <c r="AC34" s="331">
        <f>('Base Data'!BJ34+'Base Data'!BH34+'Base Data'!BF34)/3</f>
        <v>0.36333875333333338</v>
      </c>
      <c r="AD34" s="331">
        <f>('Base Data'!BL34+'Base Data'!BJ34+'Base Data'!BH34)/3</f>
        <v>0.22265218833333336</v>
      </c>
    </row>
    <row r="35" spans="1:30">
      <c r="A35" s="332"/>
      <c r="B35" s="323" t="s">
        <v>136</v>
      </c>
      <c r="C35" s="331">
        <f>('Base Data'!J35+'Base Data'!H35+'Base Data'!F35)/3</f>
        <v>0</v>
      </c>
      <c r="D35" s="331">
        <f>('Base Data'!L35+'Base Data'!J35+'Base Data'!H35)/3</f>
        <v>0</v>
      </c>
      <c r="E35" s="331">
        <f>('Base Data'!N35+'Base Data'!L35+'Base Data'!J35)/3</f>
        <v>0</v>
      </c>
      <c r="F35" s="331">
        <f>('Base Data'!P35+'Base Data'!N35+'Base Data'!L35)/3</f>
        <v>0</v>
      </c>
      <c r="G35" s="331">
        <f>('Base Data'!R35+'Base Data'!P35+'Base Data'!N35)/3</f>
        <v>0</v>
      </c>
      <c r="H35" s="331">
        <f>('Base Data'!T35+'Base Data'!R35+'Base Data'!P35)/3</f>
        <v>0</v>
      </c>
      <c r="I35" s="331">
        <f>('Base Data'!V35+'Base Data'!T35+'Base Data'!R35)/3</f>
        <v>7.2426225666666677E-2</v>
      </c>
      <c r="J35" s="331">
        <f>('Base Data'!X35+'Base Data'!V35+'Base Data'!T35)/3</f>
        <v>0.15296164966666667</v>
      </c>
      <c r="K35" s="331">
        <f>('Base Data'!Z35+'Base Data'!X35+'Base Data'!V35)/3</f>
        <v>0.19184627366666671</v>
      </c>
      <c r="L35" s="331">
        <f>('Base Data'!AB35+'Base Data'!Z35+'Base Data'!X35)/3</f>
        <v>0.19904396366666666</v>
      </c>
      <c r="M35" s="331">
        <f>('Base Data'!AD35+'Base Data'!AB35+'Base Data'!Z35)/3</f>
        <v>0.21743095966666667</v>
      </c>
      <c r="N35" s="331">
        <f>('Base Data'!AF35+'Base Data'!AD35+'Base Data'!AB35)/3</f>
        <v>0.21325479566666664</v>
      </c>
      <c r="O35" s="331">
        <f>('Base Data'!AH35+'Base Data'!AF35+'Base Data'!AD35)/3</f>
        <v>0.22681676333333334</v>
      </c>
      <c r="P35" s="331">
        <f>('Base Data'!AJ35+'Base Data'!AH35+'Base Data'!AF35)/3</f>
        <v>0.18663305799999999</v>
      </c>
      <c r="Q35" s="331">
        <f>('Base Data'!AL35+'Base Data'!AJ35+'Base Data'!AH35)/3</f>
        <v>0.21370130666666665</v>
      </c>
      <c r="R35" s="331">
        <f>('Base Data'!AN35+'Base Data'!AL35+'Base Data'!AJ35)/3</f>
        <v>0.12063269233333333</v>
      </c>
      <c r="S35" s="331">
        <f>('Base Data'!AP35+'Base Data'!AN35+'Base Data'!AL35)/3</f>
        <v>6.9765463666666652E-2</v>
      </c>
      <c r="T35" s="331">
        <f>('Base Data'!AR35+'Base Data'!AP35+'Base Data'!AN35)/3</f>
        <v>4.2755020333333338E-2</v>
      </c>
      <c r="U35" s="331">
        <f>('Base Data'!AT35+'Base Data'!AR35+'Base Data'!AP35)/3</f>
        <v>4.2637751333333335E-2</v>
      </c>
      <c r="V35" s="331">
        <f>('Base Data'!AV35+'Base Data'!AT35+'Base Data'!AR35)/3</f>
        <v>3.4869076666666665E-2</v>
      </c>
      <c r="W35" s="331">
        <f>('Base Data'!AX35+'Base Data'!AV35+'Base Data'!AT35)/3</f>
        <v>1.0281133333333334E-4</v>
      </c>
      <c r="X35" s="331">
        <f>('Base Data'!AZ35+'Base Data'!AX35+'Base Data'!AV35)/3</f>
        <v>1.0281133333333334E-4</v>
      </c>
      <c r="Y35" s="331">
        <f>('Base Data'!BB35+'Base Data'!AZ35+'Base Data'!AX35)/3</f>
        <v>0</v>
      </c>
      <c r="Z35" s="331">
        <f>('Base Data'!BD35+'Base Data'!BB35+'Base Data'!AZ35)/3</f>
        <v>1.6212548E-2</v>
      </c>
      <c r="AA35" s="331">
        <f>('Base Data'!BF35+'Base Data'!BD35+'Base Data'!BB35)/3</f>
        <v>1.6212548E-2</v>
      </c>
      <c r="AB35" s="331">
        <f>('Base Data'!BH35+'Base Data'!BF35+'Base Data'!BD35)/3</f>
        <v>1.6212548E-2</v>
      </c>
      <c r="AC35" s="331">
        <f>('Base Data'!BJ35+'Base Data'!BH35+'Base Data'!BF35)/3</f>
        <v>0</v>
      </c>
      <c r="AD35" s="331">
        <f>('Base Data'!BL35+'Base Data'!BJ35+'Base Data'!BH35)/3</f>
        <v>0</v>
      </c>
    </row>
    <row r="36" spans="1:30">
      <c r="A36" s="332"/>
      <c r="B36" s="323" t="s">
        <v>137</v>
      </c>
      <c r="C36" s="331">
        <f>('Base Data'!J36+'Base Data'!H36+'Base Data'!F36)/3</f>
        <v>0.42798570266666663</v>
      </c>
      <c r="D36" s="331">
        <f>('Base Data'!L36+'Base Data'!J36+'Base Data'!H36)/3</f>
        <v>0.89413004266666674</v>
      </c>
      <c r="E36" s="331">
        <f>('Base Data'!N36+'Base Data'!L36+'Base Data'!J36)/3</f>
        <v>1.1106530303333333</v>
      </c>
      <c r="F36" s="331">
        <f>('Base Data'!P36+'Base Data'!N36+'Base Data'!L36)/3</f>
        <v>1.1827043293333332</v>
      </c>
      <c r="G36" s="331">
        <f>('Base Data'!R36+'Base Data'!P36+'Base Data'!N36)/3</f>
        <v>0.73313576266666658</v>
      </c>
      <c r="H36" s="331">
        <f>('Base Data'!T36+'Base Data'!R36+'Base Data'!P36)/3</f>
        <v>0.4515107006666666</v>
      </c>
      <c r="I36" s="331">
        <f>('Base Data'!V36+'Base Data'!T36+'Base Data'!R36)/3</f>
        <v>0.27473470833333336</v>
      </c>
      <c r="J36" s="331">
        <f>('Base Data'!X36+'Base Data'!V36+'Base Data'!T36)/3</f>
        <v>0.20826251466666668</v>
      </c>
      <c r="K36" s="331">
        <f>('Base Data'!Z36+'Base Data'!X36+'Base Data'!V36)/3</f>
        <v>0.17466065566666666</v>
      </c>
      <c r="L36" s="331">
        <f>('Base Data'!AB36+'Base Data'!Z36+'Base Data'!X36)/3</f>
        <v>0.12002403333333334</v>
      </c>
      <c r="M36" s="331">
        <f>('Base Data'!AD36+'Base Data'!AB36+'Base Data'!Z36)/3</f>
        <v>0.46413551833333333</v>
      </c>
      <c r="N36" s="331">
        <f>('Base Data'!AF36+'Base Data'!AD36+'Base Data'!AB36)/3</f>
        <v>0.61422964833333327</v>
      </c>
      <c r="O36" s="331">
        <f>('Base Data'!AH36+'Base Data'!AF36+'Base Data'!AD36)/3</f>
        <v>0.59632865466666674</v>
      </c>
      <c r="P36" s="331">
        <f>('Base Data'!AJ36+'Base Data'!AH36+'Base Data'!AF36)/3</f>
        <v>0.37582295800000004</v>
      </c>
      <c r="Q36" s="331">
        <f>('Base Data'!AL36+'Base Data'!AJ36+'Base Data'!AH36)/3</f>
        <v>0.28786605300000001</v>
      </c>
      <c r="R36" s="331">
        <f>('Base Data'!AN36+'Base Data'!AL36+'Base Data'!AJ36)/3</f>
        <v>0.297833136</v>
      </c>
      <c r="S36" s="331">
        <f>('Base Data'!AP36+'Base Data'!AN36+'Base Data'!AL36)/3</f>
        <v>0.20818469166666667</v>
      </c>
      <c r="T36" s="331">
        <f>('Base Data'!AR36+'Base Data'!AP36+'Base Data'!AN36)/3</f>
        <v>0.145714184</v>
      </c>
      <c r="U36" s="331">
        <f>('Base Data'!AT36+'Base Data'!AR36+'Base Data'!AP36)/3</f>
        <v>0.18625138366666669</v>
      </c>
      <c r="V36" s="331">
        <f>('Base Data'!AV36+'Base Data'!AT36+'Base Data'!AR36)/3</f>
        <v>0.27591437533333335</v>
      </c>
      <c r="W36" s="331">
        <f>('Base Data'!AX36+'Base Data'!AV36+'Base Data'!AT36)/3</f>
        <v>0.3872839383333333</v>
      </c>
      <c r="X36" s="331">
        <f>('Base Data'!AZ36+'Base Data'!AX36+'Base Data'!AV36)/3</f>
        <v>0.47843727166666666</v>
      </c>
      <c r="Y36" s="331">
        <f>('Base Data'!BB36+'Base Data'!AZ36+'Base Data'!AX36)/3</f>
        <v>0.48610586133333333</v>
      </c>
      <c r="Z36" s="331">
        <f>('Base Data'!BD36+'Base Data'!BB36+'Base Data'!AZ36)/3</f>
        <v>0.42116051166666663</v>
      </c>
      <c r="AA36" s="331">
        <f>('Base Data'!BF36+'Base Data'!BD36+'Base Data'!BB36)/3</f>
        <v>0.37326144</v>
      </c>
      <c r="AB36" s="331">
        <f>('Base Data'!BH36+'Base Data'!BF36+'Base Data'!BD36)/3</f>
        <v>0.27909717699999997</v>
      </c>
      <c r="AC36" s="331">
        <f>('Base Data'!BJ36+'Base Data'!BH36+'Base Data'!BF36)/3</f>
        <v>0.31158038999999998</v>
      </c>
      <c r="AD36" s="331">
        <f>('Base Data'!BL36+'Base Data'!BJ36+'Base Data'!BH36)/3</f>
        <v>0.34982427033333335</v>
      </c>
    </row>
    <row r="37" spans="1:30">
      <c r="A37" s="332"/>
      <c r="B37" s="323" t="s">
        <v>138</v>
      </c>
      <c r="C37" s="331">
        <f>('Base Data'!J37+'Base Data'!H37+'Base Data'!F37)/3</f>
        <v>1.3584586223333333</v>
      </c>
      <c r="D37" s="331">
        <f>('Base Data'!L37+'Base Data'!J37+'Base Data'!H37)/3</f>
        <v>1.8530512416666667</v>
      </c>
      <c r="E37" s="331">
        <f>('Base Data'!N37+'Base Data'!L37+'Base Data'!J37)/3</f>
        <v>2.2239598773333333</v>
      </c>
      <c r="F37" s="331">
        <f>('Base Data'!P37+'Base Data'!N37+'Base Data'!L37)/3</f>
        <v>2.595783560333333</v>
      </c>
      <c r="G37" s="331">
        <f>('Base Data'!R37+'Base Data'!P37+'Base Data'!N37)/3</f>
        <v>3.1641748330000006</v>
      </c>
      <c r="H37" s="331">
        <f>('Base Data'!T37+'Base Data'!R37+'Base Data'!P37)/3</f>
        <v>3.2334662939999999</v>
      </c>
      <c r="I37" s="331">
        <f>('Base Data'!V37+'Base Data'!T37+'Base Data'!R37)/3</f>
        <v>3.116029894</v>
      </c>
      <c r="J37" s="331">
        <f>('Base Data'!X37+'Base Data'!V37+'Base Data'!T37)/3</f>
        <v>3.8088460879999997</v>
      </c>
      <c r="K37" s="331">
        <f>('Base Data'!Z37+'Base Data'!X37+'Base Data'!V37)/3</f>
        <v>4.3530077699999996</v>
      </c>
      <c r="L37" s="331">
        <f>('Base Data'!AB37+'Base Data'!Z37+'Base Data'!X37)/3</f>
        <v>4.8231040433333332</v>
      </c>
      <c r="M37" s="331">
        <f>('Base Data'!AD37+'Base Data'!AB37+'Base Data'!Z37)/3</f>
        <v>3.9110382406666666</v>
      </c>
      <c r="N37" s="331">
        <f>('Base Data'!AF37+'Base Data'!AD37+'Base Data'!AB37)/3</f>
        <v>3.9321544619999997</v>
      </c>
      <c r="O37" s="331">
        <f>('Base Data'!AH37+'Base Data'!AF37+'Base Data'!AD37)/3</f>
        <v>3.9405200573333334</v>
      </c>
      <c r="P37" s="331">
        <f>('Base Data'!AJ37+'Base Data'!AH37+'Base Data'!AF37)/3</f>
        <v>3.8057922620000002</v>
      </c>
      <c r="Q37" s="331">
        <f>('Base Data'!AL37+'Base Data'!AJ37+'Base Data'!AH37)/3</f>
        <v>2.9892084873333338</v>
      </c>
      <c r="R37" s="331">
        <f>('Base Data'!AN37+'Base Data'!AL37+'Base Data'!AJ37)/3</f>
        <v>1.8482578103333331</v>
      </c>
      <c r="S37" s="331">
        <f>('Base Data'!AP37+'Base Data'!AN37+'Base Data'!AL37)/3</f>
        <v>0.79754868266666668</v>
      </c>
      <c r="T37" s="331">
        <f>('Base Data'!AR37+'Base Data'!AP37+'Base Data'!AN37)/3</f>
        <v>0.50996597966666668</v>
      </c>
      <c r="U37" s="331">
        <f>('Base Data'!AT37+'Base Data'!AR37+'Base Data'!AP37)/3</f>
        <v>0.51461433033333337</v>
      </c>
      <c r="V37" s="331">
        <f>('Base Data'!AV37+'Base Data'!AT37+'Base Data'!AR37)/3</f>
        <v>0.79960171466666663</v>
      </c>
      <c r="W37" s="331">
        <f>('Base Data'!AX37+'Base Data'!AV37+'Base Data'!AT37)/3</f>
        <v>0.78443254100000004</v>
      </c>
      <c r="X37" s="331">
        <f>('Base Data'!AZ37+'Base Data'!AX37+'Base Data'!AV37)/3</f>
        <v>1.7202771496666667</v>
      </c>
      <c r="Y37" s="331">
        <f>('Base Data'!BB37+'Base Data'!AZ37+'Base Data'!AX37)/3</f>
        <v>1.880438500333333</v>
      </c>
      <c r="Z37" s="331">
        <f>('Base Data'!BD37+'Base Data'!BB37+'Base Data'!AZ37)/3</f>
        <v>2.073914512</v>
      </c>
      <c r="AA37" s="331">
        <f>('Base Data'!BF37+'Base Data'!BD37+'Base Data'!BB37)/3</f>
        <v>1.2355708859999999</v>
      </c>
      <c r="AB37" s="331">
        <f>('Base Data'!BH37+'Base Data'!BF37+'Base Data'!BD37)/3</f>
        <v>1.1734794496666667</v>
      </c>
      <c r="AC37" s="331">
        <f>('Base Data'!BJ37+'Base Data'!BH37+'Base Data'!BF37)/3</f>
        <v>1.5183138563333334</v>
      </c>
      <c r="AD37" s="331">
        <f>('Base Data'!BL37+'Base Data'!BJ37+'Base Data'!BH37)/3</f>
        <v>1.8403602673333335</v>
      </c>
    </row>
    <row r="38" spans="1:30">
      <c r="A38" s="332"/>
      <c r="B38" s="323" t="s">
        <v>139</v>
      </c>
      <c r="C38" s="331">
        <f>('Base Data'!J38+'Base Data'!H38+'Base Data'!F38)/3</f>
        <v>0.34315769700000004</v>
      </c>
      <c r="D38" s="331">
        <f>('Base Data'!L38+'Base Data'!J38+'Base Data'!H38)/3</f>
        <v>0.68370719266666669</v>
      </c>
      <c r="E38" s="331">
        <f>('Base Data'!N38+'Base Data'!L38+'Base Data'!J38)/3</f>
        <v>1.1763513569999999</v>
      </c>
      <c r="F38" s="331">
        <f>('Base Data'!P38+'Base Data'!N38+'Base Data'!L38)/3</f>
        <v>1.3836820883333332</v>
      </c>
      <c r="G38" s="331">
        <f>('Base Data'!R38+'Base Data'!P38+'Base Data'!N38)/3</f>
        <v>1.2408942360000002</v>
      </c>
      <c r="H38" s="331">
        <f>('Base Data'!T38+'Base Data'!R38+'Base Data'!P38)/3</f>
        <v>0.64072832133333335</v>
      </c>
      <c r="I38" s="331">
        <f>('Base Data'!V38+'Base Data'!T38+'Base Data'!R38)/3</f>
        <v>0.31658000366666667</v>
      </c>
      <c r="J38" s="331">
        <f>('Base Data'!X38+'Base Data'!V38+'Base Data'!T38)/3</f>
        <v>0.32369562333333335</v>
      </c>
      <c r="K38" s="331">
        <f>('Base Data'!Z38+'Base Data'!X38+'Base Data'!V38)/3</f>
        <v>0.39464867099999995</v>
      </c>
      <c r="L38" s="331">
        <f>('Base Data'!AB38+'Base Data'!Z38+'Base Data'!X38)/3</f>
        <v>0.36697687266666668</v>
      </c>
      <c r="M38" s="331">
        <f>('Base Data'!AD38+'Base Data'!AB38+'Base Data'!Z38)/3</f>
        <v>0.38804487366666668</v>
      </c>
      <c r="N38" s="331">
        <f>('Base Data'!AF38+'Base Data'!AD38+'Base Data'!AB38)/3</f>
        <v>0.41397587100000005</v>
      </c>
      <c r="O38" s="331">
        <f>('Base Data'!AH38+'Base Data'!AF38+'Base Data'!AD38)/3</f>
        <v>0.43562202300000002</v>
      </c>
      <c r="P38" s="331">
        <f>('Base Data'!AJ38+'Base Data'!AH38+'Base Data'!AF38)/3</f>
        <v>0.21900019533333337</v>
      </c>
      <c r="Q38" s="331">
        <f>('Base Data'!AL38+'Base Data'!AJ38+'Base Data'!AH38)/3</f>
        <v>0.16570649400000001</v>
      </c>
      <c r="R38" s="331">
        <f>('Base Data'!AN38+'Base Data'!AL38+'Base Data'!AJ38)/3</f>
        <v>0.14348406</v>
      </c>
      <c r="S38" s="331">
        <f>('Base Data'!AP38+'Base Data'!AN38+'Base Data'!AL38)/3</f>
        <v>5.3775523999999998E-2</v>
      </c>
      <c r="T38" s="331">
        <f>('Base Data'!AR38+'Base Data'!AP38+'Base Data'!AN38)/3</f>
        <v>9.1306986666666676E-3</v>
      </c>
      <c r="U38" s="331">
        <f>('Base Data'!AT38+'Base Data'!AR38+'Base Data'!AP38)/3</f>
        <v>0.19523149866666667</v>
      </c>
      <c r="V38" s="331">
        <f>('Base Data'!AV38+'Base Data'!AT38+'Base Data'!AR38)/3</f>
        <v>0.18655679999999999</v>
      </c>
      <c r="W38" s="331">
        <f>('Base Data'!AX38+'Base Data'!AV38+'Base Data'!AT38)/3</f>
        <v>0.189882101</v>
      </c>
      <c r="X38" s="331">
        <f>('Base Data'!AZ38+'Base Data'!AX38+'Base Data'!AV38)/3</f>
        <v>4.8989614333333327E-2</v>
      </c>
      <c r="Y38" s="331">
        <f>('Base Data'!BB38+'Base Data'!AZ38+'Base Data'!AX38)/3</f>
        <v>4.8989614333333327E-2</v>
      </c>
      <c r="Z38" s="331">
        <f>('Base Data'!BD38+'Base Data'!BB38+'Base Data'!AZ38)/3</f>
        <v>4.5664313333333324E-2</v>
      </c>
      <c r="AA38" s="331">
        <f>('Base Data'!BF38+'Base Data'!BD38+'Base Data'!BB38)/3</f>
        <v>6.8577600000000002E-2</v>
      </c>
      <c r="AB38" s="331">
        <f>('Base Data'!BH38+'Base Data'!BF38+'Base Data'!BD38)/3</f>
        <v>0.26051760000000002</v>
      </c>
      <c r="AC38" s="331">
        <f>('Base Data'!BJ38+'Base Data'!BH38+'Base Data'!BF38)/3</f>
        <v>0.30939106133333333</v>
      </c>
      <c r="AD38" s="331">
        <f>('Base Data'!BL38+'Base Data'!BJ38+'Base Data'!BH38)/3</f>
        <v>0.24081346133333334</v>
      </c>
    </row>
    <row r="39" spans="1:30">
      <c r="A39" s="332"/>
      <c r="B39" s="323" t="s">
        <v>20</v>
      </c>
      <c r="C39" s="331">
        <f>('Base Data'!J39+'Base Data'!H39+'Base Data'!F39)/3</f>
        <v>0</v>
      </c>
      <c r="D39" s="331">
        <f>('Base Data'!L39+'Base Data'!J39+'Base Data'!H39)/3</f>
        <v>0</v>
      </c>
      <c r="E39" s="331">
        <f>('Base Data'!N39+'Base Data'!L39+'Base Data'!J39)/3</f>
        <v>0</v>
      </c>
      <c r="F39" s="331">
        <f>('Base Data'!P39+'Base Data'!N39+'Base Data'!L39)/3</f>
        <v>0.416325</v>
      </c>
      <c r="G39" s="331">
        <f>('Base Data'!R39+'Base Data'!P39+'Base Data'!N39)/3</f>
        <v>0.48402899999999999</v>
      </c>
      <c r="H39" s="331">
        <f>('Base Data'!T39+'Base Data'!R39+'Base Data'!P39)/3</f>
        <v>0.73619000000000001</v>
      </c>
      <c r="I39" s="331">
        <f>('Base Data'!V39+'Base Data'!T39+'Base Data'!R39)/3</f>
        <v>0.31986499999999995</v>
      </c>
      <c r="J39" s="331">
        <f>('Base Data'!X39+'Base Data'!V39+'Base Data'!T39)/3</f>
        <v>0.49810366666666656</v>
      </c>
      <c r="K39" s="331">
        <f>('Base Data'!Z39+'Base Data'!X39+'Base Data'!V39)/3</f>
        <v>0.37768033333333334</v>
      </c>
      <c r="L39" s="331">
        <f>('Base Data'!AB39+'Base Data'!Z39+'Base Data'!X39)/3</f>
        <v>0.76700866666666678</v>
      </c>
      <c r="M39" s="331">
        <f>('Base Data'!AD39+'Base Data'!AB39+'Base Data'!Z39)/3</f>
        <v>0.74646826666666666</v>
      </c>
      <c r="N39" s="331">
        <f>('Base Data'!AF39+'Base Data'!AD39+'Base Data'!AB39)/3</f>
        <v>0.83724659999999995</v>
      </c>
      <c r="O39" s="331">
        <f>('Base Data'!AH39+'Base Data'!AF39+'Base Data'!AD39)/3</f>
        <v>0.52161026666666677</v>
      </c>
      <c r="P39" s="331">
        <f>('Base Data'!AJ39+'Base Data'!AH39+'Base Data'!AF39)/3</f>
        <v>0.29620800000000003</v>
      </c>
      <c r="Q39" s="331">
        <f>('Base Data'!AL39+'Base Data'!AJ39+'Base Data'!AH39)/3</f>
        <v>0.37375305200000003</v>
      </c>
      <c r="R39" s="331">
        <f>('Base Data'!AN39+'Base Data'!AL39+'Base Data'!AJ39)/3</f>
        <v>2.2024395733333333</v>
      </c>
      <c r="S39" s="331">
        <f>('Base Data'!AP39+'Base Data'!AN39+'Base Data'!AL39)/3</f>
        <v>2.5067249733333332</v>
      </c>
      <c r="T39" s="331">
        <f>('Base Data'!AR39+'Base Data'!AP39+'Base Data'!AN39)/3</f>
        <v>3.1796673333333332</v>
      </c>
      <c r="U39" s="331">
        <f>('Base Data'!AT39+'Base Data'!AR39+'Base Data'!AP39)/3</f>
        <v>2.6346568169999998</v>
      </c>
      <c r="V39" s="331">
        <f>('Base Data'!AV39+'Base Data'!AT39+'Base Data'!AR39)/3</f>
        <v>2.8649551099999999</v>
      </c>
      <c r="W39" s="331">
        <f>('Base Data'!AX39+'Base Data'!AV39+'Base Data'!AT39)/3</f>
        <v>2.097017745</v>
      </c>
      <c r="X39" s="331">
        <f>('Base Data'!AZ39+'Base Data'!AX39+'Base Data'!AV39)/3</f>
        <v>1.3324663526666667</v>
      </c>
      <c r="Y39" s="331">
        <f>('Base Data'!BB39+'Base Data'!AZ39+'Base Data'!AX39)/3</f>
        <v>1.7395607033333331</v>
      </c>
      <c r="Z39" s="331">
        <f>('Base Data'!BD39+'Base Data'!BB39+'Base Data'!AZ39)/3</f>
        <v>2.7145290580000001</v>
      </c>
      <c r="AA39" s="331">
        <f>('Base Data'!BF39+'Base Data'!BD39+'Base Data'!BB39)/3</f>
        <v>3.1207778319999995</v>
      </c>
      <c r="AB39" s="331">
        <f>('Base Data'!BH39+'Base Data'!BF39+'Base Data'!BD39)/3</f>
        <v>3.140061310333333</v>
      </c>
      <c r="AC39" s="331">
        <f>('Base Data'!BJ39+'Base Data'!BH39+'Base Data'!BF39)/3</f>
        <v>3.4412859503333331</v>
      </c>
      <c r="AD39" s="331">
        <f>('Base Data'!BL39+'Base Data'!BJ39+'Base Data'!BH39)/3</f>
        <v>2.8443537889999999</v>
      </c>
    </row>
    <row r="40" spans="1:30">
      <c r="A40" s="332"/>
      <c r="B40" s="323" t="s">
        <v>140</v>
      </c>
      <c r="C40" s="331">
        <f>('Base Data'!J40+'Base Data'!H40+'Base Data'!F40)/3</f>
        <v>7.6377147213333316</v>
      </c>
      <c r="D40" s="331">
        <f>('Base Data'!L40+'Base Data'!J40+'Base Data'!H40)/3</f>
        <v>9.9674337986666668</v>
      </c>
      <c r="E40" s="331">
        <f>('Base Data'!N40+'Base Data'!L40+'Base Data'!J40)/3</f>
        <v>10.862538003666666</v>
      </c>
      <c r="F40" s="331">
        <f>('Base Data'!P40+'Base Data'!N40+'Base Data'!L40)/3</f>
        <v>8.1874552993333349</v>
      </c>
      <c r="G40" s="331">
        <f>('Base Data'!R40+'Base Data'!P40+'Base Data'!N40)/3</f>
        <v>5.6604960906666681</v>
      </c>
      <c r="H40" s="331">
        <f>('Base Data'!T40+'Base Data'!R40+'Base Data'!P40)/3</f>
        <v>5.9025394176666666</v>
      </c>
      <c r="I40" s="331">
        <f>('Base Data'!V40+'Base Data'!T40+'Base Data'!R40)/3</f>
        <v>8.3841400323333346</v>
      </c>
      <c r="J40" s="331">
        <f>('Base Data'!X40+'Base Data'!V40+'Base Data'!T40)/3</f>
        <v>8.0589195423333333</v>
      </c>
      <c r="K40" s="331">
        <f>('Base Data'!Z40+'Base Data'!X40+'Base Data'!V40)/3</f>
        <v>8.8726174516666667</v>
      </c>
      <c r="L40" s="331">
        <f>('Base Data'!AB40+'Base Data'!Z40+'Base Data'!X40)/3</f>
        <v>7.3833443396666674</v>
      </c>
      <c r="M40" s="331">
        <f>('Base Data'!AD40+'Base Data'!AB40+'Base Data'!Z40)/3</f>
        <v>6.6810798040000003</v>
      </c>
      <c r="N40" s="331">
        <f>('Base Data'!AF40+'Base Data'!AD40+'Base Data'!AB40)/3</f>
        <v>6.5821955259999996</v>
      </c>
      <c r="O40" s="331">
        <f>('Base Data'!AH40+'Base Data'!AF40+'Base Data'!AD40)/3</f>
        <v>8.4401943086666655</v>
      </c>
      <c r="P40" s="331">
        <f>('Base Data'!AJ40+'Base Data'!AH40+'Base Data'!AF40)/3</f>
        <v>9.0599367003333331</v>
      </c>
      <c r="Q40" s="331">
        <f>('Base Data'!AL40+'Base Data'!AJ40+'Base Data'!AH40)/3</f>
        <v>6.5839767719999998</v>
      </c>
      <c r="R40" s="331">
        <f>('Base Data'!AN40+'Base Data'!AL40+'Base Data'!AJ40)/3</f>
        <v>4.7565555506666666</v>
      </c>
      <c r="S40" s="331">
        <f>('Base Data'!AP40+'Base Data'!AN40+'Base Data'!AL40)/3</f>
        <v>3.6458980019999996</v>
      </c>
      <c r="T40" s="331">
        <f>('Base Data'!AR40+'Base Data'!AP40+'Base Data'!AN40)/3</f>
        <v>3.1619160930000003</v>
      </c>
      <c r="U40" s="331">
        <f>('Base Data'!AT40+'Base Data'!AR40+'Base Data'!AP40)/3</f>
        <v>1.4801877796666669</v>
      </c>
      <c r="V40" s="331">
        <f>('Base Data'!AV40+'Base Data'!AT40+'Base Data'!AR40)/3</f>
        <v>2.5550013073333337</v>
      </c>
      <c r="W40" s="331">
        <f>('Base Data'!AX40+'Base Data'!AV40+'Base Data'!AT40)/3</f>
        <v>4.6070095313333335</v>
      </c>
      <c r="X40" s="331">
        <f>('Base Data'!AZ40+'Base Data'!AX40+'Base Data'!AV40)/3</f>
        <v>9.3179885926666675</v>
      </c>
      <c r="Y40" s="331">
        <f>('Base Data'!BB40+'Base Data'!AZ40+'Base Data'!AX40)/3</f>
        <v>8.9537822676666661</v>
      </c>
      <c r="Z40" s="331">
        <f>('Base Data'!BD40+'Base Data'!BB40+'Base Data'!AZ40)/3</f>
        <v>11.109716509666667</v>
      </c>
      <c r="AA40" s="331">
        <f>('Base Data'!BF40+'Base Data'!BD40+'Base Data'!BB40)/3</f>
        <v>8.2628569276666664</v>
      </c>
      <c r="AB40" s="331">
        <f>('Base Data'!BH40+'Base Data'!BF40+'Base Data'!BD40)/3</f>
        <v>7.4998140470000001</v>
      </c>
      <c r="AC40" s="331">
        <f>('Base Data'!BJ40+'Base Data'!BH40+'Base Data'!BF40)/3</f>
        <v>6.4003638589999996</v>
      </c>
      <c r="AD40" s="331">
        <f>('Base Data'!BL40+'Base Data'!BJ40+'Base Data'!BH40)/3</f>
        <v>6.1898754970000001</v>
      </c>
    </row>
    <row r="41" spans="1:30">
      <c r="A41" s="332"/>
      <c r="B41" s="333" t="s">
        <v>141</v>
      </c>
      <c r="C41" s="331">
        <f>('Base Data'!J41+'Base Data'!H41+'Base Data'!F41)/3</f>
        <v>0</v>
      </c>
      <c r="D41" s="331">
        <f>('Base Data'!L41+'Base Data'!J41+'Base Data'!H41)/3</f>
        <v>4.1094002546666673</v>
      </c>
      <c r="E41" s="331">
        <f>('Base Data'!N41+'Base Data'!L41+'Base Data'!J41)/3</f>
        <v>4.1094002546666673</v>
      </c>
      <c r="F41" s="331">
        <f>('Base Data'!P41+'Base Data'!N41+'Base Data'!L41)/3</f>
        <v>4.1094002546666673</v>
      </c>
      <c r="G41" s="331">
        <f>('Base Data'!R41+'Base Data'!P41+'Base Data'!N41)/3</f>
        <v>0</v>
      </c>
      <c r="H41" s="331">
        <f>('Base Data'!T41+'Base Data'!R41+'Base Data'!P41)/3</f>
        <v>0</v>
      </c>
      <c r="I41" s="331">
        <f>('Base Data'!V41+'Base Data'!T41+'Base Data'!R41)/3</f>
        <v>0</v>
      </c>
      <c r="J41" s="331">
        <f>('Base Data'!X41+'Base Data'!V41+'Base Data'!T41)/3</f>
        <v>0</v>
      </c>
      <c r="K41" s="331">
        <f>('Base Data'!Z41+'Base Data'!X41+'Base Data'!V41)/3</f>
        <v>0</v>
      </c>
      <c r="L41" s="331">
        <f>('Base Data'!AB41+'Base Data'!Z41+'Base Data'!X41)/3</f>
        <v>0</v>
      </c>
      <c r="M41" s="331">
        <f>('Base Data'!AD41+'Base Data'!AB41+'Base Data'!Z41)/3</f>
        <v>0</v>
      </c>
      <c r="N41" s="331">
        <f>('Base Data'!AF41+'Base Data'!AD41+'Base Data'!AB41)/3</f>
        <v>0</v>
      </c>
      <c r="O41" s="331">
        <f>('Base Data'!AH41+'Base Data'!AF41+'Base Data'!AD41)/3</f>
        <v>0</v>
      </c>
      <c r="P41" s="331">
        <f>('Base Data'!AJ41+'Base Data'!AH41+'Base Data'!AF41)/3</f>
        <v>0</v>
      </c>
      <c r="Q41" s="331">
        <f>('Base Data'!AL41+'Base Data'!AJ41+'Base Data'!AH41)/3</f>
        <v>0</v>
      </c>
      <c r="R41" s="331">
        <f>('Base Data'!AN41+'Base Data'!AL41+'Base Data'!AJ41)/3</f>
        <v>0</v>
      </c>
      <c r="S41" s="331">
        <f>('Base Data'!AP41+'Base Data'!AN41+'Base Data'!AL41)/3</f>
        <v>0</v>
      </c>
      <c r="T41" s="331">
        <f>('Base Data'!AR41+'Base Data'!AP41+'Base Data'!AN41)/3</f>
        <v>0</v>
      </c>
      <c r="U41" s="331">
        <f>('Base Data'!AT41+'Base Data'!AR41+'Base Data'!AP41)/3</f>
        <v>0</v>
      </c>
      <c r="V41" s="331">
        <f>('Base Data'!AV41+'Base Data'!AT41+'Base Data'!AR41)/3</f>
        <v>0</v>
      </c>
      <c r="W41" s="331">
        <f>('Base Data'!AX41+'Base Data'!AV41+'Base Data'!AT41)/3</f>
        <v>0</v>
      </c>
      <c r="X41" s="331">
        <f>('Base Data'!AZ41+'Base Data'!AX41+'Base Data'!AV41)/3</f>
        <v>0</v>
      </c>
      <c r="Y41" s="331">
        <f>('Base Data'!BB41+'Base Data'!AZ41+'Base Data'!AX41)/3</f>
        <v>0</v>
      </c>
      <c r="Z41" s="331">
        <f>('Base Data'!BD41+'Base Data'!BB41+'Base Data'!AZ41)/3</f>
        <v>0</v>
      </c>
      <c r="AA41" s="331">
        <f>('Base Data'!BF41+'Base Data'!BD41+'Base Data'!BB41)/3</f>
        <v>0</v>
      </c>
      <c r="AB41" s="331">
        <f>('Base Data'!BH41+'Base Data'!BF41+'Base Data'!BD41)/3</f>
        <v>0</v>
      </c>
      <c r="AC41" s="331">
        <f>('Base Data'!BJ41+'Base Data'!BH41+'Base Data'!BF41)/3</f>
        <v>0</v>
      </c>
      <c r="AD41" s="331">
        <f>('Base Data'!BL41+'Base Data'!BJ41+'Base Data'!BH41)/3</f>
        <v>0</v>
      </c>
    </row>
    <row r="42" spans="1:30">
      <c r="A42" s="332"/>
      <c r="B42" s="323" t="s">
        <v>142</v>
      </c>
      <c r="C42" s="331">
        <f>('Base Data'!J42+'Base Data'!H42+'Base Data'!F42)/3</f>
        <v>1.4241450000000001E-2</v>
      </c>
      <c r="D42" s="331">
        <f>('Base Data'!L42+'Base Data'!J42+'Base Data'!H42)/3</f>
        <v>1.4683866333333335E-2</v>
      </c>
      <c r="E42" s="331">
        <f>('Base Data'!N42+'Base Data'!L42+'Base Data'!J42)/3</f>
        <v>0.32026734499999998</v>
      </c>
      <c r="F42" s="331">
        <f>('Base Data'!P42+'Base Data'!N42+'Base Data'!L42)/3</f>
        <v>0.32239234499999997</v>
      </c>
      <c r="G42" s="331">
        <f>('Base Data'!R42+'Base Data'!P42+'Base Data'!N42)/3</f>
        <v>0.62432560399999992</v>
      </c>
      <c r="H42" s="331">
        <f>('Base Data'!T42+'Base Data'!R42+'Base Data'!P42)/3</f>
        <v>0.3045006753333333</v>
      </c>
      <c r="I42" s="331">
        <f>('Base Data'!V42+'Base Data'!T42+'Base Data'!R42)/3</f>
        <v>0.45284571300000004</v>
      </c>
      <c r="J42" s="331">
        <f>('Base Data'!X42+'Base Data'!V42+'Base Data'!T42)/3</f>
        <v>0.52511194066666667</v>
      </c>
      <c r="K42" s="331">
        <f>('Base Data'!Z42+'Base Data'!X42+'Base Data'!V42)/3</f>
        <v>0.63417184299999996</v>
      </c>
      <c r="L42" s="331">
        <f>('Base Data'!AB42+'Base Data'!Z42+'Base Data'!X42)/3</f>
        <v>0.17589525333333325</v>
      </c>
      <c r="M42" s="331">
        <f>('Base Data'!AD42+'Base Data'!AB42+'Base Data'!Z42)/3</f>
        <v>-4.3554745999999998E-2</v>
      </c>
      <c r="N42" s="331">
        <f>('Base Data'!AF42+'Base Data'!AD42+'Base Data'!AB42)/3</f>
        <v>0.22322041733333339</v>
      </c>
      <c r="O42" s="331">
        <f>('Base Data'!AH42+'Base Data'!AF42+'Base Data'!AD42)/3</f>
        <v>0.81252481966666679</v>
      </c>
      <c r="P42" s="331">
        <f>('Base Data'!AJ42+'Base Data'!AH42+'Base Data'!AF42)/3</f>
        <v>1.2562297883333333</v>
      </c>
      <c r="Q42" s="331">
        <f>('Base Data'!AL42+'Base Data'!AJ42+'Base Data'!AH42)/3</f>
        <v>1.2487384606666667</v>
      </c>
      <c r="R42" s="331">
        <f>('Base Data'!AN42+'Base Data'!AL42+'Base Data'!AJ42)/3</f>
        <v>1.352487769333333</v>
      </c>
      <c r="S42" s="331">
        <f>('Base Data'!AP42+'Base Data'!AN42+'Base Data'!AL42)/3</f>
        <v>1.044172068</v>
      </c>
      <c r="T42" s="331">
        <f>('Base Data'!AR42+'Base Data'!AP42+'Base Data'!AN42)/3</f>
        <v>1.1430076376666667</v>
      </c>
      <c r="U42" s="331">
        <f>('Base Data'!AT42+'Base Data'!AR42+'Base Data'!AP42)/3</f>
        <v>0.75776047866666663</v>
      </c>
      <c r="V42" s="331">
        <f>('Base Data'!AV42+'Base Data'!AT42+'Base Data'!AR42)/3</f>
        <v>0.63932433233333319</v>
      </c>
      <c r="W42" s="331">
        <f>('Base Data'!AX42+'Base Data'!AV42+'Base Data'!AT42)/3</f>
        <v>0.17214502466666667</v>
      </c>
      <c r="X42" s="331">
        <f>('Base Data'!AZ42+'Base Data'!AX42+'Base Data'!AV42)/3</f>
        <v>0.73618791466666667</v>
      </c>
      <c r="Y42" s="331">
        <f>('Base Data'!BB42+'Base Data'!AZ42+'Base Data'!AX42)/3</f>
        <v>0.88441276199999985</v>
      </c>
      <c r="Z42" s="331">
        <f>('Base Data'!BD42+'Base Data'!BB42+'Base Data'!AZ42)/3</f>
        <v>0.88441276199999985</v>
      </c>
      <c r="AA42" s="331">
        <f>('Base Data'!BF42+'Base Data'!BD42+'Base Data'!BB42)/3</f>
        <v>0.32036987199999994</v>
      </c>
      <c r="AB42" s="331">
        <f>('Base Data'!BH42+'Base Data'!BF42+'Base Data'!BD42)/3</f>
        <v>0</v>
      </c>
      <c r="AC42" s="331">
        <f>('Base Data'!BJ42+'Base Data'!BH42+'Base Data'!BF42)/3</f>
        <v>0</v>
      </c>
      <c r="AD42" s="331">
        <f>('Base Data'!BL42+'Base Data'!BJ42+'Base Data'!BH42)/3</f>
        <v>0</v>
      </c>
    </row>
    <row r="43" spans="1:30">
      <c r="A43" s="332"/>
      <c r="B43" s="323" t="s">
        <v>143</v>
      </c>
      <c r="C43" s="331">
        <f>('Base Data'!J43+'Base Data'!H43+'Base Data'!F43)/3</f>
        <v>0</v>
      </c>
      <c r="D43" s="331">
        <f>('Base Data'!L43+'Base Data'!J43+'Base Data'!H43)/3</f>
        <v>0</v>
      </c>
      <c r="E43" s="331">
        <f>('Base Data'!N43+'Base Data'!L43+'Base Data'!J43)/3</f>
        <v>0</v>
      </c>
      <c r="F43" s="331">
        <f>('Base Data'!P43+'Base Data'!N43+'Base Data'!L43)/3</f>
        <v>0</v>
      </c>
      <c r="G43" s="331">
        <f>('Base Data'!R43+'Base Data'!P43+'Base Data'!N43)/3</f>
        <v>0</v>
      </c>
      <c r="H43" s="331">
        <f>('Base Data'!T43+'Base Data'!R43+'Base Data'!P43)/3</f>
        <v>0</v>
      </c>
      <c r="I43" s="331">
        <f>('Base Data'!V43+'Base Data'!T43+'Base Data'!R43)/3</f>
        <v>0</v>
      </c>
      <c r="J43" s="331">
        <f>('Base Data'!X43+'Base Data'!V43+'Base Data'!T43)/3</f>
        <v>0</v>
      </c>
      <c r="K43" s="331">
        <f>('Base Data'!Z43+'Base Data'!X43+'Base Data'!V43)/3</f>
        <v>0</v>
      </c>
      <c r="L43" s="331">
        <f>('Base Data'!AB43+'Base Data'!Z43+'Base Data'!X43)/3</f>
        <v>0</v>
      </c>
      <c r="M43" s="331">
        <f>('Base Data'!AD43+'Base Data'!AB43+'Base Data'!Z43)/3</f>
        <v>0</v>
      </c>
      <c r="N43" s="331">
        <f>('Base Data'!AF43+'Base Data'!AD43+'Base Data'!AB43)/3</f>
        <v>0</v>
      </c>
      <c r="O43" s="331">
        <f>('Base Data'!AH43+'Base Data'!AF43+'Base Data'!AD43)/3</f>
        <v>0</v>
      </c>
      <c r="P43" s="331">
        <f>('Base Data'!AJ43+'Base Data'!AH43+'Base Data'!AF43)/3</f>
        <v>0</v>
      </c>
      <c r="Q43" s="331">
        <f>('Base Data'!AL43+'Base Data'!AJ43+'Base Data'!AH43)/3</f>
        <v>0</v>
      </c>
      <c r="R43" s="331">
        <f>('Base Data'!AN43+'Base Data'!AL43+'Base Data'!AJ43)/3</f>
        <v>0</v>
      </c>
      <c r="S43" s="331">
        <f>('Base Data'!AP43+'Base Data'!AN43+'Base Data'!AL43)/3</f>
        <v>0</v>
      </c>
      <c r="T43" s="331">
        <f>('Base Data'!AR43+'Base Data'!AP43+'Base Data'!AN43)/3</f>
        <v>4.537342233333333E-2</v>
      </c>
      <c r="U43" s="331">
        <f>('Base Data'!AT43+'Base Data'!AR43+'Base Data'!AP43)/3</f>
        <v>4.537342233333333E-2</v>
      </c>
      <c r="V43" s="331">
        <f>('Base Data'!AV43+'Base Data'!AT43+'Base Data'!AR43)/3</f>
        <v>4.537342233333333E-2</v>
      </c>
      <c r="W43" s="331">
        <f>('Base Data'!AX43+'Base Data'!AV43+'Base Data'!AT43)/3</f>
        <v>0</v>
      </c>
      <c r="X43" s="331">
        <f>('Base Data'!AZ43+'Base Data'!AX43+'Base Data'!AV43)/3</f>
        <v>0</v>
      </c>
      <c r="Y43" s="331">
        <f>('Base Data'!BB43+'Base Data'!AZ43+'Base Data'!AX43)/3</f>
        <v>0</v>
      </c>
      <c r="Z43" s="331">
        <f>('Base Data'!BD43+'Base Data'!BB43+'Base Data'!AZ43)/3</f>
        <v>0</v>
      </c>
      <c r="AA43" s="331">
        <f>('Base Data'!BF43+'Base Data'!BD43+'Base Data'!BB43)/3</f>
        <v>0</v>
      </c>
      <c r="AB43" s="331">
        <f>('Base Data'!BH43+'Base Data'!BF43+'Base Data'!BD43)/3</f>
        <v>0</v>
      </c>
      <c r="AC43" s="331">
        <f>('Base Data'!BJ43+'Base Data'!BH43+'Base Data'!BF43)/3</f>
        <v>0</v>
      </c>
      <c r="AD43" s="331">
        <f>('Base Data'!BL43+'Base Data'!BJ43+'Base Data'!BH43)/3</f>
        <v>0</v>
      </c>
    </row>
    <row r="44" spans="1:30">
      <c r="A44" s="332"/>
      <c r="B44" s="323" t="s">
        <v>144</v>
      </c>
      <c r="C44" s="331">
        <f>('Base Data'!J44+'Base Data'!H44+'Base Data'!F44)/3</f>
        <v>1.9657342850000006</v>
      </c>
      <c r="D44" s="331">
        <f>('Base Data'!L44+'Base Data'!J44+'Base Data'!H44)/3</f>
        <v>2.6197167709999998</v>
      </c>
      <c r="E44" s="331">
        <f>('Base Data'!N44+'Base Data'!L44+'Base Data'!J44)/3</f>
        <v>3.8336985030000004</v>
      </c>
      <c r="F44" s="331">
        <f>('Base Data'!P44+'Base Data'!N44+'Base Data'!L44)/3</f>
        <v>4.0822839046666672</v>
      </c>
      <c r="G44" s="331">
        <f>('Base Data'!R44+'Base Data'!P44+'Base Data'!N44)/3</f>
        <v>3.7416731976666662</v>
      </c>
      <c r="H44" s="331">
        <f>('Base Data'!T44+'Base Data'!R44+'Base Data'!P44)/3</f>
        <v>3.4659323203333336</v>
      </c>
      <c r="I44" s="331">
        <f>('Base Data'!V44+'Base Data'!T44+'Base Data'!R44)/3</f>
        <v>2.6598145713333339</v>
      </c>
      <c r="J44" s="331">
        <f>('Base Data'!X44+'Base Data'!V44+'Base Data'!T44)/3</f>
        <v>1.9057121203333338</v>
      </c>
      <c r="K44" s="331">
        <f>('Base Data'!Z44+'Base Data'!X44+'Base Data'!V44)/3</f>
        <v>1.6207412303333333</v>
      </c>
      <c r="L44" s="331">
        <f>('Base Data'!AB44+'Base Data'!Z44+'Base Data'!X44)/3</f>
        <v>3.0702538813333331</v>
      </c>
      <c r="M44" s="331">
        <f>('Base Data'!AD44+'Base Data'!AB44+'Base Data'!Z44)/3</f>
        <v>3.9145225410000002</v>
      </c>
      <c r="N44" s="331">
        <f>('Base Data'!AF44+'Base Data'!AD44+'Base Data'!AB44)/3</f>
        <v>3.604031346333334</v>
      </c>
      <c r="O44" s="331">
        <f>('Base Data'!AH44+'Base Data'!AF44+'Base Data'!AD44)/3</f>
        <v>2.7484084430000002</v>
      </c>
      <c r="P44" s="331">
        <f>('Base Data'!AJ44+'Base Data'!AH44+'Base Data'!AF44)/3</f>
        <v>2.8452748163333337</v>
      </c>
      <c r="Q44" s="331">
        <f>('Base Data'!AL44+'Base Data'!AJ44+'Base Data'!AH44)/3</f>
        <v>2.8012081130000008</v>
      </c>
      <c r="R44" s="331">
        <f>('Base Data'!AN44+'Base Data'!AL44+'Base Data'!AJ44)/3</f>
        <v>3.0760798140000003</v>
      </c>
      <c r="S44" s="331">
        <f>('Base Data'!AP44+'Base Data'!AN44+'Base Data'!AL44)/3</f>
        <v>3.1531489326666668</v>
      </c>
      <c r="T44" s="331">
        <f>('Base Data'!AR44+'Base Data'!AP44+'Base Data'!AN44)/3</f>
        <v>2.6345542993333333</v>
      </c>
      <c r="U44" s="331">
        <f>('Base Data'!AT44+'Base Data'!AR44+'Base Data'!AP44)/3</f>
        <v>2.4233297613333336</v>
      </c>
      <c r="V44" s="331">
        <f>('Base Data'!AV44+'Base Data'!AT44+'Base Data'!AR44)/3</f>
        <v>1.5736326213333338</v>
      </c>
      <c r="W44" s="331">
        <f>('Base Data'!AX44+'Base Data'!AV44+'Base Data'!AT44)/3</f>
        <v>1.7675384153333333</v>
      </c>
      <c r="X44" s="331">
        <f>('Base Data'!AZ44+'Base Data'!AX44+'Base Data'!AV44)/3</f>
        <v>2.3278050179999998</v>
      </c>
      <c r="Y44" s="331">
        <f>('Base Data'!BB44+'Base Data'!AZ44+'Base Data'!AX44)/3</f>
        <v>2.89317191</v>
      </c>
      <c r="Z44" s="331">
        <f>('Base Data'!BD44+'Base Data'!BB44+'Base Data'!AZ44)/3</f>
        <v>4.2815432783333334</v>
      </c>
      <c r="AA44" s="331">
        <f>('Base Data'!BF44+'Base Data'!BD44+'Base Data'!BB44)/3</f>
        <v>4.2776838773333337</v>
      </c>
      <c r="AB44" s="331">
        <f>('Base Data'!BH44+'Base Data'!BF44+'Base Data'!BD44)/3</f>
        <v>5.1852803346666665</v>
      </c>
      <c r="AC44" s="331">
        <f>('Base Data'!BJ44+'Base Data'!BH44+'Base Data'!BF44)/3</f>
        <v>4.3746996966666662</v>
      </c>
      <c r="AD44" s="331">
        <f>('Base Data'!BL44+'Base Data'!BJ44+'Base Data'!BH44)/3</f>
        <v>3.8421979013333338</v>
      </c>
    </row>
    <row r="45" spans="1:30">
      <c r="A45" s="332"/>
      <c r="B45" s="323" t="s">
        <v>145</v>
      </c>
      <c r="C45" s="331">
        <f>('Base Data'!J45+'Base Data'!H45+'Base Data'!F45)/3</f>
        <v>1.4648859066666666</v>
      </c>
      <c r="D45" s="331">
        <f>('Base Data'!L45+'Base Data'!J45+'Base Data'!H45)/3</f>
        <v>1.5182539336666665</v>
      </c>
      <c r="E45" s="331">
        <f>('Base Data'!N45+'Base Data'!L45+'Base Data'!J45)/3</f>
        <v>1.5747070599999999</v>
      </c>
      <c r="F45" s="331">
        <f>('Base Data'!P45+'Base Data'!N45+'Base Data'!L45)/3</f>
        <v>1.6283163133333334</v>
      </c>
      <c r="G45" s="331">
        <f>('Base Data'!R45+'Base Data'!P45+'Base Data'!N45)/3</f>
        <v>2.1887772956666667</v>
      </c>
      <c r="H45" s="331">
        <f>('Base Data'!T45+'Base Data'!R45+'Base Data'!P45)/3</f>
        <v>2.0719265890000003</v>
      </c>
      <c r="I45" s="331">
        <f>('Base Data'!V45+'Base Data'!T45+'Base Data'!R45)/3</f>
        <v>2.9744125546666673</v>
      </c>
      <c r="J45" s="331">
        <f>('Base Data'!X45+'Base Data'!V45+'Base Data'!T45)/3</f>
        <v>2.3001880556666667</v>
      </c>
      <c r="K45" s="331">
        <f>('Base Data'!Z45+'Base Data'!X45+'Base Data'!V45)/3</f>
        <v>3.1069539626666667</v>
      </c>
      <c r="L45" s="331">
        <f>('Base Data'!AB45+'Base Data'!Z45+'Base Data'!X45)/3</f>
        <v>2.8161255873333335</v>
      </c>
      <c r="M45" s="331">
        <f>('Base Data'!AD45+'Base Data'!AB45+'Base Data'!Z45)/3</f>
        <v>2.4094494563333337</v>
      </c>
      <c r="N45" s="331">
        <f>('Base Data'!AF45+'Base Data'!AD45+'Base Data'!AB45)/3</f>
        <v>1.694421248</v>
      </c>
      <c r="O45" s="331">
        <f>('Base Data'!AH45+'Base Data'!AF45+'Base Data'!AD45)/3</f>
        <v>1.027385888</v>
      </c>
      <c r="P45" s="331">
        <f>('Base Data'!AJ45+'Base Data'!AH45+'Base Data'!AF45)/3</f>
        <v>1.5530439436666665</v>
      </c>
      <c r="Q45" s="331">
        <f>('Base Data'!AL45+'Base Data'!AJ45+'Base Data'!AH45)/3</f>
        <v>1.4232993013333333</v>
      </c>
      <c r="R45" s="331">
        <f>('Base Data'!AN45+'Base Data'!AL45+'Base Data'!AJ45)/3</f>
        <v>1.5478271789999998</v>
      </c>
      <c r="S45" s="331">
        <f>('Base Data'!AP45+'Base Data'!AN45+'Base Data'!AL45)/3</f>
        <v>1.5363536719999999</v>
      </c>
      <c r="T45" s="331">
        <f>('Base Data'!AR45+'Base Data'!AP45+'Base Data'!AN45)/3</f>
        <v>1.1589403870000001</v>
      </c>
      <c r="U45" s="331">
        <f>('Base Data'!AT45+'Base Data'!AR45+'Base Data'!AP45)/3</f>
        <v>0.51418454866666674</v>
      </c>
      <c r="V45" s="331">
        <f>('Base Data'!AV45+'Base Data'!AT45+'Base Data'!AR45)/3</f>
        <v>0</v>
      </c>
      <c r="W45" s="331">
        <f>('Base Data'!AX45+'Base Data'!AV45+'Base Data'!AT45)/3</f>
        <v>0</v>
      </c>
      <c r="X45" s="331">
        <f>('Base Data'!AZ45+'Base Data'!AX45+'Base Data'!AV45)/3</f>
        <v>0</v>
      </c>
      <c r="Y45" s="331">
        <f>('Base Data'!BB45+'Base Data'!AZ45+'Base Data'!AX45)/3</f>
        <v>0</v>
      </c>
      <c r="Z45" s="331">
        <f>('Base Data'!BD45+'Base Data'!BB45+'Base Data'!AZ45)/3</f>
        <v>0</v>
      </c>
      <c r="AA45" s="331">
        <f>('Base Data'!BF45+'Base Data'!BD45+'Base Data'!BB45)/3</f>
        <v>0</v>
      </c>
      <c r="AB45" s="331">
        <f>('Base Data'!BH45+'Base Data'!BF45+'Base Data'!BD45)/3</f>
        <v>0</v>
      </c>
      <c r="AC45" s="331">
        <f>('Base Data'!BJ45+'Base Data'!BH45+'Base Data'!BF45)/3</f>
        <v>0</v>
      </c>
      <c r="AD45" s="331">
        <f>('Base Data'!BL45+'Base Data'!BJ45+'Base Data'!BH45)/3</f>
        <v>0</v>
      </c>
    </row>
    <row r="46" spans="1:30">
      <c r="A46" s="332"/>
      <c r="B46" s="323" t="s">
        <v>146</v>
      </c>
      <c r="C46" s="331">
        <f>('Base Data'!J46+'Base Data'!H46+'Base Data'!F46)/3</f>
        <v>0</v>
      </c>
      <c r="D46" s="331">
        <f>('Base Data'!L46+'Base Data'!J46+'Base Data'!H46)/3</f>
        <v>0</v>
      </c>
      <c r="E46" s="331">
        <f>('Base Data'!N46+'Base Data'!L46+'Base Data'!J46)/3</f>
        <v>0</v>
      </c>
      <c r="F46" s="331">
        <f>('Base Data'!P46+'Base Data'!N46+'Base Data'!L46)/3</f>
        <v>0</v>
      </c>
      <c r="G46" s="331">
        <f>('Base Data'!R46+'Base Data'!P46+'Base Data'!N46)/3</f>
        <v>0</v>
      </c>
      <c r="H46" s="331">
        <f>('Base Data'!T46+'Base Data'!R46+'Base Data'!P46)/3</f>
        <v>0</v>
      </c>
      <c r="I46" s="331">
        <f>('Base Data'!V46+'Base Data'!T46+'Base Data'!R46)/3</f>
        <v>0</v>
      </c>
      <c r="J46" s="331">
        <f>('Base Data'!X46+'Base Data'!V46+'Base Data'!T46)/3</f>
        <v>0</v>
      </c>
      <c r="K46" s="331">
        <f>('Base Data'!Z46+'Base Data'!X46+'Base Data'!V46)/3</f>
        <v>0</v>
      </c>
      <c r="L46" s="331">
        <f>('Base Data'!AB46+'Base Data'!Z46+'Base Data'!X46)/3</f>
        <v>0</v>
      </c>
      <c r="M46" s="331">
        <f>('Base Data'!AD46+'Base Data'!AB46+'Base Data'!Z46)/3</f>
        <v>0</v>
      </c>
      <c r="N46" s="331">
        <f>('Base Data'!AF46+'Base Data'!AD46+'Base Data'!AB46)/3</f>
        <v>0</v>
      </c>
      <c r="O46" s="331">
        <f>('Base Data'!AH46+'Base Data'!AF46+'Base Data'!AD46)/3</f>
        <v>0</v>
      </c>
      <c r="P46" s="331">
        <f>('Base Data'!AJ46+'Base Data'!AH46+'Base Data'!AF46)/3</f>
        <v>0</v>
      </c>
      <c r="Q46" s="331">
        <f>('Base Data'!AL46+'Base Data'!AJ46+'Base Data'!AH46)/3</f>
        <v>0</v>
      </c>
      <c r="R46" s="331">
        <f>('Base Data'!AN46+'Base Data'!AL46+'Base Data'!AJ46)/3</f>
        <v>0</v>
      </c>
      <c r="S46" s="331">
        <f>('Base Data'!AP46+'Base Data'!AN46+'Base Data'!AL46)/3</f>
        <v>0</v>
      </c>
      <c r="T46" s="331">
        <f>('Base Data'!AR46+'Base Data'!AP46+'Base Data'!AN46)/3</f>
        <v>0</v>
      </c>
      <c r="U46" s="331">
        <f>('Base Data'!AT46+'Base Data'!AR46+'Base Data'!AP46)/3</f>
        <v>0</v>
      </c>
      <c r="V46" s="331">
        <f>('Base Data'!AV46+'Base Data'!AT46+'Base Data'!AR46)/3</f>
        <v>0</v>
      </c>
      <c r="W46" s="331">
        <f>('Base Data'!AX46+'Base Data'!AV46+'Base Data'!AT46)/3</f>
        <v>0</v>
      </c>
      <c r="X46" s="331">
        <f>('Base Data'!AZ46+'Base Data'!AX46+'Base Data'!AV46)/3</f>
        <v>0</v>
      </c>
      <c r="Y46" s="331">
        <f>('Base Data'!BB46+'Base Data'!AZ46+'Base Data'!AX46)/3</f>
        <v>0.30787011100000006</v>
      </c>
      <c r="Z46" s="331">
        <f>('Base Data'!BD46+'Base Data'!BB46+'Base Data'!AZ46)/3</f>
        <v>0.41482469500000008</v>
      </c>
      <c r="AA46" s="331">
        <f>('Base Data'!BF46+'Base Data'!BD46+'Base Data'!BB46)/3</f>
        <v>0.8681600106666667</v>
      </c>
      <c r="AB46" s="331">
        <f>('Base Data'!BH46+'Base Data'!BF46+'Base Data'!BD46)/3</f>
        <v>0.56494595633333333</v>
      </c>
      <c r="AC46" s="331">
        <f>('Base Data'!BJ46+'Base Data'!BH46+'Base Data'!BF46)/3</f>
        <v>0.45799137233333331</v>
      </c>
      <c r="AD46" s="331">
        <f>('Base Data'!BL46+'Base Data'!BJ46+'Base Data'!BH46)/3</f>
        <v>4.6560566666666667E-3</v>
      </c>
    </row>
    <row r="47" spans="1:30">
      <c r="A47" s="332"/>
      <c r="B47" s="323" t="s">
        <v>147</v>
      </c>
      <c r="C47" s="331">
        <f>('Base Data'!J47+'Base Data'!H47+'Base Data'!F47)/3</f>
        <v>0</v>
      </c>
      <c r="D47" s="331">
        <f>('Base Data'!L47+'Base Data'!J47+'Base Data'!H47)/3</f>
        <v>0</v>
      </c>
      <c r="E47" s="331">
        <f>('Base Data'!N47+'Base Data'!L47+'Base Data'!J47)/3</f>
        <v>0</v>
      </c>
      <c r="F47" s="331">
        <f>('Base Data'!P47+'Base Data'!N47+'Base Data'!L47)/3</f>
        <v>0</v>
      </c>
      <c r="G47" s="331">
        <f>('Base Data'!R47+'Base Data'!P47+'Base Data'!N47)/3</f>
        <v>0</v>
      </c>
      <c r="H47" s="331">
        <f>('Base Data'!T47+'Base Data'!R47+'Base Data'!P47)/3</f>
        <v>0</v>
      </c>
      <c r="I47" s="331">
        <f>('Base Data'!V47+'Base Data'!T47+'Base Data'!R47)/3</f>
        <v>0</v>
      </c>
      <c r="J47" s="331">
        <f>('Base Data'!X47+'Base Data'!V47+'Base Data'!T47)/3</f>
        <v>0</v>
      </c>
      <c r="K47" s="331">
        <f>('Base Data'!Z47+'Base Data'!X47+'Base Data'!V47)/3</f>
        <v>0</v>
      </c>
      <c r="L47" s="331">
        <f>('Base Data'!AB47+'Base Data'!Z47+'Base Data'!X47)/3</f>
        <v>0</v>
      </c>
      <c r="M47" s="331">
        <f>('Base Data'!AD47+'Base Data'!AB47+'Base Data'!Z47)/3</f>
        <v>0</v>
      </c>
      <c r="N47" s="331">
        <f>('Base Data'!AF47+'Base Data'!AD47+'Base Data'!AB47)/3</f>
        <v>0</v>
      </c>
      <c r="O47" s="331">
        <f>('Base Data'!AH47+'Base Data'!AF47+'Base Data'!AD47)/3</f>
        <v>0</v>
      </c>
      <c r="P47" s="331">
        <f>('Base Data'!AJ47+'Base Data'!AH47+'Base Data'!AF47)/3</f>
        <v>0</v>
      </c>
      <c r="Q47" s="331">
        <f>('Base Data'!AL47+'Base Data'!AJ47+'Base Data'!AH47)/3</f>
        <v>0</v>
      </c>
      <c r="R47" s="331">
        <f>('Base Data'!AN47+'Base Data'!AL47+'Base Data'!AJ47)/3</f>
        <v>0</v>
      </c>
      <c r="S47" s="331">
        <f>('Base Data'!AP47+'Base Data'!AN47+'Base Data'!AL47)/3</f>
        <v>0</v>
      </c>
      <c r="T47" s="331">
        <f>('Base Data'!AR47+'Base Data'!AP47+'Base Data'!AN47)/3</f>
        <v>0</v>
      </c>
      <c r="U47" s="331">
        <f>('Base Data'!AT47+'Base Data'!AR47+'Base Data'!AP47)/3</f>
        <v>0</v>
      </c>
      <c r="V47" s="331">
        <f>('Base Data'!AV47+'Base Data'!AT47+'Base Data'!AR47)/3</f>
        <v>0</v>
      </c>
      <c r="W47" s="331">
        <f>('Base Data'!AX47+'Base Data'!AV47+'Base Data'!AT47)/3</f>
        <v>0</v>
      </c>
      <c r="X47" s="331">
        <f>('Base Data'!AZ47+'Base Data'!AX47+'Base Data'!AV47)/3</f>
        <v>0</v>
      </c>
      <c r="Y47" s="331">
        <f>('Base Data'!BB47+'Base Data'!AZ47+'Base Data'!AX47)/3</f>
        <v>0</v>
      </c>
      <c r="Z47" s="331">
        <f>('Base Data'!BD47+'Base Data'!BB47+'Base Data'!AZ47)/3</f>
        <v>0</v>
      </c>
      <c r="AA47" s="331">
        <f>('Base Data'!BF47+'Base Data'!BD47+'Base Data'!BB47)/3</f>
        <v>0</v>
      </c>
      <c r="AB47" s="331">
        <f>('Base Data'!BH47+'Base Data'!BF47+'Base Data'!BD47)/3</f>
        <v>0</v>
      </c>
      <c r="AC47" s="331">
        <f>('Base Data'!BJ47+'Base Data'!BH47+'Base Data'!BF47)/3</f>
        <v>0</v>
      </c>
      <c r="AD47" s="331">
        <f>('Base Data'!BL47+'Base Data'!BJ47+'Base Data'!BH47)/3</f>
        <v>0</v>
      </c>
    </row>
    <row r="48" spans="1:30">
      <c r="A48" s="332"/>
      <c r="B48" s="323" t="s">
        <v>148</v>
      </c>
      <c r="C48" s="331">
        <f>('Base Data'!J48+'Base Data'!H48+'Base Data'!F48)/3</f>
        <v>0</v>
      </c>
      <c r="D48" s="331">
        <f>('Base Data'!L48+'Base Data'!J48+'Base Data'!H48)/3</f>
        <v>0</v>
      </c>
      <c r="E48" s="331">
        <f>('Base Data'!N48+'Base Data'!L48+'Base Data'!J48)/3</f>
        <v>0</v>
      </c>
      <c r="F48" s="331">
        <f>('Base Data'!P48+'Base Data'!N48+'Base Data'!L48)/3</f>
        <v>0</v>
      </c>
      <c r="G48" s="331">
        <f>('Base Data'!R48+'Base Data'!P48+'Base Data'!N48)/3</f>
        <v>0</v>
      </c>
      <c r="H48" s="331">
        <f>('Base Data'!T48+'Base Data'!R48+'Base Data'!P48)/3</f>
        <v>0</v>
      </c>
      <c r="I48" s="331">
        <f>('Base Data'!V48+'Base Data'!T48+'Base Data'!R48)/3</f>
        <v>0</v>
      </c>
      <c r="J48" s="331">
        <f>('Base Data'!X48+'Base Data'!V48+'Base Data'!T48)/3</f>
        <v>0</v>
      </c>
      <c r="K48" s="331">
        <f>('Base Data'!Z48+'Base Data'!X48+'Base Data'!V48)/3</f>
        <v>0</v>
      </c>
      <c r="L48" s="331">
        <f>('Base Data'!AB48+'Base Data'!Z48+'Base Data'!X48)/3</f>
        <v>0</v>
      </c>
      <c r="M48" s="331">
        <f>('Base Data'!AD48+'Base Data'!AB48+'Base Data'!Z48)/3</f>
        <v>0</v>
      </c>
      <c r="N48" s="331">
        <f>('Base Data'!AF48+'Base Data'!AD48+'Base Data'!AB48)/3</f>
        <v>0</v>
      </c>
      <c r="O48" s="331">
        <f>('Base Data'!AH48+'Base Data'!AF48+'Base Data'!AD48)/3</f>
        <v>0</v>
      </c>
      <c r="P48" s="331">
        <f>('Base Data'!AJ48+'Base Data'!AH48+'Base Data'!AF48)/3</f>
        <v>0</v>
      </c>
      <c r="Q48" s="331">
        <f>('Base Data'!AL48+'Base Data'!AJ48+'Base Data'!AH48)/3</f>
        <v>0</v>
      </c>
      <c r="R48" s="331">
        <f>('Base Data'!AN48+'Base Data'!AL48+'Base Data'!AJ48)/3</f>
        <v>0</v>
      </c>
      <c r="S48" s="331">
        <f>('Base Data'!AP48+'Base Data'!AN48+'Base Data'!AL48)/3</f>
        <v>0</v>
      </c>
      <c r="T48" s="331">
        <f>('Base Data'!AR48+'Base Data'!AP48+'Base Data'!AN48)/3</f>
        <v>0</v>
      </c>
      <c r="U48" s="331">
        <f>('Base Data'!AT48+'Base Data'!AR48+'Base Data'!AP48)/3</f>
        <v>0</v>
      </c>
      <c r="V48" s="331">
        <f>('Base Data'!AV48+'Base Data'!AT48+'Base Data'!AR48)/3</f>
        <v>0</v>
      </c>
      <c r="W48" s="331">
        <f>('Base Data'!AX48+'Base Data'!AV48+'Base Data'!AT48)/3</f>
        <v>0</v>
      </c>
      <c r="X48" s="331">
        <f>('Base Data'!AZ48+'Base Data'!AX48+'Base Data'!AV48)/3</f>
        <v>0</v>
      </c>
      <c r="Y48" s="331">
        <f>('Base Data'!BB48+'Base Data'!AZ48+'Base Data'!AX48)/3</f>
        <v>0</v>
      </c>
      <c r="Z48" s="331">
        <f>('Base Data'!BD48+'Base Data'!BB48+'Base Data'!AZ48)/3</f>
        <v>0</v>
      </c>
      <c r="AA48" s="331">
        <f>('Base Data'!BF48+'Base Data'!BD48+'Base Data'!BB48)/3</f>
        <v>0</v>
      </c>
      <c r="AB48" s="331">
        <f>('Base Data'!BH48+'Base Data'!BF48+'Base Data'!BD48)/3</f>
        <v>0</v>
      </c>
      <c r="AC48" s="331">
        <f>('Base Data'!BJ48+'Base Data'!BH48+'Base Data'!BF48)/3</f>
        <v>0</v>
      </c>
      <c r="AD48" s="331">
        <f>('Base Data'!BL48+'Base Data'!BJ48+'Base Data'!BH48)/3</f>
        <v>0</v>
      </c>
    </row>
    <row r="49" spans="1:30">
      <c r="A49" s="332"/>
      <c r="B49" s="323" t="s">
        <v>149</v>
      </c>
      <c r="C49" s="331">
        <f>('Base Data'!J49+'Base Data'!H49+'Base Data'!F49)/3</f>
        <v>0</v>
      </c>
      <c r="D49" s="331">
        <f>('Base Data'!L49+'Base Data'!J49+'Base Data'!H49)/3</f>
        <v>0</v>
      </c>
      <c r="E49" s="331">
        <f>('Base Data'!N49+'Base Data'!L49+'Base Data'!J49)/3</f>
        <v>0</v>
      </c>
      <c r="F49" s="331">
        <f>('Base Data'!P49+'Base Data'!N49+'Base Data'!L49)/3</f>
        <v>0</v>
      </c>
      <c r="G49" s="331">
        <f>('Base Data'!R49+'Base Data'!P49+'Base Data'!N49)/3</f>
        <v>0</v>
      </c>
      <c r="H49" s="331">
        <f>('Base Data'!T49+'Base Data'!R49+'Base Data'!P49)/3</f>
        <v>0</v>
      </c>
      <c r="I49" s="331">
        <f>('Base Data'!V49+'Base Data'!T49+'Base Data'!R49)/3</f>
        <v>0</v>
      </c>
      <c r="J49" s="331">
        <f>('Base Data'!X49+'Base Data'!V49+'Base Data'!T49)/3</f>
        <v>0</v>
      </c>
      <c r="K49" s="331">
        <f>('Base Data'!Z49+'Base Data'!X49+'Base Data'!V49)/3</f>
        <v>0</v>
      </c>
      <c r="L49" s="331">
        <f>('Base Data'!AB49+'Base Data'!Z49+'Base Data'!X49)/3</f>
        <v>0</v>
      </c>
      <c r="M49" s="331">
        <f>('Base Data'!AD49+'Base Data'!AB49+'Base Data'!Z49)/3</f>
        <v>0</v>
      </c>
      <c r="N49" s="331">
        <f>('Base Data'!AF49+'Base Data'!AD49+'Base Data'!AB49)/3</f>
        <v>0</v>
      </c>
      <c r="O49" s="331">
        <f>('Base Data'!AH49+'Base Data'!AF49+'Base Data'!AD49)/3</f>
        <v>0</v>
      </c>
      <c r="P49" s="331">
        <f>('Base Data'!AJ49+'Base Data'!AH49+'Base Data'!AF49)/3</f>
        <v>0</v>
      </c>
      <c r="Q49" s="331">
        <f>('Base Data'!AL49+'Base Data'!AJ49+'Base Data'!AH49)/3</f>
        <v>0</v>
      </c>
      <c r="R49" s="331">
        <f>('Base Data'!AN49+'Base Data'!AL49+'Base Data'!AJ49)/3</f>
        <v>0</v>
      </c>
      <c r="S49" s="331">
        <f>('Base Data'!AP49+'Base Data'!AN49+'Base Data'!AL49)/3</f>
        <v>0</v>
      </c>
      <c r="T49" s="331">
        <f>('Base Data'!AR49+'Base Data'!AP49+'Base Data'!AN49)/3</f>
        <v>0</v>
      </c>
      <c r="U49" s="331">
        <f>('Base Data'!AT49+'Base Data'!AR49+'Base Data'!AP49)/3</f>
        <v>0</v>
      </c>
      <c r="V49" s="331">
        <f>('Base Data'!AV49+'Base Data'!AT49+'Base Data'!AR49)/3</f>
        <v>0</v>
      </c>
      <c r="W49" s="331">
        <f>('Base Data'!AX49+'Base Data'!AV49+'Base Data'!AT49)/3</f>
        <v>0</v>
      </c>
      <c r="X49" s="331">
        <f>('Base Data'!AZ49+'Base Data'!AX49+'Base Data'!AV49)/3</f>
        <v>0</v>
      </c>
      <c r="Y49" s="331">
        <f>('Base Data'!BB49+'Base Data'!AZ49+'Base Data'!AX49)/3</f>
        <v>0</v>
      </c>
      <c r="Z49" s="331">
        <f>('Base Data'!BD49+'Base Data'!BB49+'Base Data'!AZ49)/3</f>
        <v>0</v>
      </c>
      <c r="AA49" s="331">
        <f>('Base Data'!BF49+'Base Data'!BD49+'Base Data'!BB49)/3</f>
        <v>0</v>
      </c>
      <c r="AB49" s="331">
        <f>('Base Data'!BH49+'Base Data'!BF49+'Base Data'!BD49)/3</f>
        <v>0</v>
      </c>
      <c r="AC49" s="331">
        <f>('Base Data'!BJ49+'Base Data'!BH49+'Base Data'!BF49)/3</f>
        <v>0</v>
      </c>
      <c r="AD49" s="331">
        <f>('Base Data'!BL49+'Base Data'!BJ49+'Base Data'!BH49)/3</f>
        <v>0</v>
      </c>
    </row>
    <row r="50" spans="1:30">
      <c r="A50" s="332"/>
      <c r="B50" s="323" t="s">
        <v>150</v>
      </c>
      <c r="C50" s="331">
        <f>('Base Data'!J50+'Base Data'!H50+'Base Data'!F50)/3</f>
        <v>0.162027846</v>
      </c>
      <c r="D50" s="331">
        <f>('Base Data'!L50+'Base Data'!J50+'Base Data'!H50)/3</f>
        <v>0.559054881</v>
      </c>
      <c r="E50" s="331">
        <f>('Base Data'!N50+'Base Data'!L50+'Base Data'!J50)/3</f>
        <v>0.53221709666666672</v>
      </c>
      <c r="F50" s="331">
        <f>('Base Data'!P50+'Base Data'!N50+'Base Data'!L50)/3</f>
        <v>0.39702703500000003</v>
      </c>
      <c r="G50" s="331">
        <f>('Base Data'!R50+'Base Data'!P50+'Base Data'!N50)/3</f>
        <v>0</v>
      </c>
      <c r="H50" s="331">
        <f>('Base Data'!T50+'Base Data'!R50+'Base Data'!P50)/3</f>
        <v>0</v>
      </c>
      <c r="I50" s="331">
        <f>('Base Data'!V50+'Base Data'!T50+'Base Data'!R50)/3</f>
        <v>0</v>
      </c>
      <c r="J50" s="331">
        <f>('Base Data'!X50+'Base Data'!V50+'Base Data'!T50)/3</f>
        <v>0</v>
      </c>
      <c r="K50" s="331">
        <f>('Base Data'!Z50+'Base Data'!X50+'Base Data'!V50)/3</f>
        <v>0</v>
      </c>
      <c r="L50" s="331">
        <f>('Base Data'!AB50+'Base Data'!Z50+'Base Data'!X50)/3</f>
        <v>0</v>
      </c>
      <c r="M50" s="331">
        <f>('Base Data'!AD50+'Base Data'!AB50+'Base Data'!Z50)/3</f>
        <v>0</v>
      </c>
      <c r="N50" s="331">
        <f>('Base Data'!AF50+'Base Data'!AD50+'Base Data'!AB50)/3</f>
        <v>0</v>
      </c>
      <c r="O50" s="331">
        <f>('Base Data'!AH50+'Base Data'!AF50+'Base Data'!AD50)/3</f>
        <v>0</v>
      </c>
      <c r="P50" s="331">
        <f>('Base Data'!AJ50+'Base Data'!AH50+'Base Data'!AF50)/3</f>
        <v>0</v>
      </c>
      <c r="Q50" s="331">
        <f>('Base Data'!AL50+'Base Data'!AJ50+'Base Data'!AH50)/3</f>
        <v>0</v>
      </c>
      <c r="R50" s="331">
        <f>('Base Data'!AN50+'Base Data'!AL50+'Base Data'!AJ50)/3</f>
        <v>0</v>
      </c>
      <c r="S50" s="331">
        <f>('Base Data'!AP50+'Base Data'!AN50+'Base Data'!AL50)/3</f>
        <v>0</v>
      </c>
      <c r="T50" s="331">
        <f>('Base Data'!AR50+'Base Data'!AP50+'Base Data'!AN50)/3</f>
        <v>0</v>
      </c>
      <c r="U50" s="331">
        <f>('Base Data'!AT50+'Base Data'!AR50+'Base Data'!AP50)/3</f>
        <v>0</v>
      </c>
      <c r="V50" s="331">
        <f>('Base Data'!AV50+'Base Data'!AT50+'Base Data'!AR50)/3</f>
        <v>0</v>
      </c>
      <c r="W50" s="331">
        <f>('Base Data'!AX50+'Base Data'!AV50+'Base Data'!AT50)/3</f>
        <v>0</v>
      </c>
      <c r="X50" s="331">
        <f>('Base Data'!AZ50+'Base Data'!AX50+'Base Data'!AV50)/3</f>
        <v>0</v>
      </c>
      <c r="Y50" s="331">
        <f>('Base Data'!BB50+'Base Data'!AZ50+'Base Data'!AX50)/3</f>
        <v>0</v>
      </c>
      <c r="Z50" s="331">
        <f>('Base Data'!BD50+'Base Data'!BB50+'Base Data'!AZ50)/3</f>
        <v>0</v>
      </c>
      <c r="AA50" s="331">
        <f>('Base Data'!BF50+'Base Data'!BD50+'Base Data'!BB50)/3</f>
        <v>0</v>
      </c>
      <c r="AB50" s="331">
        <f>('Base Data'!BH50+'Base Data'!BF50+'Base Data'!BD50)/3</f>
        <v>0</v>
      </c>
      <c r="AC50" s="331">
        <f>('Base Data'!BJ50+'Base Data'!BH50+'Base Data'!BF50)/3</f>
        <v>0</v>
      </c>
      <c r="AD50" s="331">
        <f>('Base Data'!BL50+'Base Data'!BJ50+'Base Data'!BH50)/3</f>
        <v>0</v>
      </c>
    </row>
    <row r="51" spans="1:30">
      <c r="A51" s="332"/>
      <c r="B51" s="323" t="s">
        <v>151</v>
      </c>
      <c r="C51" s="331">
        <f>('Base Data'!J51+'Base Data'!H51+'Base Data'!F51)/3</f>
        <v>0</v>
      </c>
      <c r="D51" s="331">
        <f>('Base Data'!L51+'Base Data'!J51+'Base Data'!H51)/3</f>
        <v>0</v>
      </c>
      <c r="E51" s="331">
        <f>('Base Data'!N51+'Base Data'!L51+'Base Data'!J51)/3</f>
        <v>0</v>
      </c>
      <c r="F51" s="331">
        <f>('Base Data'!P51+'Base Data'!N51+'Base Data'!L51)/3</f>
        <v>0</v>
      </c>
      <c r="G51" s="331">
        <f>('Base Data'!R51+'Base Data'!P51+'Base Data'!N51)/3</f>
        <v>0</v>
      </c>
      <c r="H51" s="331">
        <f>('Base Data'!T51+'Base Data'!R51+'Base Data'!P51)/3</f>
        <v>0</v>
      </c>
      <c r="I51" s="331">
        <f>('Base Data'!V51+'Base Data'!T51+'Base Data'!R51)/3</f>
        <v>0</v>
      </c>
      <c r="J51" s="331">
        <f>('Base Data'!X51+'Base Data'!V51+'Base Data'!T51)/3</f>
        <v>0</v>
      </c>
      <c r="K51" s="331">
        <f>('Base Data'!Z51+'Base Data'!X51+'Base Data'!V51)/3</f>
        <v>0</v>
      </c>
      <c r="L51" s="331">
        <f>('Base Data'!AB51+'Base Data'!Z51+'Base Data'!X51)/3</f>
        <v>0</v>
      </c>
      <c r="M51" s="331">
        <f>('Base Data'!AD51+'Base Data'!AB51+'Base Data'!Z51)/3</f>
        <v>0</v>
      </c>
      <c r="N51" s="331">
        <f>('Base Data'!AF51+'Base Data'!AD51+'Base Data'!AB51)/3</f>
        <v>0</v>
      </c>
      <c r="O51" s="331">
        <f>('Base Data'!AH51+'Base Data'!AF51+'Base Data'!AD51)/3</f>
        <v>0.52744982333333323</v>
      </c>
      <c r="P51" s="331">
        <f>('Base Data'!AJ51+'Base Data'!AH51+'Base Data'!AF51)/3</f>
        <v>0.52744982333333323</v>
      </c>
      <c r="Q51" s="331">
        <f>('Base Data'!AL51+'Base Data'!AJ51+'Base Data'!AH51)/3</f>
        <v>0.52744982333333323</v>
      </c>
      <c r="R51" s="331">
        <f>('Base Data'!AN51+'Base Data'!AL51+'Base Data'!AJ51)/3</f>
        <v>6.3987532E-2</v>
      </c>
      <c r="S51" s="331">
        <f>('Base Data'!AP51+'Base Data'!AN51+'Base Data'!AL51)/3</f>
        <v>0.5883466553333333</v>
      </c>
      <c r="T51" s="331">
        <f>('Base Data'!AR51+'Base Data'!AP51+'Base Data'!AN51)/3</f>
        <v>1.0851338419999996</v>
      </c>
      <c r="U51" s="331">
        <f>('Base Data'!AT51+'Base Data'!AR51+'Base Data'!AP51)/3</f>
        <v>3.1603176763333329</v>
      </c>
      <c r="V51" s="331">
        <f>('Base Data'!AV51+'Base Data'!AT51+'Base Data'!AR51)/3</f>
        <v>2.6359585529999996</v>
      </c>
      <c r="W51" s="331">
        <f>('Base Data'!AX51+'Base Data'!AV51+'Base Data'!AT51)/3</f>
        <v>3.1577784866666669</v>
      </c>
      <c r="X51" s="331">
        <f>('Base Data'!AZ51+'Base Data'!AX51+'Base Data'!AV51)/3</f>
        <v>1.2938278813333335</v>
      </c>
      <c r="Y51" s="331">
        <f>('Base Data'!BB51+'Base Data'!AZ51+'Base Data'!AX51)/3</f>
        <v>1.9446168893333333</v>
      </c>
      <c r="Z51" s="331">
        <f>('Base Data'!BD51+'Base Data'!BB51+'Base Data'!AZ51)/3</f>
        <v>1.9059718803333332</v>
      </c>
      <c r="AA51" s="331">
        <f>('Base Data'!BF51+'Base Data'!BD51+'Base Data'!BB51)/3</f>
        <v>1.981420226</v>
      </c>
      <c r="AB51" s="331">
        <f>('Base Data'!BH51+'Base Data'!BF51+'Base Data'!BD51)/3</f>
        <v>1.6855800919999997</v>
      </c>
      <c r="AC51" s="331">
        <f>('Base Data'!BJ51+'Base Data'!BH51+'Base Data'!BF51)/3</f>
        <v>1.5552572119999999</v>
      </c>
      <c r="AD51" s="331">
        <f>('Base Data'!BL51+'Base Data'!BJ51+'Base Data'!BH51)/3</f>
        <v>1.3887531543333331</v>
      </c>
    </row>
    <row r="52" spans="1:30">
      <c r="A52" s="332"/>
      <c r="B52" s="323" t="s">
        <v>152</v>
      </c>
      <c r="C52" s="331">
        <f>('Base Data'!J52+'Base Data'!H52+'Base Data'!F52)/3</f>
        <v>0</v>
      </c>
      <c r="D52" s="331">
        <f>('Base Data'!L52+'Base Data'!J52+'Base Data'!H52)/3</f>
        <v>0</v>
      </c>
      <c r="E52" s="331">
        <f>('Base Data'!N52+'Base Data'!L52+'Base Data'!J52)/3</f>
        <v>0</v>
      </c>
      <c r="F52" s="331">
        <f>('Base Data'!P52+'Base Data'!N52+'Base Data'!L52)/3</f>
        <v>0</v>
      </c>
      <c r="G52" s="331">
        <f>('Base Data'!R52+'Base Data'!P52+'Base Data'!N52)/3</f>
        <v>0</v>
      </c>
      <c r="H52" s="331">
        <f>('Base Data'!T52+'Base Data'!R52+'Base Data'!P52)/3</f>
        <v>0</v>
      </c>
      <c r="I52" s="331">
        <f>('Base Data'!V52+'Base Data'!T52+'Base Data'!R52)/3</f>
        <v>0</v>
      </c>
      <c r="J52" s="331">
        <f>('Base Data'!X52+'Base Data'!V52+'Base Data'!T52)/3</f>
        <v>0</v>
      </c>
      <c r="K52" s="331">
        <f>('Base Data'!Z52+'Base Data'!X52+'Base Data'!V52)/3</f>
        <v>0</v>
      </c>
      <c r="L52" s="331">
        <f>('Base Data'!AB52+'Base Data'!Z52+'Base Data'!X52)/3</f>
        <v>0</v>
      </c>
      <c r="M52" s="331">
        <f>('Base Data'!AD52+'Base Data'!AB52+'Base Data'!Z52)/3</f>
        <v>0</v>
      </c>
      <c r="N52" s="331">
        <f>('Base Data'!AF52+'Base Data'!AD52+'Base Data'!AB52)/3</f>
        <v>0</v>
      </c>
      <c r="O52" s="331">
        <f>('Base Data'!AH52+'Base Data'!AF52+'Base Data'!AD52)/3</f>
        <v>0</v>
      </c>
      <c r="P52" s="331">
        <f>('Base Data'!AJ52+'Base Data'!AH52+'Base Data'!AF52)/3</f>
        <v>0</v>
      </c>
      <c r="Q52" s="331">
        <f>('Base Data'!AL52+'Base Data'!AJ52+'Base Data'!AH52)/3</f>
        <v>0</v>
      </c>
      <c r="R52" s="331">
        <f>('Base Data'!AN52+'Base Data'!AL52+'Base Data'!AJ52)/3</f>
        <v>0</v>
      </c>
      <c r="S52" s="331">
        <f>('Base Data'!AP52+'Base Data'!AN52+'Base Data'!AL52)/3</f>
        <v>0</v>
      </c>
      <c r="T52" s="331">
        <f>('Base Data'!AR52+'Base Data'!AP52+'Base Data'!AN52)/3</f>
        <v>0</v>
      </c>
      <c r="U52" s="331">
        <f>('Base Data'!AT52+'Base Data'!AR52+'Base Data'!AP52)/3</f>
        <v>0</v>
      </c>
      <c r="V52" s="331">
        <f>('Base Data'!AV52+'Base Data'!AT52+'Base Data'!AR52)/3</f>
        <v>0</v>
      </c>
      <c r="W52" s="331">
        <f>('Base Data'!AX52+'Base Data'!AV52+'Base Data'!AT52)/3</f>
        <v>0</v>
      </c>
      <c r="X52" s="331">
        <f>('Base Data'!AZ52+'Base Data'!AX52+'Base Data'!AV52)/3</f>
        <v>0</v>
      </c>
      <c r="Y52" s="331">
        <f>('Base Data'!BB52+'Base Data'!AZ52+'Base Data'!AX52)/3</f>
        <v>0</v>
      </c>
      <c r="Z52" s="331">
        <f>('Base Data'!BD52+'Base Data'!BB52+'Base Data'!AZ52)/3</f>
        <v>0</v>
      </c>
      <c r="AA52" s="331">
        <f>('Base Data'!BF52+'Base Data'!BD52+'Base Data'!BB52)/3</f>
        <v>0</v>
      </c>
      <c r="AB52" s="331">
        <f>('Base Data'!BH52+'Base Data'!BF52+'Base Data'!BD52)/3</f>
        <v>0</v>
      </c>
      <c r="AC52" s="331">
        <f>('Base Data'!BJ52+'Base Data'!BH52+'Base Data'!BF52)/3</f>
        <v>0</v>
      </c>
      <c r="AD52" s="331">
        <f>('Base Data'!BL52+'Base Data'!BJ52+'Base Data'!BH52)/3</f>
        <v>0</v>
      </c>
    </row>
    <row r="53" spans="1:30">
      <c r="A53" s="332"/>
      <c r="B53" s="323" t="s">
        <v>153</v>
      </c>
      <c r="C53" s="331">
        <f>('Base Data'!J53+'Base Data'!H53+'Base Data'!F53)/3</f>
        <v>0</v>
      </c>
      <c r="D53" s="331">
        <f>('Base Data'!L53+'Base Data'!J53+'Base Data'!H53)/3</f>
        <v>0</v>
      </c>
      <c r="E53" s="331">
        <f>('Base Data'!N53+'Base Data'!L53+'Base Data'!J53)/3</f>
        <v>0</v>
      </c>
      <c r="F53" s="331">
        <f>('Base Data'!P53+'Base Data'!N53+'Base Data'!L53)/3</f>
        <v>0</v>
      </c>
      <c r="G53" s="331">
        <f>('Base Data'!R53+'Base Data'!P53+'Base Data'!N53)/3</f>
        <v>0</v>
      </c>
      <c r="H53" s="331">
        <f>('Base Data'!T53+'Base Data'!R53+'Base Data'!P53)/3</f>
        <v>0</v>
      </c>
      <c r="I53" s="331">
        <f>('Base Data'!V53+'Base Data'!T53+'Base Data'!R53)/3</f>
        <v>0</v>
      </c>
      <c r="J53" s="331">
        <f>('Base Data'!X53+'Base Data'!V53+'Base Data'!T53)/3</f>
        <v>0</v>
      </c>
      <c r="K53" s="331">
        <f>('Base Data'!Z53+'Base Data'!X53+'Base Data'!V53)/3</f>
        <v>0</v>
      </c>
      <c r="L53" s="331">
        <f>('Base Data'!AB53+'Base Data'!Z53+'Base Data'!X53)/3</f>
        <v>0</v>
      </c>
      <c r="M53" s="331">
        <f>('Base Data'!AD53+'Base Data'!AB53+'Base Data'!Z53)/3</f>
        <v>0</v>
      </c>
      <c r="N53" s="331">
        <f>('Base Data'!AF53+'Base Data'!AD53+'Base Data'!AB53)/3</f>
        <v>0</v>
      </c>
      <c r="O53" s="331">
        <f>('Base Data'!AH53+'Base Data'!AF53+'Base Data'!AD53)/3</f>
        <v>0</v>
      </c>
      <c r="P53" s="331">
        <f>('Base Data'!AJ53+'Base Data'!AH53+'Base Data'!AF53)/3</f>
        <v>0</v>
      </c>
      <c r="Q53" s="331">
        <f>('Base Data'!AL53+'Base Data'!AJ53+'Base Data'!AH53)/3</f>
        <v>0</v>
      </c>
      <c r="R53" s="331">
        <f>('Base Data'!AN53+'Base Data'!AL53+'Base Data'!AJ53)/3</f>
        <v>0</v>
      </c>
      <c r="S53" s="331">
        <f>('Base Data'!AP53+'Base Data'!AN53+'Base Data'!AL53)/3</f>
        <v>0</v>
      </c>
      <c r="T53" s="331">
        <f>('Base Data'!AR53+'Base Data'!AP53+'Base Data'!AN53)/3</f>
        <v>0</v>
      </c>
      <c r="U53" s="331">
        <f>('Base Data'!AT53+'Base Data'!AR53+'Base Data'!AP53)/3</f>
        <v>0</v>
      </c>
      <c r="V53" s="331">
        <f>('Base Data'!AV53+'Base Data'!AT53+'Base Data'!AR53)/3</f>
        <v>0</v>
      </c>
      <c r="W53" s="331">
        <f>('Base Data'!AX53+'Base Data'!AV53+'Base Data'!AT53)/3</f>
        <v>0</v>
      </c>
      <c r="X53" s="331">
        <f>('Base Data'!AZ53+'Base Data'!AX53+'Base Data'!AV53)/3</f>
        <v>2.9933089999999999E-2</v>
      </c>
      <c r="Y53" s="331">
        <f>('Base Data'!BB53+'Base Data'!AZ53+'Base Data'!AX53)/3</f>
        <v>0.213066699</v>
      </c>
      <c r="Z53" s="331">
        <f>('Base Data'!BD53+'Base Data'!BB53+'Base Data'!AZ53)/3</f>
        <v>0.36216669900000004</v>
      </c>
      <c r="AA53" s="331">
        <f>('Base Data'!BF53+'Base Data'!BD53+'Base Data'!BB53)/3</f>
        <v>0.49356657600000003</v>
      </c>
      <c r="AB53" s="331">
        <f>('Base Data'!BH53+'Base Data'!BF53+'Base Data'!BD53)/3</f>
        <v>0.50190796699999995</v>
      </c>
      <c r="AC53" s="331">
        <f>('Base Data'!BJ53+'Base Data'!BH53+'Base Data'!BF53)/3</f>
        <v>0.51540214266666673</v>
      </c>
      <c r="AD53" s="331">
        <f>('Base Data'!BL53+'Base Data'!BJ53+'Base Data'!BH53)/3</f>
        <v>0.45228102166666667</v>
      </c>
    </row>
    <row r="54" spans="1:30">
      <c r="A54" s="332"/>
      <c r="B54" s="323" t="s">
        <v>154</v>
      </c>
      <c r="C54" s="331">
        <f>('Base Data'!J54+'Base Data'!H54+'Base Data'!F54)/3</f>
        <v>0</v>
      </c>
      <c r="D54" s="331">
        <f>('Base Data'!L54+'Base Data'!J54+'Base Data'!H54)/3</f>
        <v>0</v>
      </c>
      <c r="E54" s="331">
        <f>('Base Data'!N54+'Base Data'!L54+'Base Data'!J54)/3</f>
        <v>0</v>
      </c>
      <c r="F54" s="331">
        <f>('Base Data'!P54+'Base Data'!N54+'Base Data'!L54)/3</f>
        <v>0</v>
      </c>
      <c r="G54" s="331">
        <f>('Base Data'!R54+'Base Data'!P54+'Base Data'!N54)/3</f>
        <v>0</v>
      </c>
      <c r="H54" s="331">
        <f>('Base Data'!T54+'Base Data'!R54+'Base Data'!P54)/3</f>
        <v>0</v>
      </c>
      <c r="I54" s="331">
        <f>('Base Data'!V54+'Base Data'!T54+'Base Data'!R54)/3</f>
        <v>0</v>
      </c>
      <c r="J54" s="331">
        <f>('Base Data'!X54+'Base Data'!V54+'Base Data'!T54)/3</f>
        <v>0</v>
      </c>
      <c r="K54" s="331">
        <f>('Base Data'!Z54+'Base Data'!X54+'Base Data'!V54)/3</f>
        <v>0</v>
      </c>
      <c r="L54" s="331">
        <f>('Base Data'!AB54+'Base Data'!Z54+'Base Data'!X54)/3</f>
        <v>0</v>
      </c>
      <c r="M54" s="331">
        <f>('Base Data'!AD54+'Base Data'!AB54+'Base Data'!Z54)/3</f>
        <v>0</v>
      </c>
      <c r="N54" s="331">
        <f>('Base Data'!AF54+'Base Data'!AD54+'Base Data'!AB54)/3</f>
        <v>0</v>
      </c>
      <c r="O54" s="331">
        <f>('Base Data'!AH54+'Base Data'!AF54+'Base Data'!AD54)/3</f>
        <v>0</v>
      </c>
      <c r="P54" s="331">
        <f>('Base Data'!AJ54+'Base Data'!AH54+'Base Data'!AF54)/3</f>
        <v>0</v>
      </c>
      <c r="Q54" s="331">
        <f>('Base Data'!AL54+'Base Data'!AJ54+'Base Data'!AH54)/3</f>
        <v>0</v>
      </c>
      <c r="R54" s="331">
        <f>('Base Data'!AN54+'Base Data'!AL54+'Base Data'!AJ54)/3</f>
        <v>0</v>
      </c>
      <c r="S54" s="331">
        <f>('Base Data'!AP54+'Base Data'!AN54+'Base Data'!AL54)/3</f>
        <v>0</v>
      </c>
      <c r="T54" s="331">
        <f>('Base Data'!AR54+'Base Data'!AP54+'Base Data'!AN54)/3</f>
        <v>0</v>
      </c>
      <c r="U54" s="331">
        <f>('Base Data'!AT54+'Base Data'!AR54+'Base Data'!AP54)/3</f>
        <v>0</v>
      </c>
      <c r="V54" s="331">
        <f>('Base Data'!AV54+'Base Data'!AT54+'Base Data'!AR54)/3</f>
        <v>0</v>
      </c>
      <c r="W54" s="331">
        <f>('Base Data'!AX54+'Base Data'!AV54+'Base Data'!AT54)/3</f>
        <v>0</v>
      </c>
      <c r="X54" s="331">
        <f>('Base Data'!AZ54+'Base Data'!AX54+'Base Data'!AV54)/3</f>
        <v>0</v>
      </c>
      <c r="Y54" s="331">
        <f>('Base Data'!BB54+'Base Data'!AZ54+'Base Data'!AX54)/3</f>
        <v>0</v>
      </c>
      <c r="Z54" s="331">
        <f>('Base Data'!BD54+'Base Data'!BB54+'Base Data'!AZ54)/3</f>
        <v>0</v>
      </c>
      <c r="AA54" s="331">
        <f>('Base Data'!BF54+'Base Data'!BD54+'Base Data'!BB54)/3</f>
        <v>0</v>
      </c>
      <c r="AB54" s="331">
        <f>('Base Data'!BH54+'Base Data'!BF54+'Base Data'!BD54)/3</f>
        <v>0</v>
      </c>
      <c r="AC54" s="331">
        <f>('Base Data'!BJ54+'Base Data'!BH54+'Base Data'!BF54)/3</f>
        <v>5.7194820000000007E-2</v>
      </c>
      <c r="AD54" s="331">
        <f>('Base Data'!BL54+'Base Data'!BJ54+'Base Data'!BH54)/3</f>
        <v>5.7194820000000007E-2</v>
      </c>
    </row>
    <row r="55" spans="1:30" ht="15.75" thickBot="1">
      <c r="A55" s="332"/>
      <c r="B55" s="323" t="s">
        <v>155</v>
      </c>
      <c r="C55" s="331">
        <f>('Base Data'!J55+'Base Data'!H55+'Base Data'!F55)/3</f>
        <v>0</v>
      </c>
      <c r="D55" s="331">
        <f>('Base Data'!L55+'Base Data'!J55+'Base Data'!H55)/3</f>
        <v>0</v>
      </c>
      <c r="E55" s="331">
        <f>('Base Data'!N55+'Base Data'!L55+'Base Data'!J55)/3</f>
        <v>0</v>
      </c>
      <c r="F55" s="331">
        <f>('Base Data'!P55+'Base Data'!N55+'Base Data'!L55)/3</f>
        <v>0</v>
      </c>
      <c r="G55" s="331">
        <f>('Base Data'!R55+'Base Data'!P55+'Base Data'!N55)/3</f>
        <v>0</v>
      </c>
      <c r="H55" s="331">
        <f>('Base Data'!T55+'Base Data'!R55+'Base Data'!P55)/3</f>
        <v>0</v>
      </c>
      <c r="I55" s="331">
        <f>('Base Data'!V55+'Base Data'!T55+'Base Data'!R55)/3</f>
        <v>0</v>
      </c>
      <c r="J55" s="331">
        <f>('Base Data'!X55+'Base Data'!V55+'Base Data'!T55)/3</f>
        <v>0</v>
      </c>
      <c r="K55" s="331">
        <f>('Base Data'!Z55+'Base Data'!X55+'Base Data'!V55)/3</f>
        <v>0</v>
      </c>
      <c r="L55" s="331">
        <f>('Base Data'!AB55+'Base Data'!Z55+'Base Data'!X55)/3</f>
        <v>0</v>
      </c>
      <c r="M55" s="331">
        <f>('Base Data'!AD55+'Base Data'!AB55+'Base Data'!Z55)/3</f>
        <v>0</v>
      </c>
      <c r="N55" s="331">
        <f>('Base Data'!AF55+'Base Data'!AD55+'Base Data'!AB55)/3</f>
        <v>0</v>
      </c>
      <c r="O55" s="331">
        <f>('Base Data'!AH55+'Base Data'!AF55+'Base Data'!AD55)/3</f>
        <v>0</v>
      </c>
      <c r="P55" s="331">
        <f>('Base Data'!AJ55+'Base Data'!AH55+'Base Data'!AF55)/3</f>
        <v>0</v>
      </c>
      <c r="Q55" s="331">
        <f>('Base Data'!AL55+'Base Data'!AJ55+'Base Data'!AH55)/3</f>
        <v>0</v>
      </c>
      <c r="R55" s="331">
        <f>('Base Data'!AN55+'Base Data'!AL55+'Base Data'!AJ55)/3</f>
        <v>0</v>
      </c>
      <c r="S55" s="331">
        <f>('Base Data'!AP55+'Base Data'!AN55+'Base Data'!AL55)/3</f>
        <v>0</v>
      </c>
      <c r="T55" s="331">
        <f>('Base Data'!AR55+'Base Data'!AP55+'Base Data'!AN55)/3</f>
        <v>0</v>
      </c>
      <c r="U55" s="331">
        <f>('Base Data'!AT55+'Base Data'!AR55+'Base Data'!AP55)/3</f>
        <v>0</v>
      </c>
      <c r="V55" s="331">
        <f>('Base Data'!AV55+'Base Data'!AT55+'Base Data'!AR55)/3</f>
        <v>0</v>
      </c>
      <c r="W55" s="331">
        <f>('Base Data'!AX55+'Base Data'!AV55+'Base Data'!AT55)/3</f>
        <v>0</v>
      </c>
      <c r="X55" s="331">
        <f>('Base Data'!AZ55+'Base Data'!AX55+'Base Data'!AV55)/3</f>
        <v>0</v>
      </c>
      <c r="Y55" s="331">
        <f>('Base Data'!BB55+'Base Data'!AZ55+'Base Data'!AX55)/3</f>
        <v>0</v>
      </c>
      <c r="Z55" s="331">
        <f>('Base Data'!BD55+'Base Data'!BB55+'Base Data'!AZ55)/3</f>
        <v>0</v>
      </c>
      <c r="AA55" s="331">
        <f>('Base Data'!BF55+'Base Data'!BD55+'Base Data'!BB55)/3</f>
        <v>0</v>
      </c>
      <c r="AB55" s="331">
        <f>('Base Data'!BH55+'Base Data'!BF55+'Base Data'!BD55)/3</f>
        <v>0</v>
      </c>
      <c r="AC55" s="331">
        <f>('Base Data'!BJ55+'Base Data'!BH55+'Base Data'!BF55)/3</f>
        <v>0</v>
      </c>
      <c r="AD55" s="331">
        <f>('Base Data'!BL55+'Base Data'!BJ55+'Base Data'!BH55)/3</f>
        <v>5.2602875333333333E-2</v>
      </c>
    </row>
    <row r="56" spans="1:30" ht="15.75" thickBot="1">
      <c r="A56" s="337" t="s">
        <v>156</v>
      </c>
      <c r="B56" s="338"/>
      <c r="C56" s="341">
        <f>('Base Data'!J56+'Base Data'!H56+'Base Data'!F56)/3</f>
        <v>27.463549166000004</v>
      </c>
      <c r="D56" s="341">
        <f>('Base Data'!L56+'Base Data'!J56+'Base Data'!H56)/3</f>
        <v>37.932436354000004</v>
      </c>
      <c r="E56" s="341">
        <f>('Base Data'!N56+'Base Data'!L56+'Base Data'!J56)/3</f>
        <v>45.457210294666673</v>
      </c>
      <c r="F56" s="341">
        <f>('Base Data'!P56+'Base Data'!N56+'Base Data'!L56)/3</f>
        <v>43.305490013333333</v>
      </c>
      <c r="G56" s="341">
        <f>('Base Data'!R56+'Base Data'!P56+'Base Data'!N56)/3</f>
        <v>37.303374179666662</v>
      </c>
      <c r="H56" s="341">
        <f>('Base Data'!T56+'Base Data'!R56+'Base Data'!P56)/3</f>
        <v>32.011812083666662</v>
      </c>
      <c r="I56" s="341">
        <f>('Base Data'!V56+'Base Data'!T56+'Base Data'!R56)/3</f>
        <v>33.534041447</v>
      </c>
      <c r="J56" s="341">
        <f>('Base Data'!X56+'Base Data'!V56+'Base Data'!T56)/3</f>
        <v>31.356334025666666</v>
      </c>
      <c r="K56" s="341">
        <f>('Base Data'!Z56+'Base Data'!X56+'Base Data'!V56)/3</f>
        <v>34.319783306666672</v>
      </c>
      <c r="L56" s="341">
        <f>('Base Data'!AB56+'Base Data'!Z56+'Base Data'!X56)/3</f>
        <v>35.727949336333339</v>
      </c>
      <c r="M56" s="341">
        <f>('Base Data'!AD56+'Base Data'!AB56+'Base Data'!Z56)/3</f>
        <v>35.127388646333337</v>
      </c>
      <c r="N56" s="341">
        <f>('Base Data'!AF56+'Base Data'!AD56+'Base Data'!AB56)/3</f>
        <v>34.720651119666663</v>
      </c>
      <c r="O56" s="341">
        <f>('Base Data'!AH56+'Base Data'!AF56+'Base Data'!AD56)/3</f>
        <v>35.617165425333326</v>
      </c>
      <c r="P56" s="341">
        <f>('Base Data'!AJ56+'Base Data'!AH56+'Base Data'!AF56)/3</f>
        <v>34.911935577333331</v>
      </c>
      <c r="Q56" s="341">
        <f>('Base Data'!AL56+'Base Data'!AJ56+'Base Data'!AH56)/3</f>
        <v>30.676962853999999</v>
      </c>
      <c r="R56" s="341">
        <f>('Base Data'!AN56+'Base Data'!AL56+'Base Data'!AJ56)/3</f>
        <v>27.228329978333331</v>
      </c>
      <c r="S56" s="341">
        <f>('Base Data'!AP56+'Base Data'!AN56+'Base Data'!AL56)/3</f>
        <v>22.287562418999997</v>
      </c>
      <c r="T56" s="341">
        <f>('Base Data'!AR56+'Base Data'!AP56+'Base Data'!AN56)/3</f>
        <v>21.924345353666666</v>
      </c>
      <c r="U56" s="341">
        <f>('Base Data'!AT56+'Base Data'!AR56+'Base Data'!AP56)/3</f>
        <v>19.782866730666665</v>
      </c>
      <c r="V56" s="341">
        <f>('Base Data'!AV56+'Base Data'!AT56+'Base Data'!AR56)/3</f>
        <v>23.223137626333337</v>
      </c>
      <c r="W56" s="341">
        <f>('Base Data'!AX56+'Base Data'!AV56+'Base Data'!AT56)/3</f>
        <v>25.168604629666671</v>
      </c>
      <c r="X56" s="341">
        <f>('Base Data'!AZ56+'Base Data'!AX56+'Base Data'!AV56)/3</f>
        <v>30.509194948666671</v>
      </c>
      <c r="Y56" s="341">
        <f>('Base Data'!BB56+'Base Data'!AZ56+'Base Data'!AX56)/3</f>
        <v>31.236266871666661</v>
      </c>
      <c r="Z56" s="341">
        <f>('Base Data'!BD56+'Base Data'!BB56+'Base Data'!AZ56)/3</f>
        <v>36.196159790333333</v>
      </c>
      <c r="AA56" s="341">
        <f>('Base Data'!BF56+'Base Data'!BD56+'Base Data'!BB56)/3</f>
        <v>30.946529596666664</v>
      </c>
      <c r="AB56" s="341">
        <f>('Base Data'!BH56+'Base Data'!BF56+'Base Data'!BD56)/3</f>
        <v>32.361845657000003</v>
      </c>
      <c r="AC56" s="341">
        <f>('Base Data'!BJ56+'Base Data'!BH56+'Base Data'!BF56)/3</f>
        <v>31.751192904000003</v>
      </c>
      <c r="AD56" s="341">
        <f>('Base Data'!BL56+'Base Data'!BJ56+'Base Data'!BH56)/3</f>
        <v>31.683781482000001</v>
      </c>
    </row>
    <row r="57" spans="1:30">
      <c r="A57" s="328" t="s">
        <v>23</v>
      </c>
      <c r="B57" s="323" t="s">
        <v>157</v>
      </c>
      <c r="C57" s="331">
        <f>('Base Data'!J57+'Base Data'!H57+'Base Data'!F57)/3</f>
        <v>5.79693696</v>
      </c>
      <c r="D57" s="331">
        <f>('Base Data'!L57+'Base Data'!J57+'Base Data'!H57)/3</f>
        <v>6.0288087996666668</v>
      </c>
      <c r="E57" s="331">
        <f>('Base Data'!N57+'Base Data'!L57+'Base Data'!J57)/3</f>
        <v>6.3794240883333329</v>
      </c>
      <c r="F57" s="331">
        <f>('Base Data'!P57+'Base Data'!N57+'Base Data'!L57)/3</f>
        <v>5.9739406070000003</v>
      </c>
      <c r="G57" s="331">
        <f>('Base Data'!R57+'Base Data'!P57+'Base Data'!N57)/3</f>
        <v>5.9356623973333322</v>
      </c>
      <c r="H57" s="331">
        <f>('Base Data'!T57+'Base Data'!R57+'Base Data'!P57)/3</f>
        <v>5.6263569993333329</v>
      </c>
      <c r="I57" s="331">
        <f>('Base Data'!V57+'Base Data'!T57+'Base Data'!R57)/3</f>
        <v>5.6152677503333344</v>
      </c>
      <c r="J57" s="331">
        <f>('Base Data'!X57+'Base Data'!V57+'Base Data'!T57)/3</f>
        <v>5.5298280096666694</v>
      </c>
      <c r="K57" s="331">
        <f>('Base Data'!Z57+'Base Data'!X57+'Base Data'!V57)/3</f>
        <v>4.6121398610000011</v>
      </c>
      <c r="L57" s="331">
        <f>('Base Data'!AB57+'Base Data'!Z57+'Base Data'!X57)/3</f>
        <v>4.4819765653333334</v>
      </c>
      <c r="M57" s="331">
        <f>('Base Data'!AD57+'Base Data'!AB57+'Base Data'!Z57)/3</f>
        <v>3.8771512983333332</v>
      </c>
      <c r="N57" s="331">
        <f>('Base Data'!AF57+'Base Data'!AD57+'Base Data'!AB57)/3</f>
        <v>4.2546188160000016</v>
      </c>
      <c r="O57" s="331">
        <f>('Base Data'!AH57+'Base Data'!AF57+'Base Data'!AD57)/3</f>
        <v>4.3456312320000015</v>
      </c>
      <c r="P57" s="331">
        <f>('Base Data'!AJ57+'Base Data'!AH57+'Base Data'!AF57)/3</f>
        <v>4.6457324793333337</v>
      </c>
      <c r="Q57" s="331">
        <f>('Base Data'!AL57+'Base Data'!AJ57+'Base Data'!AH57)/3</f>
        <v>4.6014785396666662</v>
      </c>
      <c r="R57" s="331">
        <f>('Base Data'!AN57+'Base Data'!AL57+'Base Data'!AJ57)/3</f>
        <v>4.5065945653333337</v>
      </c>
      <c r="S57" s="331">
        <f>('Base Data'!AP57+'Base Data'!AN57+'Base Data'!AL57)/3</f>
        <v>4.0821684776666656</v>
      </c>
      <c r="T57" s="331">
        <f>('Base Data'!AR57+'Base Data'!AP57+'Base Data'!AN57)/3</f>
        <v>3.8682265719999998</v>
      </c>
      <c r="U57" s="331">
        <f>('Base Data'!AT57+'Base Data'!AR57+'Base Data'!AP57)/3</f>
        <v>3.8177242209999993</v>
      </c>
      <c r="V57" s="331">
        <f>('Base Data'!AV57+'Base Data'!AT57+'Base Data'!AR57)/3</f>
        <v>3.8743554836666672</v>
      </c>
      <c r="W57" s="331">
        <f>('Base Data'!AX57+'Base Data'!AV57+'Base Data'!AT57)/3</f>
        <v>3.5009114979999993</v>
      </c>
      <c r="X57" s="331">
        <f>('Base Data'!AZ57+'Base Data'!AX57+'Base Data'!AV57)/3</f>
        <v>3.1795295406666662</v>
      </c>
      <c r="Y57" s="331">
        <f>('Base Data'!BB57+'Base Data'!AZ57+'Base Data'!AX57)/3</f>
        <v>3.0490174443333333</v>
      </c>
      <c r="Z57" s="331">
        <f>('Base Data'!BD57+'Base Data'!BB57+'Base Data'!AZ57)/3</f>
        <v>3.4340001873333326</v>
      </c>
      <c r="AA57" s="331">
        <f>('Base Data'!BF57+'Base Data'!BD57+'Base Data'!BB57)/3</f>
        <v>3.2182808689999987</v>
      </c>
      <c r="AB57" s="331">
        <f>('Base Data'!BH57+'Base Data'!BF57+'Base Data'!BD57)/3</f>
        <v>3.1120343493333329</v>
      </c>
      <c r="AC57" s="331">
        <f>('Base Data'!BJ57+'Base Data'!BH57+'Base Data'!BF57)/3</f>
        <v>2.5864030209999993</v>
      </c>
      <c r="AD57" s="331">
        <f>('Base Data'!BL57+'Base Data'!BJ57+'Base Data'!BH57)/3</f>
        <v>2.4477324596666663</v>
      </c>
    </row>
    <row r="58" spans="1:30">
      <c r="A58" s="332"/>
      <c r="B58" s="323" t="s">
        <v>158</v>
      </c>
      <c r="C58" s="331">
        <f>('Base Data'!J58+'Base Data'!H58+'Base Data'!F58)/3</f>
        <v>1.4975975000000001</v>
      </c>
      <c r="D58" s="331">
        <f>('Base Data'!L58+'Base Data'!J58+'Base Data'!H58)/3</f>
        <v>1.5504861666666667</v>
      </c>
      <c r="E58" s="331">
        <f>('Base Data'!N58+'Base Data'!L58+'Base Data'!J58)/3</f>
        <v>1.5134565</v>
      </c>
      <c r="F58" s="331">
        <f>('Base Data'!P58+'Base Data'!N58+'Base Data'!L58)/3</f>
        <v>1.606522</v>
      </c>
      <c r="G58" s="331">
        <f>('Base Data'!R58+'Base Data'!P58+'Base Data'!N58)/3</f>
        <v>2.0170991666666667</v>
      </c>
      <c r="H58" s="331">
        <f>('Base Data'!T58+'Base Data'!R58+'Base Data'!P58)/3</f>
        <v>1.5768075000000001</v>
      </c>
      <c r="I58" s="331">
        <f>('Base Data'!V58+'Base Data'!T58+'Base Data'!R58)/3</f>
        <v>1.8362333333333334</v>
      </c>
      <c r="J58" s="331">
        <f>('Base Data'!X58+'Base Data'!V58+'Base Data'!T58)/3</f>
        <v>1.932568333333333</v>
      </c>
      <c r="K58" s="331">
        <f>('Base Data'!Z58+'Base Data'!X58+'Base Data'!V58)/3</f>
        <v>2.1488358316666663</v>
      </c>
      <c r="L58" s="331">
        <f>('Base Data'!AB58+'Base Data'!Z58+'Base Data'!X58)/3</f>
        <v>1.9913074983333328</v>
      </c>
      <c r="M58" s="331">
        <f>('Base Data'!AD58+'Base Data'!AB58+'Base Data'!Z58)/3</f>
        <v>1.5751824983333333</v>
      </c>
      <c r="N58" s="331">
        <f>('Base Data'!AF58+'Base Data'!AD58+'Base Data'!AB58)/3</f>
        <v>1.6678470000000001</v>
      </c>
      <c r="O58" s="331">
        <f>('Base Data'!AH58+'Base Data'!AF58+'Base Data'!AD58)/3</f>
        <v>1.578753947</v>
      </c>
      <c r="P58" s="331">
        <f>('Base Data'!AJ58+'Base Data'!AH58+'Base Data'!AF58)/3</f>
        <v>1.5988429293333333</v>
      </c>
      <c r="Q58" s="331">
        <f>('Base Data'!AL58+'Base Data'!AJ58+'Base Data'!AH58)/3</f>
        <v>1.5894423033333334</v>
      </c>
      <c r="R58" s="331">
        <f>('Base Data'!AN58+'Base Data'!AL58+'Base Data'!AJ58)/3</f>
        <v>1.6431776379999998</v>
      </c>
      <c r="S58" s="331">
        <f>('Base Data'!AP58+'Base Data'!AN58+'Base Data'!AL58)/3</f>
        <v>1.4960671800000001</v>
      </c>
      <c r="T58" s="331">
        <f>('Base Data'!AR58+'Base Data'!AP58+'Base Data'!AN58)/3</f>
        <v>1.3975815169999999</v>
      </c>
      <c r="U58" s="331">
        <f>('Base Data'!AT58+'Base Data'!AR58+'Base Data'!AP58)/3</f>
        <v>1.2704821199999996</v>
      </c>
      <c r="V58" s="331">
        <f>('Base Data'!AV58+'Base Data'!AT58+'Base Data'!AR58)/3</f>
        <v>1.2259418456666662</v>
      </c>
      <c r="W58" s="331">
        <f>('Base Data'!AX58+'Base Data'!AV58+'Base Data'!AT58)/3</f>
        <v>1.1300740909999998</v>
      </c>
      <c r="X58" s="331">
        <f>('Base Data'!AZ58+'Base Data'!AX58+'Base Data'!AV58)/3</f>
        <v>1.1924384503333332</v>
      </c>
      <c r="Y58" s="331">
        <f>('Base Data'!BB58+'Base Data'!AZ58+'Base Data'!AX58)/3</f>
        <v>1.4251458723333332</v>
      </c>
      <c r="Z58" s="331">
        <f>('Base Data'!BD58+'Base Data'!BB58+'Base Data'!AZ58)/3</f>
        <v>1.4082568550000001</v>
      </c>
      <c r="AA58" s="331">
        <f>('Base Data'!BF58+'Base Data'!BD58+'Base Data'!BB58)/3</f>
        <v>1.1731304510000002</v>
      </c>
      <c r="AB58" s="331">
        <f>('Base Data'!BH58+'Base Data'!BF58+'Base Data'!BD58)/3</f>
        <v>0.97418780566666685</v>
      </c>
      <c r="AC58" s="331">
        <f>('Base Data'!BJ58+'Base Data'!BH58+'Base Data'!BF58)/3</f>
        <v>1.1985082683333335</v>
      </c>
      <c r="AD58" s="331">
        <f>('Base Data'!BL58+'Base Data'!BJ58+'Base Data'!BH58)/3</f>
        <v>1.3935160283333332</v>
      </c>
    </row>
    <row r="59" spans="1:30">
      <c r="A59" s="332"/>
      <c r="B59" s="323" t="s">
        <v>159</v>
      </c>
      <c r="C59" s="331">
        <f>('Base Data'!J59+'Base Data'!H59+'Base Data'!F59)/3</f>
        <v>1.5436676106666665</v>
      </c>
      <c r="D59" s="331">
        <f>('Base Data'!L59+'Base Data'!J59+'Base Data'!H59)/3</f>
        <v>1.1760566139999999</v>
      </c>
      <c r="E59" s="331">
        <f>('Base Data'!N59+'Base Data'!L59+'Base Data'!J59)/3</f>
        <v>0.86994219766666669</v>
      </c>
      <c r="F59" s="331">
        <f>('Base Data'!P59+'Base Data'!N59+'Base Data'!L59)/3</f>
        <v>0.87751875466666662</v>
      </c>
      <c r="G59" s="331">
        <f>('Base Data'!R59+'Base Data'!P59+'Base Data'!N59)/3</f>
        <v>0.84622856633333343</v>
      </c>
      <c r="H59" s="331">
        <f>('Base Data'!T59+'Base Data'!R59+'Base Data'!P59)/3</f>
        <v>1.2911606470000001</v>
      </c>
      <c r="I59" s="331">
        <f>('Base Data'!V59+'Base Data'!T59+'Base Data'!R59)/3</f>
        <v>1.9194814186666667</v>
      </c>
      <c r="J59" s="331">
        <f>('Base Data'!X59+'Base Data'!V59+'Base Data'!T59)/3</f>
        <v>1.5721607213333335</v>
      </c>
      <c r="K59" s="331">
        <f>('Base Data'!Z59+'Base Data'!X59+'Base Data'!V59)/3</f>
        <v>1.2796281680000001</v>
      </c>
      <c r="L59" s="331">
        <f>('Base Data'!AB59+'Base Data'!Z59+'Base Data'!X59)/3</f>
        <v>0.54530009599999996</v>
      </c>
      <c r="M59" s="331">
        <f>('Base Data'!AD59+'Base Data'!AB59+'Base Data'!Z59)/3</f>
        <v>0.44112122566666673</v>
      </c>
      <c r="N59" s="331">
        <f>('Base Data'!AF59+'Base Data'!AD59+'Base Data'!AB59)/3</f>
        <v>0.28508522633333333</v>
      </c>
      <c r="O59" s="331">
        <f>('Base Data'!AH59+'Base Data'!AF59+'Base Data'!AD59)/3</f>
        <v>0.34254500300000007</v>
      </c>
      <c r="P59" s="331">
        <f>('Base Data'!AJ59+'Base Data'!AH59+'Base Data'!AF59)/3</f>
        <v>0.27906550900000004</v>
      </c>
      <c r="Q59" s="331">
        <f>('Base Data'!AL59+'Base Data'!AJ59+'Base Data'!AH59)/3</f>
        <v>0.18914488833333334</v>
      </c>
      <c r="R59" s="331">
        <f>('Base Data'!AN59+'Base Data'!AL59+'Base Data'!AJ59)/3</f>
        <v>8.0186306666666665E-2</v>
      </c>
      <c r="S59" s="331">
        <f>('Base Data'!AP59+'Base Data'!AN59+'Base Data'!AL59)/3</f>
        <v>0.12857934666666668</v>
      </c>
      <c r="T59" s="331">
        <f>('Base Data'!AR59+'Base Data'!AP59+'Base Data'!AN59)/3</f>
        <v>0.11086077133333333</v>
      </c>
      <c r="U59" s="331">
        <f>('Base Data'!AT59+'Base Data'!AR59+'Base Data'!AP59)/3</f>
        <v>0.100965343</v>
      </c>
      <c r="V59" s="331">
        <f>('Base Data'!AV59+'Base Data'!AT59+'Base Data'!AR59)/3</f>
        <v>0.10408733433333332</v>
      </c>
      <c r="W59" s="331">
        <f>('Base Data'!AX59+'Base Data'!AV59+'Base Data'!AT59)/3</f>
        <v>0.16849141166666667</v>
      </c>
      <c r="X59" s="331">
        <f>('Base Data'!AZ59+'Base Data'!AX59+'Base Data'!AV59)/3</f>
        <v>0.23975072166666667</v>
      </c>
      <c r="Y59" s="331">
        <f>('Base Data'!BB59+'Base Data'!AZ59+'Base Data'!AX59)/3</f>
        <v>0.30251742133333331</v>
      </c>
      <c r="Z59" s="331">
        <f>('Base Data'!BD59+'Base Data'!BB59+'Base Data'!AZ59)/3</f>
        <v>0.24540953933333332</v>
      </c>
      <c r="AA59" s="331">
        <f>('Base Data'!BF59+'Base Data'!BD59+'Base Data'!BB59)/3</f>
        <v>0.152898275</v>
      </c>
      <c r="AB59" s="331">
        <f>('Base Data'!BH59+'Base Data'!BF59+'Base Data'!BD59)/3</f>
        <v>6.5029644000000011E-2</v>
      </c>
      <c r="AC59" s="331">
        <f>('Base Data'!BJ59+'Base Data'!BH59+'Base Data'!BF59)/3</f>
        <v>6.2131810666666676E-2</v>
      </c>
      <c r="AD59" s="331">
        <f>('Base Data'!BL59+'Base Data'!BJ59+'Base Data'!BH59)/3</f>
        <v>4.4850516666666673E-2</v>
      </c>
    </row>
    <row r="60" spans="1:30">
      <c r="A60" s="332"/>
      <c r="B60" s="323" t="s">
        <v>160</v>
      </c>
      <c r="C60" s="331">
        <f>('Base Data'!J60+'Base Data'!H60+'Base Data'!F60)/3</f>
        <v>0</v>
      </c>
      <c r="D60" s="331">
        <f>('Base Data'!L60+'Base Data'!J60+'Base Data'!H60)/3</f>
        <v>0</v>
      </c>
      <c r="E60" s="331">
        <f>('Base Data'!N60+'Base Data'!L60+'Base Data'!J60)/3</f>
        <v>0</v>
      </c>
      <c r="F60" s="331">
        <f>('Base Data'!P60+'Base Data'!N60+'Base Data'!L60)/3</f>
        <v>0</v>
      </c>
      <c r="G60" s="331">
        <f>('Base Data'!R60+'Base Data'!P60+'Base Data'!N60)/3</f>
        <v>0</v>
      </c>
      <c r="H60" s="331">
        <f>('Base Data'!T60+'Base Data'!R60+'Base Data'!P60)/3</f>
        <v>0.50381666666666669</v>
      </c>
      <c r="I60" s="331">
        <f>('Base Data'!V60+'Base Data'!T60+'Base Data'!R60)/3</f>
        <v>0.50381666666666669</v>
      </c>
      <c r="J60" s="331">
        <f>('Base Data'!X60+'Base Data'!V60+'Base Data'!T60)/3</f>
        <v>0.50381666666666669</v>
      </c>
      <c r="K60" s="331">
        <f>('Base Data'!Z60+'Base Data'!X60+'Base Data'!V60)/3</f>
        <v>0</v>
      </c>
      <c r="L60" s="331">
        <f>('Base Data'!AB60+'Base Data'!Z60+'Base Data'!X60)/3</f>
        <v>0</v>
      </c>
      <c r="M60" s="331">
        <f>('Base Data'!AD60+'Base Data'!AB60+'Base Data'!Z60)/3</f>
        <v>0</v>
      </c>
      <c r="N60" s="331">
        <f>('Base Data'!AF60+'Base Data'!AD60+'Base Data'!AB60)/3</f>
        <v>0</v>
      </c>
      <c r="O60" s="331">
        <f>('Base Data'!AH60+'Base Data'!AF60+'Base Data'!AD60)/3</f>
        <v>0</v>
      </c>
      <c r="P60" s="331">
        <f>('Base Data'!AJ60+'Base Data'!AH60+'Base Data'!AF60)/3</f>
        <v>0</v>
      </c>
      <c r="Q60" s="331">
        <f>('Base Data'!AL60+'Base Data'!AJ60+'Base Data'!AH60)/3</f>
        <v>0</v>
      </c>
      <c r="R60" s="331">
        <f>('Base Data'!AN60+'Base Data'!AL60+'Base Data'!AJ60)/3</f>
        <v>0</v>
      </c>
      <c r="S60" s="331">
        <f>('Base Data'!AP60+'Base Data'!AN60+'Base Data'!AL60)/3</f>
        <v>0</v>
      </c>
      <c r="T60" s="331">
        <f>('Base Data'!AR60+'Base Data'!AP60+'Base Data'!AN60)/3</f>
        <v>0</v>
      </c>
      <c r="U60" s="331">
        <f>('Base Data'!AT60+'Base Data'!AR60+'Base Data'!AP60)/3</f>
        <v>0</v>
      </c>
      <c r="V60" s="331">
        <f>('Base Data'!AV60+'Base Data'!AT60+'Base Data'!AR60)/3</f>
        <v>0</v>
      </c>
      <c r="W60" s="331">
        <f>('Base Data'!AX60+'Base Data'!AV60+'Base Data'!AT60)/3</f>
        <v>0</v>
      </c>
      <c r="X60" s="331">
        <f>('Base Data'!AZ60+'Base Data'!AX60+'Base Data'!AV60)/3</f>
        <v>0</v>
      </c>
      <c r="Y60" s="331">
        <f>('Base Data'!BB60+'Base Data'!AZ60+'Base Data'!AX60)/3</f>
        <v>0</v>
      </c>
      <c r="Z60" s="331">
        <f>('Base Data'!BD60+'Base Data'!BB60+'Base Data'!AZ60)/3</f>
        <v>0</v>
      </c>
      <c r="AA60" s="331">
        <f>('Base Data'!BF60+'Base Data'!BD60+'Base Data'!BB60)/3</f>
        <v>0</v>
      </c>
      <c r="AB60" s="331">
        <f>('Base Data'!BH60+'Base Data'!BF60+'Base Data'!BD60)/3</f>
        <v>0</v>
      </c>
      <c r="AC60" s="331">
        <f>('Base Data'!BJ60+'Base Data'!BH60+'Base Data'!BF60)/3</f>
        <v>0</v>
      </c>
      <c r="AD60" s="331">
        <f>('Base Data'!BL60+'Base Data'!BJ60+'Base Data'!BH60)/3</f>
        <v>0</v>
      </c>
    </row>
    <row r="61" spans="1:30">
      <c r="A61" s="332"/>
      <c r="B61" s="323" t="s">
        <v>161</v>
      </c>
      <c r="C61" s="331">
        <f>('Base Data'!J61+'Base Data'!H61+'Base Data'!F61)/3</f>
        <v>0</v>
      </c>
      <c r="D61" s="331">
        <f>('Base Data'!L61+'Base Data'!J61+'Base Data'!H61)/3</f>
        <v>0</v>
      </c>
      <c r="E61" s="331">
        <f>('Base Data'!N61+'Base Data'!L61+'Base Data'!J61)/3</f>
        <v>0</v>
      </c>
      <c r="F61" s="331">
        <f>('Base Data'!P61+'Base Data'!N61+'Base Data'!L61)/3</f>
        <v>0</v>
      </c>
      <c r="G61" s="331">
        <f>('Base Data'!R61+'Base Data'!P61+'Base Data'!N61)/3</f>
        <v>0</v>
      </c>
      <c r="H61" s="331">
        <f>('Base Data'!T61+'Base Data'!R61+'Base Data'!P61)/3</f>
        <v>0</v>
      </c>
      <c r="I61" s="331">
        <f>('Base Data'!V61+'Base Data'!T61+'Base Data'!R61)/3</f>
        <v>0</v>
      </c>
      <c r="J61" s="331">
        <f>('Base Data'!X61+'Base Data'!V61+'Base Data'!T61)/3</f>
        <v>0</v>
      </c>
      <c r="K61" s="331">
        <f>('Base Data'!Z61+'Base Data'!X61+'Base Data'!V61)/3</f>
        <v>0</v>
      </c>
      <c r="L61" s="331">
        <f>('Base Data'!AB61+'Base Data'!Z61+'Base Data'!X61)/3</f>
        <v>0</v>
      </c>
      <c r="M61" s="331">
        <f>('Base Data'!AD61+'Base Data'!AB61+'Base Data'!Z61)/3</f>
        <v>0</v>
      </c>
      <c r="N61" s="331">
        <f>('Base Data'!AF61+'Base Data'!AD61+'Base Data'!AB61)/3</f>
        <v>0</v>
      </c>
      <c r="O61" s="331">
        <f>('Base Data'!AH61+'Base Data'!AF61+'Base Data'!AD61)/3</f>
        <v>0</v>
      </c>
      <c r="P61" s="331">
        <f>('Base Data'!AJ61+'Base Data'!AH61+'Base Data'!AF61)/3</f>
        <v>0</v>
      </c>
      <c r="Q61" s="331">
        <f>('Base Data'!AL61+'Base Data'!AJ61+'Base Data'!AH61)/3</f>
        <v>0</v>
      </c>
      <c r="R61" s="331">
        <f>('Base Data'!AN61+'Base Data'!AL61+'Base Data'!AJ61)/3</f>
        <v>0</v>
      </c>
      <c r="S61" s="331">
        <f>('Base Data'!AP61+'Base Data'!AN61+'Base Data'!AL61)/3</f>
        <v>0</v>
      </c>
      <c r="T61" s="331">
        <f>('Base Data'!AR61+'Base Data'!AP61+'Base Data'!AN61)/3</f>
        <v>0</v>
      </c>
      <c r="U61" s="331">
        <f>('Base Data'!AT61+'Base Data'!AR61+'Base Data'!AP61)/3</f>
        <v>0</v>
      </c>
      <c r="V61" s="331">
        <f>('Base Data'!AV61+'Base Data'!AT61+'Base Data'!AR61)/3</f>
        <v>0</v>
      </c>
      <c r="W61" s="331">
        <f>('Base Data'!AX61+'Base Data'!AV61+'Base Data'!AT61)/3</f>
        <v>0</v>
      </c>
      <c r="X61" s="331">
        <f>('Base Data'!AZ61+'Base Data'!AX61+'Base Data'!AV61)/3</f>
        <v>0</v>
      </c>
      <c r="Y61" s="331">
        <f>('Base Data'!BB61+'Base Data'!AZ61+'Base Data'!AX61)/3</f>
        <v>0</v>
      </c>
      <c r="Z61" s="331">
        <f>('Base Data'!BD61+'Base Data'!BB61+'Base Data'!AZ61)/3</f>
        <v>0</v>
      </c>
      <c r="AA61" s="331">
        <f>('Base Data'!BF61+'Base Data'!BD61+'Base Data'!BB61)/3</f>
        <v>0</v>
      </c>
      <c r="AB61" s="331">
        <f>('Base Data'!BH61+'Base Data'!BF61+'Base Data'!BD61)/3</f>
        <v>0</v>
      </c>
      <c r="AC61" s="331">
        <f>('Base Data'!BJ61+'Base Data'!BH61+'Base Data'!BF61)/3</f>
        <v>0</v>
      </c>
      <c r="AD61" s="331">
        <f>('Base Data'!BL61+'Base Data'!BJ61+'Base Data'!BH61)/3</f>
        <v>0</v>
      </c>
    </row>
    <row r="62" spans="1:30" ht="15.75" thickBot="1">
      <c r="A62" s="332"/>
      <c r="B62" s="323" t="s">
        <v>162</v>
      </c>
      <c r="C62" s="331">
        <f>('Base Data'!J62+'Base Data'!H62+'Base Data'!F62)/3</f>
        <v>0</v>
      </c>
      <c r="D62" s="331">
        <f>('Base Data'!L62+'Base Data'!J62+'Base Data'!H62)/3</f>
        <v>0</v>
      </c>
      <c r="E62" s="331">
        <f>('Base Data'!N62+'Base Data'!L62+'Base Data'!J62)/3</f>
        <v>0</v>
      </c>
      <c r="F62" s="331">
        <f>('Base Data'!P62+'Base Data'!N62+'Base Data'!L62)/3</f>
        <v>0</v>
      </c>
      <c r="G62" s="331">
        <f>('Base Data'!R62+'Base Data'!P62+'Base Data'!N62)/3</f>
        <v>0</v>
      </c>
      <c r="H62" s="331">
        <f>('Base Data'!T62+'Base Data'!R62+'Base Data'!P62)/3</f>
        <v>0</v>
      </c>
      <c r="I62" s="331">
        <f>('Base Data'!V62+'Base Data'!T62+'Base Data'!R62)/3</f>
        <v>0</v>
      </c>
      <c r="J62" s="331">
        <f>('Base Data'!X62+'Base Data'!V62+'Base Data'!T62)/3</f>
        <v>0</v>
      </c>
      <c r="K62" s="331">
        <f>('Base Data'!Z62+'Base Data'!X62+'Base Data'!V62)/3</f>
        <v>0</v>
      </c>
      <c r="L62" s="331">
        <f>('Base Data'!AB62+'Base Data'!Z62+'Base Data'!X62)/3</f>
        <v>0</v>
      </c>
      <c r="M62" s="331">
        <f>('Base Data'!AD62+'Base Data'!AB62+'Base Data'!Z62)/3</f>
        <v>0</v>
      </c>
      <c r="N62" s="331">
        <f>('Base Data'!AF62+'Base Data'!AD62+'Base Data'!AB62)/3</f>
        <v>0</v>
      </c>
      <c r="O62" s="331">
        <f>('Base Data'!AH62+'Base Data'!AF62+'Base Data'!AD62)/3</f>
        <v>0</v>
      </c>
      <c r="P62" s="331">
        <f>('Base Data'!AJ62+'Base Data'!AH62+'Base Data'!AF62)/3</f>
        <v>0</v>
      </c>
      <c r="Q62" s="331">
        <f>('Base Data'!AL62+'Base Data'!AJ62+'Base Data'!AH62)/3</f>
        <v>0</v>
      </c>
      <c r="R62" s="331">
        <f>('Base Data'!AN62+'Base Data'!AL62+'Base Data'!AJ62)/3</f>
        <v>0</v>
      </c>
      <c r="S62" s="331">
        <f>('Base Data'!AP62+'Base Data'!AN62+'Base Data'!AL62)/3</f>
        <v>0</v>
      </c>
      <c r="T62" s="331">
        <f>('Base Data'!AR62+'Base Data'!AP62+'Base Data'!AN62)/3</f>
        <v>0</v>
      </c>
      <c r="U62" s="331">
        <f>('Base Data'!AT62+'Base Data'!AR62+'Base Data'!AP62)/3</f>
        <v>0</v>
      </c>
      <c r="V62" s="331">
        <f>('Base Data'!AV62+'Base Data'!AT62+'Base Data'!AR62)/3</f>
        <v>0</v>
      </c>
      <c r="W62" s="331">
        <f>('Base Data'!AX62+'Base Data'!AV62+'Base Data'!AT62)/3</f>
        <v>0</v>
      </c>
      <c r="X62" s="331">
        <f>('Base Data'!AZ62+'Base Data'!AX62+'Base Data'!AV62)/3</f>
        <v>0</v>
      </c>
      <c r="Y62" s="331">
        <f>('Base Data'!BB62+'Base Data'!AZ62+'Base Data'!AX62)/3</f>
        <v>0</v>
      </c>
      <c r="Z62" s="331">
        <f>('Base Data'!BD62+'Base Data'!BB62+'Base Data'!AZ62)/3</f>
        <v>0</v>
      </c>
      <c r="AA62" s="331">
        <f>('Base Data'!BF62+'Base Data'!BD62+'Base Data'!BB62)/3</f>
        <v>0</v>
      </c>
      <c r="AB62" s="331">
        <f>('Base Data'!BH62+'Base Data'!BF62+'Base Data'!BD62)/3</f>
        <v>0</v>
      </c>
      <c r="AC62" s="331">
        <f>('Base Data'!BJ62+'Base Data'!BH62+'Base Data'!BF62)/3</f>
        <v>0</v>
      </c>
      <c r="AD62" s="331">
        <f>('Base Data'!BL62+'Base Data'!BJ62+'Base Data'!BH62)/3</f>
        <v>0</v>
      </c>
    </row>
    <row r="63" spans="1:30" ht="15.75" thickBot="1">
      <c r="A63" s="337" t="s">
        <v>163</v>
      </c>
      <c r="B63" s="338"/>
      <c r="C63" s="341">
        <f>('Base Data'!J63+'Base Data'!H63+'Base Data'!F63)/3</f>
        <v>8.8382020706666662</v>
      </c>
      <c r="D63" s="341">
        <f>('Base Data'!L63+'Base Data'!J63+'Base Data'!H63)/3</f>
        <v>8.7553515803333326</v>
      </c>
      <c r="E63" s="341">
        <f>('Base Data'!N63+'Base Data'!L63+'Base Data'!J63)/3</f>
        <v>8.7628227859999992</v>
      </c>
      <c r="F63" s="341">
        <f>('Base Data'!P63+'Base Data'!N63+'Base Data'!L63)/3</f>
        <v>8.4579813616666666</v>
      </c>
      <c r="G63" s="341">
        <f>('Base Data'!R63+'Base Data'!P63+'Base Data'!N63)/3</f>
        <v>8.7989901303333315</v>
      </c>
      <c r="H63" s="341">
        <f>('Base Data'!T63+'Base Data'!R63+'Base Data'!P63)/3</f>
        <v>8.9981418130000002</v>
      </c>
      <c r="I63" s="341">
        <f>('Base Data'!V63+'Base Data'!T63+'Base Data'!R63)/3</f>
        <v>9.874799169000001</v>
      </c>
      <c r="J63" s="341">
        <f>('Base Data'!X63+'Base Data'!V63+'Base Data'!T63)/3</f>
        <v>9.5383737310000036</v>
      </c>
      <c r="K63" s="341">
        <f>('Base Data'!Z63+'Base Data'!X63+'Base Data'!V63)/3</f>
        <v>8.0406038606666694</v>
      </c>
      <c r="L63" s="341">
        <f>('Base Data'!AB63+'Base Data'!Z63+'Base Data'!X63)/3</f>
        <v>7.0185841596666663</v>
      </c>
      <c r="M63" s="341">
        <f>('Base Data'!AD63+'Base Data'!AB63+'Base Data'!Z63)/3</f>
        <v>5.8934550223333337</v>
      </c>
      <c r="N63" s="341">
        <f>('Base Data'!AF63+'Base Data'!AD63+'Base Data'!AB63)/3</f>
        <v>6.2075510423333347</v>
      </c>
      <c r="O63" s="341">
        <f>('Base Data'!AH63+'Base Data'!AF63+'Base Data'!AD63)/3</f>
        <v>6.2669301820000003</v>
      </c>
      <c r="P63" s="341">
        <f>('Base Data'!AJ63+'Base Data'!AH63+'Base Data'!AF63)/3</f>
        <v>6.5236409176666674</v>
      </c>
      <c r="Q63" s="341">
        <f>('Base Data'!AL63+'Base Data'!AJ63+'Base Data'!AH63)/3</f>
        <v>6.3800657313333344</v>
      </c>
      <c r="R63" s="341">
        <f>('Base Data'!AN63+'Base Data'!AL63+'Base Data'!AJ63)/3</f>
        <v>6.2299585100000003</v>
      </c>
      <c r="S63" s="341">
        <f>('Base Data'!AP63+'Base Data'!AN63+'Base Data'!AL63)/3</f>
        <v>5.7068150043333334</v>
      </c>
      <c r="T63" s="341">
        <f>('Base Data'!AR63+'Base Data'!AP63+'Base Data'!AN63)/3</f>
        <v>5.3766688603333321</v>
      </c>
      <c r="U63" s="341">
        <f>('Base Data'!AT63+'Base Data'!AR63+'Base Data'!AP63)/3</f>
        <v>5.1891716839999988</v>
      </c>
      <c r="V63" s="341">
        <f>('Base Data'!AV63+'Base Data'!AT63+'Base Data'!AR63)/3</f>
        <v>5.2043846636666666</v>
      </c>
      <c r="W63" s="341">
        <f>('Base Data'!AX63+'Base Data'!AV63+'Base Data'!AT63)/3</f>
        <v>4.7994770006666663</v>
      </c>
      <c r="X63" s="341">
        <f>('Base Data'!AZ63+'Base Data'!AX63+'Base Data'!AV63)/3</f>
        <v>4.6117187126666668</v>
      </c>
      <c r="Y63" s="341">
        <f>('Base Data'!BB63+'Base Data'!AZ63+'Base Data'!AX63)/3</f>
        <v>4.7766807379999996</v>
      </c>
      <c r="Z63" s="341">
        <f>('Base Data'!BD63+'Base Data'!BB63+'Base Data'!AZ63)/3</f>
        <v>5.0876665816666664</v>
      </c>
      <c r="AA63" s="341">
        <f>('Base Data'!BF63+'Base Data'!BD63+'Base Data'!BB63)/3</f>
        <v>4.5443095949999988</v>
      </c>
      <c r="AB63" s="341">
        <f>('Base Data'!BH63+'Base Data'!BF63+'Base Data'!BD63)/3</f>
        <v>4.1512517989999997</v>
      </c>
      <c r="AC63" s="341">
        <f>('Base Data'!BJ63+'Base Data'!BH63+'Base Data'!BF63)/3</f>
        <v>3.8470430999999992</v>
      </c>
      <c r="AD63" s="341">
        <f>('Base Data'!BL63+'Base Data'!BJ63+'Base Data'!BH63)/3</f>
        <v>3.8860990046666664</v>
      </c>
    </row>
    <row r="64" spans="1:30">
      <c r="A64" s="328"/>
      <c r="B64" s="323"/>
      <c r="C64" s="331"/>
      <c r="D64" s="331"/>
      <c r="E64" s="331"/>
      <c r="F64" s="331"/>
      <c r="G64" s="331"/>
      <c r="H64" s="331"/>
      <c r="I64" s="331"/>
      <c r="J64" s="331"/>
      <c r="K64" s="331"/>
      <c r="L64" s="331"/>
      <c r="M64" s="331"/>
      <c r="N64" s="331"/>
      <c r="O64" s="331"/>
      <c r="P64" s="331"/>
      <c r="Q64" s="331"/>
      <c r="R64" s="331"/>
      <c r="S64" s="331"/>
      <c r="T64" s="331"/>
      <c r="U64" s="331"/>
      <c r="V64" s="331"/>
      <c r="W64" s="331"/>
      <c r="X64" s="331"/>
      <c r="Y64" s="331"/>
      <c r="Z64" s="331"/>
      <c r="AA64" s="331"/>
      <c r="AB64" s="331"/>
      <c r="AC64" s="331"/>
      <c r="AD64" s="331"/>
    </row>
    <row r="65" spans="1:30">
      <c r="A65" s="328" t="s">
        <v>24</v>
      </c>
      <c r="B65" s="347" t="s">
        <v>164</v>
      </c>
      <c r="C65" s="331">
        <f>('Base Data'!J65+'Base Data'!H65+'Base Data'!F65)/3</f>
        <v>0.24288448900000001</v>
      </c>
      <c r="D65" s="331">
        <f>('Base Data'!L65+'Base Data'!J65+'Base Data'!H65)/3</f>
        <v>0.22018977200000001</v>
      </c>
      <c r="E65" s="331">
        <f>('Base Data'!N65+'Base Data'!L65+'Base Data'!J65)/3</f>
        <v>0.31392263366666667</v>
      </c>
      <c r="F65" s="331">
        <f>('Base Data'!P65+'Base Data'!N65+'Base Data'!L65)/3</f>
        <v>0.25358706533333336</v>
      </c>
      <c r="G65" s="331">
        <f>('Base Data'!R65+'Base Data'!P65+'Base Data'!N65)/3</f>
        <v>0.25557557133333336</v>
      </c>
      <c r="H65" s="331">
        <f>('Base Data'!T65+'Base Data'!R65+'Base Data'!P65)/3</f>
        <v>0.23063988933333335</v>
      </c>
      <c r="I65" s="331">
        <f>('Base Data'!V65+'Base Data'!T65+'Base Data'!R65)/3</f>
        <v>0.483160488</v>
      </c>
      <c r="J65" s="331">
        <f>('Base Data'!X65+'Base Data'!V65+'Base Data'!T65)/3</f>
        <v>0.41298484233333332</v>
      </c>
      <c r="K65" s="331">
        <f>('Base Data'!Z65+'Base Data'!X65+'Base Data'!V65)/3</f>
        <v>0.48315617799999994</v>
      </c>
      <c r="L65" s="331">
        <f>('Base Data'!AB65+'Base Data'!Z65+'Base Data'!X65)/3</f>
        <v>0.32806492166666662</v>
      </c>
      <c r="M65" s="331">
        <f>('Base Data'!AD65+'Base Data'!AB65+'Base Data'!Z65)/3</f>
        <v>0.6737940796666666</v>
      </c>
      <c r="N65" s="331">
        <f>('Base Data'!AF65+'Base Data'!AD65+'Base Data'!AB65)/3</f>
        <v>0.74867277266666665</v>
      </c>
      <c r="O65" s="331">
        <f>('Base Data'!AH65+'Base Data'!AF65+'Base Data'!AD65)/3</f>
        <v>0.73007320766666661</v>
      </c>
      <c r="P65" s="331">
        <f>('Base Data'!AJ65+'Base Data'!AH65+'Base Data'!AF65)/3</f>
        <v>0.55037529866666668</v>
      </c>
      <c r="Q65" s="331">
        <f>('Base Data'!AL65+'Base Data'!AJ65+'Base Data'!AH65)/3</f>
        <v>0.42296756033333333</v>
      </c>
      <c r="R65" s="331">
        <f>('Base Data'!AN65+'Base Data'!AL65+'Base Data'!AJ65)/3</f>
        <v>0.52416329766666669</v>
      </c>
      <c r="S65" s="331">
        <f>('Base Data'!AP65+'Base Data'!AN65+'Base Data'!AL65)/3</f>
        <v>0.44134516433333332</v>
      </c>
      <c r="T65" s="331">
        <f>('Base Data'!AR65+'Base Data'!AP65+'Base Data'!AN65)/3</f>
        <v>0.44204175400000006</v>
      </c>
      <c r="U65" s="331">
        <f>('Base Data'!AT65+'Base Data'!AR65+'Base Data'!AP65)/3</f>
        <v>0.30566073500000002</v>
      </c>
      <c r="V65" s="331">
        <f>('Base Data'!AV65+'Base Data'!AT65+'Base Data'!AR65)/3</f>
        <v>0.26847877066666664</v>
      </c>
      <c r="W65" s="331">
        <f>('Base Data'!AX65+'Base Data'!AV65+'Base Data'!AT65)/3</f>
        <v>0.15857824933333334</v>
      </c>
      <c r="X65" s="331">
        <f>('Base Data'!AZ65+'Base Data'!AX65+'Base Data'!AV65)/3</f>
        <v>0.20493312133333333</v>
      </c>
      <c r="Y65" s="331">
        <f>('Base Data'!BB65+'Base Data'!AZ65+'Base Data'!AX65)/3</f>
        <v>0.29434937533333333</v>
      </c>
      <c r="Z65" s="331">
        <f>('Base Data'!BD65+'Base Data'!BB65+'Base Data'!AZ65)/3</f>
        <v>0.35732302766666663</v>
      </c>
      <c r="AA65" s="331">
        <f>('Base Data'!BF65+'Base Data'!BD65+'Base Data'!BB65)/3</f>
        <v>0.31480897833333338</v>
      </c>
      <c r="AB65" s="331">
        <f>('Base Data'!BH65+'Base Data'!BF65+'Base Data'!BD65)/3</f>
        <v>0.22438832333333333</v>
      </c>
      <c r="AC65" s="331">
        <f>('Base Data'!BJ65+'Base Data'!BH65+'Base Data'!BF65)/3</f>
        <v>0.22819066566666668</v>
      </c>
      <c r="AD65" s="331">
        <f>('Base Data'!BL65+'Base Data'!BJ65+'Base Data'!BH65)/3</f>
        <v>0.24693230233333333</v>
      </c>
    </row>
    <row r="66" spans="1:30">
      <c r="A66" s="332"/>
      <c r="B66" s="347" t="s">
        <v>165</v>
      </c>
      <c r="C66" s="331">
        <f>('Base Data'!J66+'Base Data'!H66+'Base Data'!F66)/3</f>
        <v>1.0501516426666666</v>
      </c>
      <c r="D66" s="331">
        <f>('Base Data'!L66+'Base Data'!J66+'Base Data'!H66)/3</f>
        <v>1.2126443779999998</v>
      </c>
      <c r="E66" s="331">
        <f>('Base Data'!N66+'Base Data'!L66+'Base Data'!J66)/3</f>
        <v>0.9674730709999998</v>
      </c>
      <c r="F66" s="331">
        <f>('Base Data'!P66+'Base Data'!N66+'Base Data'!L66)/3</f>
        <v>0.75693768199999989</v>
      </c>
      <c r="G66" s="331">
        <f>('Base Data'!R66+'Base Data'!P66+'Base Data'!N66)/3</f>
        <v>1.0666742513333334</v>
      </c>
      <c r="H66" s="331">
        <f>('Base Data'!T66+'Base Data'!R66+'Base Data'!P66)/3</f>
        <v>1.9240890749999997</v>
      </c>
      <c r="I66" s="331">
        <f>('Base Data'!V66+'Base Data'!T66+'Base Data'!R66)/3</f>
        <v>2.7663222746666665</v>
      </c>
      <c r="J66" s="331">
        <f>('Base Data'!X66+'Base Data'!V66+'Base Data'!T66)/3</f>
        <v>2.911646541333333</v>
      </c>
      <c r="K66" s="331">
        <f>('Base Data'!Z66+'Base Data'!X66+'Base Data'!V66)/3</f>
        <v>2.3110589173333334</v>
      </c>
      <c r="L66" s="331">
        <f>('Base Data'!AB66+'Base Data'!Z66+'Base Data'!X66)/3</f>
        <v>1.7115601066666664</v>
      </c>
      <c r="M66" s="331">
        <f>('Base Data'!AD66+'Base Data'!AB66+'Base Data'!Z66)/3</f>
        <v>1.2757958796666669</v>
      </c>
      <c r="N66" s="331">
        <f>('Base Data'!AF66+'Base Data'!AD66+'Base Data'!AB66)/3</f>
        <v>1.3582678653333335</v>
      </c>
      <c r="O66" s="331">
        <f>('Base Data'!AH66+'Base Data'!AF66+'Base Data'!AD66)/3</f>
        <v>1.1848640373333332</v>
      </c>
      <c r="P66" s="331">
        <f>('Base Data'!AJ66+'Base Data'!AH66+'Base Data'!AF66)/3</f>
        <v>1.0589018933333334</v>
      </c>
      <c r="Q66" s="331">
        <f>('Base Data'!AL66+'Base Data'!AJ66+'Base Data'!AH66)/3</f>
        <v>0.6839278723333333</v>
      </c>
      <c r="R66" s="331">
        <f>('Base Data'!AN66+'Base Data'!AL66+'Base Data'!AJ66)/3</f>
        <v>0.8069803510000001</v>
      </c>
      <c r="S66" s="331">
        <f>('Base Data'!AP66+'Base Data'!AN66+'Base Data'!AL66)/3</f>
        <v>0.98872589433333324</v>
      </c>
      <c r="T66" s="331">
        <f>('Base Data'!AR66+'Base Data'!AP66+'Base Data'!AN66)/3</f>
        <v>0.87097185899999996</v>
      </c>
      <c r="U66" s="331">
        <f>('Base Data'!AT66+'Base Data'!AR66+'Base Data'!AP66)/3</f>
        <v>0.80735821933333318</v>
      </c>
      <c r="V66" s="331">
        <f>('Base Data'!AV66+'Base Data'!AT66+'Base Data'!AR66)/3</f>
        <v>0.66413972999999993</v>
      </c>
      <c r="W66" s="331">
        <f>('Base Data'!AX66+'Base Data'!AV66+'Base Data'!AT66)/3</f>
        <v>0.65746515766666669</v>
      </c>
      <c r="X66" s="331">
        <f>('Base Data'!AZ66+'Base Data'!AX66+'Base Data'!AV66)/3</f>
        <v>0.33732972699999997</v>
      </c>
      <c r="Y66" s="331">
        <f>('Base Data'!BB66+'Base Data'!AZ66+'Base Data'!AX66)/3</f>
        <v>0.30816594600000008</v>
      </c>
      <c r="Z66" s="331">
        <f>('Base Data'!BD66+'Base Data'!BB66+'Base Data'!AZ66)/3</f>
        <v>0.24733865633333332</v>
      </c>
      <c r="AA66" s="331">
        <f>('Base Data'!BF66+'Base Data'!BD66+'Base Data'!BB66)/3</f>
        <v>0.34093349633333342</v>
      </c>
      <c r="AB66" s="331">
        <f>('Base Data'!BH66+'Base Data'!BF66+'Base Data'!BD66)/3</f>
        <v>0.30402796466666671</v>
      </c>
      <c r="AC66" s="331">
        <f>('Base Data'!BJ66+'Base Data'!BH66+'Base Data'!BF66)/3</f>
        <v>0.36889301366666666</v>
      </c>
      <c r="AD66" s="331">
        <f>('Base Data'!BL66+'Base Data'!BJ66+'Base Data'!BH66)/3</f>
        <v>0.46826245866666666</v>
      </c>
    </row>
    <row r="67" spans="1:30" ht="15.75" thickBot="1">
      <c r="A67" s="332"/>
      <c r="B67" s="323"/>
      <c r="C67" s="331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31"/>
      <c r="Y67" s="331"/>
      <c r="Z67" s="331"/>
      <c r="AA67" s="331"/>
      <c r="AB67" s="331"/>
      <c r="AC67" s="331"/>
      <c r="AD67" s="331"/>
    </row>
    <row r="68" spans="1:30" ht="15.75" thickBot="1">
      <c r="A68" s="337" t="s">
        <v>166</v>
      </c>
      <c r="B68" s="338"/>
      <c r="C68" s="341">
        <f>('Base Data'!J68+'Base Data'!H68+'Base Data'!F68)/3</f>
        <v>1.2930361316666665</v>
      </c>
      <c r="D68" s="341">
        <f>('Base Data'!L68+'Base Data'!J68+'Base Data'!H68)/3</f>
        <v>1.4328341499999997</v>
      </c>
      <c r="E68" s="341">
        <f>('Base Data'!N68+'Base Data'!L68+'Base Data'!J68)/3</f>
        <v>1.2813957046666664</v>
      </c>
      <c r="F68" s="341">
        <f>('Base Data'!P68+'Base Data'!N68+'Base Data'!L68)/3</f>
        <v>1.0105247473333332</v>
      </c>
      <c r="G68" s="341">
        <f>('Base Data'!R68+'Base Data'!P68+'Base Data'!N68)/3</f>
        <v>1.3222498226666666</v>
      </c>
      <c r="H68" s="341">
        <f>('Base Data'!T68+'Base Data'!R68+'Base Data'!P68)/3</f>
        <v>2.1547289643333332</v>
      </c>
      <c r="I68" s="341">
        <f>('Base Data'!V68+'Base Data'!T68+'Base Data'!R68)/3</f>
        <v>3.2494827626666662</v>
      </c>
      <c r="J68" s="341">
        <f>('Base Data'!X68+'Base Data'!V68+'Base Data'!T68)/3</f>
        <v>3.3246313836666661</v>
      </c>
      <c r="K68" s="341">
        <f>('Base Data'!Z68+'Base Data'!X68+'Base Data'!V68)/3</f>
        <v>2.7942150953333331</v>
      </c>
      <c r="L68" s="341">
        <f>('Base Data'!AB68+'Base Data'!Z68+'Base Data'!X68)/3</f>
        <v>2.0396250283333335</v>
      </c>
      <c r="M68" s="341">
        <f>('Base Data'!AD68+'Base Data'!AB68+'Base Data'!Z68)/3</f>
        <v>1.9495899593333335</v>
      </c>
      <c r="N68" s="341">
        <f>('Base Data'!AF68+'Base Data'!AD68+'Base Data'!AB68)/3</f>
        <v>2.1069406380000006</v>
      </c>
      <c r="O68" s="341">
        <f>('Base Data'!AH68+'Base Data'!AF68+'Base Data'!AD68)/3</f>
        <v>1.9149372450000002</v>
      </c>
      <c r="P68" s="341">
        <f>('Base Data'!AJ68+'Base Data'!AH68+'Base Data'!AF68)/3</f>
        <v>1.6092771920000002</v>
      </c>
      <c r="Q68" s="341">
        <f>('Base Data'!AL68+'Base Data'!AJ68+'Base Data'!AH68)/3</f>
        <v>1.1068954326666667</v>
      </c>
      <c r="R68" s="341">
        <f>('Base Data'!AN68+'Base Data'!AL68+'Base Data'!AJ68)/3</f>
        <v>1.3311436486666668</v>
      </c>
      <c r="S68" s="341">
        <f>('Base Data'!AP68+'Base Data'!AN68+'Base Data'!AL68)/3</f>
        <v>1.4300710586666667</v>
      </c>
      <c r="T68" s="341">
        <f>('Base Data'!AR68+'Base Data'!AP68+'Base Data'!AN68)/3</f>
        <v>1.3130136129999999</v>
      </c>
      <c r="U68" s="341">
        <f>('Base Data'!AT68+'Base Data'!AR68+'Base Data'!AP68)/3</f>
        <v>1.1130189543333333</v>
      </c>
      <c r="V68" s="341">
        <f>('Base Data'!AV68+'Base Data'!AT68+'Base Data'!AR68)/3</f>
        <v>0.93261850066666663</v>
      </c>
      <c r="W68" s="341">
        <f>('Base Data'!AX68+'Base Data'!AV68+'Base Data'!AT68)/3</f>
        <v>0.816043407</v>
      </c>
      <c r="X68" s="341">
        <f>('Base Data'!AZ68+'Base Data'!AX68+'Base Data'!AV68)/3</f>
        <v>0.54226284833333338</v>
      </c>
      <c r="Y68" s="341">
        <f>('Base Data'!BB68+'Base Data'!AZ68+'Base Data'!AX68)/3</f>
        <v>0.60251532133333341</v>
      </c>
      <c r="Z68" s="341">
        <f>('Base Data'!BD68+'Base Data'!BB68+'Base Data'!AZ68)/3</f>
        <v>0.60466168400000009</v>
      </c>
      <c r="AA68" s="341">
        <f>('Base Data'!BF68+'Base Data'!BD68+'Base Data'!BB68)/3</f>
        <v>0.6557424746666668</v>
      </c>
      <c r="AB68" s="341">
        <f>('Base Data'!BH68+'Base Data'!BF68+'Base Data'!BD68)/3</f>
        <v>0.52841628799999996</v>
      </c>
      <c r="AC68" s="341">
        <f>('Base Data'!BJ68+'Base Data'!BH68+'Base Data'!BF68)/3</f>
        <v>0.59708367933333339</v>
      </c>
      <c r="AD68" s="341">
        <f>('Base Data'!BL68+'Base Data'!BJ68+'Base Data'!BH68)/3</f>
        <v>0.7151947609999999</v>
      </c>
    </row>
    <row r="69" spans="1:30">
      <c r="A69" s="328"/>
      <c r="B69" s="342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345"/>
      <c r="AB69" s="345"/>
      <c r="AC69" s="345"/>
      <c r="AD69" s="345"/>
    </row>
    <row r="70" spans="1:30" ht="15.75" thickBot="1">
      <c r="A70" s="328" t="s">
        <v>167</v>
      </c>
      <c r="B70" s="342"/>
      <c r="C70" s="374">
        <f>('Base Data'!J70+'Base Data'!H70+'Base Data'!F70)/3</f>
        <v>3.764E-3</v>
      </c>
      <c r="D70" s="374">
        <f>('Base Data'!L70+'Base Data'!J70+'Base Data'!H70)/3</f>
        <v>3.764E-3</v>
      </c>
      <c r="E70" s="374">
        <f>('Base Data'!N70+'Base Data'!L70+'Base Data'!J70)/3</f>
        <v>6.4139000000000002E-3</v>
      </c>
      <c r="F70" s="374">
        <f>('Base Data'!P70+'Base Data'!N70+'Base Data'!L70)/3</f>
        <v>2.6499000000000002E-3</v>
      </c>
      <c r="G70" s="374">
        <f>('Base Data'!R70+'Base Data'!P70+'Base Data'!N70)/3</f>
        <v>6.2632666666666672E-3</v>
      </c>
      <c r="H70" s="374">
        <f>('Base Data'!T70+'Base Data'!R70+'Base Data'!P70)/3</f>
        <v>3.6133666666666665E-3</v>
      </c>
      <c r="I70" s="374">
        <f>('Base Data'!V70+'Base Data'!T70+'Base Data'!R70)/3</f>
        <v>3.6133666666666665E-3</v>
      </c>
      <c r="J70" s="374">
        <f>('Base Data'!X70+'Base Data'!V70+'Base Data'!T70)/3</f>
        <v>0</v>
      </c>
      <c r="K70" s="374">
        <f>('Base Data'!Z70+'Base Data'!X70+'Base Data'!V70)/3</f>
        <v>3.5000000000000001E-3</v>
      </c>
      <c r="L70" s="374">
        <f>('Base Data'!AB70+'Base Data'!Z70+'Base Data'!X70)/3</f>
        <v>3.5000000000000001E-3</v>
      </c>
      <c r="M70" s="374">
        <f>('Base Data'!AD70+'Base Data'!AB70+'Base Data'!Z70)/3</f>
        <v>8.5876275000000002E-2</v>
      </c>
      <c r="N70" s="374">
        <f>('Base Data'!AF70+'Base Data'!AD70+'Base Data'!AB70)/3</f>
        <v>0.10964627500000002</v>
      </c>
      <c r="O70" s="374">
        <f>('Base Data'!AH70+'Base Data'!AF70+'Base Data'!AD70)/3</f>
        <v>0.13134481233333334</v>
      </c>
      <c r="P70" s="374">
        <f>('Base Data'!AJ70+'Base Data'!AH70+'Base Data'!AF70)/3</f>
        <v>6.6395007333333325E-2</v>
      </c>
      <c r="Q70" s="374">
        <f>('Base Data'!AL70+'Base Data'!AJ70+'Base Data'!AH70)/3</f>
        <v>0.20767504333333334</v>
      </c>
      <c r="R70" s="374">
        <f>('Base Data'!AN70+'Base Data'!AL70+'Base Data'!AJ70)/3</f>
        <v>0.35633897200000003</v>
      </c>
      <c r="S70" s="374">
        <f>('Base Data'!AP70+'Base Data'!AN70+'Base Data'!AL70)/3</f>
        <v>0.42359474366666666</v>
      </c>
      <c r="T70" s="374">
        <f>('Base Data'!AR70+'Base Data'!AP70+'Base Data'!AN70)/3</f>
        <v>0.258878041</v>
      </c>
      <c r="U70" s="374">
        <f>('Base Data'!AT70+'Base Data'!AR70+'Base Data'!AP70)/3</f>
        <v>0.18272446800000006</v>
      </c>
      <c r="V70" s="374">
        <f>('Base Data'!AV70+'Base Data'!AT70+'Base Data'!AR70)/3</f>
        <v>0.18325186400000001</v>
      </c>
      <c r="W70" s="374">
        <f>('Base Data'!AX70+'Base Data'!AV70+'Base Data'!AT70)/3</f>
        <v>0.33788629366666667</v>
      </c>
      <c r="X70" s="374">
        <f>('Base Data'!AZ70+'Base Data'!AX70+'Base Data'!AV70)/3</f>
        <v>0.406185566</v>
      </c>
      <c r="Y70" s="374">
        <f>('Base Data'!BB70+'Base Data'!AZ70+'Base Data'!AX70)/3</f>
        <v>0.40107673599999999</v>
      </c>
      <c r="Z70" s="374">
        <f>('Base Data'!BD70+'Base Data'!BB70+'Base Data'!AZ70)/3</f>
        <v>0.31659173466666662</v>
      </c>
      <c r="AA70" s="374">
        <f>('Base Data'!BF70+'Base Data'!BD70+'Base Data'!BB70)/3</f>
        <v>0.30790288799999993</v>
      </c>
      <c r="AB70" s="374">
        <f>('Base Data'!BH70+'Base Data'!BF70+'Base Data'!BD70)/3</f>
        <v>0.2278020803333333</v>
      </c>
      <c r="AC70" s="374">
        <f>('Base Data'!BJ70+'Base Data'!BH70+'Base Data'!BF70)/3</f>
        <v>0.61326742766666675</v>
      </c>
      <c r="AD70" s="374">
        <f>('Base Data'!BL70+'Base Data'!BJ70+'Base Data'!BH70)/3</f>
        <v>0.5880005943333334</v>
      </c>
    </row>
    <row r="71" spans="1:30" ht="15.75" thickBot="1">
      <c r="A71" s="337" t="s">
        <v>168</v>
      </c>
      <c r="B71" s="338"/>
      <c r="C71" s="341">
        <f>('Base Data'!J71+'Base Data'!H71+'Base Data'!F71)/3</f>
        <v>3.764E-3</v>
      </c>
      <c r="D71" s="341">
        <f>('Base Data'!L71+'Base Data'!J71+'Base Data'!H71)/3</f>
        <v>3.764E-3</v>
      </c>
      <c r="E71" s="341">
        <f>('Base Data'!N71+'Base Data'!L71+'Base Data'!J71)/3</f>
        <v>6.4139000000000002E-3</v>
      </c>
      <c r="F71" s="341">
        <f>('Base Data'!P71+'Base Data'!N71+'Base Data'!L71)/3</f>
        <v>2.6499000000000002E-3</v>
      </c>
      <c r="G71" s="341">
        <f>('Base Data'!R71+'Base Data'!P71+'Base Data'!N71)/3</f>
        <v>6.2632666666666672E-3</v>
      </c>
      <c r="H71" s="341">
        <f>('Base Data'!T71+'Base Data'!R71+'Base Data'!P71)/3</f>
        <v>3.6133666666666665E-3</v>
      </c>
      <c r="I71" s="341">
        <f>('Base Data'!V71+'Base Data'!T71+'Base Data'!R71)/3</f>
        <v>3.6133666666666665E-3</v>
      </c>
      <c r="J71" s="341">
        <f>('Base Data'!X71+'Base Data'!V71+'Base Data'!T71)/3</f>
        <v>0</v>
      </c>
      <c r="K71" s="341">
        <f>('Base Data'!Z71+'Base Data'!X71+'Base Data'!V71)/3</f>
        <v>3.5000000000000001E-3</v>
      </c>
      <c r="L71" s="341">
        <f>('Base Data'!AB71+'Base Data'!Z71+'Base Data'!X71)/3</f>
        <v>3.5000000000000001E-3</v>
      </c>
      <c r="M71" s="341">
        <f>('Base Data'!AD71+'Base Data'!AB71+'Base Data'!Z71)/3</f>
        <v>8.5876275000000002E-2</v>
      </c>
      <c r="N71" s="341">
        <f>('Base Data'!AF71+'Base Data'!AD71+'Base Data'!AB71)/3</f>
        <v>0.10964627500000002</v>
      </c>
      <c r="O71" s="341">
        <f>('Base Data'!AH71+'Base Data'!AF71+'Base Data'!AD71)/3</f>
        <v>0.13134481233333334</v>
      </c>
      <c r="P71" s="341">
        <f>('Base Data'!AJ71+'Base Data'!AH71+'Base Data'!AF71)/3</f>
        <v>6.6395007333333325E-2</v>
      </c>
      <c r="Q71" s="341">
        <f>('Base Data'!AL71+'Base Data'!AJ71+'Base Data'!AH71)/3</f>
        <v>0.20767504333333334</v>
      </c>
      <c r="R71" s="341">
        <f>('Base Data'!AN71+'Base Data'!AL71+'Base Data'!AJ71)/3</f>
        <v>0.35633897200000003</v>
      </c>
      <c r="S71" s="341">
        <f>('Base Data'!AP71+'Base Data'!AN71+'Base Data'!AL71)/3</f>
        <v>0.42359474366666666</v>
      </c>
      <c r="T71" s="341">
        <f>('Base Data'!AR71+'Base Data'!AP71+'Base Data'!AN71)/3</f>
        <v>0.258878041</v>
      </c>
      <c r="U71" s="341">
        <f>('Base Data'!AT71+'Base Data'!AR71+'Base Data'!AP71)/3</f>
        <v>0.18272446800000006</v>
      </c>
      <c r="V71" s="341">
        <f>('Base Data'!AV71+'Base Data'!AT71+'Base Data'!AR71)/3</f>
        <v>0.18325186400000001</v>
      </c>
      <c r="W71" s="341">
        <f>('Base Data'!AX71+'Base Data'!AV71+'Base Data'!AT71)/3</f>
        <v>0.33788629366666667</v>
      </c>
      <c r="X71" s="341">
        <f>('Base Data'!AZ71+'Base Data'!AX71+'Base Data'!AV71)/3</f>
        <v>0.406185566</v>
      </c>
      <c r="Y71" s="341">
        <f>('Base Data'!BB71+'Base Data'!AZ71+'Base Data'!AX71)/3</f>
        <v>0.40107673599999999</v>
      </c>
      <c r="Z71" s="341">
        <f>('Base Data'!BD71+'Base Data'!BB71+'Base Data'!AZ71)/3</f>
        <v>0.31659173466666662</v>
      </c>
      <c r="AA71" s="341">
        <f>('Base Data'!BF71+'Base Data'!BD71+'Base Data'!BB71)/3</f>
        <v>0.30790288799999993</v>
      </c>
      <c r="AB71" s="341">
        <f>('Base Data'!BH71+'Base Data'!BF71+'Base Data'!BD71)/3</f>
        <v>0.2278020803333333</v>
      </c>
      <c r="AC71" s="341">
        <f>('Base Data'!BJ71+'Base Data'!BH71+'Base Data'!BF71)/3</f>
        <v>0.61326742766666675</v>
      </c>
      <c r="AD71" s="341">
        <f>('Base Data'!BL71+'Base Data'!BJ71+'Base Data'!BH71)/3</f>
        <v>0.5880005943333334</v>
      </c>
    </row>
    <row r="72" spans="1:30" ht="15.75" thickBot="1">
      <c r="A72" s="328"/>
      <c r="B72" s="342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345"/>
      <c r="AB72" s="345"/>
      <c r="AC72" s="345"/>
      <c r="AD72" s="345"/>
    </row>
    <row r="73" spans="1:30" ht="15.75" thickBot="1">
      <c r="A73" s="337" t="s">
        <v>169</v>
      </c>
      <c r="B73" s="338"/>
      <c r="C73" s="341">
        <f>('Base Data'!J73+'Base Data'!H73+'Base Data'!F73)/3</f>
        <v>106.51062627900001</v>
      </c>
      <c r="D73" s="341">
        <f>('Base Data'!L73+'Base Data'!J73+'Base Data'!H73)/3</f>
        <v>118.92984676166664</v>
      </c>
      <c r="E73" s="341">
        <f>('Base Data'!N73+'Base Data'!L73+'Base Data'!J73)/3</f>
        <v>133.78884279399998</v>
      </c>
      <c r="F73" s="341">
        <f>('Base Data'!P73+'Base Data'!N73+'Base Data'!L73)/3</f>
        <v>126.83854791299997</v>
      </c>
      <c r="G73" s="341">
        <f>('Base Data'!R73+'Base Data'!P73+'Base Data'!N73)/3</f>
        <v>121.34051934533331</v>
      </c>
      <c r="H73" s="341">
        <f>('Base Data'!T73+'Base Data'!R73+'Base Data'!P73)/3</f>
        <v>113.94307541366668</v>
      </c>
      <c r="I73" s="341">
        <f>('Base Data'!V73+'Base Data'!T73+'Base Data'!R73)/3</f>
        <v>127.29388869600001</v>
      </c>
      <c r="J73" s="341">
        <f>('Base Data'!X73+'Base Data'!V73+'Base Data'!T73)/3</f>
        <v>129.12459678133337</v>
      </c>
      <c r="K73" s="341">
        <f>('Base Data'!Z73+'Base Data'!X73+'Base Data'!V73)/3</f>
        <v>128.65682266866668</v>
      </c>
      <c r="L73" s="341">
        <f>('Base Data'!AB73+'Base Data'!Z73+'Base Data'!X73)/3</f>
        <v>115.05162714266669</v>
      </c>
      <c r="M73" s="341">
        <f>('Base Data'!AD73+'Base Data'!AB73+'Base Data'!Z73)/3</f>
        <v>108.92373783633333</v>
      </c>
      <c r="N73" s="341">
        <f>('Base Data'!AF73+'Base Data'!AD73+'Base Data'!AB73)/3</f>
        <v>104.18771484400001</v>
      </c>
      <c r="O73" s="341">
        <f>('Base Data'!AH73+'Base Data'!AF73+'Base Data'!AD73)/3</f>
        <v>111.42224568233333</v>
      </c>
      <c r="P73" s="341">
        <f>('Base Data'!AJ73+'Base Data'!AH73+'Base Data'!AF73)/3</f>
        <v>102.870305569</v>
      </c>
      <c r="Q73" s="341">
        <f>('Base Data'!AL73+'Base Data'!AJ73+'Base Data'!AH73)/3</f>
        <v>100.23841172666668</v>
      </c>
      <c r="R73" s="341">
        <f>('Base Data'!AN73+'Base Data'!AL73+'Base Data'!AJ73)/3</f>
        <v>84.703049281999995</v>
      </c>
      <c r="S73" s="341">
        <f>('Base Data'!AP73+'Base Data'!AN73+'Base Data'!AL73)/3</f>
        <v>80.998563863666661</v>
      </c>
      <c r="T73" s="341">
        <f>('Base Data'!AR73+'Base Data'!AP73+'Base Data'!AN73)/3</f>
        <v>76.008247043333327</v>
      </c>
      <c r="U73" s="341">
        <f>('Base Data'!AT73+'Base Data'!AR73+'Base Data'!AP73)/3</f>
        <v>78.653893628693339</v>
      </c>
      <c r="V73" s="341">
        <f>('Base Data'!AV73+'Base Data'!AT73+'Base Data'!AR73)/3</f>
        <v>80.868301371360005</v>
      </c>
      <c r="W73" s="341">
        <f>('Base Data'!AX73+'Base Data'!AV73+'Base Data'!AT73)/3</f>
        <v>85.416812536693328</v>
      </c>
      <c r="X73" s="341">
        <f>('Base Data'!AZ73+'Base Data'!AX73+'Base Data'!AV73)/3</f>
        <v>87.07054201166666</v>
      </c>
      <c r="Y73" s="341">
        <f>('Base Data'!BB73+'Base Data'!AZ73+'Base Data'!AX73)/3</f>
        <v>85.076120382333329</v>
      </c>
      <c r="Z73" s="341">
        <f>('Base Data'!BD73+'Base Data'!BB73+'Base Data'!AZ73)/3</f>
        <v>81.612615320999993</v>
      </c>
      <c r="AA73" s="341">
        <f>('Base Data'!BF73+'Base Data'!BD73+'Base Data'!BB73)/3</f>
        <v>68.324357039000006</v>
      </c>
      <c r="AB73" s="341">
        <f>('Base Data'!BH73+'Base Data'!BF73+'Base Data'!BD73)/3</f>
        <v>68.580431571333335</v>
      </c>
      <c r="AC73" s="341">
        <f>('Base Data'!BJ73+'Base Data'!BH73+'Base Data'!BF73)/3</f>
        <v>71.637411563000001</v>
      </c>
      <c r="AD73" s="341">
        <f>('Base Data'!BL73+'Base Data'!BJ73+'Base Data'!BH73)/3</f>
        <v>79.074012616999994</v>
      </c>
    </row>
    <row r="74" spans="1:30">
      <c r="A74" s="351" t="s">
        <v>170</v>
      </c>
      <c r="B74" s="352"/>
      <c r="C74" s="355">
        <f>('Base Data'!J74+'Base Data'!H74+'Base Data'!F74)/3</f>
        <v>0.21421508866666664</v>
      </c>
      <c r="D74" s="355">
        <f>('Base Data'!L74+'Base Data'!J74+'Base Data'!H74)/3</f>
        <v>0.31510049133333334</v>
      </c>
      <c r="E74" s="355">
        <f>('Base Data'!N74+'Base Data'!L74+'Base Data'!J74)/3</f>
        <v>0.43160646733333313</v>
      </c>
      <c r="F74" s="355">
        <f>('Base Data'!P74+'Base Data'!N74+'Base Data'!L74)/3</f>
        <v>0.39024176299999974</v>
      </c>
      <c r="G74" s="355">
        <f>('Base Data'!R74+'Base Data'!P74+'Base Data'!N74)/3</f>
        <v>0.28623214599999974</v>
      </c>
      <c r="H74" s="355">
        <f>('Base Data'!T74+'Base Data'!R74+'Base Data'!P74)/3</f>
        <v>9.0506596666666647E-2</v>
      </c>
      <c r="I74" s="355">
        <f>('Base Data'!V74+'Base Data'!T74+'Base Data'!R74)/3</f>
        <v>1.7243936666666675E-3</v>
      </c>
      <c r="J74" s="355">
        <f>('Base Data'!X74+'Base Data'!V74+'Base Data'!T74)/3</f>
        <v>1.0839090000000001E-2</v>
      </c>
      <c r="K74" s="355">
        <f>('Base Data'!Z74+'Base Data'!X74+'Base Data'!V74)/3</f>
        <v>6.7408069000000029E-2</v>
      </c>
      <c r="L74" s="355">
        <f>('Base Data'!AB74+'Base Data'!Z74+'Base Data'!X74)/3</f>
        <v>0.12300994700000005</v>
      </c>
      <c r="M74" s="355">
        <f>('Base Data'!AD74+'Base Data'!AB74+'Base Data'!Z74)/3</f>
        <v>0.19290481066666673</v>
      </c>
      <c r="N74" s="355">
        <f>('Base Data'!AF74+'Base Data'!AD74+'Base Data'!AB74)/3</f>
        <v>0.35183381666666674</v>
      </c>
      <c r="O74" s="355">
        <f>('Base Data'!AH74+'Base Data'!AF74+'Base Data'!AD74)/3</f>
        <v>0.60571307633333371</v>
      </c>
      <c r="P74" s="355">
        <f>('Base Data'!AJ74+'Base Data'!AH74+'Base Data'!AF74)/3</f>
        <v>0.75085272600000053</v>
      </c>
      <c r="Q74" s="355">
        <f>('Base Data'!AL74+'Base Data'!AJ74+'Base Data'!AH74)/3</f>
        <v>0.73818575433333411</v>
      </c>
      <c r="R74" s="355">
        <f>('Base Data'!AN74+'Base Data'!AL74+'Base Data'!AJ74)/3</f>
        <v>0.69172029733333407</v>
      </c>
      <c r="S74" s="355">
        <f>('Base Data'!AP74+'Base Data'!AN74+'Base Data'!AL74)/3</f>
        <v>0.74466255900000056</v>
      </c>
      <c r="T74" s="355">
        <f>('Base Data'!AR74+'Base Data'!AP74+'Base Data'!AN74)/3</f>
        <v>0.79687598833333373</v>
      </c>
      <c r="U74" s="355">
        <f>('Base Data'!AT74+'Base Data'!AR74+'Base Data'!AP74)/3</f>
        <v>0.69255392433333351</v>
      </c>
      <c r="V74" s="355">
        <f>('Base Data'!AV74+'Base Data'!AT74+'Base Data'!AR74)/3</f>
        <v>0.42654721733333334</v>
      </c>
      <c r="W74" s="355">
        <f>('Base Data'!AX74+'Base Data'!AV74+'Base Data'!AT74)/3</f>
        <v>0.21326839333333333</v>
      </c>
      <c r="X74" s="355">
        <f>('Base Data'!AZ74+'Base Data'!AX74+'Base Data'!AV74)/3</f>
        <v>0.10749861833333335</v>
      </c>
      <c r="Y74" s="355">
        <f>('Base Data'!BB74+'Base Data'!AZ74+'Base Data'!AX74)/3</f>
        <v>0.16681756633333333</v>
      </c>
      <c r="Z74" s="355">
        <f>('Base Data'!BD74+'Base Data'!BB74+'Base Data'!AZ74)/3</f>
        <v>0.24423855766666666</v>
      </c>
      <c r="AA74" s="355">
        <f>('Base Data'!BF74+'Base Data'!BD74+'Base Data'!BB74)/3</f>
        <v>0.23301824699999998</v>
      </c>
      <c r="AB74" s="355">
        <f>('Base Data'!BH74+'Base Data'!BF74+'Base Data'!BD74)/3</f>
        <v>0.23082237866666663</v>
      </c>
      <c r="AC74" s="355">
        <f>('Base Data'!BJ74+'Base Data'!BH74+'Base Data'!BF74)/3</f>
        <v>0.162056587</v>
      </c>
      <c r="AD74" s="355">
        <f>('Base Data'!BL74+'Base Data'!BJ74+'Base Data'!BH74)/3</f>
        <v>0.27204283033333326</v>
      </c>
    </row>
    <row r="75" spans="1:30">
      <c r="A75" s="356"/>
      <c r="B75" s="314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359"/>
      <c r="T75" s="359"/>
      <c r="U75" s="359"/>
      <c r="V75" s="359"/>
      <c r="W75" s="359"/>
      <c r="X75" s="359"/>
      <c r="Y75" s="359"/>
      <c r="Z75" s="359"/>
      <c r="AA75" s="359"/>
      <c r="AB75" s="359"/>
      <c r="AC75" s="359"/>
      <c r="AD75" s="359"/>
    </row>
    <row r="76" spans="1:30">
      <c r="A76" s="328" t="s">
        <v>171</v>
      </c>
      <c r="B76" s="314"/>
      <c r="C76" s="375">
        <f>('Base Data'!J76+'Base Data'!H76+'Base Data'!F76)/3</f>
        <v>0.12543780033333332</v>
      </c>
      <c r="D76" s="375">
        <f>('Base Data'!L76+'Base Data'!J76+'Base Data'!H76)/3</f>
        <v>6.6694633666666669E-2</v>
      </c>
      <c r="E76" s="375">
        <f>('Base Data'!N76+'Base Data'!L76+'Base Data'!J76)/3</f>
        <v>4.4603166666666666E-2</v>
      </c>
      <c r="F76" s="375">
        <f>('Base Data'!P76+'Base Data'!N76+'Base Data'!L76)/3</f>
        <v>5.279403333333333E-2</v>
      </c>
      <c r="G76" s="375">
        <f>('Base Data'!R76+'Base Data'!P76+'Base Data'!N76)/3</f>
        <v>1.7615633333333335E-2</v>
      </c>
      <c r="H76" s="375">
        <f>('Base Data'!T76+'Base Data'!R76+'Base Data'!P76)/3</f>
        <v>2.758173333333333E-2</v>
      </c>
      <c r="I76" s="375">
        <f>('Base Data'!V76+'Base Data'!T76+'Base Data'!R76)/3</f>
        <v>3.9079700000000002E-2</v>
      </c>
      <c r="J76" s="375">
        <f>('Base Data'!X76+'Base Data'!V76+'Base Data'!T76)/3</f>
        <v>0.13574636666666667</v>
      </c>
      <c r="K76" s="375">
        <f>('Base Data'!Z76+'Base Data'!X76+'Base Data'!V76)/3</f>
        <v>0.13548370000000001</v>
      </c>
      <c r="L76" s="375">
        <f>('Base Data'!AB76+'Base Data'!Z76+'Base Data'!X76)/3</f>
        <v>0.2133143333333333</v>
      </c>
      <c r="M76" s="375">
        <f>('Base Data'!AD76+'Base Data'!AB76+'Base Data'!Z76)/3</f>
        <v>0.74594567999999983</v>
      </c>
      <c r="N76" s="375">
        <f>('Base Data'!AF76+'Base Data'!AD76+'Base Data'!AB76)/3</f>
        <v>1.3839718733333333</v>
      </c>
      <c r="O76" s="375">
        <f>('Base Data'!AH76+'Base Data'!AF76+'Base Data'!AD76)/3</f>
        <v>2.4453999476666666</v>
      </c>
      <c r="P76" s="375">
        <f>('Base Data'!AJ76+'Base Data'!AH76+'Base Data'!AF76)/3</f>
        <v>2.9107563163333339</v>
      </c>
      <c r="Q76" s="375">
        <f>('Base Data'!AL76+'Base Data'!AJ76+'Base Data'!AH76)/3</f>
        <v>2.9370096896666666</v>
      </c>
      <c r="R76" s="375">
        <f>('Base Data'!AN76+'Base Data'!AL76+'Base Data'!AJ76)/3</f>
        <v>2.2699294173333335</v>
      </c>
      <c r="S76" s="375">
        <f>('Base Data'!AP76+'Base Data'!AN76+'Base Data'!AL76)/3</f>
        <v>1.9803132766666671</v>
      </c>
      <c r="T76" s="375">
        <f>('Base Data'!AR76+'Base Data'!AP76+'Base Data'!AN76)/3</f>
        <v>1.7107962943333339</v>
      </c>
      <c r="U76" s="375">
        <f>('Base Data'!AT76+'Base Data'!AR76+'Base Data'!AP76)/3</f>
        <v>1.9519308630000012</v>
      </c>
      <c r="V76" s="375">
        <f>('Base Data'!AV76+'Base Data'!AT76+'Base Data'!AR76)/3</f>
        <v>1.802731416000001</v>
      </c>
      <c r="W76" s="375">
        <f>('Base Data'!AX76+'Base Data'!AV76+'Base Data'!AT76)/3</f>
        <v>1.9614384316666673</v>
      </c>
      <c r="X76" s="375">
        <f>('Base Data'!AZ76+'Base Data'!AX76+'Base Data'!AV76)/3</f>
        <v>1.8410701469999999</v>
      </c>
      <c r="Y76" s="375">
        <f>('Base Data'!BB76+'Base Data'!AZ76+'Base Data'!AX76)/3</f>
        <v>1.4554345800000001</v>
      </c>
      <c r="Z76" s="375">
        <f>('Base Data'!BD76+'Base Data'!BB76+'Base Data'!AZ76)/3</f>
        <v>1.1129431506666665</v>
      </c>
      <c r="AA76" s="375">
        <f>('Base Data'!BF76+'Base Data'!BD76+'Base Data'!BB76)/3</f>
        <v>0.65753169566666658</v>
      </c>
      <c r="AB76" s="375">
        <f>('Base Data'!BH76+'Base Data'!BF76+'Base Data'!BD76)/3</f>
        <v>0.67844253133333321</v>
      </c>
      <c r="AC76" s="375">
        <f>('Base Data'!BJ76+'Base Data'!BH76+'Base Data'!BF76)/3</f>
        <v>0.83104897466666683</v>
      </c>
      <c r="AD76" s="375">
        <f>('Base Data'!BL76+'Base Data'!BJ76+'Base Data'!BH76)/3</f>
        <v>1.0120922326666668</v>
      </c>
    </row>
    <row r="77" spans="1:30">
      <c r="A77" s="356"/>
      <c r="B77" s="314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59"/>
      <c r="AB77" s="359"/>
      <c r="AC77" s="359"/>
      <c r="AD77" s="359"/>
    </row>
    <row r="78" spans="1:30">
      <c r="A78" s="328"/>
      <c r="B78" s="314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</row>
    <row r="79" spans="1:30" ht="15.75" thickBot="1">
      <c r="A79" s="356"/>
      <c r="B79" s="314"/>
      <c r="C79" s="359"/>
      <c r="D79" s="359"/>
      <c r="E79" s="359"/>
      <c r="F79" s="359"/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59"/>
      <c r="W79" s="359"/>
      <c r="X79" s="359"/>
      <c r="Y79" s="359"/>
      <c r="Z79" s="359"/>
      <c r="AA79" s="359"/>
      <c r="AB79" s="359"/>
      <c r="AC79" s="359"/>
      <c r="AD79" s="359"/>
    </row>
    <row r="80" spans="1:30" ht="15.75" thickBot="1">
      <c r="A80" s="363" t="s">
        <v>172</v>
      </c>
      <c r="B80" s="364"/>
      <c r="C80" s="385">
        <f>('Base Data'!J80+'Base Data'!H80+'Base Data'!F80)/3</f>
        <v>106.850279168</v>
      </c>
      <c r="D80" s="385">
        <f>('Base Data'!L80+'Base Data'!J80+'Base Data'!H80)/3</f>
        <v>119.31164188666666</v>
      </c>
      <c r="E80" s="385">
        <f>('Base Data'!N80+'Base Data'!L80+'Base Data'!J80)/3</f>
        <v>134.26505242799996</v>
      </c>
      <c r="F80" s="385">
        <f>('Base Data'!P80+'Base Data'!N80+'Base Data'!L80)/3</f>
        <v>127.28158370933329</v>
      </c>
      <c r="G80" s="385">
        <f>('Base Data'!R80+'Base Data'!P80+'Base Data'!N80)/3</f>
        <v>121.64436712466663</v>
      </c>
      <c r="H80" s="385">
        <f>('Base Data'!T80+'Base Data'!R80+'Base Data'!P80)/3</f>
        <v>114.06116374366665</v>
      </c>
      <c r="I80" s="385">
        <f>('Base Data'!V80+'Base Data'!T80+'Base Data'!R80)/3</f>
        <v>127.33469278966665</v>
      </c>
      <c r="J80" s="385">
        <f>('Base Data'!X80+'Base Data'!V80+'Base Data'!T80)/3</f>
        <v>129.27118223799999</v>
      </c>
      <c r="K80" s="385">
        <f>('Base Data'!Z80+'Base Data'!X80+'Base Data'!V80)/3</f>
        <v>128.85971443766667</v>
      </c>
      <c r="L80" s="385">
        <f>('Base Data'!AB80+'Base Data'!Z80+'Base Data'!X80)/3</f>
        <v>115.387951423</v>
      </c>
      <c r="M80" s="385">
        <f>('Base Data'!AD80+'Base Data'!AB80+'Base Data'!Z80)/3</f>
        <v>109.86258832700001</v>
      </c>
      <c r="N80" s="385">
        <f>('Base Data'!AF80+'Base Data'!AD80+'Base Data'!AB80)/3</f>
        <v>105.92352053399999</v>
      </c>
      <c r="O80" s="385">
        <f>('Base Data'!AH80+'Base Data'!AF80+'Base Data'!AD80)/3</f>
        <v>114.47335870633334</v>
      </c>
      <c r="P80" s="385">
        <f>('Base Data'!AJ80+'Base Data'!AH80+'Base Data'!AF80)/3</f>
        <v>106.53191461133333</v>
      </c>
      <c r="Q80" s="385">
        <f>('Base Data'!AL80+'Base Data'!AJ80+'Base Data'!AH80)/3</f>
        <v>103.91360717066668</v>
      </c>
      <c r="R80" s="385">
        <f>('Base Data'!AN80+'Base Data'!AL80+'Base Data'!AJ80)/3</f>
        <v>87.664698996666672</v>
      </c>
      <c r="S80" s="385">
        <f>('Base Data'!AP80+'Base Data'!AN80+'Base Data'!AL80)/3</f>
        <v>83.72353969933333</v>
      </c>
      <c r="T80" s="385">
        <f>('Base Data'!AR80+'Base Data'!AP80+'Base Data'!AN80)/3</f>
        <v>78.515919326000002</v>
      </c>
      <c r="U80" s="385">
        <f>('Base Data'!AT80+'Base Data'!AR80+'Base Data'!AP80)/3</f>
        <v>81.298378416026665</v>
      </c>
      <c r="V80" s="385">
        <f>('Base Data'!AV80+'Base Data'!AT80+'Base Data'!AR80)/3</f>
        <v>83.097580004693341</v>
      </c>
      <c r="W80" s="385">
        <f>('Base Data'!AX80+'Base Data'!AV80+'Base Data'!AT80)/3</f>
        <v>87.591519361693329</v>
      </c>
      <c r="X80" s="385">
        <f>('Base Data'!AZ80+'Base Data'!AX80+'Base Data'!AV80)/3</f>
        <v>89.019110776999995</v>
      </c>
      <c r="Y80" s="385">
        <f>('Base Data'!BB80+'Base Data'!AZ80+'Base Data'!AX80)/3</f>
        <v>86.698372528666667</v>
      </c>
      <c r="Z80" s="385">
        <f>('Base Data'!BD80+'Base Data'!BB80+'Base Data'!AZ80)/3</f>
        <v>82.969797029333336</v>
      </c>
      <c r="AA80" s="385">
        <f>('Base Data'!BF80+'Base Data'!BD80+'Base Data'!BB80)/3</f>
        <v>69.214906981666658</v>
      </c>
      <c r="AB80" s="385">
        <f>('Base Data'!BH80+'Base Data'!BF80+'Base Data'!BD80)/3</f>
        <v>69.48969648133334</v>
      </c>
      <c r="AC80" s="385">
        <f>('Base Data'!BJ80+'Base Data'!BH80+'Base Data'!BF80)/3</f>
        <v>72.630517124666667</v>
      </c>
      <c r="AD80" s="385">
        <f>('Base Data'!BL80+'Base Data'!BJ80+'Base Data'!BH80)/3</f>
        <v>80.358147680000002</v>
      </c>
    </row>
    <row r="82" spans="1:30" ht="15.75" thickBot="1"/>
    <row r="83" spans="1:30" ht="15.75" thickBot="1">
      <c r="A83" s="388"/>
      <c r="B83" s="372" t="s">
        <v>86</v>
      </c>
      <c r="C83" s="372">
        <v>41439</v>
      </c>
      <c r="D83" s="372">
        <v>41469</v>
      </c>
      <c r="E83" s="372">
        <v>41499</v>
      </c>
      <c r="F83" s="372">
        <v>41529</v>
      </c>
      <c r="G83" s="372">
        <v>41559</v>
      </c>
      <c r="H83" s="372">
        <v>41589</v>
      </c>
      <c r="I83" s="372">
        <v>41619</v>
      </c>
      <c r="J83" s="372">
        <v>41649</v>
      </c>
      <c r="K83" s="372">
        <v>41679</v>
      </c>
      <c r="L83" s="372">
        <v>41709</v>
      </c>
      <c r="M83" s="372">
        <v>41743</v>
      </c>
      <c r="N83" s="372">
        <f t="shared" ref="N83:AC83" si="1">M83+30</f>
        <v>41773</v>
      </c>
      <c r="O83" s="372">
        <f t="shared" si="1"/>
        <v>41803</v>
      </c>
      <c r="P83" s="372">
        <f t="shared" si="1"/>
        <v>41833</v>
      </c>
      <c r="Q83" s="372">
        <f t="shared" si="1"/>
        <v>41863</v>
      </c>
      <c r="R83" s="372">
        <f t="shared" si="1"/>
        <v>41893</v>
      </c>
      <c r="S83" s="372">
        <f t="shared" si="1"/>
        <v>41923</v>
      </c>
      <c r="T83" s="372">
        <f t="shared" si="1"/>
        <v>41953</v>
      </c>
      <c r="U83" s="372">
        <f t="shared" si="1"/>
        <v>41983</v>
      </c>
      <c r="V83" s="372">
        <f t="shared" si="1"/>
        <v>42013</v>
      </c>
      <c r="W83" s="372">
        <f t="shared" si="1"/>
        <v>42043</v>
      </c>
      <c r="X83" s="372">
        <f t="shared" si="1"/>
        <v>42073</v>
      </c>
      <c r="Y83" s="372">
        <f t="shared" si="1"/>
        <v>42103</v>
      </c>
      <c r="Z83" s="372">
        <f t="shared" si="1"/>
        <v>42133</v>
      </c>
      <c r="AA83" s="372">
        <f t="shared" si="1"/>
        <v>42163</v>
      </c>
      <c r="AB83" s="372">
        <f t="shared" si="1"/>
        <v>42193</v>
      </c>
      <c r="AC83" s="372">
        <f t="shared" si="1"/>
        <v>42223</v>
      </c>
      <c r="AD83" s="373">
        <v>42248</v>
      </c>
    </row>
    <row r="84" spans="1:30">
      <c r="A84" s="285"/>
      <c r="B84" s="285" t="s">
        <v>10</v>
      </c>
      <c r="C84" s="386">
        <f>SUM(C85:C89)</f>
        <v>68.915838910666679</v>
      </c>
      <c r="D84" s="386">
        <f t="shared" ref="D84:AD84" si="2">SUM(D85:D89)</f>
        <v>70.809224677333333</v>
      </c>
      <c r="E84" s="386">
        <f t="shared" si="2"/>
        <v>78.287414008666644</v>
      </c>
      <c r="F84" s="386">
        <f t="shared" si="2"/>
        <v>74.064551790666641</v>
      </c>
      <c r="G84" s="386">
        <f t="shared" si="2"/>
        <v>73.915905212666644</v>
      </c>
      <c r="H84" s="386">
        <f t="shared" si="2"/>
        <v>70.778392552666659</v>
      </c>
      <c r="I84" s="386">
        <f t="shared" si="2"/>
        <v>80.635565317333345</v>
      </c>
      <c r="J84" s="386">
        <f t="shared" si="2"/>
        <v>84.905257641000006</v>
      </c>
      <c r="K84" s="386">
        <f t="shared" si="2"/>
        <v>83.502220405999992</v>
      </c>
      <c r="L84" s="386">
        <f t="shared" si="2"/>
        <v>69.835641701333316</v>
      </c>
      <c r="M84" s="386">
        <f t="shared" si="2"/>
        <v>65.09543258333332</v>
      </c>
      <c r="N84" s="386">
        <f t="shared" si="2"/>
        <v>59.920677502333334</v>
      </c>
      <c r="O84" s="386">
        <f t="shared" si="2"/>
        <v>66.275820205333346</v>
      </c>
      <c r="P84" s="386">
        <f t="shared" si="2"/>
        <v>58.053047965333334</v>
      </c>
      <c r="Q84" s="386">
        <f t="shared" si="2"/>
        <v>59.890669708666664</v>
      </c>
      <c r="R84" s="386">
        <f t="shared" si="2"/>
        <v>47.351848061666672</v>
      </c>
      <c r="S84" s="386">
        <f t="shared" si="2"/>
        <v>49.04835211066667</v>
      </c>
      <c r="T84" s="386">
        <f t="shared" si="2"/>
        <v>44.875824878000003</v>
      </c>
      <c r="U84" s="386">
        <f t="shared" si="2"/>
        <v>50.048206463026673</v>
      </c>
      <c r="V84" s="386">
        <f t="shared" si="2"/>
        <v>49.080533321693331</v>
      </c>
      <c r="W84" s="386">
        <f t="shared" si="2"/>
        <v>51.597776641026663</v>
      </c>
      <c r="X84" s="386">
        <f t="shared" si="2"/>
        <v>49.158736185333325</v>
      </c>
      <c r="Y84" s="386">
        <f t="shared" si="2"/>
        <v>46.936075784666663</v>
      </c>
      <c r="Z84" s="386">
        <f t="shared" si="2"/>
        <v>39.584897264999995</v>
      </c>
      <c r="AA84" s="386">
        <f t="shared" si="2"/>
        <v>32.177775372666666</v>
      </c>
      <c r="AB84" s="386">
        <f t="shared" si="2"/>
        <v>31.538917827333336</v>
      </c>
      <c r="AC84" s="386">
        <f t="shared" si="2"/>
        <v>35.44209187966667</v>
      </c>
      <c r="AD84" s="386">
        <f t="shared" si="2"/>
        <v>42.788937369333333</v>
      </c>
    </row>
    <row r="85" spans="1:30">
      <c r="A85" s="287"/>
      <c r="B85" s="287" t="s">
        <v>11</v>
      </c>
      <c r="C85" s="387">
        <f>C5+C6+C7</f>
        <v>47.53509552766667</v>
      </c>
      <c r="D85" s="387">
        <f t="shared" ref="D85:AD85" si="3">D5+D6+D7</f>
        <v>49.601045527333319</v>
      </c>
      <c r="E85" s="387">
        <f t="shared" si="3"/>
        <v>54.409559395666648</v>
      </c>
      <c r="F85" s="387">
        <f t="shared" si="3"/>
        <v>50.185615568666648</v>
      </c>
      <c r="G85" s="387">
        <f t="shared" si="3"/>
        <v>51.499149818333322</v>
      </c>
      <c r="H85" s="387">
        <f t="shared" si="3"/>
        <v>50.599758554000005</v>
      </c>
      <c r="I85" s="387">
        <f t="shared" si="3"/>
        <v>57.941920967000009</v>
      </c>
      <c r="J85" s="387">
        <f t="shared" si="3"/>
        <v>60.233139331666671</v>
      </c>
      <c r="K85" s="387">
        <f t="shared" si="3"/>
        <v>55.437484764999994</v>
      </c>
      <c r="L85" s="387">
        <f t="shared" si="3"/>
        <v>40.515174054666659</v>
      </c>
      <c r="M85" s="387">
        <f t="shared" si="3"/>
        <v>32.418029522333327</v>
      </c>
      <c r="N85" s="387">
        <f t="shared" si="3"/>
        <v>29.363850818999996</v>
      </c>
      <c r="O85" s="387">
        <f t="shared" si="3"/>
        <v>37.074144352666671</v>
      </c>
      <c r="P85" s="387">
        <f t="shared" si="3"/>
        <v>31.868044407333333</v>
      </c>
      <c r="Q85" s="387">
        <f t="shared" si="3"/>
        <v>35.204394306666664</v>
      </c>
      <c r="R85" s="387">
        <f t="shared" si="3"/>
        <v>23.669520125999998</v>
      </c>
      <c r="S85" s="387">
        <f t="shared" si="3"/>
        <v>26.28054324166667</v>
      </c>
      <c r="T85" s="387">
        <f t="shared" si="3"/>
        <v>22.436311465666666</v>
      </c>
      <c r="U85" s="387">
        <f t="shared" si="3"/>
        <v>30.281136567686669</v>
      </c>
      <c r="V85" s="387">
        <f t="shared" si="3"/>
        <v>29.732496865019996</v>
      </c>
      <c r="W85" s="387">
        <f t="shared" si="3"/>
        <v>29.147093030686662</v>
      </c>
      <c r="X85" s="387">
        <f t="shared" si="3"/>
        <v>21.454666900666666</v>
      </c>
      <c r="Y85" s="387">
        <f t="shared" si="3"/>
        <v>20.168658419</v>
      </c>
      <c r="Z85" s="387">
        <f t="shared" si="3"/>
        <v>17.823451399</v>
      </c>
      <c r="AA85" s="387">
        <f t="shared" si="3"/>
        <v>15.062750253000001</v>
      </c>
      <c r="AB85" s="387">
        <f t="shared" si="3"/>
        <v>14.126054205666666</v>
      </c>
      <c r="AC85" s="387">
        <f t="shared" si="3"/>
        <v>16.710627442000003</v>
      </c>
      <c r="AD85" s="387">
        <f t="shared" si="3"/>
        <v>23.746791876666666</v>
      </c>
    </row>
    <row r="86" spans="1:30">
      <c r="A86" s="287"/>
      <c r="B86" s="287" t="s">
        <v>12</v>
      </c>
      <c r="C86" s="387">
        <f>C8+C9+C71</f>
        <v>11.425497206000001</v>
      </c>
      <c r="D86" s="387">
        <f t="shared" ref="D86:AD86" si="4">D8+D9+D71</f>
        <v>12.738440820000003</v>
      </c>
      <c r="E86" s="387">
        <f t="shared" si="4"/>
        <v>14.483238745</v>
      </c>
      <c r="F86" s="387">
        <f t="shared" si="4"/>
        <v>15.30944706533333</v>
      </c>
      <c r="G86" s="387">
        <f t="shared" si="4"/>
        <v>15.136956704333331</v>
      </c>
      <c r="H86" s="387">
        <f t="shared" si="4"/>
        <v>13.551859647666662</v>
      </c>
      <c r="I86" s="387">
        <f t="shared" si="4"/>
        <v>15.225541386</v>
      </c>
      <c r="J86" s="387">
        <f t="shared" si="4"/>
        <v>14.544265589</v>
      </c>
      <c r="K86" s="387">
        <f t="shared" si="4"/>
        <v>16.655983366000001</v>
      </c>
      <c r="L86" s="387">
        <f t="shared" si="4"/>
        <v>16.950876890333337</v>
      </c>
      <c r="M86" s="387">
        <f t="shared" si="4"/>
        <v>18.583300300333338</v>
      </c>
      <c r="N86" s="387">
        <f t="shared" si="4"/>
        <v>18.248180660666673</v>
      </c>
      <c r="O86" s="387">
        <f t="shared" si="4"/>
        <v>17.323727761333334</v>
      </c>
      <c r="P86" s="387">
        <f t="shared" si="4"/>
        <v>15.144946234666667</v>
      </c>
      <c r="Q86" s="387">
        <f t="shared" si="4"/>
        <v>13.401717053666665</v>
      </c>
      <c r="R86" s="387">
        <f t="shared" si="4"/>
        <v>12.157894559666666</v>
      </c>
      <c r="S86" s="387">
        <f t="shared" si="4"/>
        <v>12.175332560333334</v>
      </c>
      <c r="T86" s="387">
        <f t="shared" si="4"/>
        <v>13.023220497000001</v>
      </c>
      <c r="U86" s="387">
        <f t="shared" si="4"/>
        <v>12.848982781606669</v>
      </c>
      <c r="V86" s="387">
        <f t="shared" si="4"/>
        <v>12.949636746273336</v>
      </c>
      <c r="W86" s="387">
        <f t="shared" si="4"/>
        <v>13.137951487273336</v>
      </c>
      <c r="X86" s="387">
        <f t="shared" si="4"/>
        <v>12.314149257</v>
      </c>
      <c r="Y86" s="387">
        <f t="shared" si="4"/>
        <v>11.467960726333333</v>
      </c>
      <c r="Z86" s="387">
        <f t="shared" si="4"/>
        <v>10.074652867999999</v>
      </c>
      <c r="AA86" s="387">
        <f t="shared" si="4"/>
        <v>9.7973858993333316</v>
      </c>
      <c r="AB86" s="387">
        <f t="shared" si="4"/>
        <v>10.402416695000001</v>
      </c>
      <c r="AC86" s="387">
        <f t="shared" si="4"/>
        <v>10.820904174000001</v>
      </c>
      <c r="AD86" s="387">
        <f t="shared" si="4"/>
        <v>10.918708995666668</v>
      </c>
    </row>
    <row r="87" spans="1:30">
      <c r="A87" s="287"/>
      <c r="B87" s="287" t="s">
        <v>13</v>
      </c>
      <c r="C87" s="387">
        <f>C11+C12</f>
        <v>4.003535651</v>
      </c>
      <c r="D87" s="387">
        <f t="shared" ref="D87:AD87" si="5">D11+D12</f>
        <v>2.9627145589999997</v>
      </c>
      <c r="E87" s="387">
        <f t="shared" si="5"/>
        <v>3.8894810876666668</v>
      </c>
      <c r="F87" s="387">
        <f t="shared" si="5"/>
        <v>3.8786616073333331</v>
      </c>
      <c r="G87" s="387">
        <f t="shared" si="5"/>
        <v>3.0820054583333327</v>
      </c>
      <c r="H87" s="387">
        <f t="shared" si="5"/>
        <v>3.0229199693333331</v>
      </c>
      <c r="I87" s="387">
        <f t="shared" si="5"/>
        <v>3.2481740959999996</v>
      </c>
      <c r="J87" s="387">
        <f t="shared" si="5"/>
        <v>3.6062341866666667</v>
      </c>
      <c r="K87" s="387">
        <f t="shared" si="5"/>
        <v>2.571305068</v>
      </c>
      <c r="L87" s="387">
        <f t="shared" si="5"/>
        <v>2.9685249653333332</v>
      </c>
      <c r="M87" s="387">
        <f t="shared" si="5"/>
        <v>3.8308614933333338</v>
      </c>
      <c r="N87" s="387">
        <f t="shared" si="5"/>
        <v>4.2820140773333328</v>
      </c>
      <c r="O87" s="387">
        <f t="shared" si="5"/>
        <v>3.768081741</v>
      </c>
      <c r="P87" s="387">
        <f t="shared" si="5"/>
        <v>2.626601136333333</v>
      </c>
      <c r="Q87" s="387">
        <f t="shared" si="5"/>
        <v>2.8163568146666664</v>
      </c>
      <c r="R87" s="387">
        <f t="shared" si="5"/>
        <v>2.8071341909999994</v>
      </c>
      <c r="S87" s="387">
        <f t="shared" si="5"/>
        <v>3.9687023316666656</v>
      </c>
      <c r="T87" s="387">
        <f t="shared" si="5"/>
        <v>3.7997153436666657</v>
      </c>
      <c r="U87" s="387">
        <f t="shared" si="5"/>
        <v>3.9716965433999993</v>
      </c>
      <c r="V87" s="387">
        <f t="shared" si="5"/>
        <v>2.9486930477333329</v>
      </c>
      <c r="W87" s="387">
        <f t="shared" si="5"/>
        <v>3.8488229673999994</v>
      </c>
      <c r="X87" s="387">
        <f t="shared" si="5"/>
        <v>5.3165777226666648</v>
      </c>
      <c r="Y87" s="387">
        <f t="shared" si="5"/>
        <v>6.0195903629999981</v>
      </c>
      <c r="Z87" s="387">
        <f t="shared" si="5"/>
        <v>4.5253432236666651</v>
      </c>
      <c r="AA87" s="387">
        <f t="shared" si="5"/>
        <v>3.4109517266666671</v>
      </c>
      <c r="AB87" s="387">
        <f t="shared" si="5"/>
        <v>3.4053359099999998</v>
      </c>
      <c r="AC87" s="387">
        <f t="shared" si="5"/>
        <v>4.2410962126666663</v>
      </c>
      <c r="AD87" s="387">
        <f t="shared" si="5"/>
        <v>3.5722974843333333</v>
      </c>
    </row>
    <row r="88" spans="1:30">
      <c r="A88" s="287"/>
      <c r="B88" s="287" t="s">
        <v>14</v>
      </c>
      <c r="C88" s="387">
        <f>SUM(C13:C16)</f>
        <v>5.9517105260000012</v>
      </c>
      <c r="D88" s="387">
        <f t="shared" ref="D88:AD88" si="6">SUM(D13:D16)</f>
        <v>5.5070237710000001</v>
      </c>
      <c r="E88" s="387">
        <f t="shared" si="6"/>
        <v>5.505134780333333</v>
      </c>
      <c r="F88" s="387">
        <f t="shared" si="6"/>
        <v>4.6908275493333331</v>
      </c>
      <c r="G88" s="387">
        <f t="shared" si="6"/>
        <v>4.1977932316666671</v>
      </c>
      <c r="H88" s="387">
        <f t="shared" si="6"/>
        <v>3.6038543816666668</v>
      </c>
      <c r="I88" s="387">
        <f t="shared" si="6"/>
        <v>4.2199288683333336</v>
      </c>
      <c r="J88" s="387">
        <f t="shared" si="6"/>
        <v>6.5216185336666666</v>
      </c>
      <c r="K88" s="387">
        <f t="shared" si="6"/>
        <v>8.8374472070000003</v>
      </c>
      <c r="L88" s="387">
        <f t="shared" si="6"/>
        <v>9.4010657909999971</v>
      </c>
      <c r="M88" s="387">
        <f t="shared" si="6"/>
        <v>10.263241267333333</v>
      </c>
      <c r="N88" s="387">
        <f t="shared" si="6"/>
        <v>8.0266319453333335</v>
      </c>
      <c r="O88" s="387">
        <f t="shared" si="6"/>
        <v>8.1098663503333324</v>
      </c>
      <c r="P88" s="387">
        <f t="shared" si="6"/>
        <v>8.4134561870000013</v>
      </c>
      <c r="Q88" s="387">
        <f t="shared" si="6"/>
        <v>8.4682015336666669</v>
      </c>
      <c r="R88" s="387">
        <f t="shared" si="6"/>
        <v>8.7172991849999999</v>
      </c>
      <c r="S88" s="387">
        <f t="shared" si="6"/>
        <v>6.623773976999999</v>
      </c>
      <c r="T88" s="387">
        <f t="shared" si="6"/>
        <v>5.6165775716666664</v>
      </c>
      <c r="U88" s="387">
        <f t="shared" si="6"/>
        <v>2.9463905703333331</v>
      </c>
      <c r="V88" s="387">
        <f t="shared" si="6"/>
        <v>3.4497066626666664</v>
      </c>
      <c r="W88" s="387">
        <f t="shared" si="6"/>
        <v>5.4639091556666681</v>
      </c>
      <c r="X88" s="387">
        <f t="shared" si="6"/>
        <v>10.073342304999997</v>
      </c>
      <c r="Y88" s="387">
        <f t="shared" si="6"/>
        <v>9.2798662763333315</v>
      </c>
      <c r="Z88" s="387">
        <f t="shared" si="6"/>
        <v>7.161449774333331</v>
      </c>
      <c r="AA88" s="387">
        <f t="shared" si="6"/>
        <v>3.9066874936666673</v>
      </c>
      <c r="AB88" s="387">
        <f t="shared" si="6"/>
        <v>3.6051110166666671</v>
      </c>
      <c r="AC88" s="387">
        <f t="shared" si="6"/>
        <v>3.6694640510000003</v>
      </c>
      <c r="AD88" s="387">
        <f t="shared" si="6"/>
        <v>4.5511390126666669</v>
      </c>
    </row>
    <row r="89" spans="1:30">
      <c r="A89" s="287"/>
      <c r="B89" s="287" t="s">
        <v>90</v>
      </c>
      <c r="C89" s="387">
        <v>0</v>
      </c>
      <c r="D89" s="387">
        <v>0</v>
      </c>
      <c r="E89" s="387">
        <v>0</v>
      </c>
      <c r="F89" s="387">
        <v>0</v>
      </c>
      <c r="G89" s="387">
        <v>0</v>
      </c>
      <c r="H89" s="387">
        <v>0</v>
      </c>
      <c r="I89" s="387">
        <v>0</v>
      </c>
      <c r="J89" s="387">
        <v>0</v>
      </c>
      <c r="K89" s="387">
        <v>0</v>
      </c>
      <c r="L89" s="387">
        <v>0</v>
      </c>
      <c r="M89" s="387">
        <v>0</v>
      </c>
      <c r="N89" s="387">
        <v>0</v>
      </c>
      <c r="O89" s="387">
        <v>0</v>
      </c>
      <c r="P89" s="387">
        <v>0</v>
      </c>
      <c r="Q89" s="387">
        <v>0</v>
      </c>
      <c r="R89" s="387">
        <v>0</v>
      </c>
      <c r="S89" s="387">
        <v>0</v>
      </c>
      <c r="T89" s="387">
        <v>0</v>
      </c>
      <c r="U89" s="387">
        <v>0</v>
      </c>
      <c r="V89" s="387">
        <v>0</v>
      </c>
      <c r="W89" s="387">
        <v>0</v>
      </c>
      <c r="X89" s="387">
        <v>0</v>
      </c>
      <c r="Y89" s="387">
        <v>0</v>
      </c>
      <c r="Z89" s="387">
        <v>0</v>
      </c>
      <c r="AA89" s="387">
        <v>0</v>
      </c>
      <c r="AB89" s="387">
        <v>0</v>
      </c>
      <c r="AC89" s="387">
        <v>0</v>
      </c>
      <c r="AD89" s="387">
        <v>0</v>
      </c>
    </row>
    <row r="90" spans="1:30">
      <c r="A90" s="288"/>
      <c r="B90" s="288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87"/>
      <c r="P90" s="387"/>
      <c r="Q90" s="387"/>
      <c r="R90" s="387"/>
      <c r="S90" s="387"/>
      <c r="T90" s="387"/>
      <c r="U90" s="387"/>
      <c r="V90" s="387"/>
      <c r="W90" s="387"/>
      <c r="X90" s="387"/>
      <c r="Y90" s="387"/>
      <c r="Z90" s="387"/>
      <c r="AA90" s="387"/>
      <c r="AB90" s="387"/>
      <c r="AC90" s="387"/>
      <c r="AD90" s="387"/>
    </row>
    <row r="91" spans="1:30">
      <c r="A91" s="285"/>
      <c r="B91" s="285" t="s">
        <v>16</v>
      </c>
      <c r="C91" s="387">
        <f>SUM(C92:C97)</f>
        <v>27.463549166000004</v>
      </c>
      <c r="D91" s="387">
        <f t="shared" ref="D91:AD91" si="7">SUM(D92:D97)</f>
        <v>37.932436354000004</v>
      </c>
      <c r="E91" s="387">
        <f t="shared" si="7"/>
        <v>45.457210294666673</v>
      </c>
      <c r="F91" s="387">
        <f t="shared" si="7"/>
        <v>43.305490013333333</v>
      </c>
      <c r="G91" s="387">
        <f t="shared" si="7"/>
        <v>37.303374179666662</v>
      </c>
      <c r="H91" s="387">
        <f t="shared" si="7"/>
        <v>32.011812083666662</v>
      </c>
      <c r="I91" s="387">
        <f t="shared" si="7"/>
        <v>33.534041447</v>
      </c>
      <c r="J91" s="387">
        <f t="shared" si="7"/>
        <v>31.356334025666669</v>
      </c>
      <c r="K91" s="387">
        <f t="shared" si="7"/>
        <v>34.319783306666672</v>
      </c>
      <c r="L91" s="387">
        <f t="shared" si="7"/>
        <v>35.727949336333339</v>
      </c>
      <c r="M91" s="387">
        <f t="shared" si="7"/>
        <v>35.127388646333337</v>
      </c>
      <c r="N91" s="387">
        <f t="shared" si="7"/>
        <v>34.720651119666663</v>
      </c>
      <c r="O91" s="387">
        <f t="shared" si="7"/>
        <v>35.617165425333326</v>
      </c>
      <c r="P91" s="387">
        <f t="shared" si="7"/>
        <v>34.911935577333331</v>
      </c>
      <c r="Q91" s="387">
        <f t="shared" si="7"/>
        <v>30.676962854000003</v>
      </c>
      <c r="R91" s="387">
        <f t="shared" si="7"/>
        <v>27.228329978333331</v>
      </c>
      <c r="S91" s="387">
        <f t="shared" si="7"/>
        <v>22.287562418999997</v>
      </c>
      <c r="T91" s="387">
        <f t="shared" si="7"/>
        <v>21.924345353666666</v>
      </c>
      <c r="U91" s="387">
        <f t="shared" si="7"/>
        <v>19.782866730666665</v>
      </c>
      <c r="V91" s="387">
        <f t="shared" si="7"/>
        <v>23.223137626333337</v>
      </c>
      <c r="W91" s="387">
        <f t="shared" si="7"/>
        <v>25.168604629666671</v>
      </c>
      <c r="X91" s="387">
        <f t="shared" si="7"/>
        <v>30.509194948666671</v>
      </c>
      <c r="Y91" s="387">
        <f t="shared" si="7"/>
        <v>31.236266871666661</v>
      </c>
      <c r="Z91" s="387">
        <f t="shared" si="7"/>
        <v>36.196159790333333</v>
      </c>
      <c r="AA91" s="387">
        <f t="shared" si="7"/>
        <v>30.946529596666664</v>
      </c>
      <c r="AB91" s="387">
        <f t="shared" si="7"/>
        <v>32.361845657000003</v>
      </c>
      <c r="AC91" s="387">
        <f t="shared" si="7"/>
        <v>31.751192904000003</v>
      </c>
      <c r="AD91" s="387">
        <f t="shared" si="7"/>
        <v>31.683781482000001</v>
      </c>
    </row>
    <row r="92" spans="1:30">
      <c r="A92" s="287"/>
      <c r="B92" s="287" t="s">
        <v>17</v>
      </c>
      <c r="C92" s="387">
        <f>C40</f>
        <v>7.6377147213333316</v>
      </c>
      <c r="D92" s="387">
        <f t="shared" ref="D92:AD92" si="8">D40</f>
        <v>9.9674337986666668</v>
      </c>
      <c r="E92" s="387">
        <f t="shared" si="8"/>
        <v>10.862538003666666</v>
      </c>
      <c r="F92" s="387">
        <f t="shared" si="8"/>
        <v>8.1874552993333349</v>
      </c>
      <c r="G92" s="387">
        <f t="shared" si="8"/>
        <v>5.6604960906666681</v>
      </c>
      <c r="H92" s="387">
        <f t="shared" si="8"/>
        <v>5.9025394176666666</v>
      </c>
      <c r="I92" s="387">
        <f t="shared" si="8"/>
        <v>8.3841400323333346</v>
      </c>
      <c r="J92" s="387">
        <f t="shared" si="8"/>
        <v>8.0589195423333333</v>
      </c>
      <c r="K92" s="387">
        <f t="shared" si="8"/>
        <v>8.8726174516666667</v>
      </c>
      <c r="L92" s="387">
        <f t="shared" si="8"/>
        <v>7.3833443396666674</v>
      </c>
      <c r="M92" s="387">
        <f t="shared" si="8"/>
        <v>6.6810798040000003</v>
      </c>
      <c r="N92" s="387">
        <f t="shared" si="8"/>
        <v>6.5821955259999996</v>
      </c>
      <c r="O92" s="387">
        <f t="shared" si="8"/>
        <v>8.4401943086666655</v>
      </c>
      <c r="P92" s="387">
        <f t="shared" si="8"/>
        <v>9.0599367003333331</v>
      </c>
      <c r="Q92" s="387">
        <f t="shared" si="8"/>
        <v>6.5839767719999998</v>
      </c>
      <c r="R92" s="387">
        <f t="shared" si="8"/>
        <v>4.7565555506666666</v>
      </c>
      <c r="S92" s="387">
        <f t="shared" si="8"/>
        <v>3.6458980019999996</v>
      </c>
      <c r="T92" s="387">
        <f t="shared" si="8"/>
        <v>3.1619160930000003</v>
      </c>
      <c r="U92" s="387">
        <f t="shared" si="8"/>
        <v>1.4801877796666669</v>
      </c>
      <c r="V92" s="387">
        <f t="shared" si="8"/>
        <v>2.5550013073333337</v>
      </c>
      <c r="W92" s="387">
        <f t="shared" si="8"/>
        <v>4.6070095313333335</v>
      </c>
      <c r="X92" s="387">
        <f t="shared" si="8"/>
        <v>9.3179885926666675</v>
      </c>
      <c r="Y92" s="387">
        <f t="shared" si="8"/>
        <v>8.9537822676666661</v>
      </c>
      <c r="Z92" s="387">
        <f t="shared" si="8"/>
        <v>11.109716509666667</v>
      </c>
      <c r="AA92" s="387">
        <f t="shared" si="8"/>
        <v>8.2628569276666664</v>
      </c>
      <c r="AB92" s="387">
        <f t="shared" si="8"/>
        <v>7.4998140470000001</v>
      </c>
      <c r="AC92" s="387">
        <f t="shared" si="8"/>
        <v>6.4003638589999996</v>
      </c>
      <c r="AD92" s="387">
        <f t="shared" si="8"/>
        <v>6.1898754970000001</v>
      </c>
    </row>
    <row r="93" spans="1:30">
      <c r="A93" s="287"/>
      <c r="B93" s="287" t="s">
        <v>18</v>
      </c>
      <c r="C93" s="387">
        <f>C42</f>
        <v>1.4241450000000001E-2</v>
      </c>
      <c r="D93" s="387">
        <f t="shared" ref="D93:AD93" si="9">D42</f>
        <v>1.4683866333333335E-2</v>
      </c>
      <c r="E93" s="387">
        <f t="shared" si="9"/>
        <v>0.32026734499999998</v>
      </c>
      <c r="F93" s="387">
        <f t="shared" si="9"/>
        <v>0.32239234499999997</v>
      </c>
      <c r="G93" s="387">
        <f t="shared" si="9"/>
        <v>0.62432560399999992</v>
      </c>
      <c r="H93" s="387">
        <f t="shared" si="9"/>
        <v>0.3045006753333333</v>
      </c>
      <c r="I93" s="387">
        <f t="shared" si="9"/>
        <v>0.45284571300000004</v>
      </c>
      <c r="J93" s="387">
        <f t="shared" si="9"/>
        <v>0.52511194066666667</v>
      </c>
      <c r="K93" s="387">
        <f t="shared" si="9"/>
        <v>0.63417184299999996</v>
      </c>
      <c r="L93" s="387">
        <f t="shared" si="9"/>
        <v>0.17589525333333325</v>
      </c>
      <c r="M93" s="387">
        <f t="shared" si="9"/>
        <v>-4.3554745999999998E-2</v>
      </c>
      <c r="N93" s="387">
        <f t="shared" si="9"/>
        <v>0.22322041733333339</v>
      </c>
      <c r="O93" s="387">
        <f t="shared" si="9"/>
        <v>0.81252481966666679</v>
      </c>
      <c r="P93" s="387">
        <f t="shared" si="9"/>
        <v>1.2562297883333333</v>
      </c>
      <c r="Q93" s="387">
        <f t="shared" si="9"/>
        <v>1.2487384606666667</v>
      </c>
      <c r="R93" s="387">
        <f t="shared" si="9"/>
        <v>1.352487769333333</v>
      </c>
      <c r="S93" s="387">
        <f t="shared" si="9"/>
        <v>1.044172068</v>
      </c>
      <c r="T93" s="387">
        <f t="shared" si="9"/>
        <v>1.1430076376666667</v>
      </c>
      <c r="U93" s="387">
        <f t="shared" si="9"/>
        <v>0.75776047866666663</v>
      </c>
      <c r="V93" s="387">
        <f t="shared" si="9"/>
        <v>0.63932433233333319</v>
      </c>
      <c r="W93" s="387">
        <f t="shared" si="9"/>
        <v>0.17214502466666667</v>
      </c>
      <c r="X93" s="387">
        <f t="shared" si="9"/>
        <v>0.73618791466666667</v>
      </c>
      <c r="Y93" s="387">
        <f t="shared" si="9"/>
        <v>0.88441276199999985</v>
      </c>
      <c r="Z93" s="387">
        <f t="shared" si="9"/>
        <v>0.88441276199999985</v>
      </c>
      <c r="AA93" s="387">
        <f t="shared" si="9"/>
        <v>0.32036987199999994</v>
      </c>
      <c r="AB93" s="387">
        <f t="shared" si="9"/>
        <v>0</v>
      </c>
      <c r="AC93" s="387">
        <f t="shared" si="9"/>
        <v>0</v>
      </c>
      <c r="AD93" s="387">
        <f t="shared" si="9"/>
        <v>0</v>
      </c>
    </row>
    <row r="94" spans="1:30">
      <c r="A94" s="287"/>
      <c r="B94" s="287" t="s">
        <v>19</v>
      </c>
      <c r="C94" s="387">
        <f>C32+C33+C34+C35+C36+C53</f>
        <v>3.3091426713333334</v>
      </c>
      <c r="D94" s="387">
        <f t="shared" ref="D94:AD94" si="10">D32+D33+D34+D35+D36+D53</f>
        <v>4.6270995556666668</v>
      </c>
      <c r="E94" s="387">
        <f t="shared" si="10"/>
        <v>5.2623763756666664</v>
      </c>
      <c r="F94" s="387">
        <f t="shared" si="10"/>
        <v>5.490442741333335</v>
      </c>
      <c r="G94" s="387">
        <f t="shared" si="10"/>
        <v>4.7222119840000012</v>
      </c>
      <c r="H94" s="387">
        <f t="shared" si="10"/>
        <v>3.8326821586666675</v>
      </c>
      <c r="I94" s="387">
        <f t="shared" si="10"/>
        <v>3.6258679406666672</v>
      </c>
      <c r="J94" s="387">
        <f t="shared" si="10"/>
        <v>3.7802035973333328</v>
      </c>
      <c r="K94" s="387">
        <f t="shared" si="10"/>
        <v>4.0954532026666666</v>
      </c>
      <c r="L94" s="387">
        <f t="shared" si="10"/>
        <v>3.962297687333332</v>
      </c>
      <c r="M94" s="387">
        <f t="shared" si="10"/>
        <v>5.0293950679999977</v>
      </c>
      <c r="N94" s="387">
        <f t="shared" si="10"/>
        <v>5.6471561749999974</v>
      </c>
      <c r="O94" s="387">
        <f t="shared" si="10"/>
        <v>5.9181710023333318</v>
      </c>
      <c r="P94" s="387">
        <f t="shared" si="10"/>
        <v>5.3162770916666657</v>
      </c>
      <c r="Q94" s="387">
        <f t="shared" si="10"/>
        <v>5.239959689</v>
      </c>
      <c r="R94" s="387">
        <f t="shared" si="10"/>
        <v>4.903696765666667</v>
      </c>
      <c r="S94" s="387">
        <f t="shared" si="10"/>
        <v>3.7483869626666659</v>
      </c>
      <c r="T94" s="387">
        <f t="shared" si="10"/>
        <v>2.6791168343333336</v>
      </c>
      <c r="U94" s="387">
        <f t="shared" si="10"/>
        <v>2.0561701390000007</v>
      </c>
      <c r="V94" s="387">
        <f t="shared" si="10"/>
        <v>2.9457163283333343</v>
      </c>
      <c r="W94" s="387">
        <f t="shared" si="10"/>
        <v>3.5339310456666668</v>
      </c>
      <c r="X94" s="387">
        <f t="shared" si="10"/>
        <v>4.2891027636666665</v>
      </c>
      <c r="Y94" s="387">
        <f t="shared" si="10"/>
        <v>4.1823602396666661</v>
      </c>
      <c r="Z94" s="387">
        <f t="shared" si="10"/>
        <v>4.1575685893333336</v>
      </c>
      <c r="AA94" s="387">
        <f t="shared" si="10"/>
        <v>4.0726947509999993</v>
      </c>
      <c r="AB94" s="387">
        <f t="shared" si="10"/>
        <v>3.7406772563333339</v>
      </c>
      <c r="AC94" s="387">
        <f t="shared" si="10"/>
        <v>3.7916732630000003</v>
      </c>
      <c r="AD94" s="387">
        <f t="shared" si="10"/>
        <v>3.4359783566666673</v>
      </c>
    </row>
    <row r="95" spans="1:30">
      <c r="A95" s="287"/>
      <c r="B95" s="287" t="s">
        <v>20</v>
      </c>
      <c r="C95" s="387">
        <f>C39</f>
        <v>0</v>
      </c>
      <c r="D95" s="387">
        <f t="shared" ref="D95:AD95" si="11">D39</f>
        <v>0</v>
      </c>
      <c r="E95" s="387">
        <f t="shared" si="11"/>
        <v>0</v>
      </c>
      <c r="F95" s="387">
        <f t="shared" si="11"/>
        <v>0.416325</v>
      </c>
      <c r="G95" s="387">
        <f t="shared" si="11"/>
        <v>0.48402899999999999</v>
      </c>
      <c r="H95" s="387">
        <f t="shared" si="11"/>
        <v>0.73619000000000001</v>
      </c>
      <c r="I95" s="387">
        <f t="shared" si="11"/>
        <v>0.31986499999999995</v>
      </c>
      <c r="J95" s="387">
        <f t="shared" si="11"/>
        <v>0.49810366666666656</v>
      </c>
      <c r="K95" s="387">
        <f t="shared" si="11"/>
        <v>0.37768033333333334</v>
      </c>
      <c r="L95" s="387">
        <f t="shared" si="11"/>
        <v>0.76700866666666678</v>
      </c>
      <c r="M95" s="387">
        <f t="shared" si="11"/>
        <v>0.74646826666666666</v>
      </c>
      <c r="N95" s="387">
        <f t="shared" si="11"/>
        <v>0.83724659999999995</v>
      </c>
      <c r="O95" s="387">
        <f t="shared" si="11"/>
        <v>0.52161026666666677</v>
      </c>
      <c r="P95" s="387">
        <f t="shared" si="11"/>
        <v>0.29620800000000003</v>
      </c>
      <c r="Q95" s="387">
        <f t="shared" si="11"/>
        <v>0.37375305200000003</v>
      </c>
      <c r="R95" s="387">
        <f t="shared" si="11"/>
        <v>2.2024395733333333</v>
      </c>
      <c r="S95" s="387">
        <f t="shared" si="11"/>
        <v>2.5067249733333332</v>
      </c>
      <c r="T95" s="387">
        <f t="shared" si="11"/>
        <v>3.1796673333333332</v>
      </c>
      <c r="U95" s="387">
        <f t="shared" si="11"/>
        <v>2.6346568169999998</v>
      </c>
      <c r="V95" s="387">
        <f t="shared" si="11"/>
        <v>2.8649551099999999</v>
      </c>
      <c r="W95" s="387">
        <f t="shared" si="11"/>
        <v>2.097017745</v>
      </c>
      <c r="X95" s="387">
        <f t="shared" si="11"/>
        <v>1.3324663526666667</v>
      </c>
      <c r="Y95" s="387">
        <f t="shared" si="11"/>
        <v>1.7395607033333331</v>
      </c>
      <c r="Z95" s="387">
        <f t="shared" si="11"/>
        <v>2.7145290580000001</v>
      </c>
      <c r="AA95" s="387">
        <f t="shared" si="11"/>
        <v>3.1207778319999995</v>
      </c>
      <c r="AB95" s="387">
        <f t="shared" si="11"/>
        <v>3.140061310333333</v>
      </c>
      <c r="AC95" s="387">
        <f t="shared" si="11"/>
        <v>3.4412859503333331</v>
      </c>
      <c r="AD95" s="387">
        <f t="shared" si="11"/>
        <v>2.8443537889999999</v>
      </c>
    </row>
    <row r="96" spans="1:30">
      <c r="A96" s="287"/>
      <c r="B96" s="287" t="s">
        <v>21</v>
      </c>
      <c r="C96" s="387">
        <f>C31</f>
        <v>-6.5999999999999992E-5</v>
      </c>
      <c r="D96" s="387">
        <f t="shared" ref="D96:AD96" si="12">D31</f>
        <v>0</v>
      </c>
      <c r="E96" s="387">
        <f t="shared" si="12"/>
        <v>0</v>
      </c>
      <c r="F96" s="387">
        <f t="shared" si="12"/>
        <v>0</v>
      </c>
      <c r="G96" s="387">
        <f t="shared" si="12"/>
        <v>0</v>
      </c>
      <c r="H96" s="387">
        <f t="shared" si="12"/>
        <v>0</v>
      </c>
      <c r="I96" s="387">
        <f t="shared" si="12"/>
        <v>0</v>
      </c>
      <c r="J96" s="387">
        <f t="shared" si="12"/>
        <v>0</v>
      </c>
      <c r="K96" s="387">
        <f t="shared" si="12"/>
        <v>0</v>
      </c>
      <c r="L96" s="387">
        <f t="shared" si="12"/>
        <v>5.7288000000000006E-2</v>
      </c>
      <c r="M96" s="387">
        <f t="shared" si="12"/>
        <v>0.32671200000000006</v>
      </c>
      <c r="N96" s="387">
        <f t="shared" si="12"/>
        <v>0.40129200000000004</v>
      </c>
      <c r="O96" s="387">
        <f t="shared" si="12"/>
        <v>0.36829212</v>
      </c>
      <c r="P96" s="387">
        <f t="shared" si="12"/>
        <v>0.27909485333333334</v>
      </c>
      <c r="Q96" s="387">
        <f t="shared" si="12"/>
        <v>0.21109027499999999</v>
      </c>
      <c r="R96" s="387">
        <f t="shared" si="12"/>
        <v>0.51209274266666671</v>
      </c>
      <c r="S96" s="387">
        <f t="shared" si="12"/>
        <v>0.64248033166666674</v>
      </c>
      <c r="T96" s="387">
        <f t="shared" si="12"/>
        <v>0.83523793300000004</v>
      </c>
      <c r="U96" s="387">
        <f t="shared" si="12"/>
        <v>0.80591073333333341</v>
      </c>
      <c r="V96" s="387">
        <f t="shared" si="12"/>
        <v>0.84451666066666664</v>
      </c>
      <c r="W96" s="387">
        <f t="shared" si="12"/>
        <v>1.0365779596666667</v>
      </c>
      <c r="X96" s="387">
        <f t="shared" si="12"/>
        <v>0.8360677769999999</v>
      </c>
      <c r="Y96" s="387">
        <f t="shared" si="12"/>
        <v>0.75961225333333326</v>
      </c>
      <c r="Z96" s="387">
        <f t="shared" si="12"/>
        <v>0.55497620399999992</v>
      </c>
      <c r="AA96" s="387">
        <f t="shared" si="12"/>
        <v>0.59413076566666667</v>
      </c>
      <c r="AB96" s="387">
        <f t="shared" si="12"/>
        <v>0.54982872900000002</v>
      </c>
      <c r="AC96" s="387">
        <f t="shared" si="12"/>
        <v>0.53379129566666661</v>
      </c>
      <c r="AD96" s="387">
        <f t="shared" si="12"/>
        <v>0.99755631333333328</v>
      </c>
    </row>
    <row r="97" spans="1:30">
      <c r="A97" s="287"/>
      <c r="B97" s="287" t="s">
        <v>22</v>
      </c>
      <c r="C97" s="387">
        <f>C56-SUM(C92:C96)</f>
        <v>16.502516323333339</v>
      </c>
      <c r="D97" s="387">
        <f t="shared" ref="D97:AD97" si="13">D56-SUM(D92:D96)</f>
        <v>23.323219133333335</v>
      </c>
      <c r="E97" s="387">
        <f t="shared" si="13"/>
        <v>29.012028570333342</v>
      </c>
      <c r="F97" s="387">
        <f t="shared" si="13"/>
        <v>28.888874627666663</v>
      </c>
      <c r="G97" s="387">
        <f t="shared" si="13"/>
        <v>25.812311500999993</v>
      </c>
      <c r="H97" s="387">
        <f t="shared" si="13"/>
        <v>21.235899831999994</v>
      </c>
      <c r="I97" s="387">
        <f t="shared" si="13"/>
        <v>20.751322760999997</v>
      </c>
      <c r="J97" s="387">
        <f t="shared" si="13"/>
        <v>18.493995278666667</v>
      </c>
      <c r="K97" s="387">
        <f t="shared" si="13"/>
        <v>20.339860476000005</v>
      </c>
      <c r="L97" s="387">
        <f t="shared" si="13"/>
        <v>23.382115389333336</v>
      </c>
      <c r="M97" s="387">
        <f t="shared" si="13"/>
        <v>22.387288253666672</v>
      </c>
      <c r="N97" s="387">
        <f t="shared" si="13"/>
        <v>21.029540401333332</v>
      </c>
      <c r="O97" s="387">
        <f t="shared" si="13"/>
        <v>19.556372907999997</v>
      </c>
      <c r="P97" s="387">
        <f t="shared" si="13"/>
        <v>18.704189143666664</v>
      </c>
      <c r="Q97" s="387">
        <f t="shared" si="13"/>
        <v>17.019444605333334</v>
      </c>
      <c r="R97" s="387">
        <f t="shared" si="13"/>
        <v>13.501057576666664</v>
      </c>
      <c r="S97" s="387">
        <f t="shared" si="13"/>
        <v>10.699900081333331</v>
      </c>
      <c r="T97" s="387">
        <f t="shared" si="13"/>
        <v>10.925399522333333</v>
      </c>
      <c r="U97" s="387">
        <f t="shared" si="13"/>
        <v>12.048180782999998</v>
      </c>
      <c r="V97" s="387">
        <f t="shared" si="13"/>
        <v>13.373623887666669</v>
      </c>
      <c r="W97" s="387">
        <f t="shared" si="13"/>
        <v>13.721923323333336</v>
      </c>
      <c r="X97" s="387">
        <f t="shared" si="13"/>
        <v>13.997381548000003</v>
      </c>
      <c r="Y97" s="387">
        <f t="shared" si="13"/>
        <v>14.716538645666663</v>
      </c>
      <c r="Z97" s="387">
        <f t="shared" si="13"/>
        <v>16.774956667333331</v>
      </c>
      <c r="AA97" s="387">
        <f t="shared" si="13"/>
        <v>14.575699448333332</v>
      </c>
      <c r="AB97" s="387">
        <f t="shared" si="13"/>
        <v>17.431464314333336</v>
      </c>
      <c r="AC97" s="387">
        <f t="shared" si="13"/>
        <v>17.584078536000003</v>
      </c>
      <c r="AD97" s="387">
        <f t="shared" si="13"/>
        <v>18.216017526000002</v>
      </c>
    </row>
    <row r="98" spans="1:30">
      <c r="A98" s="288"/>
      <c r="B98" s="288"/>
      <c r="C98" s="387"/>
      <c r="D98" s="387"/>
      <c r="E98" s="387"/>
      <c r="F98" s="387"/>
      <c r="G98" s="387"/>
      <c r="H98" s="387"/>
      <c r="I98" s="387"/>
      <c r="J98" s="387"/>
      <c r="K98" s="387"/>
      <c r="L98" s="387"/>
      <c r="M98" s="387"/>
      <c r="N98" s="387"/>
      <c r="O98" s="387"/>
      <c r="P98" s="387"/>
      <c r="Q98" s="387"/>
      <c r="R98" s="387"/>
      <c r="S98" s="387"/>
      <c r="T98" s="387"/>
      <c r="U98" s="387"/>
      <c r="V98" s="387"/>
      <c r="W98" s="387"/>
      <c r="X98" s="387"/>
      <c r="Y98" s="387"/>
      <c r="Z98" s="387"/>
      <c r="AA98" s="387"/>
      <c r="AB98" s="387"/>
      <c r="AC98" s="387"/>
      <c r="AD98" s="387"/>
    </row>
    <row r="99" spans="1:30">
      <c r="A99" s="285"/>
      <c r="B99" s="285" t="s">
        <v>23</v>
      </c>
      <c r="C99" s="387">
        <f>C63</f>
        <v>8.8382020706666662</v>
      </c>
      <c r="D99" s="387">
        <f t="shared" ref="D99:AD99" si="14">D63</f>
        <v>8.7553515803333326</v>
      </c>
      <c r="E99" s="387">
        <f t="shared" si="14"/>
        <v>8.7628227859999992</v>
      </c>
      <c r="F99" s="387">
        <f t="shared" si="14"/>
        <v>8.4579813616666666</v>
      </c>
      <c r="G99" s="387">
        <f t="shared" si="14"/>
        <v>8.7989901303333315</v>
      </c>
      <c r="H99" s="387">
        <f t="shared" si="14"/>
        <v>8.9981418130000002</v>
      </c>
      <c r="I99" s="387">
        <f t="shared" si="14"/>
        <v>9.874799169000001</v>
      </c>
      <c r="J99" s="387">
        <f t="shared" si="14"/>
        <v>9.5383737310000036</v>
      </c>
      <c r="K99" s="387">
        <f t="shared" si="14"/>
        <v>8.0406038606666694</v>
      </c>
      <c r="L99" s="387">
        <f t="shared" si="14"/>
        <v>7.0185841596666663</v>
      </c>
      <c r="M99" s="387">
        <f t="shared" si="14"/>
        <v>5.8934550223333337</v>
      </c>
      <c r="N99" s="387">
        <f t="shared" si="14"/>
        <v>6.2075510423333347</v>
      </c>
      <c r="O99" s="387">
        <f t="shared" si="14"/>
        <v>6.2669301820000003</v>
      </c>
      <c r="P99" s="387">
        <f t="shared" si="14"/>
        <v>6.5236409176666674</v>
      </c>
      <c r="Q99" s="387">
        <f t="shared" si="14"/>
        <v>6.3800657313333344</v>
      </c>
      <c r="R99" s="387">
        <f t="shared" si="14"/>
        <v>6.2299585100000003</v>
      </c>
      <c r="S99" s="387">
        <f t="shared" si="14"/>
        <v>5.7068150043333334</v>
      </c>
      <c r="T99" s="387">
        <f t="shared" si="14"/>
        <v>5.3766688603333321</v>
      </c>
      <c r="U99" s="387">
        <f t="shared" si="14"/>
        <v>5.1891716839999988</v>
      </c>
      <c r="V99" s="387">
        <f t="shared" si="14"/>
        <v>5.2043846636666666</v>
      </c>
      <c r="W99" s="387">
        <f t="shared" si="14"/>
        <v>4.7994770006666663</v>
      </c>
      <c r="X99" s="387">
        <f t="shared" si="14"/>
        <v>4.6117187126666668</v>
      </c>
      <c r="Y99" s="387">
        <f t="shared" si="14"/>
        <v>4.7766807379999996</v>
      </c>
      <c r="Z99" s="387">
        <f t="shared" si="14"/>
        <v>5.0876665816666664</v>
      </c>
      <c r="AA99" s="387">
        <f t="shared" si="14"/>
        <v>4.5443095949999988</v>
      </c>
      <c r="AB99" s="387">
        <f t="shared" si="14"/>
        <v>4.1512517989999997</v>
      </c>
      <c r="AC99" s="387">
        <f t="shared" si="14"/>
        <v>3.8470430999999992</v>
      </c>
      <c r="AD99" s="387">
        <f t="shared" si="14"/>
        <v>3.8860990046666664</v>
      </c>
    </row>
    <row r="100" spans="1:30">
      <c r="A100" s="285"/>
      <c r="B100" s="285" t="s">
        <v>24</v>
      </c>
      <c r="C100" s="387">
        <f>C68</f>
        <v>1.2930361316666665</v>
      </c>
      <c r="D100" s="387">
        <f t="shared" ref="D100:AD100" si="15">D68</f>
        <v>1.4328341499999997</v>
      </c>
      <c r="E100" s="387">
        <f t="shared" si="15"/>
        <v>1.2813957046666664</v>
      </c>
      <c r="F100" s="387">
        <f t="shared" si="15"/>
        <v>1.0105247473333332</v>
      </c>
      <c r="G100" s="387">
        <f t="shared" si="15"/>
        <v>1.3222498226666666</v>
      </c>
      <c r="H100" s="387">
        <f t="shared" si="15"/>
        <v>2.1547289643333332</v>
      </c>
      <c r="I100" s="387">
        <f t="shared" si="15"/>
        <v>3.2494827626666662</v>
      </c>
      <c r="J100" s="387">
        <f t="shared" si="15"/>
        <v>3.3246313836666661</v>
      </c>
      <c r="K100" s="387">
        <f t="shared" si="15"/>
        <v>2.7942150953333331</v>
      </c>
      <c r="L100" s="387">
        <f t="shared" si="15"/>
        <v>2.0396250283333335</v>
      </c>
      <c r="M100" s="387">
        <f t="shared" si="15"/>
        <v>1.9495899593333335</v>
      </c>
      <c r="N100" s="387">
        <f t="shared" si="15"/>
        <v>2.1069406380000006</v>
      </c>
      <c r="O100" s="387">
        <f t="shared" si="15"/>
        <v>1.9149372450000002</v>
      </c>
      <c r="P100" s="387">
        <f t="shared" si="15"/>
        <v>1.6092771920000002</v>
      </c>
      <c r="Q100" s="387">
        <f t="shared" si="15"/>
        <v>1.1068954326666667</v>
      </c>
      <c r="R100" s="387">
        <f t="shared" si="15"/>
        <v>1.3311436486666668</v>
      </c>
      <c r="S100" s="387">
        <f t="shared" si="15"/>
        <v>1.4300710586666667</v>
      </c>
      <c r="T100" s="387">
        <f t="shared" si="15"/>
        <v>1.3130136129999999</v>
      </c>
      <c r="U100" s="387">
        <f t="shared" si="15"/>
        <v>1.1130189543333333</v>
      </c>
      <c r="V100" s="387">
        <f t="shared" si="15"/>
        <v>0.93261850066666663</v>
      </c>
      <c r="W100" s="387">
        <f t="shared" si="15"/>
        <v>0.816043407</v>
      </c>
      <c r="X100" s="387">
        <f t="shared" si="15"/>
        <v>0.54226284833333338</v>
      </c>
      <c r="Y100" s="387">
        <f t="shared" si="15"/>
        <v>0.60251532133333341</v>
      </c>
      <c r="Z100" s="387">
        <f t="shared" si="15"/>
        <v>0.60466168400000009</v>
      </c>
      <c r="AA100" s="387">
        <f t="shared" si="15"/>
        <v>0.6557424746666668</v>
      </c>
      <c r="AB100" s="387">
        <f t="shared" si="15"/>
        <v>0.52841628799999996</v>
      </c>
      <c r="AC100" s="387">
        <f t="shared" si="15"/>
        <v>0.59708367933333339</v>
      </c>
      <c r="AD100" s="387">
        <f t="shared" si="15"/>
        <v>0.7151947609999999</v>
      </c>
    </row>
    <row r="101" spans="1:30">
      <c r="A101" s="285"/>
      <c r="B101" s="285" t="s">
        <v>25</v>
      </c>
      <c r="C101" s="387">
        <f>C23</f>
        <v>0</v>
      </c>
      <c r="D101" s="387">
        <f t="shared" ref="D101:AD101" si="16">D23</f>
        <v>0</v>
      </c>
      <c r="E101" s="387">
        <f t="shared" si="16"/>
        <v>0</v>
      </c>
      <c r="F101" s="387">
        <f t="shared" si="16"/>
        <v>0</v>
      </c>
      <c r="G101" s="387">
        <f t="shared" si="16"/>
        <v>0</v>
      </c>
      <c r="H101" s="387">
        <f t="shared" si="16"/>
        <v>0</v>
      </c>
      <c r="I101" s="387">
        <f t="shared" si="16"/>
        <v>0</v>
      </c>
      <c r="J101" s="387">
        <f t="shared" si="16"/>
        <v>0</v>
      </c>
      <c r="K101" s="387">
        <f t="shared" si="16"/>
        <v>0</v>
      </c>
      <c r="L101" s="387">
        <f t="shared" si="16"/>
        <v>0.42982691699999998</v>
      </c>
      <c r="M101" s="387">
        <f t="shared" si="16"/>
        <v>0.85787162499999992</v>
      </c>
      <c r="N101" s="387">
        <f t="shared" si="16"/>
        <v>1.2318945416666667</v>
      </c>
      <c r="O101" s="387">
        <f t="shared" si="16"/>
        <v>1.3473926246666668</v>
      </c>
      <c r="P101" s="387">
        <f t="shared" si="16"/>
        <v>1.7724039166666667</v>
      </c>
      <c r="Q101" s="387">
        <f t="shared" si="16"/>
        <v>2.183818</v>
      </c>
      <c r="R101" s="387">
        <f t="shared" si="16"/>
        <v>2.5617690833333331</v>
      </c>
      <c r="S101" s="387">
        <f t="shared" si="16"/>
        <v>2.5257632710000002</v>
      </c>
      <c r="T101" s="387">
        <f t="shared" si="16"/>
        <v>2.5183943383333336</v>
      </c>
      <c r="U101" s="387">
        <f t="shared" si="16"/>
        <v>2.5206297966666669</v>
      </c>
      <c r="V101" s="387">
        <f t="shared" si="16"/>
        <v>2.4276272589999999</v>
      </c>
      <c r="W101" s="387">
        <f t="shared" si="16"/>
        <v>3.0349108583333333</v>
      </c>
      <c r="X101" s="387">
        <f t="shared" si="16"/>
        <v>2.2486293166666669</v>
      </c>
      <c r="Y101" s="387">
        <f t="shared" si="16"/>
        <v>1.5245816666666665</v>
      </c>
      <c r="Z101" s="387">
        <f t="shared" si="16"/>
        <v>0.13922999999999999</v>
      </c>
      <c r="AA101" s="387">
        <f t="shared" si="16"/>
        <v>0</v>
      </c>
      <c r="AB101" s="387">
        <f t="shared" si="16"/>
        <v>0</v>
      </c>
      <c r="AC101" s="387">
        <f t="shared" si="16"/>
        <v>0</v>
      </c>
      <c r="AD101" s="387">
        <f t="shared" si="16"/>
        <v>0</v>
      </c>
    </row>
    <row r="102" spans="1:30">
      <c r="A102" s="285"/>
      <c r="B102" s="285" t="s">
        <v>26</v>
      </c>
      <c r="C102" s="387">
        <f>C74</f>
        <v>0.21421508866666664</v>
      </c>
      <c r="D102" s="387">
        <f t="shared" ref="D102:AD102" si="17">D74</f>
        <v>0.31510049133333334</v>
      </c>
      <c r="E102" s="387">
        <f t="shared" si="17"/>
        <v>0.43160646733333313</v>
      </c>
      <c r="F102" s="387">
        <f t="shared" si="17"/>
        <v>0.39024176299999974</v>
      </c>
      <c r="G102" s="387">
        <f t="shared" si="17"/>
        <v>0.28623214599999974</v>
      </c>
      <c r="H102" s="387">
        <f t="shared" si="17"/>
        <v>9.0506596666666647E-2</v>
      </c>
      <c r="I102" s="387">
        <f t="shared" si="17"/>
        <v>1.7243936666666675E-3</v>
      </c>
      <c r="J102" s="387">
        <f t="shared" si="17"/>
        <v>1.0839090000000001E-2</v>
      </c>
      <c r="K102" s="387">
        <f t="shared" si="17"/>
        <v>6.7408069000000029E-2</v>
      </c>
      <c r="L102" s="387">
        <f t="shared" si="17"/>
        <v>0.12300994700000005</v>
      </c>
      <c r="M102" s="387">
        <f t="shared" si="17"/>
        <v>0.19290481066666673</v>
      </c>
      <c r="N102" s="387">
        <f t="shared" si="17"/>
        <v>0.35183381666666674</v>
      </c>
      <c r="O102" s="387">
        <f t="shared" si="17"/>
        <v>0.60571307633333371</v>
      </c>
      <c r="P102" s="387">
        <f t="shared" si="17"/>
        <v>0.75085272600000053</v>
      </c>
      <c r="Q102" s="387">
        <f t="shared" si="17"/>
        <v>0.73818575433333411</v>
      </c>
      <c r="R102" s="387">
        <f t="shared" si="17"/>
        <v>0.69172029733333407</v>
      </c>
      <c r="S102" s="387">
        <f t="shared" si="17"/>
        <v>0.74466255900000056</v>
      </c>
      <c r="T102" s="387">
        <f t="shared" si="17"/>
        <v>0.79687598833333373</v>
      </c>
      <c r="U102" s="387">
        <f t="shared" si="17"/>
        <v>0.69255392433333351</v>
      </c>
      <c r="V102" s="387">
        <f t="shared" si="17"/>
        <v>0.42654721733333334</v>
      </c>
      <c r="W102" s="387">
        <f t="shared" si="17"/>
        <v>0.21326839333333333</v>
      </c>
      <c r="X102" s="387">
        <f t="shared" si="17"/>
        <v>0.10749861833333335</v>
      </c>
      <c r="Y102" s="387">
        <f t="shared" si="17"/>
        <v>0.16681756633333333</v>
      </c>
      <c r="Z102" s="387">
        <f t="shared" si="17"/>
        <v>0.24423855766666666</v>
      </c>
      <c r="AA102" s="387">
        <f t="shared" si="17"/>
        <v>0.23301824699999998</v>
      </c>
      <c r="AB102" s="387">
        <f t="shared" si="17"/>
        <v>0.23082237866666663</v>
      </c>
      <c r="AC102" s="387">
        <f t="shared" si="17"/>
        <v>0.162056587</v>
      </c>
      <c r="AD102" s="387">
        <f t="shared" si="17"/>
        <v>0.27204283033333326</v>
      </c>
    </row>
    <row r="103" spans="1:30">
      <c r="A103" s="289"/>
      <c r="B103" s="289" t="s">
        <v>27</v>
      </c>
      <c r="C103" s="384">
        <f>C84+C91+SUM(C99:C102)</f>
        <v>106.72484136766668</v>
      </c>
      <c r="D103" s="384">
        <f t="shared" ref="D103:AD103" si="18">D84+D91+SUM(D99:D102)</f>
        <v>119.24494725300001</v>
      </c>
      <c r="E103" s="384">
        <f t="shared" si="18"/>
        <v>134.22044926133333</v>
      </c>
      <c r="F103" s="384">
        <f t="shared" si="18"/>
        <v>127.22878967599998</v>
      </c>
      <c r="G103" s="384">
        <f t="shared" si="18"/>
        <v>121.62675149133331</v>
      </c>
      <c r="H103" s="384">
        <f t="shared" si="18"/>
        <v>114.03358201033333</v>
      </c>
      <c r="I103" s="384">
        <f t="shared" si="18"/>
        <v>127.29561308966667</v>
      </c>
      <c r="J103" s="384">
        <f t="shared" si="18"/>
        <v>129.13543587133336</v>
      </c>
      <c r="K103" s="384">
        <f t="shared" si="18"/>
        <v>128.72423073766666</v>
      </c>
      <c r="L103" s="384">
        <f t="shared" si="18"/>
        <v>115.17463708966665</v>
      </c>
      <c r="M103" s="384">
        <f t="shared" si="18"/>
        <v>109.11664264699999</v>
      </c>
      <c r="N103" s="384">
        <f t="shared" si="18"/>
        <v>104.53954866066667</v>
      </c>
      <c r="O103" s="384">
        <f t="shared" si="18"/>
        <v>112.02795875866667</v>
      </c>
      <c r="P103" s="384">
        <f t="shared" si="18"/>
        <v>103.62115829499999</v>
      </c>
      <c r="Q103" s="384">
        <f t="shared" si="18"/>
        <v>100.976597481</v>
      </c>
      <c r="R103" s="384">
        <f t="shared" si="18"/>
        <v>85.394769579333342</v>
      </c>
      <c r="S103" s="384">
        <f t="shared" si="18"/>
        <v>81.743226422666666</v>
      </c>
      <c r="T103" s="384">
        <f t="shared" si="18"/>
        <v>76.805123031666668</v>
      </c>
      <c r="U103" s="384">
        <f t="shared" si="18"/>
        <v>79.346447553026678</v>
      </c>
      <c r="V103" s="384">
        <f t="shared" si="18"/>
        <v>81.294848588693327</v>
      </c>
      <c r="W103" s="384">
        <f t="shared" si="18"/>
        <v>85.630080930026665</v>
      </c>
      <c r="X103" s="384">
        <f t="shared" si="18"/>
        <v>87.178040629999998</v>
      </c>
      <c r="Y103" s="384">
        <f t="shared" si="18"/>
        <v>85.242937948666665</v>
      </c>
      <c r="Z103" s="384">
        <f t="shared" si="18"/>
        <v>81.856853878666655</v>
      </c>
      <c r="AA103" s="384">
        <f t="shared" si="18"/>
        <v>68.557375285999996</v>
      </c>
      <c r="AB103" s="384">
        <f t="shared" si="18"/>
        <v>68.811253950000008</v>
      </c>
      <c r="AC103" s="384">
        <f t="shared" si="18"/>
        <v>71.799468149999996</v>
      </c>
      <c r="AD103" s="384">
        <f t="shared" si="18"/>
        <v>79.346055447333327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7" sqref="I7"/>
    </sheetView>
  </sheetViews>
  <sheetFormatPr defaultRowHeight="15"/>
  <cols>
    <col min="1" max="1" width="26.5703125" customWidth="1"/>
    <col min="2" max="2" width="10.5703125" customWidth="1"/>
    <col min="7" max="7" width="10" customWidth="1"/>
    <col min="10" max="10" width="18.28515625" customWidth="1"/>
  </cols>
  <sheetData>
    <row r="1" spans="1:10" ht="21">
      <c r="A1" s="1" t="s">
        <v>0</v>
      </c>
    </row>
    <row r="2" spans="1:10" ht="15.75">
      <c r="A2" s="15" t="s">
        <v>32</v>
      </c>
    </row>
    <row r="4" spans="1:10" ht="15.75">
      <c r="A4" s="15" t="s">
        <v>30</v>
      </c>
      <c r="B4" s="15" t="s">
        <v>31</v>
      </c>
    </row>
    <row r="5" spans="1:10" ht="16.5" thickBot="1">
      <c r="A5" s="15"/>
      <c r="B5" s="15"/>
      <c r="F5" s="2" t="s">
        <v>3</v>
      </c>
      <c r="G5" s="2"/>
    </row>
    <row r="6" spans="1:10" ht="15.75">
      <c r="A6" s="16" t="s">
        <v>2</v>
      </c>
      <c r="B6" s="419" t="s">
        <v>33</v>
      </c>
      <c r="C6" s="419"/>
      <c r="D6" s="419"/>
      <c r="E6" s="419"/>
      <c r="F6" s="419"/>
      <c r="G6" s="420"/>
    </row>
    <row r="7" spans="1:10" ht="28.5" customHeight="1">
      <c r="A7" s="17" t="s">
        <v>34</v>
      </c>
      <c r="B7" s="18" t="s">
        <v>35</v>
      </c>
      <c r="C7" s="18" t="s">
        <v>36</v>
      </c>
      <c r="D7" s="18" t="s">
        <v>37</v>
      </c>
      <c r="E7" s="19" t="s">
        <v>38</v>
      </c>
      <c r="F7" s="20" t="s">
        <v>39</v>
      </c>
      <c r="G7" s="21" t="s">
        <v>40</v>
      </c>
      <c r="J7" s="48"/>
    </row>
    <row r="8" spans="1:10" ht="18" customHeight="1" thickBot="1">
      <c r="A8" s="22"/>
      <c r="B8" s="23">
        <v>1</v>
      </c>
      <c r="C8" s="23">
        <v>2</v>
      </c>
      <c r="D8" s="23">
        <v>3</v>
      </c>
      <c r="E8" s="23">
        <v>4</v>
      </c>
      <c r="F8" s="23" t="s">
        <v>41</v>
      </c>
      <c r="G8" s="24" t="s">
        <v>42</v>
      </c>
    </row>
    <row r="9" spans="1:10">
      <c r="A9" s="25" t="s">
        <v>10</v>
      </c>
      <c r="B9" s="4">
        <f t="shared" ref="B9:G9" si="0">SUM(B10:B14)</f>
        <v>16099</v>
      </c>
      <c r="C9" s="4">
        <f t="shared" si="0"/>
        <v>4376</v>
      </c>
      <c r="D9" s="4">
        <f t="shared" si="0"/>
        <v>2767</v>
      </c>
      <c r="E9" s="4" t="e">
        <f t="shared" si="0"/>
        <v>#REF!</v>
      </c>
      <c r="F9" s="4" t="e">
        <f t="shared" si="0"/>
        <v>#REF!</v>
      </c>
      <c r="G9" s="26" t="e">
        <f t="shared" si="0"/>
        <v>#REF!</v>
      </c>
    </row>
    <row r="10" spans="1:10">
      <c r="A10" s="27" t="s">
        <v>11</v>
      </c>
      <c r="B10" s="5">
        <v>6850</v>
      </c>
      <c r="C10" s="6">
        <v>2644</v>
      </c>
      <c r="D10" s="6">
        <v>1492</v>
      </c>
      <c r="E10" s="6">
        <f>'Sales Productwise - Oleo '!AI9</f>
        <v>19</v>
      </c>
      <c r="F10" s="5">
        <f>SUM(C10:E10)</f>
        <v>4155</v>
      </c>
      <c r="G10" s="28">
        <f>F10-B10</f>
        <v>-2695</v>
      </c>
    </row>
    <row r="11" spans="1:10">
      <c r="A11" s="27" t="s">
        <v>43</v>
      </c>
      <c r="B11" s="5">
        <f>5340+120</f>
        <v>5460</v>
      </c>
      <c r="C11" s="6">
        <v>1150</v>
      </c>
      <c r="D11" s="6">
        <v>943</v>
      </c>
      <c r="E11" s="6">
        <f>'Sales Productwise - Oleo '!AI10</f>
        <v>152</v>
      </c>
      <c r="F11" s="5">
        <f>SUM(C11:E11)</f>
        <v>2245</v>
      </c>
      <c r="G11" s="28">
        <f t="shared" ref="G11:G14" si="1">F11-B11</f>
        <v>-3215</v>
      </c>
    </row>
    <row r="12" spans="1:10">
      <c r="A12" s="27" t="s">
        <v>44</v>
      </c>
      <c r="B12" s="5">
        <v>1920</v>
      </c>
      <c r="C12" s="6">
        <v>367</v>
      </c>
      <c r="D12" s="6">
        <v>213</v>
      </c>
      <c r="E12" s="6">
        <f>'Sales Productwise - Oleo '!AI11</f>
        <v>47</v>
      </c>
      <c r="F12" s="5">
        <f>SUM(C12:E12)</f>
        <v>627</v>
      </c>
      <c r="G12" s="28">
        <f t="shared" si="1"/>
        <v>-1293</v>
      </c>
    </row>
    <row r="13" spans="1:10">
      <c r="A13" s="27" t="s">
        <v>14</v>
      </c>
      <c r="B13" s="5">
        <v>1095</v>
      </c>
      <c r="C13" s="6">
        <v>215</v>
      </c>
      <c r="D13" s="6">
        <v>119</v>
      </c>
      <c r="E13" s="6">
        <f>'Sales Productwise - Oleo '!AI12</f>
        <v>0</v>
      </c>
      <c r="F13" s="5">
        <f>SUM(C13:E13)</f>
        <v>334</v>
      </c>
      <c r="G13" s="28">
        <f t="shared" si="1"/>
        <v>-761</v>
      </c>
    </row>
    <row r="14" spans="1:10">
      <c r="A14" s="27" t="s">
        <v>15</v>
      </c>
      <c r="B14" s="5">
        <v>774</v>
      </c>
      <c r="C14" s="6">
        <v>0</v>
      </c>
      <c r="D14" s="6">
        <v>0</v>
      </c>
      <c r="E14" s="6" t="e">
        <f>'Sales Productwise - Oleo '!#REF!</f>
        <v>#REF!</v>
      </c>
      <c r="F14" s="5" t="e">
        <f>SUM(C14:E14)</f>
        <v>#REF!</v>
      </c>
      <c r="G14" s="28" t="e">
        <f t="shared" si="1"/>
        <v>#REF!</v>
      </c>
    </row>
    <row r="15" spans="1:10">
      <c r="A15" s="27"/>
      <c r="B15" s="6"/>
      <c r="C15" s="6"/>
      <c r="D15" s="6"/>
      <c r="E15" s="6"/>
      <c r="F15" s="5"/>
      <c r="G15" s="28"/>
    </row>
    <row r="16" spans="1:10">
      <c r="A16" s="17" t="s">
        <v>16</v>
      </c>
      <c r="B16" s="7">
        <f t="shared" ref="B16:G16" si="2">SUM(B17:B22)</f>
        <v>13688</v>
      </c>
      <c r="C16" s="7">
        <f t="shared" si="2"/>
        <v>2889</v>
      </c>
      <c r="D16" s="7">
        <f t="shared" si="2"/>
        <v>4093</v>
      </c>
      <c r="E16" s="7">
        <f t="shared" si="2"/>
        <v>250</v>
      </c>
      <c r="F16" s="7">
        <f t="shared" si="2"/>
        <v>7232</v>
      </c>
      <c r="G16" s="29">
        <f t="shared" si="2"/>
        <v>-6456</v>
      </c>
    </row>
    <row r="17" spans="1:7">
      <c r="A17" s="27" t="s">
        <v>17</v>
      </c>
      <c r="B17" s="5">
        <v>1790</v>
      </c>
      <c r="C17" s="6">
        <v>283</v>
      </c>
      <c r="D17" s="6">
        <v>942</v>
      </c>
      <c r="E17" s="6">
        <f>'Sales Productwise - Oleo '!AI15</f>
        <v>202</v>
      </c>
      <c r="F17" s="5">
        <f t="shared" ref="F17:F22" si="3">SUM(C17:E17)</f>
        <v>1427</v>
      </c>
      <c r="G17" s="28">
        <f>F17-B17</f>
        <v>-363</v>
      </c>
    </row>
    <row r="18" spans="1:7">
      <c r="A18" s="27" t="s">
        <v>18</v>
      </c>
      <c r="B18" s="5">
        <v>141</v>
      </c>
      <c r="C18" s="6">
        <v>46</v>
      </c>
      <c r="D18" s="6">
        <v>0</v>
      </c>
      <c r="E18" s="6">
        <f>'Sales Productwise - Oleo '!AI16</f>
        <v>0</v>
      </c>
      <c r="F18" s="5">
        <f t="shared" si="3"/>
        <v>46</v>
      </c>
      <c r="G18" s="28">
        <f t="shared" ref="G18:G22" si="4">F18-B18</f>
        <v>-95</v>
      </c>
    </row>
    <row r="19" spans="1:7">
      <c r="A19" s="27" t="s">
        <v>19</v>
      </c>
      <c r="B19" s="5">
        <v>2838</v>
      </c>
      <c r="C19" s="6">
        <v>747</v>
      </c>
      <c r="D19" s="6">
        <v>686</v>
      </c>
      <c r="E19" s="6">
        <f>'Sales Productwise - Oleo '!AI17</f>
        <v>0</v>
      </c>
      <c r="F19" s="5">
        <f t="shared" si="3"/>
        <v>1433</v>
      </c>
      <c r="G19" s="28">
        <f t="shared" si="4"/>
        <v>-1405</v>
      </c>
    </row>
    <row r="20" spans="1:7">
      <c r="A20" s="27" t="s">
        <v>20</v>
      </c>
      <c r="B20" s="5">
        <v>1140</v>
      </c>
      <c r="C20" s="6">
        <v>284</v>
      </c>
      <c r="D20" s="6">
        <v>362</v>
      </c>
      <c r="E20" s="6">
        <f>'Sales Productwise - Oleo '!AI18</f>
        <v>0</v>
      </c>
      <c r="F20" s="5">
        <f t="shared" si="3"/>
        <v>646</v>
      </c>
      <c r="G20" s="28">
        <f t="shared" si="4"/>
        <v>-494</v>
      </c>
    </row>
    <row r="21" spans="1:7">
      <c r="A21" s="27" t="s">
        <v>21</v>
      </c>
      <c r="B21" s="5">
        <v>750</v>
      </c>
      <c r="C21" s="6">
        <v>100</v>
      </c>
      <c r="D21" s="6">
        <v>68</v>
      </c>
      <c r="E21" s="6">
        <f>'Sales Productwise - Oleo '!AI19</f>
        <v>0</v>
      </c>
      <c r="F21" s="5">
        <f t="shared" si="3"/>
        <v>168</v>
      </c>
      <c r="G21" s="28">
        <f t="shared" si="4"/>
        <v>-582</v>
      </c>
    </row>
    <row r="22" spans="1:7">
      <c r="A22" s="27" t="s">
        <v>22</v>
      </c>
      <c r="B22" s="5">
        <v>7029</v>
      </c>
      <c r="C22" s="6">
        <v>1429</v>
      </c>
      <c r="D22" s="6">
        <v>2035</v>
      </c>
      <c r="E22" s="6">
        <f>'Sales Productwise - Oleo '!AI20</f>
        <v>48</v>
      </c>
      <c r="F22" s="5">
        <f t="shared" si="3"/>
        <v>3512</v>
      </c>
      <c r="G22" s="28">
        <f t="shared" si="4"/>
        <v>-3517</v>
      </c>
    </row>
    <row r="23" spans="1:7">
      <c r="A23" s="30"/>
      <c r="B23" s="6"/>
      <c r="C23" s="6"/>
      <c r="D23" s="6"/>
      <c r="E23" s="6"/>
      <c r="F23" s="5"/>
      <c r="G23" s="28"/>
    </row>
    <row r="24" spans="1:7">
      <c r="A24" s="30" t="s">
        <v>23</v>
      </c>
      <c r="B24" s="6">
        <v>3600</v>
      </c>
      <c r="C24" s="6">
        <v>1271</v>
      </c>
      <c r="D24" s="6">
        <v>961</v>
      </c>
      <c r="E24" s="6">
        <f>'Sales Productwise - Oleo '!AI22</f>
        <v>0</v>
      </c>
      <c r="F24" s="6">
        <f>SUM(C24:E24)</f>
        <v>2232</v>
      </c>
      <c r="G24" s="31">
        <f>F24-B24</f>
        <v>-1368</v>
      </c>
    </row>
    <row r="25" spans="1:7">
      <c r="A25" s="30" t="s">
        <v>24</v>
      </c>
      <c r="B25" s="6">
        <v>1360</v>
      </c>
      <c r="C25" s="6">
        <v>781</v>
      </c>
      <c r="D25" s="6">
        <v>159</v>
      </c>
      <c r="E25" s="6">
        <f>'Sales Productwise - Oleo '!AI23</f>
        <v>0</v>
      </c>
      <c r="F25" s="6">
        <f>SUM(C25:E25)</f>
        <v>940</v>
      </c>
      <c r="G25" s="31">
        <f>F25-B25</f>
        <v>-420</v>
      </c>
    </row>
    <row r="26" spans="1:7">
      <c r="A26" s="30" t="s">
        <v>25</v>
      </c>
      <c r="B26" s="6">
        <v>45</v>
      </c>
      <c r="C26" s="6">
        <v>3</v>
      </c>
      <c r="D26" s="6">
        <v>0.6</v>
      </c>
      <c r="E26" s="6">
        <f>'Sales Productwise - Oleo '!AI24</f>
        <v>0</v>
      </c>
      <c r="F26" s="6">
        <f>SUM(C26:E26)</f>
        <v>3.6</v>
      </c>
      <c r="G26" s="31">
        <f>F26-B26</f>
        <v>-41.4</v>
      </c>
    </row>
    <row r="27" spans="1:7">
      <c r="A27" s="30" t="s">
        <v>26</v>
      </c>
      <c r="B27" s="6">
        <v>0</v>
      </c>
      <c r="C27" s="6"/>
      <c r="D27" s="6"/>
      <c r="E27" s="6">
        <f>'Sales Productwise - Oleo '!AI25</f>
        <v>0</v>
      </c>
      <c r="F27" s="6">
        <f>SUM(C27:E27)</f>
        <v>0</v>
      </c>
      <c r="G27" s="31">
        <f>F27-B27</f>
        <v>0</v>
      </c>
    </row>
    <row r="28" spans="1:7" ht="15.75" thickBot="1">
      <c r="A28" s="32" t="s">
        <v>27</v>
      </c>
      <c r="B28" s="33">
        <f>B9+B16+B24+B25+B26+B27</f>
        <v>34792</v>
      </c>
      <c r="C28" s="33">
        <f>C9+C16+C24+C25+C26+C27</f>
        <v>9320</v>
      </c>
      <c r="D28" s="33">
        <f>D9+D16+D24+D25+D26+D27</f>
        <v>7980.6</v>
      </c>
      <c r="E28" s="33" t="e">
        <f>E9+E16+E24+E25+E26+E27</f>
        <v>#REF!</v>
      </c>
      <c r="F28" s="33" t="e">
        <f>F9+F16+F24+F25+F26+F27</f>
        <v>#REF!</v>
      </c>
      <c r="G28" s="34" t="e">
        <f>F28-B28</f>
        <v>#REF!</v>
      </c>
    </row>
    <row r="29" spans="1:7">
      <c r="B29" s="8"/>
      <c r="C29" s="8"/>
      <c r="D29" s="9"/>
      <c r="E29" s="10"/>
      <c r="F29" s="11"/>
      <c r="G29" s="11"/>
    </row>
    <row r="30" spans="1:7" ht="15.75" thickBot="1">
      <c r="A30" s="12"/>
      <c r="B30" s="2"/>
      <c r="C30" s="2"/>
      <c r="D30" s="2"/>
      <c r="E30" s="2"/>
      <c r="F30" s="14" t="s">
        <v>29</v>
      </c>
      <c r="G30" s="14"/>
    </row>
    <row r="31" spans="1:7" ht="15.75">
      <c r="A31" s="35" t="s">
        <v>28</v>
      </c>
      <c r="B31" s="419" t="s">
        <v>33</v>
      </c>
      <c r="C31" s="419"/>
      <c r="D31" s="419"/>
      <c r="E31" s="419"/>
      <c r="F31" s="419"/>
      <c r="G31" s="420"/>
    </row>
    <row r="32" spans="1:7" ht="30">
      <c r="A32" s="17" t="s">
        <v>34</v>
      </c>
      <c r="B32" s="18" t="s">
        <v>35</v>
      </c>
      <c r="C32" s="18" t="s">
        <v>36</v>
      </c>
      <c r="D32" s="18" t="s">
        <v>37</v>
      </c>
      <c r="E32" s="19" t="s">
        <v>38</v>
      </c>
      <c r="F32" s="20" t="s">
        <v>39</v>
      </c>
      <c r="G32" s="21" t="s">
        <v>40</v>
      </c>
    </row>
    <row r="33" spans="1:7" ht="15.75" thickBot="1">
      <c r="A33" s="22"/>
      <c r="B33" s="23">
        <v>1</v>
      </c>
      <c r="C33" s="23">
        <v>2</v>
      </c>
      <c r="D33" s="23">
        <v>3</v>
      </c>
      <c r="E33" s="23">
        <v>4</v>
      </c>
      <c r="F33" s="23" t="s">
        <v>41</v>
      </c>
      <c r="G33" s="24" t="s">
        <v>42</v>
      </c>
    </row>
    <row r="34" spans="1:7">
      <c r="A34" s="25" t="s">
        <v>10</v>
      </c>
      <c r="B34" s="38">
        <f t="shared" ref="B34" si="5">SUM(B35:B39)</f>
        <v>168.98</v>
      </c>
      <c r="C34" s="38">
        <f t="shared" ref="C34:G34" si="6">SUM(C35:C39)</f>
        <v>42.19</v>
      </c>
      <c r="D34" s="38">
        <f t="shared" si="6"/>
        <v>27.32</v>
      </c>
      <c r="E34" s="38" t="e">
        <f t="shared" si="6"/>
        <v>#REF!</v>
      </c>
      <c r="F34" s="38" t="e">
        <f t="shared" si="6"/>
        <v>#REF!</v>
      </c>
      <c r="G34" s="43" t="e">
        <f t="shared" si="6"/>
        <v>#REF!</v>
      </c>
    </row>
    <row r="35" spans="1:7">
      <c r="A35" s="27" t="s">
        <v>11</v>
      </c>
      <c r="B35" s="39">
        <v>74.36</v>
      </c>
      <c r="C35" s="40">
        <v>23.09</v>
      </c>
      <c r="D35" s="40">
        <v>14</v>
      </c>
      <c r="E35" s="40">
        <f>'Sales Productwise - Oleo '!AI33</f>
        <v>0.3</v>
      </c>
      <c r="F35" s="39">
        <f>SUM(C35:E35)</f>
        <v>37.39</v>
      </c>
      <c r="G35" s="44">
        <f>F35-B35</f>
        <v>-36.97</v>
      </c>
    </row>
    <row r="36" spans="1:7">
      <c r="A36" s="27" t="s">
        <v>43</v>
      </c>
      <c r="B36" s="39">
        <v>44.17</v>
      </c>
      <c r="C36" s="40">
        <v>10.43</v>
      </c>
      <c r="D36" s="40">
        <v>8.82</v>
      </c>
      <c r="E36" s="40">
        <f>'Sales Productwise - Oleo '!AI34</f>
        <v>1.4</v>
      </c>
      <c r="F36" s="39">
        <f>SUM(C36:E36)</f>
        <v>20.65</v>
      </c>
      <c r="G36" s="44">
        <f t="shared" ref="G36:G39" si="7">F36-B36</f>
        <v>-23.520000000000003</v>
      </c>
    </row>
    <row r="37" spans="1:7">
      <c r="A37" s="27" t="s">
        <v>44</v>
      </c>
      <c r="B37" s="39">
        <v>17.23</v>
      </c>
      <c r="C37" s="40">
        <v>3.78</v>
      </c>
      <c r="D37" s="40">
        <v>2.13</v>
      </c>
      <c r="E37" s="40">
        <f>'Sales Productwise - Oleo '!AI35</f>
        <v>0.47</v>
      </c>
      <c r="F37" s="39">
        <f>SUM(C37:E37)</f>
        <v>6.38</v>
      </c>
      <c r="G37" s="44">
        <f t="shared" si="7"/>
        <v>-10.850000000000001</v>
      </c>
    </row>
    <row r="38" spans="1:7">
      <c r="A38" s="27" t="s">
        <v>14</v>
      </c>
      <c r="B38" s="39">
        <v>23.34</v>
      </c>
      <c r="C38" s="40">
        <v>4.8899999999999997</v>
      </c>
      <c r="D38" s="40">
        <v>2.37</v>
      </c>
      <c r="E38" s="40">
        <f>'Sales Productwise - Oleo '!AI36</f>
        <v>0</v>
      </c>
      <c r="F38" s="39">
        <f>SUM(C38:E38)</f>
        <v>7.26</v>
      </c>
      <c r="G38" s="44">
        <f t="shared" si="7"/>
        <v>-16.079999999999998</v>
      </c>
    </row>
    <row r="39" spans="1:7">
      <c r="A39" s="27" t="s">
        <v>15</v>
      </c>
      <c r="B39" s="39">
        <v>9.8800000000000008</v>
      </c>
      <c r="C39" s="40">
        <v>0</v>
      </c>
      <c r="D39" s="40">
        <v>0</v>
      </c>
      <c r="E39" s="40" t="e">
        <f>'Sales Productwise - Oleo '!#REF!</f>
        <v>#REF!</v>
      </c>
      <c r="F39" s="39" t="e">
        <f>SUM(C39:E39)</f>
        <v>#REF!</v>
      </c>
      <c r="G39" s="44" t="e">
        <f t="shared" si="7"/>
        <v>#REF!</v>
      </c>
    </row>
    <row r="40" spans="1:7">
      <c r="A40" s="27"/>
      <c r="B40" s="40"/>
      <c r="C40" s="40"/>
      <c r="D40" s="40"/>
      <c r="E40" s="40"/>
      <c r="F40" s="39"/>
      <c r="G40" s="44"/>
    </row>
    <row r="41" spans="1:7">
      <c r="A41" s="17" t="s">
        <v>16</v>
      </c>
      <c r="B41" s="36">
        <f t="shared" ref="B41:G41" si="8">SUM(B42:B47)</f>
        <v>121.44</v>
      </c>
      <c r="C41" s="36">
        <f t="shared" si="8"/>
        <v>26.62</v>
      </c>
      <c r="D41" s="36">
        <f t="shared" si="8"/>
        <v>42.92</v>
      </c>
      <c r="E41" s="36">
        <f t="shared" si="8"/>
        <v>3.88</v>
      </c>
      <c r="F41" s="36">
        <f t="shared" si="8"/>
        <v>73.42</v>
      </c>
      <c r="G41" s="45">
        <f t="shared" si="8"/>
        <v>-48.02000000000001</v>
      </c>
    </row>
    <row r="42" spans="1:7">
      <c r="A42" s="27" t="s">
        <v>17</v>
      </c>
      <c r="B42" s="39">
        <v>28.43</v>
      </c>
      <c r="C42" s="40">
        <v>4.32</v>
      </c>
      <c r="D42" s="40">
        <v>14.37</v>
      </c>
      <c r="E42" s="40">
        <f>'Sales Productwise - Oleo '!AI39</f>
        <v>3.55</v>
      </c>
      <c r="F42" s="39">
        <f t="shared" ref="F42:F47" si="9">SUM(C42:E42)</f>
        <v>22.24</v>
      </c>
      <c r="G42" s="44">
        <f>F42-B42</f>
        <v>-6.1900000000000013</v>
      </c>
    </row>
    <row r="43" spans="1:7">
      <c r="A43" s="27" t="s">
        <v>18</v>
      </c>
      <c r="B43" s="39">
        <v>3.18</v>
      </c>
      <c r="C43" s="40">
        <v>0.96</v>
      </c>
      <c r="D43" s="40">
        <v>0</v>
      </c>
      <c r="E43" s="40">
        <f>'Sales Productwise - Oleo '!AI40</f>
        <v>0</v>
      </c>
      <c r="F43" s="39">
        <f t="shared" si="9"/>
        <v>0.96</v>
      </c>
      <c r="G43" s="44">
        <f t="shared" ref="G43:G47" si="10">F43-B43</f>
        <v>-2.2200000000000002</v>
      </c>
    </row>
    <row r="44" spans="1:7">
      <c r="A44" s="27" t="s">
        <v>19</v>
      </c>
      <c r="B44" s="39">
        <v>15.22</v>
      </c>
      <c r="C44" s="40">
        <v>3.88</v>
      </c>
      <c r="D44" s="40">
        <v>3.66</v>
      </c>
      <c r="E44" s="40">
        <f>'Sales Productwise - Oleo '!AI41</f>
        <v>0</v>
      </c>
      <c r="F44" s="39">
        <f t="shared" si="9"/>
        <v>7.54</v>
      </c>
      <c r="G44" s="44">
        <f t="shared" si="10"/>
        <v>-7.6800000000000006</v>
      </c>
    </row>
    <row r="45" spans="1:7">
      <c r="A45" s="27" t="s">
        <v>20</v>
      </c>
      <c r="B45" s="39">
        <v>11.17</v>
      </c>
      <c r="C45" s="40">
        <v>2.83</v>
      </c>
      <c r="D45" s="40">
        <v>3.54</v>
      </c>
      <c r="E45" s="40">
        <f>'Sales Productwise - Oleo '!AI42</f>
        <v>0</v>
      </c>
      <c r="F45" s="39">
        <f t="shared" si="9"/>
        <v>6.37</v>
      </c>
      <c r="G45" s="44">
        <f t="shared" si="10"/>
        <v>-4.8</v>
      </c>
    </row>
    <row r="46" spans="1:7">
      <c r="A46" s="27" t="s">
        <v>21</v>
      </c>
      <c r="B46" s="39">
        <v>6.84</v>
      </c>
      <c r="C46" s="40">
        <v>0.82</v>
      </c>
      <c r="D46" s="40">
        <v>0.56000000000000005</v>
      </c>
      <c r="E46" s="40">
        <f>'Sales Productwise - Oleo '!AI43</f>
        <v>0</v>
      </c>
      <c r="F46" s="39">
        <f t="shared" si="9"/>
        <v>1.38</v>
      </c>
      <c r="G46" s="44">
        <f t="shared" si="10"/>
        <v>-5.46</v>
      </c>
    </row>
    <row r="47" spans="1:7">
      <c r="A47" s="27" t="s">
        <v>22</v>
      </c>
      <c r="B47" s="39">
        <v>56.6</v>
      </c>
      <c r="C47" s="40">
        <v>13.81</v>
      </c>
      <c r="D47" s="40">
        <v>20.79</v>
      </c>
      <c r="E47" s="40">
        <f>'Sales Productwise - Oleo '!AI44</f>
        <v>0.33</v>
      </c>
      <c r="F47" s="39">
        <f t="shared" si="9"/>
        <v>34.93</v>
      </c>
      <c r="G47" s="44">
        <f t="shared" si="10"/>
        <v>-21.67</v>
      </c>
    </row>
    <row r="48" spans="1:7">
      <c r="A48" s="30"/>
      <c r="B48" s="40"/>
      <c r="C48" s="40"/>
      <c r="D48" s="40"/>
      <c r="E48" s="40">
        <f>'Sales Productwise - Oleo '!AI45</f>
        <v>0</v>
      </c>
      <c r="F48" s="39"/>
      <c r="G48" s="44"/>
    </row>
    <row r="49" spans="1:7">
      <c r="A49" s="30" t="s">
        <v>23</v>
      </c>
      <c r="B49" s="40">
        <v>16.739999999999998</v>
      </c>
      <c r="C49" s="40">
        <v>5.83</v>
      </c>
      <c r="D49" s="40">
        <v>4.41</v>
      </c>
      <c r="E49" s="40">
        <f>'Sales Productwise - Oleo '!AI46</f>
        <v>0</v>
      </c>
      <c r="F49" s="40">
        <f>SUM(C49:E49)</f>
        <v>10.24</v>
      </c>
      <c r="G49" s="46">
        <f>F49-B49</f>
        <v>-6.4999999999999982</v>
      </c>
    </row>
    <row r="50" spans="1:7">
      <c r="A50" s="30" t="s">
        <v>24</v>
      </c>
      <c r="B50" s="40">
        <v>3.48</v>
      </c>
      <c r="C50" s="40">
        <v>0.88</v>
      </c>
      <c r="D50" s="40">
        <v>0.31</v>
      </c>
      <c r="E50" s="40">
        <f>'Sales Productwise - Oleo '!AI47</f>
        <v>0</v>
      </c>
      <c r="F50" s="40">
        <f>SUM(C50:E50)</f>
        <v>1.19</v>
      </c>
      <c r="G50" s="46">
        <f>F50-B50</f>
        <v>-2.29</v>
      </c>
    </row>
    <row r="51" spans="1:7">
      <c r="A51" s="30" t="s">
        <v>25</v>
      </c>
      <c r="B51" s="40">
        <v>0.55000000000000004</v>
      </c>
      <c r="C51" s="40">
        <v>0.04</v>
      </c>
      <c r="D51" s="40">
        <v>1E-3</v>
      </c>
      <c r="E51" s="40">
        <f>'Sales Productwise - Oleo '!AI48</f>
        <v>0</v>
      </c>
      <c r="F51" s="40">
        <f>SUM(C51:E51)</f>
        <v>4.1000000000000002E-2</v>
      </c>
      <c r="G51" s="46">
        <f>F51-B51</f>
        <v>-0.50900000000000001</v>
      </c>
    </row>
    <row r="52" spans="1:7">
      <c r="A52" s="30" t="s">
        <v>26</v>
      </c>
      <c r="B52" s="40">
        <v>0</v>
      </c>
      <c r="C52" s="40">
        <v>0.2</v>
      </c>
      <c r="D52" s="42">
        <v>0.35</v>
      </c>
      <c r="E52" s="40">
        <f>'Sales Productwise - Oleo '!AI49</f>
        <v>0</v>
      </c>
      <c r="F52" s="40">
        <f>SUM(C52:E52)</f>
        <v>0.55000000000000004</v>
      </c>
      <c r="G52" s="46">
        <f>F52-B52</f>
        <v>0.55000000000000004</v>
      </c>
    </row>
    <row r="53" spans="1:7" ht="15.75" thickBot="1">
      <c r="A53" s="32" t="s">
        <v>27</v>
      </c>
      <c r="B53" s="37">
        <f>B34+B41+B49+B50+B51+B52</f>
        <v>311.19</v>
      </c>
      <c r="C53" s="37">
        <f>C34+C41+C49+C50+C51+C52</f>
        <v>75.760000000000005</v>
      </c>
      <c r="D53" s="37">
        <f>D34+D41+D49+D50+D51+D52</f>
        <v>75.311000000000007</v>
      </c>
      <c r="E53" s="37" t="e">
        <f>E34+E41+E49+E50+E51+E52</f>
        <v>#REF!</v>
      </c>
      <c r="F53" s="37" t="e">
        <f>F34+F41+F49+F50+F51+F52</f>
        <v>#REF!</v>
      </c>
      <c r="G53" s="47" t="e">
        <f>F53-B53</f>
        <v>#REF!</v>
      </c>
    </row>
    <row r="54" spans="1:7">
      <c r="B54" s="10"/>
      <c r="C54" s="10"/>
      <c r="D54" s="10"/>
      <c r="E54" s="10"/>
      <c r="F54" s="10"/>
      <c r="G54" s="10"/>
    </row>
    <row r="55" spans="1:7">
      <c r="A55" s="41"/>
    </row>
  </sheetData>
  <mergeCells count="2">
    <mergeCell ref="B6:G6"/>
    <mergeCell ref="B31:G31"/>
  </mergeCells>
  <printOptions horizontalCentered="1"/>
  <pageMargins left="0.45" right="0.45" top="0.5" bottom="0.5" header="0.3" footer="0.3"/>
  <pageSetup scale="8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4" sqref="B14"/>
    </sheetView>
  </sheetViews>
  <sheetFormatPr defaultRowHeight="15"/>
  <cols>
    <col min="1" max="1" width="35" customWidth="1"/>
    <col min="2" max="4" width="9.7109375" customWidth="1"/>
    <col min="5" max="5" width="15.5703125" customWidth="1"/>
    <col min="6" max="6" width="17" customWidth="1"/>
  </cols>
  <sheetData>
    <row r="1" spans="1:6" ht="15.75" thickTop="1">
      <c r="A1" s="64" t="str">
        <f>'Sales Productwise - Oleo '!A1</f>
        <v>VVF (India) Limited</v>
      </c>
      <c r="B1" s="65"/>
      <c r="C1" s="66"/>
      <c r="D1" s="66"/>
      <c r="E1" s="66"/>
      <c r="F1" s="67"/>
    </row>
    <row r="2" spans="1:6">
      <c r="A2" s="68" t="s">
        <v>59</v>
      </c>
      <c r="B2" s="69">
        <v>42139</v>
      </c>
      <c r="C2" s="70"/>
      <c r="D2" s="70"/>
      <c r="E2" s="70"/>
      <c r="F2" s="71"/>
    </row>
    <row r="3" spans="1:6" ht="15.75" thickBot="1">
      <c r="A3" s="68"/>
      <c r="B3" s="69"/>
      <c r="C3" s="70"/>
      <c r="D3" s="70"/>
      <c r="E3" s="70"/>
      <c r="F3" s="71"/>
    </row>
    <row r="4" spans="1:6" ht="15.75" thickTop="1">
      <c r="A4" s="61" t="s">
        <v>48</v>
      </c>
      <c r="B4" s="72" t="s">
        <v>45</v>
      </c>
      <c r="C4" s="72" t="s">
        <v>46</v>
      </c>
      <c r="D4" s="72" t="s">
        <v>47</v>
      </c>
      <c r="E4" s="72" t="s">
        <v>49</v>
      </c>
      <c r="F4" s="73" t="s">
        <v>50</v>
      </c>
    </row>
    <row r="5" spans="1:6">
      <c r="A5" s="52" t="str">
        <f>'Sales Productwise - Oleo '!A8</f>
        <v>Fatty Alcohols</v>
      </c>
      <c r="B5" s="53">
        <f>'Sales Productwise - Oleo '!C8</f>
        <v>6354</v>
      </c>
      <c r="C5" s="53">
        <f>'Sales Productwise - Oleo '!D8</f>
        <v>5044</v>
      </c>
      <c r="D5" s="53">
        <f>'Sales Productwise - Oleo '!AI8</f>
        <v>218</v>
      </c>
      <c r="E5" s="54">
        <f>D5/B5%</f>
        <v>3.430909663204281</v>
      </c>
      <c r="F5" s="55">
        <f>D5/C5%</f>
        <v>4.3219666931007144</v>
      </c>
    </row>
    <row r="6" spans="1:6">
      <c r="A6" s="52" t="str">
        <f>'Sales Productwise - Oleo '!A14</f>
        <v>Fatty Acids</v>
      </c>
      <c r="B6" s="53">
        <f>'Sales Productwise - Oleo '!C14</f>
        <v>4538</v>
      </c>
      <c r="C6" s="53">
        <f>'Sales Productwise - Oleo '!D14</f>
        <v>2946</v>
      </c>
      <c r="D6" s="53">
        <f>'Sales Productwise - Oleo '!AI14</f>
        <v>250</v>
      </c>
      <c r="E6" s="54">
        <f t="shared" ref="E6:E8" si="0">D6/B6%</f>
        <v>5.5090348171000434</v>
      </c>
      <c r="F6" s="55">
        <f t="shared" ref="F6:F8" si="1">D6/C6%</f>
        <v>8.4860828241683635</v>
      </c>
    </row>
    <row r="7" spans="1:6">
      <c r="A7" s="52" t="str">
        <f>'Sales Productwise - Oleo '!A22</f>
        <v>Glycerine</v>
      </c>
      <c r="B7" s="53">
        <f>'Sales Productwise - Oleo '!C22</f>
        <v>1250</v>
      </c>
      <c r="C7" s="53">
        <f>'Sales Productwise - Oleo '!D22</f>
        <v>505</v>
      </c>
      <c r="D7" s="53">
        <f>'Sales Productwise - Oleo '!AI22</f>
        <v>0</v>
      </c>
      <c r="E7" s="54">
        <f t="shared" si="0"/>
        <v>0</v>
      </c>
      <c r="F7" s="55">
        <f t="shared" si="1"/>
        <v>0</v>
      </c>
    </row>
    <row r="8" spans="1:6" ht="15.75" thickBot="1">
      <c r="A8" s="52" t="str">
        <f>'Sales Productwise - Oleo '!A26</f>
        <v xml:space="preserve"> Total </v>
      </c>
      <c r="B8" s="53">
        <f>'Sales Productwise - Oleo '!C26</f>
        <v>12810</v>
      </c>
      <c r="C8" s="53">
        <f>'Sales Productwise - Oleo '!D26</f>
        <v>8835</v>
      </c>
      <c r="D8" s="56">
        <f>'Sales Productwise - Oleo '!AI26</f>
        <v>468</v>
      </c>
      <c r="E8" s="54">
        <f t="shared" si="0"/>
        <v>3.6533957845433256</v>
      </c>
      <c r="F8" s="55">
        <f t="shared" si="1"/>
        <v>5.2971137521222413</v>
      </c>
    </row>
    <row r="9" spans="1:6" ht="15.75" thickTop="1">
      <c r="A9" s="61" t="s">
        <v>60</v>
      </c>
      <c r="B9" s="72"/>
      <c r="C9" s="72"/>
      <c r="D9" s="72"/>
      <c r="E9" s="72"/>
      <c r="F9" s="73"/>
    </row>
    <row r="10" spans="1:6">
      <c r="A10" s="52" t="str">
        <f>A5</f>
        <v>Fatty Alcohols</v>
      </c>
      <c r="B10" s="54">
        <f>'Sales Productwise - Oleo '!C32</f>
        <v>57.480000000000004</v>
      </c>
      <c r="C10" s="54">
        <f>'Sales Productwise - Oleo '!D32</f>
        <v>67.02</v>
      </c>
      <c r="D10" s="54">
        <f>'Sales Productwise - Oleo '!AI32</f>
        <v>2.17</v>
      </c>
      <c r="E10" s="54">
        <f t="shared" ref="E10:E13" si="2">D10/B10%</f>
        <v>3.7752261656228248</v>
      </c>
      <c r="F10" s="55">
        <f t="shared" ref="F10:F13" si="3">D10/C10%</f>
        <v>3.2378394509101764</v>
      </c>
    </row>
    <row r="11" spans="1:6">
      <c r="A11" s="52" t="str">
        <f t="shared" ref="A11:A13" si="4">A6</f>
        <v>Fatty Acids</v>
      </c>
      <c r="B11" s="54">
        <f>'Sales Productwise - Oleo '!B38</f>
        <v>34.33</v>
      </c>
      <c r="C11" s="54">
        <f>'Sales Productwise - Oleo '!C38</f>
        <v>39.1</v>
      </c>
      <c r="D11" s="54">
        <f>'Sales Productwise - Oleo '!D38</f>
        <v>35.950000000000003</v>
      </c>
      <c r="E11" s="54">
        <f t="shared" si="2"/>
        <v>104.71890474803379</v>
      </c>
      <c r="F11" s="55">
        <f t="shared" si="3"/>
        <v>91.943734015345271</v>
      </c>
    </row>
    <row r="12" spans="1:6">
      <c r="A12" s="52" t="str">
        <f t="shared" si="4"/>
        <v>Glycerine</v>
      </c>
      <c r="B12" s="54">
        <f>'Sales Productwise - Oleo '!B46</f>
        <v>2.75</v>
      </c>
      <c r="C12" s="54">
        <f>'Sales Productwise - Oleo '!C46</f>
        <v>6.23</v>
      </c>
      <c r="D12" s="54">
        <f>'Sales Productwise - Oleo '!D46</f>
        <v>2.52</v>
      </c>
      <c r="E12" s="54">
        <f t="shared" si="2"/>
        <v>91.63636363636364</v>
      </c>
      <c r="F12" s="55">
        <f t="shared" si="3"/>
        <v>40.449438202247194</v>
      </c>
    </row>
    <row r="13" spans="1:6">
      <c r="A13" s="52" t="str">
        <f t="shared" si="4"/>
        <v xml:space="preserve"> Total </v>
      </c>
      <c r="B13" s="54">
        <f>'Sales Productwise - Oleo '!C50</f>
        <v>103.70000000000002</v>
      </c>
      <c r="C13" s="54">
        <f>'Sales Productwise - Oleo '!D50</f>
        <v>105.97</v>
      </c>
      <c r="D13" s="54">
        <f>'Sales Productwise - Oleo '!AI50</f>
        <v>6.05</v>
      </c>
      <c r="E13" s="54">
        <f t="shared" si="2"/>
        <v>5.8341369334619086</v>
      </c>
      <c r="F13" s="55">
        <f t="shared" si="3"/>
        <v>5.7091629706520708</v>
      </c>
    </row>
    <row r="14" spans="1:6" ht="15.75" thickBot="1">
      <c r="A14" s="58"/>
      <c r="B14" s="59"/>
      <c r="C14" s="59"/>
      <c r="D14" s="59"/>
      <c r="E14" s="59"/>
      <c r="F14" s="60"/>
    </row>
    <row r="15" spans="1:6" ht="15.75" thickTop="1">
      <c r="A15" s="61" t="s">
        <v>51</v>
      </c>
      <c r="B15" s="72"/>
      <c r="C15" s="72"/>
      <c r="D15" s="72"/>
      <c r="E15" s="72"/>
      <c r="F15" s="73"/>
    </row>
    <row r="16" spans="1:6">
      <c r="A16" s="52" t="s">
        <v>52</v>
      </c>
      <c r="B16" s="50"/>
      <c r="C16" s="50"/>
      <c r="D16" s="50"/>
      <c r="E16" s="50"/>
      <c r="F16" s="51"/>
    </row>
    <row r="17" spans="1:6">
      <c r="A17" s="52" t="s">
        <v>53</v>
      </c>
      <c r="B17" s="50"/>
      <c r="C17" s="50"/>
      <c r="D17" s="50"/>
      <c r="E17" s="50"/>
      <c r="F17" s="51"/>
    </row>
    <row r="18" spans="1:6">
      <c r="A18" s="52" t="s">
        <v>54</v>
      </c>
      <c r="B18" s="50"/>
      <c r="C18" s="50"/>
      <c r="D18" s="50"/>
      <c r="E18" s="57"/>
      <c r="F18" s="51"/>
    </row>
    <row r="19" spans="1:6" ht="15.75" thickBot="1">
      <c r="A19" s="58"/>
      <c r="B19" s="59"/>
      <c r="C19" s="59"/>
      <c r="D19" s="59"/>
      <c r="E19" s="59"/>
      <c r="F19" s="60"/>
    </row>
    <row r="20" spans="1:6" ht="15.75" thickTop="1">
      <c r="A20" s="61" t="s">
        <v>57</v>
      </c>
      <c r="B20" s="76" t="s">
        <v>55</v>
      </c>
      <c r="C20" s="76" t="s">
        <v>56</v>
      </c>
      <c r="D20" s="72"/>
      <c r="E20" s="72"/>
      <c r="F20" s="73"/>
    </row>
    <row r="21" spans="1:6">
      <c r="A21" s="52" t="str">
        <f>A5</f>
        <v>Fatty Alcohols</v>
      </c>
      <c r="B21" s="50"/>
      <c r="C21" s="50"/>
      <c r="D21" s="50"/>
      <c r="E21" s="50"/>
      <c r="F21" s="51"/>
    </row>
    <row r="22" spans="1:6">
      <c r="A22" s="52" t="str">
        <f t="shared" ref="A22:A24" si="5">A6</f>
        <v>Fatty Acids</v>
      </c>
      <c r="B22" s="50"/>
      <c r="C22" s="50"/>
      <c r="D22" s="50"/>
      <c r="E22" s="50"/>
      <c r="F22" s="51"/>
    </row>
    <row r="23" spans="1:6">
      <c r="A23" s="52" t="str">
        <f t="shared" si="5"/>
        <v>Glycerine</v>
      </c>
      <c r="B23" s="50"/>
      <c r="C23" s="50"/>
      <c r="D23" s="50"/>
      <c r="E23" s="50"/>
      <c r="F23" s="51"/>
    </row>
    <row r="24" spans="1:6" ht="15.75" thickBot="1">
      <c r="A24" s="52" t="str">
        <f t="shared" si="5"/>
        <v xml:space="preserve"> Total </v>
      </c>
      <c r="B24" s="50"/>
      <c r="C24" s="50"/>
      <c r="D24" s="50"/>
      <c r="E24" s="50"/>
      <c r="F24" s="51"/>
    </row>
    <row r="25" spans="1:6" ht="15.75" thickTop="1">
      <c r="A25" s="74"/>
      <c r="B25" s="75">
        <f>B2+30</f>
        <v>42169</v>
      </c>
      <c r="C25" s="75">
        <f>B25+30</f>
        <v>42199</v>
      </c>
      <c r="D25" s="75">
        <f>C25+30</f>
        <v>42229</v>
      </c>
      <c r="E25" s="62"/>
      <c r="F25" s="63"/>
    </row>
    <row r="26" spans="1:6">
      <c r="A26" s="49" t="s">
        <v>58</v>
      </c>
      <c r="B26" s="50"/>
      <c r="C26" s="50"/>
      <c r="D26" s="50"/>
      <c r="E26" s="50"/>
      <c r="F26" s="51"/>
    </row>
    <row r="27" spans="1:6">
      <c r="A27" s="49" t="s">
        <v>62</v>
      </c>
      <c r="B27" s="50"/>
      <c r="C27" s="50"/>
      <c r="D27" s="50"/>
      <c r="E27" s="50"/>
      <c r="F27" s="51"/>
    </row>
    <row r="28" spans="1:6">
      <c r="A28" s="49" t="s">
        <v>61</v>
      </c>
      <c r="B28" s="50"/>
      <c r="C28" s="50"/>
      <c r="D28" s="50"/>
      <c r="E28" s="50"/>
      <c r="F28" s="51"/>
    </row>
    <row r="29" spans="1:6">
      <c r="A29" s="52"/>
      <c r="B29" s="50"/>
      <c r="C29" s="50"/>
      <c r="D29" s="50"/>
      <c r="E29" s="50"/>
      <c r="F29" s="51"/>
    </row>
    <row r="30" spans="1:6">
      <c r="A30" s="49" t="s">
        <v>63</v>
      </c>
      <c r="B30" s="50"/>
      <c r="C30" s="50"/>
      <c r="D30" s="50"/>
      <c r="E30" s="50"/>
      <c r="F30" s="51"/>
    </row>
    <row r="31" spans="1:6">
      <c r="A31" s="49" t="s">
        <v>64</v>
      </c>
      <c r="B31" s="50"/>
      <c r="C31" s="50"/>
      <c r="D31" s="50"/>
      <c r="E31" s="50"/>
      <c r="F31" s="51"/>
    </row>
    <row r="32" spans="1:6" ht="15.75" thickBot="1">
      <c r="A32" s="58"/>
      <c r="B32" s="59"/>
      <c r="C32" s="59"/>
      <c r="D32" s="59"/>
      <c r="E32" s="59"/>
      <c r="F32" s="60"/>
    </row>
    <row r="33" ht="15.75" thickTop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2"/>
  <sheetViews>
    <sheetView tabSelected="1" zoomScale="90" zoomScaleNormal="90" workbookViewId="0">
      <pane xSplit="1" ySplit="7" topLeftCell="BY18" activePane="bottomRight" state="frozen"/>
      <selection pane="topRight" activeCell="B1" sqref="B1"/>
      <selection pane="bottomLeft" activeCell="A8" sqref="A8"/>
      <selection pane="bottomRight" activeCell="CG28" sqref="CG28"/>
    </sheetView>
  </sheetViews>
  <sheetFormatPr defaultRowHeight="15"/>
  <cols>
    <col min="1" max="1" width="21" customWidth="1"/>
    <col min="2" max="6" width="12.7109375" customWidth="1"/>
    <col min="7" max="7" width="25.140625" customWidth="1"/>
    <col min="8" max="12" width="12.7109375" customWidth="1"/>
    <col min="13" max="13" width="24.5703125" customWidth="1"/>
    <col min="14" max="18" width="12.7109375" customWidth="1"/>
    <col min="19" max="19" width="3.85546875" customWidth="1"/>
    <col min="20" max="20" width="11.5703125" hidden="1" customWidth="1"/>
    <col min="21" max="21" width="14.42578125" hidden="1" customWidth="1"/>
    <col min="22" max="22" width="15" hidden="1" customWidth="1"/>
    <col min="23" max="23" width="12.7109375" hidden="1" customWidth="1"/>
    <col min="24" max="24" width="10" hidden="1" customWidth="1"/>
    <col min="25" max="25" width="3.85546875" customWidth="1"/>
    <col min="26" max="26" width="21.85546875" customWidth="1"/>
    <col min="27" max="27" width="13.28515625" customWidth="1"/>
    <col min="28" max="28" width="14" customWidth="1"/>
    <col min="29" max="29" width="11.7109375" customWidth="1"/>
    <col min="30" max="31" width="12.140625" customWidth="1"/>
    <col min="32" max="32" width="3.28515625" customWidth="1"/>
    <col min="33" max="33" width="25.28515625" customWidth="1"/>
    <col min="34" max="34" width="13.28515625" customWidth="1"/>
    <col min="35" max="35" width="12.85546875" customWidth="1"/>
    <col min="36" max="36" width="11.7109375" customWidth="1"/>
    <col min="37" max="37" width="14.42578125" customWidth="1"/>
    <col min="38" max="38" width="13.28515625" customWidth="1"/>
    <col min="39" max="39" width="20.5703125" customWidth="1"/>
    <col min="40" max="40" width="13.28515625" customWidth="1"/>
    <col min="41" max="41" width="12.85546875" customWidth="1"/>
    <col min="42" max="42" width="11.7109375" customWidth="1"/>
    <col min="43" max="43" width="12" customWidth="1"/>
    <col min="44" max="44" width="12.5703125" customWidth="1"/>
    <col min="45" max="45" width="25.28515625" customWidth="1"/>
    <col min="46" max="46" width="13.28515625" customWidth="1"/>
    <col min="47" max="47" width="12.85546875" customWidth="1"/>
    <col min="48" max="48" width="11.7109375" customWidth="1"/>
    <col min="49" max="49" width="11" customWidth="1"/>
    <col min="50" max="50" width="12.5703125" customWidth="1"/>
    <col min="51" max="51" width="25.28515625" customWidth="1"/>
    <col min="52" max="52" width="13.28515625" customWidth="1"/>
    <col min="53" max="53" width="12.85546875" customWidth="1"/>
    <col min="54" max="54" width="11.7109375" customWidth="1"/>
    <col min="55" max="55" width="12.140625" customWidth="1"/>
    <col min="56" max="56" width="11.28515625" customWidth="1"/>
    <col min="57" max="57" width="25.28515625" customWidth="1"/>
    <col min="58" max="58" width="13.28515625" customWidth="1"/>
    <col min="59" max="59" width="12.85546875" customWidth="1"/>
    <col min="60" max="60" width="11.7109375" customWidth="1"/>
    <col min="61" max="61" width="12.5703125" customWidth="1"/>
    <col min="62" max="62" width="11.140625" customWidth="1"/>
    <col min="63" max="63" width="25.28515625" customWidth="1"/>
    <col min="64" max="64" width="13.28515625" customWidth="1"/>
    <col min="65" max="65" width="12.85546875" customWidth="1"/>
    <col min="66" max="66" width="11.7109375" customWidth="1"/>
    <col min="67" max="67" width="12.140625" customWidth="1"/>
    <col min="68" max="68" width="11.140625" customWidth="1"/>
    <col min="69" max="69" width="25.28515625" customWidth="1"/>
    <col min="70" max="70" width="13.28515625" customWidth="1"/>
    <col min="71" max="71" width="12.85546875" customWidth="1"/>
    <col min="72" max="72" width="11.7109375" customWidth="1"/>
    <col min="73" max="73" width="12.7109375" customWidth="1"/>
    <col min="74" max="74" width="11.42578125" customWidth="1"/>
    <col min="75" max="75" width="25.28515625" customWidth="1"/>
    <col min="76" max="76" width="13.28515625" customWidth="1"/>
    <col min="77" max="77" width="12.85546875" customWidth="1"/>
    <col min="78" max="78" width="11.7109375" customWidth="1"/>
    <col min="79" max="79" width="13.28515625" customWidth="1"/>
    <col min="80" max="80" width="12.42578125" customWidth="1"/>
    <col min="81" max="81" width="24.28515625" customWidth="1"/>
    <col min="82" max="82" width="13.28515625" customWidth="1"/>
    <col min="83" max="83" width="12.85546875" customWidth="1"/>
    <col min="84" max="84" width="11.7109375" customWidth="1"/>
    <col min="85" max="86" width="12.85546875" customWidth="1"/>
    <col min="87" max="87" width="11.5703125" customWidth="1"/>
    <col min="88" max="88" width="13" customWidth="1"/>
  </cols>
  <sheetData>
    <row r="1" spans="1:90" ht="21">
      <c r="A1" s="1" t="s">
        <v>0</v>
      </c>
      <c r="Z1" s="1" t="s">
        <v>0</v>
      </c>
      <c r="AG1" s="1" t="s">
        <v>0</v>
      </c>
      <c r="AM1" s="1" t="s">
        <v>0</v>
      </c>
      <c r="AS1" s="1" t="s">
        <v>0</v>
      </c>
      <c r="AY1" s="1" t="s">
        <v>0</v>
      </c>
      <c r="BE1" s="1" t="s">
        <v>0</v>
      </c>
      <c r="BK1" s="1" t="s">
        <v>0</v>
      </c>
      <c r="BQ1" s="1" t="s">
        <v>0</v>
      </c>
      <c r="BW1" s="1" t="s">
        <v>0</v>
      </c>
      <c r="CC1" s="1" t="s">
        <v>0</v>
      </c>
    </row>
    <row r="2" spans="1:90">
      <c r="A2" s="2" t="s">
        <v>1</v>
      </c>
      <c r="Z2" s="2" t="s">
        <v>1</v>
      </c>
      <c r="AG2" s="2" t="s">
        <v>1</v>
      </c>
      <c r="AM2" s="2" t="s">
        <v>1</v>
      </c>
      <c r="AS2" s="2" t="s">
        <v>1</v>
      </c>
      <c r="AY2" s="2" t="s">
        <v>1</v>
      </c>
      <c r="BE2" s="2" t="s">
        <v>1</v>
      </c>
      <c r="BK2" s="2" t="s">
        <v>1</v>
      </c>
      <c r="BQ2" s="2" t="s">
        <v>1</v>
      </c>
      <c r="BW2" s="2" t="s">
        <v>1</v>
      </c>
      <c r="CC2" s="2" t="s">
        <v>1</v>
      </c>
    </row>
    <row r="3" spans="1:90">
      <c r="A3" s="2" t="s">
        <v>178</v>
      </c>
      <c r="G3" s="2" t="s">
        <v>179</v>
      </c>
      <c r="M3" s="2" t="s">
        <v>177</v>
      </c>
      <c r="Z3" s="2" t="s">
        <v>180</v>
      </c>
      <c r="AG3" s="2" t="s">
        <v>182</v>
      </c>
      <c r="AM3" s="2" t="s">
        <v>183</v>
      </c>
      <c r="AS3" s="2" t="s">
        <v>184</v>
      </c>
      <c r="AY3" s="2" t="s">
        <v>185</v>
      </c>
      <c r="BE3" s="2" t="s">
        <v>187</v>
      </c>
      <c r="BK3" s="2" t="s">
        <v>188</v>
      </c>
      <c r="BQ3" s="2" t="s">
        <v>190</v>
      </c>
      <c r="BW3" s="2" t="s">
        <v>191</v>
      </c>
      <c r="CC3" s="2" t="s">
        <v>181</v>
      </c>
    </row>
    <row r="4" spans="1:90" ht="15.75" thickBot="1">
      <c r="W4" s="2" t="s">
        <v>3</v>
      </c>
      <c r="X4" s="2"/>
    </row>
    <row r="5" spans="1:90" ht="16.5" thickBot="1">
      <c r="A5" s="115" t="s">
        <v>72</v>
      </c>
      <c r="B5" s="135"/>
      <c r="C5" s="135"/>
      <c r="D5" s="135"/>
      <c r="E5" s="145"/>
      <c r="F5" s="218"/>
      <c r="G5" s="115" t="s">
        <v>72</v>
      </c>
      <c r="H5" s="135"/>
      <c r="I5" s="135"/>
      <c r="J5" s="135"/>
      <c r="K5" s="145"/>
      <c r="L5" s="218"/>
      <c r="M5" s="115" t="s">
        <v>72</v>
      </c>
      <c r="N5" s="135"/>
      <c r="O5" s="135"/>
      <c r="P5" s="135"/>
      <c r="Q5" s="145"/>
      <c r="R5" s="218"/>
      <c r="T5" s="96"/>
      <c r="U5" s="96"/>
      <c r="V5" s="96"/>
      <c r="W5" s="96"/>
      <c r="X5" s="97"/>
      <c r="Z5" s="115" t="s">
        <v>72</v>
      </c>
      <c r="AA5" s="135"/>
      <c r="AB5" s="135"/>
      <c r="AC5" s="135"/>
      <c r="AD5" s="200"/>
      <c r="AE5" s="218"/>
      <c r="AG5" s="115" t="s">
        <v>72</v>
      </c>
      <c r="AH5" s="135"/>
      <c r="AI5" s="135"/>
      <c r="AJ5" s="135"/>
      <c r="AK5" s="145"/>
      <c r="AL5" s="218"/>
      <c r="AM5" s="115" t="s">
        <v>72</v>
      </c>
      <c r="AN5" s="135"/>
      <c r="AO5" s="135"/>
      <c r="AP5" s="135"/>
      <c r="AQ5" s="145"/>
      <c r="AR5" s="218"/>
      <c r="AS5" s="115" t="s">
        <v>72</v>
      </c>
      <c r="AT5" s="135"/>
      <c r="AU5" s="135"/>
      <c r="AV5" s="135"/>
      <c r="AW5" s="145"/>
      <c r="AX5" s="218"/>
      <c r="AY5" s="115" t="s">
        <v>72</v>
      </c>
      <c r="AZ5" s="135"/>
      <c r="BA5" s="135"/>
      <c r="BB5" s="135"/>
      <c r="BC5" s="145"/>
      <c r="BD5" s="218"/>
      <c r="BE5" s="115" t="s">
        <v>72</v>
      </c>
      <c r="BF5" s="135"/>
      <c r="BG5" s="135"/>
      <c r="BH5" s="135"/>
      <c r="BI5" s="145"/>
      <c r="BJ5" s="218"/>
      <c r="BK5" s="115" t="s">
        <v>72</v>
      </c>
      <c r="BL5" s="135"/>
      <c r="BM5" s="135"/>
      <c r="BN5" s="135"/>
      <c r="BO5" s="145"/>
      <c r="BP5" s="218"/>
      <c r="BQ5" s="115" t="s">
        <v>72</v>
      </c>
      <c r="BR5" s="135"/>
      <c r="BS5" s="135"/>
      <c r="BT5" s="135"/>
      <c r="BU5" s="145"/>
      <c r="BV5" s="218"/>
      <c r="BW5" s="115" t="s">
        <v>72</v>
      </c>
      <c r="BX5" s="135"/>
      <c r="BY5" s="135"/>
      <c r="BZ5" s="135"/>
      <c r="CA5" s="145"/>
      <c r="CB5" s="218"/>
      <c r="CC5" s="115" t="s">
        <v>72</v>
      </c>
      <c r="CD5" s="135"/>
      <c r="CE5" s="135"/>
      <c r="CF5" s="135"/>
      <c r="CG5" s="200"/>
      <c r="CH5" s="192"/>
      <c r="CI5" s="192"/>
      <c r="CJ5" s="192"/>
    </row>
    <row r="6" spans="1:90" ht="30">
      <c r="A6" s="136" t="s">
        <v>34</v>
      </c>
      <c r="B6" s="134" t="s">
        <v>4</v>
      </c>
      <c r="C6" s="113" t="s">
        <v>5</v>
      </c>
      <c r="D6" s="113" t="s">
        <v>6</v>
      </c>
      <c r="E6" s="146" t="s">
        <v>74</v>
      </c>
      <c r="F6" s="219" t="s">
        <v>79</v>
      </c>
      <c r="G6" s="136" t="s">
        <v>34</v>
      </c>
      <c r="H6" s="134" t="s">
        <v>4</v>
      </c>
      <c r="I6" s="113" t="s">
        <v>5</v>
      </c>
      <c r="J6" s="113" t="s">
        <v>6</v>
      </c>
      <c r="K6" s="146" t="s">
        <v>74</v>
      </c>
      <c r="L6" s="219" t="s">
        <v>79</v>
      </c>
      <c r="M6" s="136" t="s">
        <v>34</v>
      </c>
      <c r="N6" s="134" t="s">
        <v>4</v>
      </c>
      <c r="O6" s="113" t="s">
        <v>5</v>
      </c>
      <c r="P6" s="113" t="s">
        <v>6</v>
      </c>
      <c r="Q6" s="146" t="s">
        <v>74</v>
      </c>
      <c r="R6" s="219" t="s">
        <v>79</v>
      </c>
      <c r="T6" s="98" t="s">
        <v>36</v>
      </c>
      <c r="U6" s="18" t="s">
        <v>37</v>
      </c>
      <c r="V6" s="19" t="s">
        <v>38</v>
      </c>
      <c r="W6" s="20" t="s">
        <v>39</v>
      </c>
      <c r="X6" s="21" t="s">
        <v>40</v>
      </c>
      <c r="Z6" s="136" t="s">
        <v>34</v>
      </c>
      <c r="AA6" s="137" t="s">
        <v>4</v>
      </c>
      <c r="AB6" s="138" t="s">
        <v>5</v>
      </c>
      <c r="AC6" s="138" t="s">
        <v>6</v>
      </c>
      <c r="AD6" s="225" t="s">
        <v>69</v>
      </c>
      <c r="AE6" s="219" t="s">
        <v>79</v>
      </c>
      <c r="AG6" s="136" t="s">
        <v>34</v>
      </c>
      <c r="AH6" s="134" t="s">
        <v>4</v>
      </c>
      <c r="AI6" s="113" t="s">
        <v>5</v>
      </c>
      <c r="AJ6" s="113" t="s">
        <v>6</v>
      </c>
      <c r="AK6" s="146" t="s">
        <v>74</v>
      </c>
      <c r="AL6" s="219" t="s">
        <v>79</v>
      </c>
      <c r="AM6" s="136" t="s">
        <v>34</v>
      </c>
      <c r="AN6" s="134" t="s">
        <v>4</v>
      </c>
      <c r="AO6" s="113" t="s">
        <v>5</v>
      </c>
      <c r="AP6" s="113" t="s">
        <v>6</v>
      </c>
      <c r="AQ6" s="146" t="s">
        <v>74</v>
      </c>
      <c r="AR6" s="219" t="s">
        <v>79</v>
      </c>
      <c r="AS6" s="136" t="s">
        <v>34</v>
      </c>
      <c r="AT6" s="134" t="s">
        <v>4</v>
      </c>
      <c r="AU6" s="113" t="s">
        <v>5</v>
      </c>
      <c r="AV6" s="113" t="s">
        <v>6</v>
      </c>
      <c r="AW6" s="146" t="s">
        <v>74</v>
      </c>
      <c r="AX6" s="219" t="s">
        <v>79</v>
      </c>
      <c r="AY6" s="136" t="s">
        <v>34</v>
      </c>
      <c r="AZ6" s="134" t="s">
        <v>4</v>
      </c>
      <c r="BA6" s="113" t="s">
        <v>5</v>
      </c>
      <c r="BB6" s="113" t="s">
        <v>6</v>
      </c>
      <c r="BC6" s="146" t="s">
        <v>74</v>
      </c>
      <c r="BD6" s="219" t="s">
        <v>79</v>
      </c>
      <c r="BE6" s="136" t="s">
        <v>34</v>
      </c>
      <c r="BF6" s="134" t="s">
        <v>4</v>
      </c>
      <c r="BG6" s="113" t="s">
        <v>5</v>
      </c>
      <c r="BH6" s="113" t="s">
        <v>6</v>
      </c>
      <c r="BI6" s="146" t="s">
        <v>74</v>
      </c>
      <c r="BJ6" s="219" t="s">
        <v>79</v>
      </c>
      <c r="BK6" s="136" t="s">
        <v>34</v>
      </c>
      <c r="BL6" s="134" t="s">
        <v>4</v>
      </c>
      <c r="BM6" s="113" t="s">
        <v>5</v>
      </c>
      <c r="BN6" s="113" t="s">
        <v>6</v>
      </c>
      <c r="BO6" s="146" t="s">
        <v>74</v>
      </c>
      <c r="BP6" s="219" t="s">
        <v>79</v>
      </c>
      <c r="BQ6" s="136" t="s">
        <v>34</v>
      </c>
      <c r="BR6" s="134" t="s">
        <v>4</v>
      </c>
      <c r="BS6" s="113" t="s">
        <v>5</v>
      </c>
      <c r="BT6" s="113" t="s">
        <v>6</v>
      </c>
      <c r="BU6" s="146" t="s">
        <v>74</v>
      </c>
      <c r="BV6" s="219" t="s">
        <v>79</v>
      </c>
      <c r="BW6" s="136" t="s">
        <v>34</v>
      </c>
      <c r="BX6" s="134" t="s">
        <v>4</v>
      </c>
      <c r="BY6" s="113" t="s">
        <v>5</v>
      </c>
      <c r="BZ6" s="113" t="s">
        <v>6</v>
      </c>
      <c r="CA6" s="146" t="s">
        <v>74</v>
      </c>
      <c r="CB6" s="219" t="s">
        <v>79</v>
      </c>
      <c r="CC6" s="136" t="s">
        <v>34</v>
      </c>
      <c r="CD6" s="134" t="s">
        <v>4</v>
      </c>
      <c r="CE6" s="113" t="s">
        <v>5</v>
      </c>
      <c r="CF6" s="113" t="s">
        <v>6</v>
      </c>
      <c r="CG6" s="201" t="s">
        <v>74</v>
      </c>
      <c r="CH6" s="193" t="s">
        <v>78</v>
      </c>
      <c r="CI6" s="193" t="s">
        <v>75</v>
      </c>
      <c r="CJ6" s="193" t="s">
        <v>80</v>
      </c>
    </row>
    <row r="7" spans="1:90" ht="15.75" thickBot="1">
      <c r="A7" s="111"/>
      <c r="B7" s="139">
        <v>1</v>
      </c>
      <c r="C7" s="139">
        <v>2</v>
      </c>
      <c r="D7" s="139">
        <v>3</v>
      </c>
      <c r="E7" s="147">
        <v>4</v>
      </c>
      <c r="F7" s="220">
        <v>5</v>
      </c>
      <c r="G7" s="111"/>
      <c r="H7" s="139">
        <v>1</v>
      </c>
      <c r="I7" s="139">
        <v>2</v>
      </c>
      <c r="J7" s="139">
        <v>3</v>
      </c>
      <c r="K7" s="147">
        <v>4</v>
      </c>
      <c r="L7" s="220">
        <v>5</v>
      </c>
      <c r="M7" s="111"/>
      <c r="N7" s="139">
        <v>1</v>
      </c>
      <c r="O7" s="139">
        <v>2</v>
      </c>
      <c r="P7" s="139">
        <v>3</v>
      </c>
      <c r="Q7" s="147">
        <v>4</v>
      </c>
      <c r="R7" s="220">
        <v>5</v>
      </c>
      <c r="T7" s="99">
        <v>2</v>
      </c>
      <c r="U7" s="23">
        <v>3</v>
      </c>
      <c r="V7" s="23">
        <v>4</v>
      </c>
      <c r="W7" s="23" t="s">
        <v>41</v>
      </c>
      <c r="X7" s="95" t="s">
        <v>70</v>
      </c>
      <c r="Z7" s="111"/>
      <c r="AA7" s="139">
        <v>1</v>
      </c>
      <c r="AB7" s="139">
        <v>2</v>
      </c>
      <c r="AC7" s="139">
        <v>3</v>
      </c>
      <c r="AD7" s="202">
        <v>4</v>
      </c>
      <c r="AE7" s="220">
        <v>5</v>
      </c>
      <c r="AG7" s="111"/>
      <c r="AH7" s="139">
        <v>1</v>
      </c>
      <c r="AI7" s="139">
        <v>2</v>
      </c>
      <c r="AJ7" s="139">
        <v>3</v>
      </c>
      <c r="AK7" s="147">
        <v>4</v>
      </c>
      <c r="AL7" s="220">
        <v>5</v>
      </c>
      <c r="AM7" s="111"/>
      <c r="AN7" s="139">
        <v>1</v>
      </c>
      <c r="AO7" s="139">
        <v>2</v>
      </c>
      <c r="AP7" s="139">
        <v>3</v>
      </c>
      <c r="AQ7" s="147">
        <v>4</v>
      </c>
      <c r="AR7" s="220">
        <v>5</v>
      </c>
      <c r="AS7" s="111"/>
      <c r="AT7" s="139">
        <v>1</v>
      </c>
      <c r="AU7" s="139">
        <v>2</v>
      </c>
      <c r="AV7" s="139">
        <v>3</v>
      </c>
      <c r="AW7" s="147">
        <v>4</v>
      </c>
      <c r="AX7" s="220">
        <v>5</v>
      </c>
      <c r="AY7" s="111"/>
      <c r="AZ7" s="139">
        <v>1</v>
      </c>
      <c r="BA7" s="139">
        <v>2</v>
      </c>
      <c r="BB7" s="139">
        <v>3</v>
      </c>
      <c r="BC7" s="147">
        <v>4</v>
      </c>
      <c r="BD7" s="220">
        <v>5</v>
      </c>
      <c r="BE7" s="111"/>
      <c r="BF7" s="139">
        <v>1</v>
      </c>
      <c r="BG7" s="139">
        <v>2</v>
      </c>
      <c r="BH7" s="139">
        <v>3</v>
      </c>
      <c r="BI7" s="147">
        <v>4</v>
      </c>
      <c r="BJ7" s="220">
        <v>5</v>
      </c>
      <c r="BK7" s="111"/>
      <c r="BL7" s="139">
        <v>1</v>
      </c>
      <c r="BM7" s="139">
        <v>2</v>
      </c>
      <c r="BN7" s="139">
        <v>3</v>
      </c>
      <c r="BO7" s="147">
        <v>4</v>
      </c>
      <c r="BP7" s="220">
        <v>5</v>
      </c>
      <c r="BQ7" s="111"/>
      <c r="BR7" s="139">
        <v>1</v>
      </c>
      <c r="BS7" s="139">
        <v>2</v>
      </c>
      <c r="BT7" s="139">
        <v>3</v>
      </c>
      <c r="BU7" s="147">
        <v>4</v>
      </c>
      <c r="BV7" s="220">
        <v>5</v>
      </c>
      <c r="BW7" s="111"/>
      <c r="BX7" s="139">
        <v>1</v>
      </c>
      <c r="BY7" s="139">
        <v>2</v>
      </c>
      <c r="BZ7" s="139">
        <v>3</v>
      </c>
      <c r="CA7" s="147">
        <v>4</v>
      </c>
      <c r="CB7" s="220">
        <v>5</v>
      </c>
      <c r="CC7" s="111"/>
      <c r="CD7" s="139">
        <v>1</v>
      </c>
      <c r="CE7" s="139">
        <v>2</v>
      </c>
      <c r="CF7" s="139">
        <v>3</v>
      </c>
      <c r="CG7" s="202">
        <v>3</v>
      </c>
      <c r="CH7" s="194">
        <v>4</v>
      </c>
      <c r="CI7" s="194"/>
      <c r="CJ7" s="194"/>
    </row>
    <row r="8" spans="1:90">
      <c r="A8" s="108" t="s">
        <v>10</v>
      </c>
      <c r="B8" s="109">
        <f t="shared" ref="B8:F8" si="0">SUM(B9:B12)</f>
        <v>4376</v>
      </c>
      <c r="C8" s="109">
        <f t="shared" si="0"/>
        <v>4593</v>
      </c>
      <c r="D8" s="109">
        <f t="shared" si="0"/>
        <v>4715</v>
      </c>
      <c r="E8" s="148">
        <f t="shared" si="0"/>
        <v>3243</v>
      </c>
      <c r="F8" s="221">
        <f t="shared" si="0"/>
        <v>-1472</v>
      </c>
      <c r="G8" s="108" t="s">
        <v>10</v>
      </c>
      <c r="H8" s="109">
        <f t="shared" ref="H8:L8" si="1">SUM(H9:H12)</f>
        <v>2767</v>
      </c>
      <c r="I8" s="109">
        <f t="shared" si="1"/>
        <v>6748</v>
      </c>
      <c r="J8" s="109">
        <f t="shared" si="1"/>
        <v>6959</v>
      </c>
      <c r="K8" s="148">
        <f t="shared" si="1"/>
        <v>5262</v>
      </c>
      <c r="L8" s="221">
        <f t="shared" si="1"/>
        <v>-1697</v>
      </c>
      <c r="M8" s="108" t="s">
        <v>10</v>
      </c>
      <c r="N8" s="109">
        <f t="shared" ref="N8:R8" si="2">SUM(N9:N12)</f>
        <v>2597</v>
      </c>
      <c r="O8" s="109">
        <f t="shared" si="2"/>
        <v>6456</v>
      </c>
      <c r="P8" s="109">
        <f t="shared" si="2"/>
        <v>5077</v>
      </c>
      <c r="Q8" s="148">
        <f t="shared" si="2"/>
        <v>5211</v>
      </c>
      <c r="R8" s="221">
        <f t="shared" si="2"/>
        <v>134</v>
      </c>
      <c r="T8" s="79">
        <f t="shared" ref="T8:X8" si="3">SUM(T9:T12)</f>
        <v>4376</v>
      </c>
      <c r="U8" s="4">
        <f t="shared" si="3"/>
        <v>2767</v>
      </c>
      <c r="V8" s="4">
        <f t="shared" si="3"/>
        <v>2596.1999999999998</v>
      </c>
      <c r="W8" s="4">
        <f t="shared" si="3"/>
        <v>9739.2000000000007</v>
      </c>
      <c r="X8" s="26" t="e">
        <f t="shared" si="3"/>
        <v>#REF!</v>
      </c>
      <c r="Z8" s="108" t="s">
        <v>10</v>
      </c>
      <c r="AA8" s="109">
        <f t="shared" ref="AA8:AD8" si="4">SUM(AA9:AA12)</f>
        <v>4173</v>
      </c>
      <c r="AB8" s="109">
        <f t="shared" si="4"/>
        <v>8406</v>
      </c>
      <c r="AC8" s="109">
        <f t="shared" si="4"/>
        <v>6165</v>
      </c>
      <c r="AD8" s="203">
        <f t="shared" si="4"/>
        <v>6340</v>
      </c>
      <c r="AE8" s="221">
        <f t="shared" ref="AE8" si="5">SUM(AE9:AE12)</f>
        <v>175</v>
      </c>
      <c r="AG8" s="108" t="s">
        <v>10</v>
      </c>
      <c r="AH8" s="109">
        <f t="shared" ref="AH8:AL8" si="6">SUM(AH9:AH12)</f>
        <v>4122.7000000000007</v>
      </c>
      <c r="AI8" s="109">
        <f t="shared" si="6"/>
        <v>7433</v>
      </c>
      <c r="AJ8" s="109">
        <f t="shared" si="6"/>
        <v>4900</v>
      </c>
      <c r="AK8" s="148">
        <f t="shared" si="6"/>
        <v>5354</v>
      </c>
      <c r="AL8" s="221">
        <f t="shared" si="6"/>
        <v>454</v>
      </c>
      <c r="AM8" s="108" t="s">
        <v>10</v>
      </c>
      <c r="AN8" s="109">
        <f t="shared" ref="AN8:AR8" si="7">SUM(AN9:AN12)</f>
        <v>5181</v>
      </c>
      <c r="AO8" s="109">
        <f t="shared" si="7"/>
        <v>8786</v>
      </c>
      <c r="AP8" s="109">
        <f t="shared" si="7"/>
        <v>5875</v>
      </c>
      <c r="AQ8" s="148">
        <f t="shared" si="7"/>
        <v>5444</v>
      </c>
      <c r="AR8" s="221">
        <f t="shared" si="7"/>
        <v>-431</v>
      </c>
      <c r="AS8" s="108" t="s">
        <v>10</v>
      </c>
      <c r="AT8" s="109">
        <f t="shared" ref="AT8:BC8" si="8">SUM(AT9:AT12)</f>
        <v>6678.0999999999995</v>
      </c>
      <c r="AU8" s="109">
        <f t="shared" si="8"/>
        <v>7706</v>
      </c>
      <c r="AV8" s="109">
        <f t="shared" si="8"/>
        <v>4279</v>
      </c>
      <c r="AW8" s="148">
        <f t="shared" si="8"/>
        <v>5190</v>
      </c>
      <c r="AX8" s="221">
        <f t="shared" si="8"/>
        <v>911</v>
      </c>
      <c r="AY8" s="108" t="s">
        <v>10</v>
      </c>
      <c r="AZ8" s="109">
        <f t="shared" si="8"/>
        <v>3497</v>
      </c>
      <c r="BA8" s="109">
        <f t="shared" si="8"/>
        <v>8441</v>
      </c>
      <c r="BB8" s="109">
        <f t="shared" si="8"/>
        <v>4685</v>
      </c>
      <c r="BC8" s="109">
        <f t="shared" si="8"/>
        <v>3739.4489999999996</v>
      </c>
      <c r="BD8" s="221">
        <f t="shared" ref="BD8" si="9">SUM(BD9:BD12)</f>
        <v>-945.5510000000005</v>
      </c>
      <c r="BE8" s="108" t="s">
        <v>10</v>
      </c>
      <c r="BF8" s="109">
        <f t="shared" ref="BF8:BJ8" si="10">SUM(BF9:BF12)</f>
        <v>6372</v>
      </c>
      <c r="BG8" s="109">
        <f t="shared" si="10"/>
        <v>7835</v>
      </c>
      <c r="BH8" s="109">
        <f t="shared" si="10"/>
        <v>4523</v>
      </c>
      <c r="BI8" s="148">
        <f t="shared" si="10"/>
        <v>4348</v>
      </c>
      <c r="BJ8" s="221">
        <f t="shared" si="10"/>
        <v>-175</v>
      </c>
      <c r="BK8" s="108" t="s">
        <v>10</v>
      </c>
      <c r="BL8" s="109">
        <f t="shared" ref="BL8:BP8" si="11">SUM(BL9:BL12)</f>
        <v>7049</v>
      </c>
      <c r="BM8" s="109">
        <f t="shared" si="11"/>
        <v>7523</v>
      </c>
      <c r="BN8" s="109">
        <f t="shared" si="11"/>
        <v>6460</v>
      </c>
      <c r="BO8" s="148">
        <f t="shared" si="11"/>
        <v>4810</v>
      </c>
      <c r="BP8" s="221">
        <f t="shared" si="11"/>
        <v>-1650</v>
      </c>
      <c r="BQ8" s="108" t="s">
        <v>10</v>
      </c>
      <c r="BR8" s="109">
        <f t="shared" ref="BR8:BV8" si="12">SUM(BR9:BR12)</f>
        <v>6188</v>
      </c>
      <c r="BS8" s="109">
        <f t="shared" si="12"/>
        <v>8523</v>
      </c>
      <c r="BT8" s="109">
        <f t="shared" si="12"/>
        <v>5215</v>
      </c>
      <c r="BU8" s="148">
        <f t="shared" si="12"/>
        <v>4859</v>
      </c>
      <c r="BV8" s="221">
        <f t="shared" si="12"/>
        <v>-356</v>
      </c>
      <c r="BW8" s="108" t="s">
        <v>10</v>
      </c>
      <c r="BX8" s="109">
        <f t="shared" ref="BX8:CB8" si="13">SUM(BX9:BX12)</f>
        <v>6058</v>
      </c>
      <c r="BY8" s="109">
        <f t="shared" si="13"/>
        <v>6354</v>
      </c>
      <c r="BZ8" s="109">
        <f t="shared" si="13"/>
        <v>5044</v>
      </c>
      <c r="CA8" s="148">
        <f t="shared" si="13"/>
        <v>5086</v>
      </c>
      <c r="CB8" s="221">
        <f t="shared" si="13"/>
        <v>42</v>
      </c>
      <c r="CC8" s="108" t="s">
        <v>10</v>
      </c>
      <c r="CD8" s="109">
        <f t="shared" ref="CD8:CG8" si="14">SUM(CD9:CD12)</f>
        <v>59058.8</v>
      </c>
      <c r="CE8" s="109">
        <f t="shared" si="14"/>
        <v>88804</v>
      </c>
      <c r="CF8" s="109">
        <f t="shared" si="14"/>
        <v>63897</v>
      </c>
      <c r="CG8" s="203">
        <f t="shared" si="14"/>
        <v>58886.449000000001</v>
      </c>
      <c r="CH8" s="195">
        <f t="shared" ref="CH8" si="15">SUM(CH9:CH12)</f>
        <v>-29917.550999999999</v>
      </c>
      <c r="CI8" s="253">
        <f>+(CG8/CD8)-1</f>
        <v>-2.9182949873685082E-3</v>
      </c>
      <c r="CJ8" s="253">
        <f>+CG8/CE8</f>
        <v>0.66310581730552676</v>
      </c>
      <c r="CL8" s="9"/>
    </row>
    <row r="9" spans="1:90">
      <c r="A9" s="101" t="s">
        <v>11</v>
      </c>
      <c r="B9" s="102">
        <v>2644</v>
      </c>
      <c r="C9" s="104">
        <v>2340</v>
      </c>
      <c r="D9" s="104">
        <v>2130</v>
      </c>
      <c r="E9" s="149">
        <v>1930</v>
      </c>
      <c r="F9" s="222">
        <f>E9-D9</f>
        <v>-200</v>
      </c>
      <c r="G9" s="101" t="s">
        <v>11</v>
      </c>
      <c r="H9" s="102">
        <v>1492</v>
      </c>
      <c r="I9" s="104">
        <v>2800</v>
      </c>
      <c r="J9" s="104">
        <v>3300</v>
      </c>
      <c r="K9" s="149">
        <v>2897</v>
      </c>
      <c r="L9" s="222">
        <f>K9-J9</f>
        <v>-403</v>
      </c>
      <c r="M9" s="101" t="s">
        <v>11</v>
      </c>
      <c r="N9" s="102">
        <v>880</v>
      </c>
      <c r="O9" s="104">
        <v>3000</v>
      </c>
      <c r="P9" s="104">
        <v>2181</v>
      </c>
      <c r="Q9" s="149">
        <v>2489</v>
      </c>
      <c r="R9" s="222">
        <f>Q9-P9</f>
        <v>308</v>
      </c>
      <c r="T9" s="82">
        <v>2644</v>
      </c>
      <c r="U9" s="6">
        <v>1492</v>
      </c>
      <c r="V9" s="6">
        <f>'[1]Sales Productwise - Oleo '!E9</f>
        <v>880</v>
      </c>
      <c r="W9" s="5">
        <f>SUM(T9:V9)</f>
        <v>5016</v>
      </c>
      <c r="X9" s="28" t="e">
        <f>#REF!-#REF!</f>
        <v>#REF!</v>
      </c>
      <c r="Z9" s="101" t="s">
        <v>11</v>
      </c>
      <c r="AA9" s="102">
        <v>2267</v>
      </c>
      <c r="AB9" s="104">
        <v>3260</v>
      </c>
      <c r="AC9" s="104">
        <v>3040</v>
      </c>
      <c r="AD9" s="204">
        <v>3046</v>
      </c>
      <c r="AE9" s="222">
        <f>AD9-AC9</f>
        <v>6</v>
      </c>
      <c r="AG9" s="101" t="s">
        <v>11</v>
      </c>
      <c r="AH9" s="102">
        <v>2497.8000000000002</v>
      </c>
      <c r="AI9" s="104">
        <v>3250</v>
      </c>
      <c r="AJ9" s="104">
        <v>3014</v>
      </c>
      <c r="AK9" s="149">
        <v>3127</v>
      </c>
      <c r="AL9" s="222">
        <f>AK9-AJ9</f>
        <v>113</v>
      </c>
      <c r="AM9" s="101" t="s">
        <v>11</v>
      </c>
      <c r="AN9" s="102">
        <v>3430</v>
      </c>
      <c r="AO9" s="104">
        <v>3460</v>
      </c>
      <c r="AP9" s="104">
        <v>3461</v>
      </c>
      <c r="AQ9" s="149">
        <v>3562</v>
      </c>
      <c r="AR9" s="222">
        <f>AQ9-AP9</f>
        <v>101</v>
      </c>
      <c r="AS9" s="101" t="s">
        <v>11</v>
      </c>
      <c r="AT9" s="102">
        <v>4298.3</v>
      </c>
      <c r="AU9" s="104">
        <v>3470</v>
      </c>
      <c r="AV9" s="104">
        <v>2540</v>
      </c>
      <c r="AW9" s="149">
        <v>3284</v>
      </c>
      <c r="AX9" s="222">
        <f>AW9-AV9</f>
        <v>744</v>
      </c>
      <c r="AY9" s="101" t="s">
        <v>11</v>
      </c>
      <c r="AZ9" s="102">
        <v>1214</v>
      </c>
      <c r="BA9" s="104">
        <v>3400</v>
      </c>
      <c r="BB9" s="104">
        <v>2795</v>
      </c>
      <c r="BC9" s="149">
        <v>2223.7499999999995</v>
      </c>
      <c r="BD9" s="222">
        <f>BC9-BB9</f>
        <v>-571.25000000000045</v>
      </c>
      <c r="BE9" s="101" t="s">
        <v>11</v>
      </c>
      <c r="BF9" s="102">
        <v>2605</v>
      </c>
      <c r="BG9" s="104">
        <v>3570</v>
      </c>
      <c r="BH9" s="411">
        <v>2940</v>
      </c>
      <c r="BI9" s="149">
        <v>2692</v>
      </c>
      <c r="BJ9" s="222">
        <f>BI9-BH9</f>
        <v>-248</v>
      </c>
      <c r="BK9" s="101" t="s">
        <v>11</v>
      </c>
      <c r="BL9" s="102">
        <v>3482</v>
      </c>
      <c r="BM9" s="104">
        <v>3460</v>
      </c>
      <c r="BN9" s="104">
        <v>3762</v>
      </c>
      <c r="BO9" s="104">
        <v>2714</v>
      </c>
      <c r="BP9" s="222">
        <f>BO9-BN9</f>
        <v>-1048</v>
      </c>
      <c r="BQ9" s="101" t="s">
        <v>11</v>
      </c>
      <c r="BR9" s="102">
        <v>3200</v>
      </c>
      <c r="BS9" s="104">
        <v>3250</v>
      </c>
      <c r="BT9" s="104">
        <v>2823</v>
      </c>
      <c r="BU9" s="149">
        <v>2691</v>
      </c>
      <c r="BV9" s="222">
        <f>BU9-BT9</f>
        <v>-132</v>
      </c>
      <c r="BW9" s="101" t="s">
        <v>11</v>
      </c>
      <c r="BX9" s="102">
        <v>3117</v>
      </c>
      <c r="BY9" s="104">
        <v>2460</v>
      </c>
      <c r="BZ9" s="104">
        <v>2488</v>
      </c>
      <c r="CA9" s="149">
        <v>2700</v>
      </c>
      <c r="CB9" s="222">
        <f>CA9-BZ9</f>
        <v>212</v>
      </c>
      <c r="CC9" s="101" t="s">
        <v>11</v>
      </c>
      <c r="CD9" s="102">
        <f>B9+H9+N9+AA9+AH9+AN9+AT9+AZ9+BF9+BL9+BR9+BX9</f>
        <v>31127.1</v>
      </c>
      <c r="CE9" s="102">
        <f t="shared" ref="CE9:CG9" si="16">C9+I9+O9+AB9+AI9+AO9+AU9+BA9+BG9+BM9+BS9+BY9</f>
        <v>37720</v>
      </c>
      <c r="CF9" s="102">
        <f t="shared" si="16"/>
        <v>34474</v>
      </c>
      <c r="CG9" s="102">
        <f t="shared" si="16"/>
        <v>33355.75</v>
      </c>
      <c r="CH9" s="196">
        <f t="shared" ref="CH9:CH12" si="17">CG9-CE9</f>
        <v>-4364.25</v>
      </c>
      <c r="CI9" s="254">
        <f>+(CG9/CD9)-1</f>
        <v>7.1598382117190607E-2</v>
      </c>
      <c r="CJ9" s="254">
        <f>+CG9/CE9</f>
        <v>0.88429878048780486</v>
      </c>
      <c r="CL9" s="9"/>
    </row>
    <row r="10" spans="1:90">
      <c r="A10" s="101" t="s">
        <v>12</v>
      </c>
      <c r="B10" s="102">
        <v>1150</v>
      </c>
      <c r="C10" s="104">
        <v>1478</v>
      </c>
      <c r="D10" s="104">
        <v>1920</v>
      </c>
      <c r="E10" s="149">
        <v>633</v>
      </c>
      <c r="F10" s="222">
        <f t="shared" ref="F10:F12" si="18">E10-D10</f>
        <v>-1287</v>
      </c>
      <c r="G10" s="101" t="s">
        <v>12</v>
      </c>
      <c r="H10" s="102">
        <v>943</v>
      </c>
      <c r="I10" s="104">
        <v>2943</v>
      </c>
      <c r="J10" s="104">
        <v>2684</v>
      </c>
      <c r="K10" s="149">
        <v>1642</v>
      </c>
      <c r="L10" s="222">
        <f t="shared" ref="L10:L12" si="19">K10-J10</f>
        <v>-1042</v>
      </c>
      <c r="M10" s="101" t="s">
        <v>12</v>
      </c>
      <c r="N10" s="102">
        <v>1073</v>
      </c>
      <c r="O10" s="104">
        <v>2135</v>
      </c>
      <c r="P10" s="104">
        <v>1920</v>
      </c>
      <c r="Q10" s="149">
        <v>1940</v>
      </c>
      <c r="R10" s="222">
        <f t="shared" ref="R10:R12" si="20">Q10-P10</f>
        <v>20</v>
      </c>
      <c r="T10" s="82">
        <v>1150</v>
      </c>
      <c r="U10" s="6">
        <v>943</v>
      </c>
      <c r="V10" s="6">
        <f>'[1]Sales Productwise - Oleo '!E10</f>
        <v>1073</v>
      </c>
      <c r="W10" s="5">
        <f>SUM(T10:V10)</f>
        <v>3166</v>
      </c>
      <c r="X10" s="28" t="e">
        <f>#REF!-#REF!</f>
        <v>#REF!</v>
      </c>
      <c r="Z10" s="101" t="s">
        <v>12</v>
      </c>
      <c r="AA10" s="102">
        <v>1360</v>
      </c>
      <c r="AB10" s="104">
        <v>3994</v>
      </c>
      <c r="AC10" s="104">
        <v>2561</v>
      </c>
      <c r="AD10" s="204">
        <v>2780</v>
      </c>
      <c r="AE10" s="222">
        <f t="shared" ref="AE10:AE12" si="21">AD10-AC10</f>
        <v>219</v>
      </c>
      <c r="AG10" s="101" t="s">
        <v>12</v>
      </c>
      <c r="AH10" s="102">
        <v>1029</v>
      </c>
      <c r="AI10" s="104">
        <v>2951</v>
      </c>
      <c r="AJ10" s="104">
        <v>842</v>
      </c>
      <c r="AK10" s="149">
        <v>1215</v>
      </c>
      <c r="AL10" s="222">
        <f t="shared" ref="AL10:AL12" si="22">AK10-AJ10</f>
        <v>373</v>
      </c>
      <c r="AM10" s="101" t="s">
        <v>12</v>
      </c>
      <c r="AN10" s="102">
        <v>1197</v>
      </c>
      <c r="AO10" s="104">
        <v>4097</v>
      </c>
      <c r="AP10" s="104">
        <v>1487</v>
      </c>
      <c r="AQ10" s="149">
        <v>930</v>
      </c>
      <c r="AR10" s="222">
        <f t="shared" ref="AR10:AR12" si="23">AQ10-AP10</f>
        <v>-557</v>
      </c>
      <c r="AS10" s="101" t="s">
        <v>12</v>
      </c>
      <c r="AT10" s="102">
        <v>1623.7</v>
      </c>
      <c r="AU10" s="104">
        <v>2980</v>
      </c>
      <c r="AV10" s="104">
        <v>1056</v>
      </c>
      <c r="AW10" s="149">
        <v>1071</v>
      </c>
      <c r="AX10" s="222">
        <f t="shared" ref="AX10:AX12" si="24">AW10-AV10</f>
        <v>15</v>
      </c>
      <c r="AY10" s="101" t="s">
        <v>12</v>
      </c>
      <c r="AZ10" s="102">
        <v>1803</v>
      </c>
      <c r="BA10" s="104">
        <v>3901</v>
      </c>
      <c r="BB10" s="104">
        <v>1500</v>
      </c>
      <c r="BC10" s="149">
        <v>1134</v>
      </c>
      <c r="BD10" s="222">
        <f t="shared" ref="BD10:BD12" si="25">BC10-BB10</f>
        <v>-366</v>
      </c>
      <c r="BE10" s="101" t="s">
        <v>12</v>
      </c>
      <c r="BF10" s="102">
        <v>3057</v>
      </c>
      <c r="BG10" s="104">
        <v>3054</v>
      </c>
      <c r="BH10" s="411">
        <v>919</v>
      </c>
      <c r="BI10" s="149">
        <v>1081</v>
      </c>
      <c r="BJ10" s="222">
        <f t="shared" ref="BJ10:BJ12" si="26">BI10-BH10</f>
        <v>162</v>
      </c>
      <c r="BK10" s="101" t="s">
        <v>12</v>
      </c>
      <c r="BL10" s="102">
        <v>2801</v>
      </c>
      <c r="BM10" s="104">
        <v>2947</v>
      </c>
      <c r="BN10" s="104">
        <v>1598</v>
      </c>
      <c r="BO10" s="104">
        <v>1038</v>
      </c>
      <c r="BP10" s="222">
        <f t="shared" ref="BP10:BP12" si="27">BO10-BN10</f>
        <v>-560</v>
      </c>
      <c r="BQ10" s="101" t="s">
        <v>12</v>
      </c>
      <c r="BR10" s="102">
        <v>2375</v>
      </c>
      <c r="BS10" s="104">
        <v>4080</v>
      </c>
      <c r="BT10" s="104">
        <v>1572</v>
      </c>
      <c r="BU10" s="149">
        <v>1558</v>
      </c>
      <c r="BV10" s="222">
        <f t="shared" ref="BV10:BV12" si="28">BU10-BT10</f>
        <v>-14</v>
      </c>
      <c r="BW10" s="101" t="s">
        <v>12</v>
      </c>
      <c r="BX10" s="102">
        <v>2079</v>
      </c>
      <c r="BY10" s="104">
        <v>2854</v>
      </c>
      <c r="BZ10" s="104">
        <v>1533</v>
      </c>
      <c r="CA10" s="149">
        <v>1564</v>
      </c>
      <c r="CB10" s="222">
        <f t="shared" ref="CB10:CB12" si="29">CA10-BZ10</f>
        <v>31</v>
      </c>
      <c r="CC10" s="101" t="s">
        <v>12</v>
      </c>
      <c r="CD10" s="102">
        <f t="shared" ref="CD10:CD12" si="30">B10+H10+N10+AA10+AH10+AN10+AT10+AZ10+BF10+BL10+BR10+BX10</f>
        <v>20490.7</v>
      </c>
      <c r="CE10" s="102">
        <f t="shared" ref="CE10:CE12" si="31">C10+I10+O10+AB10+AI10+AO10+AU10+BA10+BG10+BM10+BS10+BY10</f>
        <v>37414</v>
      </c>
      <c r="CF10" s="102">
        <f t="shared" ref="CF10:CF12" si="32">D10+J10+P10+AC10+AJ10+AP10+AV10+BB10+BH10+BN10+BT10+BZ10</f>
        <v>19592</v>
      </c>
      <c r="CG10" s="102">
        <f t="shared" ref="CG10:CG12" si="33">E10+K10+Q10+AD10+AK10+AQ10+AW10+BC10+BI10+BO10+BU10+CA10</f>
        <v>16586</v>
      </c>
      <c r="CH10" s="196">
        <f t="shared" si="17"/>
        <v>-20828</v>
      </c>
      <c r="CI10" s="254">
        <f>+(CG10/CD10)-1</f>
        <v>-0.1905596197299263</v>
      </c>
      <c r="CJ10" s="254">
        <f>+CG10/CE10</f>
        <v>0.44330999091249262</v>
      </c>
      <c r="CL10" s="9"/>
    </row>
    <row r="11" spans="1:90">
      <c r="A11" s="101" t="s">
        <v>13</v>
      </c>
      <c r="B11" s="102">
        <v>367</v>
      </c>
      <c r="C11" s="104">
        <v>462</v>
      </c>
      <c r="D11" s="104">
        <v>494</v>
      </c>
      <c r="E11" s="149">
        <v>579</v>
      </c>
      <c r="F11" s="222">
        <f t="shared" si="18"/>
        <v>85</v>
      </c>
      <c r="G11" s="101" t="s">
        <v>13</v>
      </c>
      <c r="H11" s="102">
        <v>213</v>
      </c>
      <c r="I11" s="104">
        <v>668</v>
      </c>
      <c r="J11" s="104">
        <v>633</v>
      </c>
      <c r="K11" s="149">
        <v>400</v>
      </c>
      <c r="L11" s="222">
        <f t="shared" si="19"/>
        <v>-233</v>
      </c>
      <c r="M11" s="101" t="s">
        <v>13</v>
      </c>
      <c r="N11" s="102">
        <v>430</v>
      </c>
      <c r="O11" s="104">
        <v>903</v>
      </c>
      <c r="P11" s="104">
        <v>588</v>
      </c>
      <c r="Q11" s="149">
        <v>496</v>
      </c>
      <c r="R11" s="222">
        <f t="shared" si="20"/>
        <v>-92</v>
      </c>
      <c r="T11" s="82">
        <v>367</v>
      </c>
      <c r="U11" s="6">
        <v>213</v>
      </c>
      <c r="V11" s="6">
        <f>'[1]Sales Productwise - Oleo '!E11</f>
        <v>429.5</v>
      </c>
      <c r="W11" s="5">
        <f>SUM(T11:V11)</f>
        <v>1009.5</v>
      </c>
      <c r="X11" s="28" t="e">
        <f>#REF!-#REF!</f>
        <v>#REF!</v>
      </c>
      <c r="Z11" s="101" t="s">
        <v>13</v>
      </c>
      <c r="AA11" s="102">
        <v>369</v>
      </c>
      <c r="AB11" s="104">
        <v>825</v>
      </c>
      <c r="AC11" s="104">
        <v>346</v>
      </c>
      <c r="AD11" s="204">
        <v>337</v>
      </c>
      <c r="AE11" s="222">
        <f t="shared" si="21"/>
        <v>-9</v>
      </c>
      <c r="AG11" s="101" t="s">
        <v>13</v>
      </c>
      <c r="AH11" s="102">
        <v>476.4</v>
      </c>
      <c r="AI11" s="104">
        <v>892</v>
      </c>
      <c r="AJ11" s="104">
        <v>813</v>
      </c>
      <c r="AK11" s="149">
        <v>822</v>
      </c>
      <c r="AL11" s="222">
        <f t="shared" si="22"/>
        <v>9</v>
      </c>
      <c r="AM11" s="101" t="s">
        <v>13</v>
      </c>
      <c r="AN11" s="102">
        <v>241</v>
      </c>
      <c r="AO11" s="104">
        <v>890</v>
      </c>
      <c r="AP11" s="104">
        <v>768</v>
      </c>
      <c r="AQ11" s="149">
        <v>802</v>
      </c>
      <c r="AR11" s="222">
        <f t="shared" si="23"/>
        <v>34</v>
      </c>
      <c r="AS11" s="101" t="s">
        <v>13</v>
      </c>
      <c r="AT11" s="102">
        <v>546.70000000000005</v>
      </c>
      <c r="AU11" s="104">
        <v>890</v>
      </c>
      <c r="AV11" s="104">
        <v>423</v>
      </c>
      <c r="AW11" s="149">
        <v>580</v>
      </c>
      <c r="AX11" s="222">
        <f t="shared" si="24"/>
        <v>157</v>
      </c>
      <c r="AY11" s="101" t="s">
        <v>13</v>
      </c>
      <c r="AZ11" s="102">
        <v>279</v>
      </c>
      <c r="BA11" s="104">
        <v>866</v>
      </c>
      <c r="BB11" s="104">
        <v>235</v>
      </c>
      <c r="BC11" s="149">
        <v>280.70699999999999</v>
      </c>
      <c r="BD11" s="222">
        <f t="shared" si="25"/>
        <v>45.706999999999994</v>
      </c>
      <c r="BE11" s="101" t="s">
        <v>13</v>
      </c>
      <c r="BF11" s="102">
        <v>558</v>
      </c>
      <c r="BG11" s="104">
        <v>915</v>
      </c>
      <c r="BH11" s="411">
        <v>590</v>
      </c>
      <c r="BI11" s="149">
        <v>506</v>
      </c>
      <c r="BJ11" s="222">
        <f t="shared" si="26"/>
        <v>-84</v>
      </c>
      <c r="BK11" s="101" t="s">
        <v>13</v>
      </c>
      <c r="BL11" s="102">
        <v>550</v>
      </c>
      <c r="BM11" s="104">
        <v>882</v>
      </c>
      <c r="BN11" s="104">
        <v>760</v>
      </c>
      <c r="BO11" s="104">
        <v>757</v>
      </c>
      <c r="BP11" s="222">
        <f t="shared" si="27"/>
        <v>-3</v>
      </c>
      <c r="BQ11" s="101" t="s">
        <v>13</v>
      </c>
      <c r="BR11" s="102">
        <v>353</v>
      </c>
      <c r="BS11" s="104">
        <v>909</v>
      </c>
      <c r="BT11" s="104">
        <v>572</v>
      </c>
      <c r="BU11" s="149">
        <v>447</v>
      </c>
      <c r="BV11" s="222">
        <f t="shared" si="28"/>
        <v>-125</v>
      </c>
      <c r="BW11" s="101" t="s">
        <v>13</v>
      </c>
      <c r="BX11" s="102">
        <v>687</v>
      </c>
      <c r="BY11" s="104">
        <v>878</v>
      </c>
      <c r="BZ11" s="104">
        <v>841</v>
      </c>
      <c r="CA11" s="149">
        <v>686</v>
      </c>
      <c r="CB11" s="222">
        <f t="shared" si="29"/>
        <v>-155</v>
      </c>
      <c r="CC11" s="101" t="s">
        <v>13</v>
      </c>
      <c r="CD11" s="102">
        <f t="shared" si="30"/>
        <v>5070.1000000000004</v>
      </c>
      <c r="CE11" s="102">
        <f t="shared" si="31"/>
        <v>9980</v>
      </c>
      <c r="CF11" s="102">
        <f t="shared" si="32"/>
        <v>7063</v>
      </c>
      <c r="CG11" s="102">
        <f t="shared" si="33"/>
        <v>6692.7070000000003</v>
      </c>
      <c r="CH11" s="196">
        <f t="shared" si="17"/>
        <v>-3287.2929999999997</v>
      </c>
      <c r="CI11" s="254">
        <f>+(CG11/CD11)-1</f>
        <v>0.32003451608449529</v>
      </c>
      <c r="CJ11" s="254">
        <f>+CG11/CE11</f>
        <v>0.67061192384769541</v>
      </c>
      <c r="CL11" s="9"/>
    </row>
    <row r="12" spans="1:90">
      <c r="A12" s="101" t="s">
        <v>14</v>
      </c>
      <c r="B12" s="102">
        <v>215</v>
      </c>
      <c r="C12" s="104">
        <v>313</v>
      </c>
      <c r="D12" s="104">
        <v>171</v>
      </c>
      <c r="E12" s="149">
        <v>101</v>
      </c>
      <c r="F12" s="222">
        <f t="shared" si="18"/>
        <v>-70</v>
      </c>
      <c r="G12" s="101" t="s">
        <v>14</v>
      </c>
      <c r="H12" s="102">
        <v>119</v>
      </c>
      <c r="I12" s="104">
        <v>337</v>
      </c>
      <c r="J12" s="104">
        <v>342</v>
      </c>
      <c r="K12" s="149">
        <v>323</v>
      </c>
      <c r="L12" s="222">
        <f t="shared" si="19"/>
        <v>-19</v>
      </c>
      <c r="M12" s="101" t="s">
        <v>14</v>
      </c>
      <c r="N12" s="102">
        <v>214</v>
      </c>
      <c r="O12" s="104">
        <v>418</v>
      </c>
      <c r="P12" s="104">
        <v>388</v>
      </c>
      <c r="Q12" s="149">
        <v>286</v>
      </c>
      <c r="R12" s="222">
        <f t="shared" si="20"/>
        <v>-102</v>
      </c>
      <c r="T12" s="82">
        <v>215</v>
      </c>
      <c r="U12" s="6">
        <v>119</v>
      </c>
      <c r="V12" s="6">
        <f>'[1]Sales Productwise - Oleo '!E12</f>
        <v>213.7</v>
      </c>
      <c r="W12" s="5">
        <f>SUM(T12:V12)</f>
        <v>547.70000000000005</v>
      </c>
      <c r="X12" s="28" t="e">
        <f>#REF!-#REF!</f>
        <v>#REF!</v>
      </c>
      <c r="Z12" s="101" t="s">
        <v>14</v>
      </c>
      <c r="AA12" s="102">
        <v>177</v>
      </c>
      <c r="AB12" s="104">
        <v>327</v>
      </c>
      <c r="AC12" s="104">
        <v>218</v>
      </c>
      <c r="AD12" s="204">
        <v>177</v>
      </c>
      <c r="AE12" s="222">
        <f t="shared" si="21"/>
        <v>-41</v>
      </c>
      <c r="AG12" s="101" t="s">
        <v>14</v>
      </c>
      <c r="AH12" s="102">
        <v>119.5</v>
      </c>
      <c r="AI12" s="104">
        <v>340</v>
      </c>
      <c r="AJ12" s="104">
        <v>231</v>
      </c>
      <c r="AK12" s="149">
        <v>190</v>
      </c>
      <c r="AL12" s="222">
        <f t="shared" si="22"/>
        <v>-41</v>
      </c>
      <c r="AM12" s="101" t="s">
        <v>14</v>
      </c>
      <c r="AN12" s="102">
        <v>313</v>
      </c>
      <c r="AO12" s="104">
        <v>339</v>
      </c>
      <c r="AP12" s="104">
        <v>159</v>
      </c>
      <c r="AQ12" s="149">
        <v>150</v>
      </c>
      <c r="AR12" s="222">
        <f t="shared" si="23"/>
        <v>-9</v>
      </c>
      <c r="AS12" s="101" t="s">
        <v>14</v>
      </c>
      <c r="AT12" s="102">
        <v>209.4</v>
      </c>
      <c r="AU12" s="104">
        <v>366</v>
      </c>
      <c r="AV12" s="104">
        <v>260</v>
      </c>
      <c r="AW12" s="149">
        <v>255</v>
      </c>
      <c r="AX12" s="222">
        <f t="shared" si="24"/>
        <v>-5</v>
      </c>
      <c r="AY12" s="101" t="s">
        <v>14</v>
      </c>
      <c r="AZ12" s="102">
        <v>201</v>
      </c>
      <c r="BA12" s="104">
        <v>274</v>
      </c>
      <c r="BB12" s="104">
        <v>155</v>
      </c>
      <c r="BC12" s="149">
        <v>100.992</v>
      </c>
      <c r="BD12" s="222">
        <f t="shared" si="25"/>
        <v>-54.007999999999996</v>
      </c>
      <c r="BE12" s="101" t="s">
        <v>14</v>
      </c>
      <c r="BF12" s="102">
        <v>152</v>
      </c>
      <c r="BG12" s="104">
        <v>296</v>
      </c>
      <c r="BH12" s="411">
        <v>74</v>
      </c>
      <c r="BI12" s="149">
        <v>69</v>
      </c>
      <c r="BJ12" s="222">
        <f t="shared" si="26"/>
        <v>-5</v>
      </c>
      <c r="BK12" s="101" t="s">
        <v>14</v>
      </c>
      <c r="BL12" s="102">
        <v>216</v>
      </c>
      <c r="BM12" s="104">
        <v>234</v>
      </c>
      <c r="BN12" s="104">
        <v>340</v>
      </c>
      <c r="BO12" s="104">
        <v>301</v>
      </c>
      <c r="BP12" s="222">
        <f t="shared" si="27"/>
        <v>-39</v>
      </c>
      <c r="BQ12" s="101" t="s">
        <v>14</v>
      </c>
      <c r="BR12" s="102">
        <v>260</v>
      </c>
      <c r="BS12" s="104">
        <v>284</v>
      </c>
      <c r="BT12" s="104">
        <v>248</v>
      </c>
      <c r="BU12" s="149">
        <v>163</v>
      </c>
      <c r="BV12" s="222">
        <f t="shared" si="28"/>
        <v>-85</v>
      </c>
      <c r="BW12" s="101" t="s">
        <v>14</v>
      </c>
      <c r="BX12" s="102">
        <v>175</v>
      </c>
      <c r="BY12" s="104">
        <v>162</v>
      </c>
      <c r="BZ12" s="104">
        <v>182</v>
      </c>
      <c r="CA12" s="149">
        <v>136</v>
      </c>
      <c r="CB12" s="222">
        <f t="shared" si="29"/>
        <v>-46</v>
      </c>
      <c r="CC12" s="101" t="s">
        <v>14</v>
      </c>
      <c r="CD12" s="102">
        <f t="shared" si="30"/>
        <v>2370.9</v>
      </c>
      <c r="CE12" s="102">
        <f t="shared" si="31"/>
        <v>3690</v>
      </c>
      <c r="CF12" s="102">
        <f t="shared" si="32"/>
        <v>2768</v>
      </c>
      <c r="CG12" s="102">
        <f t="shared" si="33"/>
        <v>2251.9920000000002</v>
      </c>
      <c r="CH12" s="196">
        <f t="shared" si="17"/>
        <v>-1438.0079999999998</v>
      </c>
      <c r="CI12" s="254">
        <f>+(CG12/CD12)-1</f>
        <v>-5.0153106415285253E-2</v>
      </c>
      <c r="CJ12" s="254">
        <f>+CG12/CE12</f>
        <v>0.61029593495934964</v>
      </c>
      <c r="CL12" s="9"/>
    </row>
    <row r="13" spans="1:90">
      <c r="A13" s="101"/>
      <c r="B13" s="104"/>
      <c r="C13" s="104"/>
      <c r="D13" s="104"/>
      <c r="E13" s="149"/>
      <c r="F13" s="222"/>
      <c r="G13" s="101"/>
      <c r="H13" s="104"/>
      <c r="I13" s="104"/>
      <c r="J13" s="104"/>
      <c r="K13" s="149"/>
      <c r="L13" s="222"/>
      <c r="M13" s="101"/>
      <c r="N13" s="104"/>
      <c r="O13" s="104"/>
      <c r="P13" s="104"/>
      <c r="Q13" s="149"/>
      <c r="R13" s="222"/>
      <c r="T13" s="82"/>
      <c r="U13" s="6"/>
      <c r="V13" s="6"/>
      <c r="W13" s="5"/>
      <c r="X13" s="28"/>
      <c r="Z13" s="101"/>
      <c r="AA13" s="104"/>
      <c r="AB13" s="104"/>
      <c r="AC13" s="104"/>
      <c r="AD13" s="204"/>
      <c r="AE13" s="222"/>
      <c r="AG13" s="101"/>
      <c r="AH13" s="104"/>
      <c r="AI13" s="104"/>
      <c r="AJ13" s="104"/>
      <c r="AK13" s="149"/>
      <c r="AL13" s="222"/>
      <c r="AM13" s="101"/>
      <c r="AN13" s="104"/>
      <c r="AO13" s="104"/>
      <c r="AP13" s="104"/>
      <c r="AQ13" s="149"/>
      <c r="AR13" s="222"/>
      <c r="AS13" s="101"/>
      <c r="AT13" s="104"/>
      <c r="AU13" s="104"/>
      <c r="AV13" s="104"/>
      <c r="AW13" s="149"/>
      <c r="AX13" s="222"/>
      <c r="AY13" s="101"/>
      <c r="AZ13" s="104"/>
      <c r="BA13" s="104"/>
      <c r="BB13" s="104"/>
      <c r="BC13" s="149"/>
      <c r="BD13" s="222"/>
      <c r="BE13" s="101"/>
      <c r="BF13" s="104"/>
      <c r="BG13" s="104"/>
      <c r="BH13" s="411"/>
      <c r="BI13" s="149"/>
      <c r="BJ13" s="222"/>
      <c r="BK13" s="101"/>
      <c r="BL13" s="104"/>
      <c r="BM13" s="104"/>
      <c r="BN13" s="104"/>
      <c r="BO13" s="149"/>
      <c r="BP13" s="222"/>
      <c r="BQ13" s="101"/>
      <c r="BR13" s="104"/>
      <c r="BS13" s="104"/>
      <c r="BT13" s="104"/>
      <c r="BU13" s="149"/>
      <c r="BV13" s="222"/>
      <c r="BW13" s="101"/>
      <c r="BX13" s="104"/>
      <c r="BY13" s="104"/>
      <c r="BZ13" s="104"/>
      <c r="CA13" s="149"/>
      <c r="CB13" s="222"/>
      <c r="CC13" s="101"/>
      <c r="CD13" s="104"/>
      <c r="CE13" s="104"/>
      <c r="CF13" s="104"/>
      <c r="CG13" s="204"/>
      <c r="CH13" s="197"/>
      <c r="CI13" s="255"/>
      <c r="CJ13" s="255"/>
      <c r="CL13" s="9"/>
    </row>
    <row r="14" spans="1:90">
      <c r="A14" s="100" t="s">
        <v>16</v>
      </c>
      <c r="B14" s="105">
        <f t="shared" ref="B14:F14" si="34">SUM(B15:B20)</f>
        <v>2889</v>
      </c>
      <c r="C14" s="105">
        <f t="shared" si="34"/>
        <v>4422</v>
      </c>
      <c r="D14" s="105">
        <f t="shared" si="34"/>
        <v>3553</v>
      </c>
      <c r="E14" s="150">
        <f t="shared" si="34"/>
        <v>2636</v>
      </c>
      <c r="F14" s="223">
        <f t="shared" si="34"/>
        <v>-917</v>
      </c>
      <c r="G14" s="100" t="s">
        <v>16</v>
      </c>
      <c r="H14" s="105">
        <f t="shared" ref="H14:L14" si="35">SUM(H15:H20)</f>
        <v>4093</v>
      </c>
      <c r="I14" s="105">
        <f t="shared" si="35"/>
        <v>4438</v>
      </c>
      <c r="J14" s="105">
        <f t="shared" si="35"/>
        <v>4746</v>
      </c>
      <c r="K14" s="150">
        <f t="shared" si="35"/>
        <v>4247</v>
      </c>
      <c r="L14" s="223">
        <f t="shared" si="35"/>
        <v>-499</v>
      </c>
      <c r="M14" s="100" t="s">
        <v>16</v>
      </c>
      <c r="N14" s="105">
        <f t="shared" ref="N14:R14" si="36">SUM(N15:N20)</f>
        <v>2793</v>
      </c>
      <c r="O14" s="105">
        <f t="shared" si="36"/>
        <v>4823</v>
      </c>
      <c r="P14" s="105">
        <f t="shared" si="36"/>
        <v>4251</v>
      </c>
      <c r="Q14" s="150">
        <f t="shared" si="36"/>
        <v>2912</v>
      </c>
      <c r="R14" s="223">
        <f t="shared" si="36"/>
        <v>-1339</v>
      </c>
      <c r="T14" s="81">
        <f t="shared" ref="T14:X14" si="37">SUM(T15:T20)</f>
        <v>2889</v>
      </c>
      <c r="U14" s="7">
        <f t="shared" si="37"/>
        <v>4093</v>
      </c>
      <c r="V14" s="7">
        <f t="shared" si="37"/>
        <v>2793.2</v>
      </c>
      <c r="W14" s="7">
        <f t="shared" si="37"/>
        <v>9775.2000000000007</v>
      </c>
      <c r="X14" s="29" t="e">
        <f t="shared" si="37"/>
        <v>#REF!</v>
      </c>
      <c r="Z14" s="100" t="s">
        <v>16</v>
      </c>
      <c r="AA14" s="105">
        <f t="shared" ref="AA14:AD14" si="38">SUM(AA15:AA20)</f>
        <v>3025</v>
      </c>
      <c r="AB14" s="105">
        <f t="shared" si="38"/>
        <v>4471</v>
      </c>
      <c r="AC14" s="105">
        <f t="shared" si="38"/>
        <v>3096</v>
      </c>
      <c r="AD14" s="205">
        <f t="shared" si="38"/>
        <v>2516</v>
      </c>
      <c r="AE14" s="223">
        <f t="shared" ref="AE14" si="39">SUM(AE15:AE20)</f>
        <v>-580</v>
      </c>
      <c r="AG14" s="100" t="s">
        <v>16</v>
      </c>
      <c r="AH14" s="105">
        <f t="shared" ref="AH14:AL14" si="40">SUM(AH15:AH20)</f>
        <v>3795.7</v>
      </c>
      <c r="AI14" s="105">
        <f t="shared" si="40"/>
        <v>4333</v>
      </c>
      <c r="AJ14" s="105">
        <f t="shared" si="40"/>
        <v>3105</v>
      </c>
      <c r="AK14" s="150">
        <f t="shared" si="40"/>
        <v>2734</v>
      </c>
      <c r="AL14" s="223">
        <f t="shared" si="40"/>
        <v>-371</v>
      </c>
      <c r="AM14" s="100" t="s">
        <v>16</v>
      </c>
      <c r="AN14" s="105">
        <f t="shared" ref="AN14:AR14" si="41">SUM(AN15:AN20)</f>
        <v>2436</v>
      </c>
      <c r="AO14" s="105">
        <f t="shared" si="41"/>
        <v>4537</v>
      </c>
      <c r="AP14" s="105">
        <f t="shared" si="41"/>
        <v>2496</v>
      </c>
      <c r="AQ14" s="150">
        <f t="shared" si="41"/>
        <v>2546</v>
      </c>
      <c r="AR14" s="223">
        <f t="shared" si="41"/>
        <v>50</v>
      </c>
      <c r="AS14" s="100" t="s">
        <v>16</v>
      </c>
      <c r="AT14" s="105">
        <f t="shared" ref="AT14:BC14" si="42">SUM(AT15:AT20)</f>
        <v>2081.3000000000002</v>
      </c>
      <c r="AU14" s="105">
        <f t="shared" si="42"/>
        <v>4639</v>
      </c>
      <c r="AV14" s="105">
        <f t="shared" si="42"/>
        <v>2448</v>
      </c>
      <c r="AW14" s="150">
        <f t="shared" si="42"/>
        <v>2425</v>
      </c>
      <c r="AX14" s="223">
        <f t="shared" si="42"/>
        <v>-23</v>
      </c>
      <c r="AY14" s="100" t="s">
        <v>16</v>
      </c>
      <c r="AZ14" s="105">
        <f t="shared" si="42"/>
        <v>2440.8000000000002</v>
      </c>
      <c r="BA14" s="105">
        <f t="shared" si="42"/>
        <v>4791</v>
      </c>
      <c r="BB14" s="105">
        <f t="shared" si="42"/>
        <v>2575</v>
      </c>
      <c r="BC14" s="105">
        <f t="shared" si="42"/>
        <v>1916.3300000000002</v>
      </c>
      <c r="BD14" s="223">
        <f t="shared" ref="BD14" si="43">SUM(BD15:BD20)</f>
        <v>-658.67</v>
      </c>
      <c r="BE14" s="100" t="s">
        <v>16</v>
      </c>
      <c r="BF14" s="105">
        <f t="shared" ref="BF14:BJ14" si="44">SUM(BF15:BF20)</f>
        <v>3024</v>
      </c>
      <c r="BG14" s="105">
        <f t="shared" si="44"/>
        <v>4986</v>
      </c>
      <c r="BH14" s="412">
        <f t="shared" si="44"/>
        <v>2077</v>
      </c>
      <c r="BI14" s="150">
        <f t="shared" si="44"/>
        <v>1635</v>
      </c>
      <c r="BJ14" s="223">
        <f t="shared" si="44"/>
        <v>-442</v>
      </c>
      <c r="BK14" s="100" t="s">
        <v>16</v>
      </c>
      <c r="BL14" s="105">
        <f t="shared" ref="BL14:BP14" si="45">SUM(BL15:BL20)</f>
        <v>2811</v>
      </c>
      <c r="BM14" s="105">
        <f t="shared" si="45"/>
        <v>4775</v>
      </c>
      <c r="BN14" s="105">
        <f t="shared" si="45"/>
        <v>2850</v>
      </c>
      <c r="BO14" s="150">
        <f t="shared" si="45"/>
        <v>2963</v>
      </c>
      <c r="BP14" s="223">
        <f t="shared" si="45"/>
        <v>113</v>
      </c>
      <c r="BQ14" s="100" t="s">
        <v>16</v>
      </c>
      <c r="BR14" s="105">
        <f t="shared" ref="BR14:BV14" si="46">SUM(BR15:BR20)</f>
        <v>2611</v>
      </c>
      <c r="BS14" s="105">
        <f t="shared" si="46"/>
        <v>4939</v>
      </c>
      <c r="BT14" s="105">
        <f t="shared" si="46"/>
        <v>2792</v>
      </c>
      <c r="BU14" s="150">
        <f t="shared" si="46"/>
        <v>1981</v>
      </c>
      <c r="BV14" s="223">
        <f t="shared" si="46"/>
        <v>-811</v>
      </c>
      <c r="BW14" s="100" t="s">
        <v>16</v>
      </c>
      <c r="BX14" s="105">
        <f t="shared" ref="BX14:CB14" si="47">SUM(BX15:BX20)</f>
        <v>3753</v>
      </c>
      <c r="BY14" s="105">
        <f t="shared" si="47"/>
        <v>4538</v>
      </c>
      <c r="BZ14" s="105">
        <f t="shared" si="47"/>
        <v>2946</v>
      </c>
      <c r="CA14" s="150">
        <f t="shared" si="47"/>
        <v>2591</v>
      </c>
      <c r="CB14" s="223">
        <f t="shared" si="47"/>
        <v>-355</v>
      </c>
      <c r="CC14" s="100" t="s">
        <v>16</v>
      </c>
      <c r="CD14" s="105">
        <f t="shared" ref="CD14:CG14" si="48">SUM(CD15:CD20)</f>
        <v>35752.800000000003</v>
      </c>
      <c r="CE14" s="105">
        <f t="shared" si="48"/>
        <v>55692</v>
      </c>
      <c r="CF14" s="105">
        <f t="shared" si="48"/>
        <v>36935</v>
      </c>
      <c r="CG14" s="205">
        <f t="shared" si="48"/>
        <v>31102.33</v>
      </c>
      <c r="CH14" s="198">
        <f t="shared" ref="CH14" si="49">SUM(CH15:CH20)</f>
        <v>-24589.67</v>
      </c>
      <c r="CI14" s="256">
        <f t="shared" ref="CI14:CI20" si="50">+(CG14/CD14)-1</f>
        <v>-0.13007288939607531</v>
      </c>
      <c r="CJ14" s="256">
        <f t="shared" ref="CJ14:CJ20" si="51">+CG14/CE14</f>
        <v>0.55847033685268987</v>
      </c>
      <c r="CL14" s="9"/>
    </row>
    <row r="15" spans="1:90">
      <c r="A15" s="101" t="s">
        <v>17</v>
      </c>
      <c r="B15" s="102">
        <v>283</v>
      </c>
      <c r="C15" s="104">
        <v>500</v>
      </c>
      <c r="D15" s="102">
        <v>841</v>
      </c>
      <c r="E15" s="151">
        <v>657</v>
      </c>
      <c r="F15" s="222">
        <f t="shared" ref="F15:F20" si="52">E15-D15</f>
        <v>-184</v>
      </c>
      <c r="G15" s="101" t="s">
        <v>17</v>
      </c>
      <c r="H15" s="102">
        <v>942</v>
      </c>
      <c r="I15" s="104">
        <v>515</v>
      </c>
      <c r="J15" s="102">
        <v>698</v>
      </c>
      <c r="K15" s="151">
        <v>560</v>
      </c>
      <c r="L15" s="222">
        <f t="shared" ref="L15:L20" si="53">K15-J15</f>
        <v>-138</v>
      </c>
      <c r="M15" s="101" t="s">
        <v>17</v>
      </c>
      <c r="N15" s="102">
        <v>406</v>
      </c>
      <c r="O15" s="104">
        <v>500</v>
      </c>
      <c r="P15" s="102">
        <v>760</v>
      </c>
      <c r="Q15" s="151">
        <v>504</v>
      </c>
      <c r="R15" s="222">
        <f t="shared" ref="R15:R20" si="54">Q15-P15</f>
        <v>-256</v>
      </c>
      <c r="T15" s="82">
        <v>283</v>
      </c>
      <c r="U15" s="6">
        <v>942</v>
      </c>
      <c r="V15" s="6">
        <f>'[1]Sales Productwise - Oleo '!E15</f>
        <v>405.6</v>
      </c>
      <c r="W15" s="5">
        <f t="shared" ref="W15:W20" si="55">SUM(T15:V15)</f>
        <v>1630.6</v>
      </c>
      <c r="X15" s="28" t="e">
        <f>#REF!-#REF!</f>
        <v>#REF!</v>
      </c>
      <c r="Z15" s="101" t="s">
        <v>17</v>
      </c>
      <c r="AA15" s="102">
        <v>132</v>
      </c>
      <c r="AB15" s="104">
        <v>415</v>
      </c>
      <c r="AC15" s="102">
        <v>500</v>
      </c>
      <c r="AD15" s="204">
        <v>410</v>
      </c>
      <c r="AE15" s="222">
        <f t="shared" ref="AE15:AE25" si="56">AD15-AC15</f>
        <v>-90</v>
      </c>
      <c r="AG15" s="101" t="s">
        <v>17</v>
      </c>
      <c r="AH15" s="102">
        <v>666</v>
      </c>
      <c r="AI15" s="104">
        <v>400</v>
      </c>
      <c r="AJ15" s="102">
        <v>457</v>
      </c>
      <c r="AK15" s="151">
        <v>367</v>
      </c>
      <c r="AL15" s="222">
        <f t="shared" ref="AL15:AL25" si="57">AK15-AJ15</f>
        <v>-90</v>
      </c>
      <c r="AM15" s="101" t="s">
        <v>17</v>
      </c>
      <c r="AN15" s="102">
        <v>355</v>
      </c>
      <c r="AO15" s="104">
        <v>520</v>
      </c>
      <c r="AP15" s="102">
        <v>182</v>
      </c>
      <c r="AQ15" s="151">
        <v>144</v>
      </c>
      <c r="AR15" s="222">
        <f t="shared" ref="AR15:AR25" si="58">AQ15-AP15</f>
        <v>-38</v>
      </c>
      <c r="AS15" s="101" t="s">
        <v>17</v>
      </c>
      <c r="AT15" s="102">
        <v>280.60000000000002</v>
      </c>
      <c r="AU15" s="104">
        <v>535</v>
      </c>
      <c r="AV15" s="102">
        <v>115</v>
      </c>
      <c r="AW15" s="151">
        <v>108</v>
      </c>
      <c r="AX15" s="222">
        <f t="shared" ref="AX15:AX25" si="59">AW15-AV15</f>
        <v>-7</v>
      </c>
      <c r="AY15" s="101" t="s">
        <v>17</v>
      </c>
      <c r="AZ15" s="102">
        <v>125.4</v>
      </c>
      <c r="BA15" s="104">
        <v>520</v>
      </c>
      <c r="BB15" s="102">
        <v>0</v>
      </c>
      <c r="BC15" s="151">
        <v>0.36</v>
      </c>
      <c r="BD15" s="222">
        <f t="shared" ref="BD15:BD25" si="60">BC15-BB15</f>
        <v>0.36</v>
      </c>
      <c r="BE15" s="101" t="s">
        <v>17</v>
      </c>
      <c r="BF15" s="102">
        <v>-7</v>
      </c>
      <c r="BG15" s="104">
        <v>535</v>
      </c>
      <c r="BH15" s="413">
        <v>120</v>
      </c>
      <c r="BI15" s="151">
        <v>48</v>
      </c>
      <c r="BJ15" s="222">
        <f t="shared" ref="BJ15:BJ25" si="61">BI15-BH15</f>
        <v>-72</v>
      </c>
      <c r="BK15" s="101" t="s">
        <v>17</v>
      </c>
      <c r="BL15" s="102">
        <v>122</v>
      </c>
      <c r="BM15" s="104">
        <v>520</v>
      </c>
      <c r="BN15" s="102">
        <v>338</v>
      </c>
      <c r="BO15" s="102">
        <v>381</v>
      </c>
      <c r="BP15" s="222">
        <f t="shared" ref="BP15:BP25" si="62">BO15-BN15</f>
        <v>43</v>
      </c>
      <c r="BQ15" s="101" t="s">
        <v>17</v>
      </c>
      <c r="BR15" s="102">
        <v>226</v>
      </c>
      <c r="BS15" s="104">
        <v>520</v>
      </c>
      <c r="BT15" s="102">
        <v>278</v>
      </c>
      <c r="BU15" s="151">
        <v>214</v>
      </c>
      <c r="BV15" s="222">
        <f t="shared" ref="BV15:BV25" si="63">BU15-BT15</f>
        <v>-64</v>
      </c>
      <c r="BW15" s="101" t="s">
        <v>17</v>
      </c>
      <c r="BX15" s="102">
        <v>877</v>
      </c>
      <c r="BY15" s="104">
        <v>520</v>
      </c>
      <c r="BZ15" s="102">
        <v>500</v>
      </c>
      <c r="CA15" s="102">
        <v>343</v>
      </c>
      <c r="CB15" s="222">
        <f t="shared" ref="CB15:CB25" si="64">CA15-BZ15</f>
        <v>-157</v>
      </c>
      <c r="CC15" s="101" t="s">
        <v>17</v>
      </c>
      <c r="CD15" s="102">
        <f t="shared" ref="CD15:CD25" si="65">B15+H15+N15+AA15+AH15+AN15+AT15+AZ15+BF15+BL15+BR15+BX15</f>
        <v>4408</v>
      </c>
      <c r="CE15" s="102">
        <f t="shared" ref="CE15:CE25" si="66">C15+I15+O15+AB15+AI15+AO15+AU15+BA15+BG15+BM15+BS15+BY15</f>
        <v>6000</v>
      </c>
      <c r="CF15" s="102">
        <f t="shared" ref="CF15:CF25" si="67">D15+J15+P15+AC15+AJ15+AP15+AV15+BB15+BH15+BN15+BT15+BZ15</f>
        <v>4789</v>
      </c>
      <c r="CG15" s="102">
        <f t="shared" ref="CG15:CG24" si="68">E15+K15+Q15+AD15+AK15+AQ15+AW15+BC15+BI15+BO15+BU15+CA15</f>
        <v>3736.36</v>
      </c>
      <c r="CH15" s="196">
        <f t="shared" ref="CH15:CH20" si="69">CG15-CE15</f>
        <v>-2263.64</v>
      </c>
      <c r="CI15" s="254">
        <f t="shared" si="50"/>
        <v>-0.1523684210526316</v>
      </c>
      <c r="CJ15" s="254">
        <f t="shared" si="51"/>
        <v>0.62272666666666665</v>
      </c>
      <c r="CL15" s="9"/>
    </row>
    <row r="16" spans="1:90">
      <c r="A16" s="101" t="s">
        <v>18</v>
      </c>
      <c r="B16" s="102">
        <v>46</v>
      </c>
      <c r="C16" s="104">
        <v>32</v>
      </c>
      <c r="D16" s="102">
        <v>36</v>
      </c>
      <c r="E16" s="151">
        <v>36</v>
      </c>
      <c r="F16" s="222">
        <f t="shared" si="52"/>
        <v>0</v>
      </c>
      <c r="G16" s="101" t="s">
        <v>18</v>
      </c>
      <c r="H16" s="102">
        <v>0</v>
      </c>
      <c r="I16" s="104">
        <v>44</v>
      </c>
      <c r="J16" s="102">
        <v>32</v>
      </c>
      <c r="K16" s="151">
        <v>44</v>
      </c>
      <c r="L16" s="222">
        <f t="shared" si="53"/>
        <v>12</v>
      </c>
      <c r="M16" s="101" t="s">
        <v>18</v>
      </c>
      <c r="N16" s="102">
        <v>0</v>
      </c>
      <c r="O16" s="104">
        <v>52</v>
      </c>
      <c r="P16" s="102">
        <v>10</v>
      </c>
      <c r="Q16" s="151">
        <v>31</v>
      </c>
      <c r="R16" s="222">
        <f t="shared" si="54"/>
        <v>21</v>
      </c>
      <c r="T16" s="82">
        <v>46</v>
      </c>
      <c r="U16" s="6">
        <v>0</v>
      </c>
      <c r="V16" s="6">
        <f>'[1]Sales Productwise - Oleo '!E16</f>
        <v>0</v>
      </c>
      <c r="W16" s="5">
        <f t="shared" si="55"/>
        <v>46</v>
      </c>
      <c r="X16" s="28" t="e">
        <f>#REF!-#REF!</f>
        <v>#REF!</v>
      </c>
      <c r="Z16" s="101" t="s">
        <v>18</v>
      </c>
      <c r="AA16" s="102">
        <v>0</v>
      </c>
      <c r="AB16" s="104">
        <v>52</v>
      </c>
      <c r="AC16" s="102">
        <v>72</v>
      </c>
      <c r="AD16" s="204">
        <v>0</v>
      </c>
      <c r="AE16" s="222">
        <f t="shared" si="56"/>
        <v>-72</v>
      </c>
      <c r="AG16" s="101" t="s">
        <v>18</v>
      </c>
      <c r="AH16" s="102">
        <v>0</v>
      </c>
      <c r="AI16" s="104">
        <v>32</v>
      </c>
      <c r="AJ16" s="102">
        <v>72</v>
      </c>
      <c r="AK16" s="151">
        <v>60</v>
      </c>
      <c r="AL16" s="222">
        <f t="shared" si="57"/>
        <v>-12</v>
      </c>
      <c r="AM16" s="101" t="s">
        <v>18</v>
      </c>
      <c r="AN16" s="102">
        <v>0</v>
      </c>
      <c r="AO16" s="104">
        <v>40</v>
      </c>
      <c r="AP16" s="102">
        <v>27</v>
      </c>
      <c r="AQ16" s="151">
        <v>6</v>
      </c>
      <c r="AR16" s="222">
        <f t="shared" si="58"/>
        <v>-21</v>
      </c>
      <c r="AS16" s="101" t="s">
        <v>18</v>
      </c>
      <c r="AT16" s="102">
        <v>0</v>
      </c>
      <c r="AU16" s="104">
        <v>32</v>
      </c>
      <c r="AV16" s="102">
        <v>40</v>
      </c>
      <c r="AW16" s="151">
        <v>40</v>
      </c>
      <c r="AX16" s="222">
        <f t="shared" si="59"/>
        <v>0</v>
      </c>
      <c r="AY16" s="101" t="s">
        <v>18</v>
      </c>
      <c r="AZ16" s="102">
        <v>0</v>
      </c>
      <c r="BA16" s="104">
        <v>52</v>
      </c>
      <c r="BB16" s="102">
        <v>52</v>
      </c>
      <c r="BC16" s="151">
        <v>70.75</v>
      </c>
      <c r="BD16" s="222">
        <f t="shared" si="60"/>
        <v>18.75</v>
      </c>
      <c r="BE16" s="101" t="s">
        <v>18</v>
      </c>
      <c r="BF16" s="102">
        <v>27</v>
      </c>
      <c r="BG16" s="104">
        <v>32</v>
      </c>
      <c r="BH16" s="413">
        <v>0</v>
      </c>
      <c r="BI16" s="151">
        <v>0</v>
      </c>
      <c r="BJ16" s="222">
        <f t="shared" si="61"/>
        <v>0</v>
      </c>
      <c r="BK16" s="101" t="s">
        <v>18</v>
      </c>
      <c r="BL16" s="102">
        <v>40</v>
      </c>
      <c r="BM16" s="104">
        <v>52</v>
      </c>
      <c r="BN16" s="102">
        <v>0</v>
      </c>
      <c r="BO16" s="102">
        <v>1</v>
      </c>
      <c r="BP16" s="222">
        <f t="shared" si="62"/>
        <v>1</v>
      </c>
      <c r="BQ16" s="101" t="s">
        <v>18</v>
      </c>
      <c r="BR16" s="102">
        <v>50</v>
      </c>
      <c r="BS16" s="104">
        <v>44</v>
      </c>
      <c r="BT16" s="102">
        <v>20</v>
      </c>
      <c r="BU16" s="151">
        <v>18</v>
      </c>
      <c r="BV16" s="222">
        <f t="shared" si="63"/>
        <v>-2</v>
      </c>
      <c r="BW16" s="101" t="s">
        <v>18</v>
      </c>
      <c r="BX16" s="102">
        <v>12</v>
      </c>
      <c r="BY16" s="104">
        <v>40</v>
      </c>
      <c r="BZ16" s="102">
        <v>60</v>
      </c>
      <c r="CA16" s="102">
        <v>19</v>
      </c>
      <c r="CB16" s="222">
        <f t="shared" si="64"/>
        <v>-41</v>
      </c>
      <c r="CC16" s="101" t="s">
        <v>18</v>
      </c>
      <c r="CD16" s="102">
        <f t="shared" si="65"/>
        <v>175</v>
      </c>
      <c r="CE16" s="102">
        <f t="shared" si="66"/>
        <v>504</v>
      </c>
      <c r="CF16" s="102">
        <f t="shared" si="67"/>
        <v>421</v>
      </c>
      <c r="CG16" s="102">
        <f t="shared" si="68"/>
        <v>325.75</v>
      </c>
      <c r="CH16" s="196">
        <f t="shared" si="69"/>
        <v>-178.25</v>
      </c>
      <c r="CI16" s="254">
        <f t="shared" si="50"/>
        <v>0.86142857142857143</v>
      </c>
      <c r="CJ16" s="254">
        <f t="shared" si="51"/>
        <v>0.64632936507936511</v>
      </c>
      <c r="CL16" s="9"/>
    </row>
    <row r="17" spans="1:90">
      <c r="A17" s="101" t="s">
        <v>19</v>
      </c>
      <c r="B17" s="102">
        <v>747</v>
      </c>
      <c r="C17" s="104">
        <v>1360</v>
      </c>
      <c r="D17" s="102">
        <v>460</v>
      </c>
      <c r="E17" s="151">
        <v>621</v>
      </c>
      <c r="F17" s="222">
        <f t="shared" si="52"/>
        <v>161</v>
      </c>
      <c r="G17" s="101" t="s">
        <v>19</v>
      </c>
      <c r="H17" s="102">
        <v>686</v>
      </c>
      <c r="I17" s="104">
        <v>1288</v>
      </c>
      <c r="J17" s="102">
        <v>660</v>
      </c>
      <c r="K17" s="151">
        <v>606</v>
      </c>
      <c r="L17" s="222">
        <f t="shared" si="53"/>
        <v>-54</v>
      </c>
      <c r="M17" s="101" t="s">
        <v>19</v>
      </c>
      <c r="N17" s="102">
        <v>778</v>
      </c>
      <c r="O17" s="104">
        <v>1371</v>
      </c>
      <c r="P17" s="102">
        <v>592</v>
      </c>
      <c r="Q17" s="151">
        <v>662</v>
      </c>
      <c r="R17" s="222">
        <f t="shared" si="54"/>
        <v>70</v>
      </c>
      <c r="T17" s="82">
        <v>747</v>
      </c>
      <c r="U17" s="6">
        <v>686</v>
      </c>
      <c r="V17" s="6">
        <f>'[1]Sales Productwise - Oleo '!E17</f>
        <v>778.3</v>
      </c>
      <c r="W17" s="5">
        <f t="shared" si="55"/>
        <v>2211.3000000000002</v>
      </c>
      <c r="X17" s="28" t="e">
        <f>#REF!-#REF!</f>
        <v>#REF!</v>
      </c>
      <c r="Z17" s="101" t="s">
        <v>19</v>
      </c>
      <c r="AA17" s="102">
        <v>630</v>
      </c>
      <c r="AB17" s="104">
        <v>1347</v>
      </c>
      <c r="AC17" s="102">
        <v>794</v>
      </c>
      <c r="AD17" s="204">
        <v>614</v>
      </c>
      <c r="AE17" s="222">
        <f t="shared" si="56"/>
        <v>-180</v>
      </c>
      <c r="AG17" s="101" t="s">
        <v>19</v>
      </c>
      <c r="AH17" s="102">
        <v>705.1</v>
      </c>
      <c r="AI17" s="104">
        <v>947</v>
      </c>
      <c r="AJ17" s="102">
        <v>400</v>
      </c>
      <c r="AK17" s="151">
        <v>434</v>
      </c>
      <c r="AL17" s="222">
        <f t="shared" si="57"/>
        <v>34</v>
      </c>
      <c r="AM17" s="101" t="s">
        <v>19</v>
      </c>
      <c r="AN17" s="102">
        <v>594</v>
      </c>
      <c r="AO17" s="104">
        <v>1045</v>
      </c>
      <c r="AP17" s="102">
        <v>471</v>
      </c>
      <c r="AQ17" s="151">
        <v>383</v>
      </c>
      <c r="AR17" s="222">
        <f t="shared" si="58"/>
        <v>-88</v>
      </c>
      <c r="AS17" s="101" t="s">
        <v>19</v>
      </c>
      <c r="AT17" s="102">
        <v>578.70000000000005</v>
      </c>
      <c r="AU17" s="104">
        <v>955</v>
      </c>
      <c r="AV17" s="102">
        <v>648</v>
      </c>
      <c r="AW17" s="151">
        <v>707</v>
      </c>
      <c r="AX17" s="222">
        <f t="shared" si="59"/>
        <v>59</v>
      </c>
      <c r="AY17" s="101" t="s">
        <v>19</v>
      </c>
      <c r="AZ17" s="102">
        <v>583.4</v>
      </c>
      <c r="BA17" s="104">
        <v>957</v>
      </c>
      <c r="BB17" s="102">
        <v>716</v>
      </c>
      <c r="BC17" s="151">
        <v>654.70000000000005</v>
      </c>
      <c r="BD17" s="222">
        <f t="shared" si="60"/>
        <v>-61.299999999999955</v>
      </c>
      <c r="BE17" s="101" t="s">
        <v>19</v>
      </c>
      <c r="BF17" s="102">
        <v>648</v>
      </c>
      <c r="BG17" s="104">
        <v>1021</v>
      </c>
      <c r="BH17" s="413">
        <v>712</v>
      </c>
      <c r="BI17" s="151">
        <v>461</v>
      </c>
      <c r="BJ17" s="222">
        <f t="shared" si="61"/>
        <v>-251</v>
      </c>
      <c r="BK17" s="101" t="s">
        <v>19</v>
      </c>
      <c r="BL17" s="102">
        <v>527</v>
      </c>
      <c r="BM17" s="104">
        <v>1005</v>
      </c>
      <c r="BN17" s="102">
        <v>800</v>
      </c>
      <c r="BO17" s="102">
        <v>523</v>
      </c>
      <c r="BP17" s="222">
        <f t="shared" si="62"/>
        <v>-277</v>
      </c>
      <c r="BQ17" s="101" t="s">
        <v>19</v>
      </c>
      <c r="BR17" s="102">
        <v>730</v>
      </c>
      <c r="BS17" s="104">
        <v>1132</v>
      </c>
      <c r="BT17" s="102">
        <v>800</v>
      </c>
      <c r="BU17" s="151">
        <v>498</v>
      </c>
      <c r="BV17" s="222">
        <f t="shared" si="63"/>
        <v>-302</v>
      </c>
      <c r="BW17" s="101" t="s">
        <v>19</v>
      </c>
      <c r="BX17" s="102">
        <v>1157</v>
      </c>
      <c r="BY17" s="104">
        <v>963</v>
      </c>
      <c r="BZ17" s="102">
        <v>750</v>
      </c>
      <c r="CA17" s="102">
        <v>681</v>
      </c>
      <c r="CB17" s="222">
        <f t="shared" si="64"/>
        <v>-69</v>
      </c>
      <c r="CC17" s="101" t="s">
        <v>19</v>
      </c>
      <c r="CD17" s="102">
        <f t="shared" si="65"/>
        <v>8364.2000000000007</v>
      </c>
      <c r="CE17" s="102">
        <f t="shared" si="66"/>
        <v>13391</v>
      </c>
      <c r="CF17" s="102">
        <f t="shared" si="67"/>
        <v>7803</v>
      </c>
      <c r="CG17" s="102">
        <f t="shared" si="68"/>
        <v>6844.7</v>
      </c>
      <c r="CH17" s="196">
        <f t="shared" si="69"/>
        <v>-6546.3</v>
      </c>
      <c r="CI17" s="254">
        <f t="shared" si="50"/>
        <v>-0.18166710504292116</v>
      </c>
      <c r="CJ17" s="254">
        <f t="shared" si="51"/>
        <v>0.51114181166455075</v>
      </c>
      <c r="CL17" s="9"/>
    </row>
    <row r="18" spans="1:90">
      <c r="A18" s="101" t="s">
        <v>20</v>
      </c>
      <c r="B18" s="102">
        <v>284</v>
      </c>
      <c r="C18" s="104">
        <v>400</v>
      </c>
      <c r="D18" s="102">
        <v>500</v>
      </c>
      <c r="E18" s="151">
        <v>324</v>
      </c>
      <c r="F18" s="222">
        <f t="shared" si="52"/>
        <v>-176</v>
      </c>
      <c r="G18" s="101" t="s">
        <v>20</v>
      </c>
      <c r="H18" s="102">
        <v>362</v>
      </c>
      <c r="I18" s="104">
        <v>400</v>
      </c>
      <c r="J18" s="102">
        <v>800</v>
      </c>
      <c r="K18" s="151">
        <v>814</v>
      </c>
      <c r="L18" s="222">
        <f t="shared" si="53"/>
        <v>14</v>
      </c>
      <c r="M18" s="101" t="s">
        <v>20</v>
      </c>
      <c r="N18" s="102">
        <v>305</v>
      </c>
      <c r="O18" s="104">
        <v>400</v>
      </c>
      <c r="P18" s="102">
        <v>500</v>
      </c>
      <c r="Q18" s="151">
        <v>297</v>
      </c>
      <c r="R18" s="222">
        <f t="shared" si="54"/>
        <v>-203</v>
      </c>
      <c r="T18" s="82">
        <v>284</v>
      </c>
      <c r="U18" s="6">
        <v>362</v>
      </c>
      <c r="V18" s="6">
        <f>'[1]Sales Productwise - Oleo '!E18</f>
        <v>305</v>
      </c>
      <c r="W18" s="5">
        <f t="shared" si="55"/>
        <v>951</v>
      </c>
      <c r="X18" s="28" t="e">
        <f>#REF!-#REF!</f>
        <v>#REF!</v>
      </c>
      <c r="Z18" s="101" t="s">
        <v>20</v>
      </c>
      <c r="AA18" s="102">
        <v>299</v>
      </c>
      <c r="AB18" s="102">
        <v>400</v>
      </c>
      <c r="AC18" s="102">
        <v>350</v>
      </c>
      <c r="AD18" s="204">
        <v>291</v>
      </c>
      <c r="AE18" s="222">
        <f t="shared" si="56"/>
        <v>-59</v>
      </c>
      <c r="AG18" s="101" t="s">
        <v>20</v>
      </c>
      <c r="AH18" s="102">
        <v>445.8</v>
      </c>
      <c r="AI18" s="104">
        <v>400</v>
      </c>
      <c r="AJ18" s="102">
        <v>385</v>
      </c>
      <c r="AK18" s="151">
        <v>374</v>
      </c>
      <c r="AL18" s="222">
        <f t="shared" si="57"/>
        <v>-11</v>
      </c>
      <c r="AM18" s="101" t="s">
        <v>20</v>
      </c>
      <c r="AN18" s="102">
        <v>120</v>
      </c>
      <c r="AO18" s="104">
        <v>400</v>
      </c>
      <c r="AP18" s="102">
        <v>400</v>
      </c>
      <c r="AQ18" s="151">
        <v>412</v>
      </c>
      <c r="AR18" s="222">
        <f t="shared" si="58"/>
        <v>12</v>
      </c>
      <c r="AS18" s="101" t="s">
        <v>20</v>
      </c>
      <c r="AT18" s="102">
        <v>157.30000000000001</v>
      </c>
      <c r="AU18" s="104">
        <v>400</v>
      </c>
      <c r="AV18" s="102">
        <v>460</v>
      </c>
      <c r="AW18" s="151">
        <v>484</v>
      </c>
      <c r="AX18" s="222">
        <f t="shared" si="59"/>
        <v>24</v>
      </c>
      <c r="AY18" s="101" t="s">
        <v>20</v>
      </c>
      <c r="AZ18" s="102">
        <v>301</v>
      </c>
      <c r="BA18" s="104">
        <v>400</v>
      </c>
      <c r="BB18" s="102">
        <v>450</v>
      </c>
      <c r="BC18" s="151">
        <v>517.15</v>
      </c>
      <c r="BD18" s="222">
        <f t="shared" si="60"/>
        <v>67.149999999999977</v>
      </c>
      <c r="BE18" s="101" t="s">
        <v>20</v>
      </c>
      <c r="BF18" s="102">
        <v>385</v>
      </c>
      <c r="BG18" s="104">
        <v>400</v>
      </c>
      <c r="BH18" s="413">
        <v>400</v>
      </c>
      <c r="BI18" s="151">
        <v>231</v>
      </c>
      <c r="BJ18" s="222">
        <f t="shared" si="61"/>
        <v>-169</v>
      </c>
      <c r="BK18" s="101" t="s">
        <v>20</v>
      </c>
      <c r="BL18" s="102">
        <v>264</v>
      </c>
      <c r="BM18" s="104">
        <v>400</v>
      </c>
      <c r="BN18" s="102">
        <v>400</v>
      </c>
      <c r="BO18" s="102">
        <v>701</v>
      </c>
      <c r="BP18" s="222">
        <f t="shared" si="62"/>
        <v>301</v>
      </c>
      <c r="BQ18" s="101" t="s">
        <v>20</v>
      </c>
      <c r="BR18" s="102">
        <v>302</v>
      </c>
      <c r="BS18" s="104">
        <v>400</v>
      </c>
      <c r="BT18" s="102">
        <v>600</v>
      </c>
      <c r="BU18" s="151">
        <v>625</v>
      </c>
      <c r="BV18" s="222">
        <f t="shared" si="63"/>
        <v>25</v>
      </c>
      <c r="BW18" s="101" t="s">
        <v>20</v>
      </c>
      <c r="BX18" s="102">
        <v>462</v>
      </c>
      <c r="BY18" s="104">
        <v>400</v>
      </c>
      <c r="BZ18" s="102">
        <v>500</v>
      </c>
      <c r="CA18" s="102">
        <v>422</v>
      </c>
      <c r="CB18" s="222">
        <f t="shared" si="64"/>
        <v>-78</v>
      </c>
      <c r="CC18" s="101" t="s">
        <v>20</v>
      </c>
      <c r="CD18" s="102">
        <f t="shared" si="65"/>
        <v>3687.1</v>
      </c>
      <c r="CE18" s="102">
        <f t="shared" si="66"/>
        <v>4800</v>
      </c>
      <c r="CF18" s="102">
        <f t="shared" si="67"/>
        <v>5745</v>
      </c>
      <c r="CG18" s="102">
        <f t="shared" si="68"/>
        <v>5492.15</v>
      </c>
      <c r="CH18" s="196">
        <f t="shared" si="69"/>
        <v>692.14999999999964</v>
      </c>
      <c r="CI18" s="254">
        <f t="shared" si="50"/>
        <v>0.48955818936291395</v>
      </c>
      <c r="CJ18" s="254">
        <f t="shared" si="51"/>
        <v>1.1441979166666665</v>
      </c>
      <c r="CL18" s="9"/>
    </row>
    <row r="19" spans="1:90">
      <c r="A19" s="101" t="s">
        <v>21</v>
      </c>
      <c r="B19" s="102">
        <v>100</v>
      </c>
      <c r="C19" s="104">
        <v>124</v>
      </c>
      <c r="D19" s="102">
        <v>120</v>
      </c>
      <c r="E19" s="151">
        <v>0</v>
      </c>
      <c r="F19" s="222">
        <f t="shared" si="52"/>
        <v>-120</v>
      </c>
      <c r="G19" s="101" t="s">
        <v>21</v>
      </c>
      <c r="H19" s="102">
        <v>68</v>
      </c>
      <c r="I19" s="104">
        <v>124</v>
      </c>
      <c r="J19" s="102">
        <v>125</v>
      </c>
      <c r="K19" s="151">
        <v>78</v>
      </c>
      <c r="L19" s="222">
        <f t="shared" si="53"/>
        <v>-47</v>
      </c>
      <c r="M19" s="101" t="s">
        <v>21</v>
      </c>
      <c r="N19" s="102">
        <v>50</v>
      </c>
      <c r="O19" s="104">
        <v>128</v>
      </c>
      <c r="P19" s="102">
        <v>66</v>
      </c>
      <c r="Q19" s="151">
        <v>60</v>
      </c>
      <c r="R19" s="222">
        <f t="shared" si="54"/>
        <v>-6</v>
      </c>
      <c r="T19" s="82">
        <v>100</v>
      </c>
      <c r="U19" s="6">
        <v>68</v>
      </c>
      <c r="V19" s="6">
        <f>'[1]Sales Productwise - Oleo '!E19</f>
        <v>50</v>
      </c>
      <c r="W19" s="5">
        <f t="shared" si="55"/>
        <v>218</v>
      </c>
      <c r="X19" s="28" t="e">
        <f>#REF!-#REF!</f>
        <v>#REF!</v>
      </c>
      <c r="Z19" s="101" t="s">
        <v>21</v>
      </c>
      <c r="AA19" s="102">
        <v>84</v>
      </c>
      <c r="AB19" s="104">
        <v>148</v>
      </c>
      <c r="AC19" s="102">
        <v>0</v>
      </c>
      <c r="AD19" s="204">
        <v>1</v>
      </c>
      <c r="AE19" s="222">
        <f t="shared" si="56"/>
        <v>1</v>
      </c>
      <c r="AG19" s="101" t="s">
        <v>21</v>
      </c>
      <c r="AH19" s="102">
        <v>63</v>
      </c>
      <c r="AI19" s="104">
        <v>158</v>
      </c>
      <c r="AJ19" s="102">
        <v>0</v>
      </c>
      <c r="AK19" s="151">
        <v>32</v>
      </c>
      <c r="AL19" s="222">
        <f t="shared" si="57"/>
        <v>32</v>
      </c>
      <c r="AM19" s="101" t="s">
        <v>21</v>
      </c>
      <c r="AN19" s="102">
        <v>263</v>
      </c>
      <c r="AO19" s="104">
        <v>168</v>
      </c>
      <c r="AP19" s="102">
        <v>25</v>
      </c>
      <c r="AQ19" s="151">
        <v>42</v>
      </c>
      <c r="AR19" s="222">
        <f t="shared" si="58"/>
        <v>17</v>
      </c>
      <c r="AS19" s="101" t="s">
        <v>21</v>
      </c>
      <c r="AT19" s="102">
        <v>150.69999999999999</v>
      </c>
      <c r="AU19" s="104">
        <v>193</v>
      </c>
      <c r="AV19" s="102">
        <v>25</v>
      </c>
      <c r="AW19" s="151">
        <v>40</v>
      </c>
      <c r="AX19" s="222">
        <f t="shared" si="59"/>
        <v>15</v>
      </c>
      <c r="AY19" s="101" t="s">
        <v>21</v>
      </c>
      <c r="AZ19" s="102">
        <v>65</v>
      </c>
      <c r="BA19" s="104">
        <v>193</v>
      </c>
      <c r="BB19" s="102">
        <v>32</v>
      </c>
      <c r="BC19" s="151">
        <v>33.629999999999995</v>
      </c>
      <c r="BD19" s="222">
        <f t="shared" si="60"/>
        <v>1.6299999999999955</v>
      </c>
      <c r="BE19" s="101" t="s">
        <v>21</v>
      </c>
      <c r="BF19" s="102">
        <v>77</v>
      </c>
      <c r="BG19" s="104">
        <v>189</v>
      </c>
      <c r="BH19" s="413">
        <v>32</v>
      </c>
      <c r="BI19" s="151">
        <v>10</v>
      </c>
      <c r="BJ19" s="222">
        <f t="shared" si="61"/>
        <v>-22</v>
      </c>
      <c r="BK19" s="101" t="s">
        <v>21</v>
      </c>
      <c r="BL19" s="102">
        <v>47</v>
      </c>
      <c r="BM19" s="104">
        <v>199</v>
      </c>
      <c r="BN19" s="102">
        <v>0</v>
      </c>
      <c r="BO19" s="102">
        <v>29</v>
      </c>
      <c r="BP19" s="222">
        <f t="shared" si="62"/>
        <v>29</v>
      </c>
      <c r="BQ19" s="101" t="s">
        <v>21</v>
      </c>
      <c r="BR19" s="102">
        <v>111</v>
      </c>
      <c r="BS19" s="104">
        <v>173</v>
      </c>
      <c r="BT19" s="102">
        <v>0</v>
      </c>
      <c r="BU19" s="151">
        <v>10</v>
      </c>
      <c r="BV19" s="222">
        <f t="shared" si="63"/>
        <v>10</v>
      </c>
      <c r="BW19" s="101" t="s">
        <v>21</v>
      </c>
      <c r="BX19" s="102">
        <v>93</v>
      </c>
      <c r="BY19" s="104">
        <v>203</v>
      </c>
      <c r="BZ19" s="102">
        <v>0</v>
      </c>
      <c r="CA19" s="102">
        <v>25</v>
      </c>
      <c r="CB19" s="222">
        <f t="shared" si="64"/>
        <v>25</v>
      </c>
      <c r="CC19" s="101" t="s">
        <v>21</v>
      </c>
      <c r="CD19" s="102">
        <f t="shared" si="65"/>
        <v>1171.7</v>
      </c>
      <c r="CE19" s="102">
        <f t="shared" si="66"/>
        <v>2000</v>
      </c>
      <c r="CF19" s="102">
        <f t="shared" si="67"/>
        <v>425</v>
      </c>
      <c r="CG19" s="102">
        <f t="shared" si="68"/>
        <v>360.63</v>
      </c>
      <c r="CH19" s="196">
        <f t="shared" si="69"/>
        <v>-1639.37</v>
      </c>
      <c r="CI19" s="254">
        <f t="shared" si="50"/>
        <v>-0.69221643765468976</v>
      </c>
      <c r="CJ19" s="254">
        <f t="shared" si="51"/>
        <v>0.180315</v>
      </c>
      <c r="CL19" s="9"/>
    </row>
    <row r="20" spans="1:90">
      <c r="A20" s="101" t="s">
        <v>22</v>
      </c>
      <c r="B20" s="102">
        <v>1429</v>
      </c>
      <c r="C20" s="104">
        <v>2006</v>
      </c>
      <c r="D20" s="102">
        <v>1596</v>
      </c>
      <c r="E20" s="151">
        <v>998</v>
      </c>
      <c r="F20" s="222">
        <f t="shared" si="52"/>
        <v>-598</v>
      </c>
      <c r="G20" s="101" t="s">
        <v>22</v>
      </c>
      <c r="H20" s="102">
        <v>2035</v>
      </c>
      <c r="I20" s="104">
        <v>2067</v>
      </c>
      <c r="J20" s="102">
        <v>2431</v>
      </c>
      <c r="K20" s="151">
        <v>2145</v>
      </c>
      <c r="L20" s="222">
        <f t="shared" si="53"/>
        <v>-286</v>
      </c>
      <c r="M20" s="101" t="s">
        <v>22</v>
      </c>
      <c r="N20" s="102">
        <v>1254</v>
      </c>
      <c r="O20" s="104">
        <v>2372</v>
      </c>
      <c r="P20" s="102">
        <v>2323</v>
      </c>
      <c r="Q20" s="151">
        <v>1358</v>
      </c>
      <c r="R20" s="222">
        <f t="shared" si="54"/>
        <v>-965</v>
      </c>
      <c r="T20" s="82">
        <v>1429</v>
      </c>
      <c r="U20" s="6">
        <v>2035</v>
      </c>
      <c r="V20" s="6">
        <f>'[1]Sales Productwise - Oleo '!E20</f>
        <v>1254.3</v>
      </c>
      <c r="W20" s="5">
        <f t="shared" si="55"/>
        <v>4718.3</v>
      </c>
      <c r="X20" s="28" t="e">
        <f>#REF!-#REF!</f>
        <v>#REF!</v>
      </c>
      <c r="Z20" s="101" t="s">
        <v>22</v>
      </c>
      <c r="AA20" s="102">
        <v>1880</v>
      </c>
      <c r="AB20" s="104">
        <v>2109</v>
      </c>
      <c r="AC20" s="102">
        <v>1380</v>
      </c>
      <c r="AD20" s="204">
        <v>1200</v>
      </c>
      <c r="AE20" s="222">
        <f t="shared" si="56"/>
        <v>-180</v>
      </c>
      <c r="AG20" s="101" t="s">
        <v>22</v>
      </c>
      <c r="AH20" s="102">
        <v>1915.8</v>
      </c>
      <c r="AI20" s="104">
        <v>2396</v>
      </c>
      <c r="AJ20" s="102">
        <v>1791</v>
      </c>
      <c r="AK20" s="151">
        <v>1467</v>
      </c>
      <c r="AL20" s="222">
        <f t="shared" si="57"/>
        <v>-324</v>
      </c>
      <c r="AM20" s="101" t="s">
        <v>22</v>
      </c>
      <c r="AN20" s="102">
        <v>1104</v>
      </c>
      <c r="AO20" s="104">
        <v>2364</v>
      </c>
      <c r="AP20" s="102">
        <v>1391</v>
      </c>
      <c r="AQ20" s="151">
        <v>1559</v>
      </c>
      <c r="AR20" s="222">
        <f t="shared" si="58"/>
        <v>168</v>
      </c>
      <c r="AS20" s="101" t="s">
        <v>22</v>
      </c>
      <c r="AT20" s="102">
        <v>914</v>
      </c>
      <c r="AU20" s="104">
        <v>2524</v>
      </c>
      <c r="AV20" s="102">
        <v>1160</v>
      </c>
      <c r="AW20" s="151">
        <v>1046</v>
      </c>
      <c r="AX20" s="222">
        <f t="shared" si="59"/>
        <v>-114</v>
      </c>
      <c r="AY20" s="101" t="s">
        <v>22</v>
      </c>
      <c r="AZ20" s="102">
        <f>2441-1075</f>
        <v>1366</v>
      </c>
      <c r="BA20" s="104">
        <v>2669</v>
      </c>
      <c r="BB20" s="102">
        <v>1325</v>
      </c>
      <c r="BC20" s="151">
        <v>639.74</v>
      </c>
      <c r="BD20" s="222">
        <f t="shared" si="60"/>
        <v>-685.26</v>
      </c>
      <c r="BE20" s="101" t="s">
        <v>22</v>
      </c>
      <c r="BF20" s="102">
        <v>1894</v>
      </c>
      <c r="BG20" s="104">
        <v>2809</v>
      </c>
      <c r="BH20" s="413">
        <v>813</v>
      </c>
      <c r="BI20" s="151">
        <v>885</v>
      </c>
      <c r="BJ20" s="222">
        <f t="shared" si="61"/>
        <v>72</v>
      </c>
      <c r="BK20" s="101" t="s">
        <v>22</v>
      </c>
      <c r="BL20" s="102">
        <v>1811</v>
      </c>
      <c r="BM20" s="104">
        <v>2599</v>
      </c>
      <c r="BN20" s="102">
        <v>1312</v>
      </c>
      <c r="BO20" s="102">
        <v>1328</v>
      </c>
      <c r="BP20" s="222">
        <f t="shared" si="62"/>
        <v>16</v>
      </c>
      <c r="BQ20" s="101" t="s">
        <v>22</v>
      </c>
      <c r="BR20" s="102">
        <v>1192</v>
      </c>
      <c r="BS20" s="104">
        <v>2670</v>
      </c>
      <c r="BT20" s="102">
        <v>1094</v>
      </c>
      <c r="BU20" s="151">
        <v>616</v>
      </c>
      <c r="BV20" s="222">
        <f t="shared" si="63"/>
        <v>-478</v>
      </c>
      <c r="BW20" s="101" t="s">
        <v>22</v>
      </c>
      <c r="BX20" s="102">
        <v>1152</v>
      </c>
      <c r="BY20" s="104">
        <v>2412</v>
      </c>
      <c r="BZ20" s="102">
        <v>1136</v>
      </c>
      <c r="CA20" s="102">
        <v>1101</v>
      </c>
      <c r="CB20" s="222">
        <f t="shared" si="64"/>
        <v>-35</v>
      </c>
      <c r="CC20" s="101" t="s">
        <v>22</v>
      </c>
      <c r="CD20" s="102">
        <f t="shared" si="65"/>
        <v>17946.8</v>
      </c>
      <c r="CE20" s="102">
        <f t="shared" si="66"/>
        <v>28997</v>
      </c>
      <c r="CF20" s="102">
        <f t="shared" si="67"/>
        <v>17752</v>
      </c>
      <c r="CG20" s="102">
        <f t="shared" si="68"/>
        <v>14342.74</v>
      </c>
      <c r="CH20" s="196">
        <f t="shared" si="69"/>
        <v>-14654.26</v>
      </c>
      <c r="CI20" s="254">
        <f t="shared" si="50"/>
        <v>-0.20081908752535271</v>
      </c>
      <c r="CJ20" s="254">
        <f t="shared" si="51"/>
        <v>0.49462840983550022</v>
      </c>
      <c r="CL20" s="9"/>
    </row>
    <row r="21" spans="1:90">
      <c r="A21" s="107"/>
      <c r="B21" s="104"/>
      <c r="C21" s="104"/>
      <c r="D21" s="104"/>
      <c r="E21" s="149"/>
      <c r="F21" s="222"/>
      <c r="G21" s="107"/>
      <c r="H21" s="104"/>
      <c r="I21" s="104"/>
      <c r="J21" s="104"/>
      <c r="K21" s="149"/>
      <c r="L21" s="222"/>
      <c r="M21" s="107"/>
      <c r="N21" s="104"/>
      <c r="O21" s="104"/>
      <c r="P21" s="104"/>
      <c r="Q21" s="149"/>
      <c r="R21" s="222"/>
      <c r="T21" s="82"/>
      <c r="U21" s="6"/>
      <c r="V21" s="6"/>
      <c r="W21" s="5"/>
      <c r="X21" s="28"/>
      <c r="Z21" s="107"/>
      <c r="AA21" s="102"/>
      <c r="AB21" s="104"/>
      <c r="AC21" s="104"/>
      <c r="AD21" s="204"/>
      <c r="AE21" s="222"/>
      <c r="AG21" s="107"/>
      <c r="AH21" s="104"/>
      <c r="AI21" s="104"/>
      <c r="AJ21" s="104"/>
      <c r="AK21" s="149"/>
      <c r="AL21" s="222"/>
      <c r="AM21" s="107"/>
      <c r="AN21" s="104"/>
      <c r="AO21" s="104"/>
      <c r="AP21" s="104"/>
      <c r="AQ21" s="149"/>
      <c r="AR21" s="222"/>
      <c r="AS21" s="107"/>
      <c r="AT21" s="104"/>
      <c r="AU21" s="104"/>
      <c r="AV21" s="104"/>
      <c r="AW21" s="149"/>
      <c r="AX21" s="222"/>
      <c r="AY21" s="107"/>
      <c r="AZ21" s="104"/>
      <c r="BA21" s="104"/>
      <c r="BB21" s="104"/>
      <c r="BC21" s="149"/>
      <c r="BD21" s="222"/>
      <c r="BE21" s="107"/>
      <c r="BF21" s="104"/>
      <c r="BG21" s="104"/>
      <c r="BH21" s="411"/>
      <c r="BI21" s="149"/>
      <c r="BJ21" s="222"/>
      <c r="BK21" s="107"/>
      <c r="BL21" s="104"/>
      <c r="BM21" s="104"/>
      <c r="BN21" s="104"/>
      <c r="BO21" s="104"/>
      <c r="BP21" s="222"/>
      <c r="BQ21" s="107"/>
      <c r="BR21" s="104"/>
      <c r="BS21" s="104"/>
      <c r="BT21" s="104"/>
      <c r="BU21" s="149"/>
      <c r="BV21" s="222"/>
      <c r="BW21" s="107"/>
      <c r="BX21" s="104"/>
      <c r="BY21" s="104"/>
      <c r="BZ21" s="104"/>
      <c r="CA21" s="104"/>
      <c r="CB21" s="222"/>
      <c r="CC21" s="107"/>
      <c r="CD21" s="102">
        <f t="shared" si="65"/>
        <v>0</v>
      </c>
      <c r="CE21" s="102">
        <f t="shared" si="66"/>
        <v>0</v>
      </c>
      <c r="CF21" s="102">
        <f t="shared" si="67"/>
        <v>0</v>
      </c>
      <c r="CG21" s="102">
        <f t="shared" si="68"/>
        <v>0</v>
      </c>
      <c r="CH21" s="196"/>
      <c r="CI21" s="254"/>
      <c r="CJ21" s="254"/>
      <c r="CL21" s="9"/>
    </row>
    <row r="22" spans="1:90">
      <c r="A22" s="107" t="s">
        <v>23</v>
      </c>
      <c r="B22" s="104">
        <v>1271</v>
      </c>
      <c r="C22" s="104">
        <v>1250</v>
      </c>
      <c r="D22" s="104">
        <v>735</v>
      </c>
      <c r="E22" s="149">
        <v>403</v>
      </c>
      <c r="F22" s="222">
        <f t="shared" ref="F22:F25" si="70">E22-D22</f>
        <v>-332</v>
      </c>
      <c r="G22" s="107" t="s">
        <v>23</v>
      </c>
      <c r="H22" s="104">
        <v>961</v>
      </c>
      <c r="I22" s="104">
        <v>1250</v>
      </c>
      <c r="J22" s="104">
        <v>750</v>
      </c>
      <c r="K22" s="149">
        <v>636</v>
      </c>
      <c r="L22" s="222">
        <f t="shared" ref="L22:L25" si="71">K22-J22</f>
        <v>-114</v>
      </c>
      <c r="M22" s="107" t="s">
        <v>23</v>
      </c>
      <c r="N22" s="104">
        <v>720</v>
      </c>
      <c r="O22" s="104">
        <v>1250</v>
      </c>
      <c r="P22" s="104">
        <v>1000</v>
      </c>
      <c r="Q22" s="149">
        <v>642</v>
      </c>
      <c r="R22" s="222">
        <f t="shared" ref="R22:R25" si="72">Q22-P22</f>
        <v>-358</v>
      </c>
      <c r="T22" s="82">
        <v>1271</v>
      </c>
      <c r="U22" s="6">
        <v>961</v>
      </c>
      <c r="V22" s="6">
        <f>'[1]Sales Productwise - Oleo '!E22</f>
        <v>720.2</v>
      </c>
      <c r="W22" s="6">
        <f>SUM(T22:V22)</f>
        <v>2952.2</v>
      </c>
      <c r="X22" s="28" t="e">
        <f>#REF!-#REF!</f>
        <v>#REF!</v>
      </c>
      <c r="Z22" s="107" t="s">
        <v>23</v>
      </c>
      <c r="AA22" s="104">
        <v>972</v>
      </c>
      <c r="AB22" s="104">
        <v>1250</v>
      </c>
      <c r="AC22" s="104">
        <v>800</v>
      </c>
      <c r="AD22" s="204">
        <v>626</v>
      </c>
      <c r="AE22" s="222">
        <f t="shared" si="56"/>
        <v>-174</v>
      </c>
      <c r="AG22" s="107" t="s">
        <v>23</v>
      </c>
      <c r="AH22" s="104">
        <v>701.7</v>
      </c>
      <c r="AI22" s="104">
        <v>1250</v>
      </c>
      <c r="AJ22" s="104">
        <v>1000</v>
      </c>
      <c r="AK22" s="149">
        <v>959</v>
      </c>
      <c r="AL22" s="222">
        <f t="shared" si="57"/>
        <v>-41</v>
      </c>
      <c r="AM22" s="107" t="s">
        <v>23</v>
      </c>
      <c r="AN22" s="104">
        <v>727</v>
      </c>
      <c r="AO22" s="104">
        <v>1250</v>
      </c>
      <c r="AP22" s="104">
        <v>1100</v>
      </c>
      <c r="AQ22" s="149">
        <v>1057</v>
      </c>
      <c r="AR22" s="222">
        <f t="shared" si="58"/>
        <v>-43</v>
      </c>
      <c r="AS22" s="107" t="s">
        <v>23</v>
      </c>
      <c r="AT22" s="104">
        <v>1088.0999999999999</v>
      </c>
      <c r="AU22" s="104">
        <v>1250</v>
      </c>
      <c r="AV22" s="104">
        <v>545</v>
      </c>
      <c r="AW22" s="149">
        <v>433</v>
      </c>
      <c r="AX22" s="222">
        <f t="shared" si="59"/>
        <v>-112</v>
      </c>
      <c r="AY22" s="107" t="s">
        <v>23</v>
      </c>
      <c r="AZ22" s="104">
        <v>828</v>
      </c>
      <c r="BA22" s="104">
        <v>1250</v>
      </c>
      <c r="BB22" s="104">
        <v>540</v>
      </c>
      <c r="BC22" s="149">
        <v>492.26999999999992</v>
      </c>
      <c r="BD22" s="222">
        <f t="shared" si="60"/>
        <v>-47.730000000000075</v>
      </c>
      <c r="BE22" s="107" t="s">
        <v>23</v>
      </c>
      <c r="BF22" s="104">
        <v>647</v>
      </c>
      <c r="BG22" s="104">
        <v>1250</v>
      </c>
      <c r="BH22" s="411">
        <v>502</v>
      </c>
      <c r="BI22" s="149">
        <v>440</v>
      </c>
      <c r="BJ22" s="222">
        <f t="shared" si="61"/>
        <v>-62</v>
      </c>
      <c r="BK22" s="107" t="s">
        <v>23</v>
      </c>
      <c r="BL22" s="104">
        <v>599</v>
      </c>
      <c r="BM22" s="104">
        <v>1250</v>
      </c>
      <c r="BN22" s="104">
        <v>900</v>
      </c>
      <c r="BO22" s="104">
        <v>644</v>
      </c>
      <c r="BP22" s="222">
        <f t="shared" si="62"/>
        <v>-256</v>
      </c>
      <c r="BQ22" s="107" t="s">
        <v>23</v>
      </c>
      <c r="BR22" s="104">
        <v>564</v>
      </c>
      <c r="BS22" s="104">
        <v>1250</v>
      </c>
      <c r="BT22" s="104">
        <v>934</v>
      </c>
      <c r="BU22" s="149">
        <v>780</v>
      </c>
      <c r="BV22" s="222">
        <f t="shared" si="63"/>
        <v>-154</v>
      </c>
      <c r="BW22" s="107" t="s">
        <v>23</v>
      </c>
      <c r="BX22" s="104">
        <v>567</v>
      </c>
      <c r="BY22" s="104">
        <v>1250</v>
      </c>
      <c r="BZ22" s="104">
        <v>505</v>
      </c>
      <c r="CA22" s="104">
        <v>588</v>
      </c>
      <c r="CB22" s="222">
        <f t="shared" si="64"/>
        <v>83</v>
      </c>
      <c r="CC22" s="107" t="s">
        <v>23</v>
      </c>
      <c r="CD22" s="102">
        <f t="shared" si="65"/>
        <v>9645.7999999999993</v>
      </c>
      <c r="CE22" s="102">
        <f t="shared" si="66"/>
        <v>15000</v>
      </c>
      <c r="CF22" s="102">
        <f t="shared" si="67"/>
        <v>9311</v>
      </c>
      <c r="CG22" s="102">
        <f t="shared" si="68"/>
        <v>7700.2699999999995</v>
      </c>
      <c r="CH22" s="196">
        <f t="shared" ref="CH22:CH25" si="73">CG22-CE22</f>
        <v>-7299.7300000000005</v>
      </c>
      <c r="CI22" s="254">
        <f>+(CG22/CD22)-1</f>
        <v>-0.20169711169628235</v>
      </c>
      <c r="CJ22" s="254">
        <f>+CG22/CE22</f>
        <v>0.51335133333333327</v>
      </c>
      <c r="CL22" s="9"/>
    </row>
    <row r="23" spans="1:90">
      <c r="A23" s="107" t="s">
        <v>24</v>
      </c>
      <c r="B23" s="104">
        <v>781</v>
      </c>
      <c r="C23" s="104">
        <v>575</v>
      </c>
      <c r="D23" s="104">
        <v>400</v>
      </c>
      <c r="E23" s="149">
        <v>338</v>
      </c>
      <c r="F23" s="222">
        <f t="shared" si="70"/>
        <v>-62</v>
      </c>
      <c r="G23" s="107" t="s">
        <v>24</v>
      </c>
      <c r="H23" s="104">
        <f>159+198</f>
        <v>357</v>
      </c>
      <c r="I23" s="104">
        <v>575</v>
      </c>
      <c r="J23" s="104">
        <v>550</v>
      </c>
      <c r="K23" s="149">
        <v>501</v>
      </c>
      <c r="L23" s="222">
        <f t="shared" si="71"/>
        <v>-49</v>
      </c>
      <c r="M23" s="107" t="s">
        <v>24</v>
      </c>
      <c r="N23" s="104">
        <v>486</v>
      </c>
      <c r="O23" s="104">
        <v>625</v>
      </c>
      <c r="P23" s="104">
        <v>400</v>
      </c>
      <c r="Q23" s="149">
        <v>433</v>
      </c>
      <c r="R23" s="222">
        <f t="shared" si="72"/>
        <v>33</v>
      </c>
      <c r="T23" s="82">
        <v>781</v>
      </c>
      <c r="U23" s="6">
        <v>159</v>
      </c>
      <c r="V23" s="6">
        <f>'[1]Sales Productwise - Oleo '!E23</f>
        <v>486</v>
      </c>
      <c r="W23" s="6">
        <f>SUM(T23:V23)</f>
        <v>1426</v>
      </c>
      <c r="X23" s="28" t="e">
        <f>#REF!-#REF!</f>
        <v>#REF!</v>
      </c>
      <c r="Z23" s="107" t="s">
        <v>24</v>
      </c>
      <c r="AA23" s="104">
        <v>414</v>
      </c>
      <c r="AB23" s="104">
        <v>575</v>
      </c>
      <c r="AC23" s="104">
        <v>600</v>
      </c>
      <c r="AD23" s="204">
        <v>512</v>
      </c>
      <c r="AE23" s="222">
        <f t="shared" si="56"/>
        <v>-88</v>
      </c>
      <c r="AG23" s="107" t="s">
        <v>24</v>
      </c>
      <c r="AH23" s="104">
        <v>582.4</v>
      </c>
      <c r="AI23" s="104">
        <v>575</v>
      </c>
      <c r="AJ23" s="104">
        <v>600</v>
      </c>
      <c r="AK23" s="149">
        <v>504</v>
      </c>
      <c r="AL23" s="222">
        <f t="shared" si="57"/>
        <v>-96</v>
      </c>
      <c r="AM23" s="107" t="s">
        <v>24</v>
      </c>
      <c r="AN23" s="104">
        <v>1019</v>
      </c>
      <c r="AO23" s="104">
        <v>625</v>
      </c>
      <c r="AP23" s="104">
        <v>600</v>
      </c>
      <c r="AQ23" s="149">
        <v>761</v>
      </c>
      <c r="AR23" s="222">
        <f t="shared" si="58"/>
        <v>161</v>
      </c>
      <c r="AS23" s="107" t="s">
        <v>24</v>
      </c>
      <c r="AT23" s="104">
        <v>651</v>
      </c>
      <c r="AU23" s="104">
        <v>575</v>
      </c>
      <c r="AV23" s="104">
        <v>650</v>
      </c>
      <c r="AW23" s="149">
        <v>410</v>
      </c>
      <c r="AX23" s="222">
        <f t="shared" si="59"/>
        <v>-240</v>
      </c>
      <c r="AY23" s="107" t="s">
        <v>24</v>
      </c>
      <c r="AZ23" s="104">
        <v>408</v>
      </c>
      <c r="BA23" s="104">
        <v>575</v>
      </c>
      <c r="BB23" s="104">
        <v>550</v>
      </c>
      <c r="BC23" s="149">
        <v>843</v>
      </c>
      <c r="BD23" s="222">
        <f t="shared" si="60"/>
        <v>293</v>
      </c>
      <c r="BE23" s="107" t="s">
        <v>24</v>
      </c>
      <c r="BF23" s="104">
        <v>703</v>
      </c>
      <c r="BG23" s="104">
        <v>625</v>
      </c>
      <c r="BH23" s="411">
        <v>700</v>
      </c>
      <c r="BI23" s="149">
        <f>519+27</f>
        <v>546</v>
      </c>
      <c r="BJ23" s="222">
        <f t="shared" si="61"/>
        <v>-154</v>
      </c>
      <c r="BK23" s="107" t="s">
        <v>24</v>
      </c>
      <c r="BL23" s="104">
        <v>657</v>
      </c>
      <c r="BM23" s="104">
        <v>575</v>
      </c>
      <c r="BN23" s="104">
        <v>600</v>
      </c>
      <c r="BO23" s="104">
        <v>206</v>
      </c>
      <c r="BP23" s="222">
        <f t="shared" si="62"/>
        <v>-394</v>
      </c>
      <c r="BQ23" s="107" t="s">
        <v>24</v>
      </c>
      <c r="BR23" s="104">
        <v>303</v>
      </c>
      <c r="BS23" s="104">
        <v>575</v>
      </c>
      <c r="BT23" s="104">
        <v>800</v>
      </c>
      <c r="BU23" s="149">
        <v>558</v>
      </c>
      <c r="BV23" s="222">
        <f t="shared" si="63"/>
        <v>-242</v>
      </c>
      <c r="BW23" s="107" t="s">
        <v>24</v>
      </c>
      <c r="BX23" s="104">
        <v>684</v>
      </c>
      <c r="BY23" s="104">
        <v>653</v>
      </c>
      <c r="BZ23" s="104">
        <v>340</v>
      </c>
      <c r="CA23" s="104">
        <v>1113</v>
      </c>
      <c r="CB23" s="222">
        <f t="shared" si="64"/>
        <v>773</v>
      </c>
      <c r="CC23" s="107" t="s">
        <v>24</v>
      </c>
      <c r="CD23" s="102">
        <f t="shared" si="65"/>
        <v>7045.4</v>
      </c>
      <c r="CE23" s="102">
        <f t="shared" si="66"/>
        <v>7128</v>
      </c>
      <c r="CF23" s="102">
        <f t="shared" si="67"/>
        <v>6790</v>
      </c>
      <c r="CG23" s="102">
        <f>(E23+K23+Q23+AD23+AK23+AQ23+AW23+BC23+BI23+BO23+BU23+CA23)-29</f>
        <v>6696</v>
      </c>
      <c r="CH23" s="196">
        <f t="shared" si="73"/>
        <v>-432</v>
      </c>
      <c r="CI23" s="254">
        <f>+(CG23/CD23)-1</f>
        <v>-4.959264200755098E-2</v>
      </c>
      <c r="CJ23" s="254">
        <f>+CG23/CE23</f>
        <v>0.93939393939393945</v>
      </c>
    </row>
    <row r="24" spans="1:90">
      <c r="A24" s="107" t="s">
        <v>25</v>
      </c>
      <c r="B24" s="104">
        <v>3</v>
      </c>
      <c r="C24" s="104">
        <v>270</v>
      </c>
      <c r="D24" s="104">
        <v>0</v>
      </c>
      <c r="E24" s="149">
        <v>14</v>
      </c>
      <c r="F24" s="222">
        <f t="shared" si="70"/>
        <v>14</v>
      </c>
      <c r="G24" s="107" t="s">
        <v>25</v>
      </c>
      <c r="H24" s="104">
        <v>0.6</v>
      </c>
      <c r="I24" s="104">
        <v>20</v>
      </c>
      <c r="J24" s="104">
        <v>18</v>
      </c>
      <c r="K24" s="149">
        <v>57</v>
      </c>
      <c r="L24" s="222">
        <f t="shared" si="71"/>
        <v>39</v>
      </c>
      <c r="M24" s="107" t="s">
        <v>25</v>
      </c>
      <c r="N24" s="104">
        <v>0</v>
      </c>
      <c r="O24" s="104">
        <v>20</v>
      </c>
      <c r="P24" s="104">
        <v>0</v>
      </c>
      <c r="Q24" s="149">
        <v>254</v>
      </c>
      <c r="R24" s="222">
        <f t="shared" si="72"/>
        <v>254</v>
      </c>
      <c r="T24" s="82">
        <v>3</v>
      </c>
      <c r="U24" s="6">
        <v>0.6</v>
      </c>
      <c r="V24" s="6">
        <f>'[1]Sales Productwise - Oleo '!E24</f>
        <v>0</v>
      </c>
      <c r="W24" s="6">
        <f>SUM(T24:V24)</f>
        <v>3.6</v>
      </c>
      <c r="X24" s="28" t="e">
        <f>#REF!-#REF!</f>
        <v>#REF!</v>
      </c>
      <c r="Z24" s="107" t="s">
        <v>25</v>
      </c>
      <c r="AA24" s="104">
        <v>0</v>
      </c>
      <c r="AB24" s="104">
        <v>20</v>
      </c>
      <c r="AC24" s="104">
        <v>0</v>
      </c>
      <c r="AD24" s="204">
        <v>723</v>
      </c>
      <c r="AE24" s="222">
        <f t="shared" si="56"/>
        <v>723</v>
      </c>
      <c r="AG24" s="107" t="s">
        <v>25</v>
      </c>
      <c r="AH24" s="104">
        <v>8.5</v>
      </c>
      <c r="AI24" s="104">
        <v>20</v>
      </c>
      <c r="AJ24" s="104">
        <v>0</v>
      </c>
      <c r="AK24" s="149">
        <v>141</v>
      </c>
      <c r="AL24" s="222">
        <f t="shared" si="57"/>
        <v>141</v>
      </c>
      <c r="AM24" s="107" t="s">
        <v>25</v>
      </c>
      <c r="AN24" s="104">
        <v>14</v>
      </c>
      <c r="AO24" s="104">
        <v>20</v>
      </c>
      <c r="AP24" s="104">
        <v>0</v>
      </c>
      <c r="AQ24" s="149">
        <v>310</v>
      </c>
      <c r="AR24" s="222">
        <f t="shared" si="58"/>
        <v>310</v>
      </c>
      <c r="AS24" s="107" t="s">
        <v>25</v>
      </c>
      <c r="AT24" s="104">
        <v>5</v>
      </c>
      <c r="AU24" s="104">
        <v>20</v>
      </c>
      <c r="AV24" s="104">
        <v>0</v>
      </c>
      <c r="AW24" s="149">
        <v>173</v>
      </c>
      <c r="AX24" s="222">
        <f t="shared" si="59"/>
        <v>173</v>
      </c>
      <c r="AY24" s="107" t="s">
        <v>25</v>
      </c>
      <c r="AZ24" s="104">
        <v>7</v>
      </c>
      <c r="BA24" s="104">
        <v>20</v>
      </c>
      <c r="BB24" s="104">
        <v>25</v>
      </c>
      <c r="BC24" s="149">
        <v>413</v>
      </c>
      <c r="BD24" s="222">
        <f t="shared" si="60"/>
        <v>388</v>
      </c>
      <c r="BE24" s="107" t="s">
        <v>25</v>
      </c>
      <c r="BF24" s="104">
        <v>5</v>
      </c>
      <c r="BG24" s="104">
        <v>20</v>
      </c>
      <c r="BH24" s="411">
        <v>4</v>
      </c>
      <c r="BI24" s="149">
        <v>333</v>
      </c>
      <c r="BJ24" s="222">
        <f t="shared" si="61"/>
        <v>329</v>
      </c>
      <c r="BK24" s="107" t="s">
        <v>25</v>
      </c>
      <c r="BL24" s="104">
        <v>521</v>
      </c>
      <c r="BM24" s="104">
        <v>20</v>
      </c>
      <c r="BN24" s="104">
        <v>16</v>
      </c>
      <c r="BO24" s="104">
        <v>200</v>
      </c>
      <c r="BP24" s="222">
        <f t="shared" si="62"/>
        <v>184</v>
      </c>
      <c r="BQ24" s="107" t="s">
        <v>25</v>
      </c>
      <c r="BR24" s="104">
        <v>13</v>
      </c>
      <c r="BS24" s="104">
        <v>15</v>
      </c>
      <c r="BT24" s="104">
        <v>38</v>
      </c>
      <c r="BU24" s="149">
        <v>227</v>
      </c>
      <c r="BV24" s="222">
        <f t="shared" si="63"/>
        <v>189</v>
      </c>
      <c r="BW24" s="107" t="s">
        <v>25</v>
      </c>
      <c r="BX24" s="104">
        <v>1</v>
      </c>
      <c r="BY24" s="104">
        <v>15</v>
      </c>
      <c r="BZ24" s="104">
        <v>0</v>
      </c>
      <c r="CA24" s="104">
        <v>12</v>
      </c>
      <c r="CB24" s="222">
        <f t="shared" si="64"/>
        <v>12</v>
      </c>
      <c r="CC24" s="107" t="s">
        <v>25</v>
      </c>
      <c r="CD24" s="102">
        <f t="shared" si="65"/>
        <v>578.1</v>
      </c>
      <c r="CE24" s="102">
        <f t="shared" si="66"/>
        <v>480</v>
      </c>
      <c r="CF24" s="102">
        <f t="shared" si="67"/>
        <v>101</v>
      </c>
      <c r="CG24" s="102">
        <f t="shared" si="68"/>
        <v>2857</v>
      </c>
      <c r="CH24" s="196">
        <f t="shared" si="73"/>
        <v>2377</v>
      </c>
      <c r="CI24" s="254">
        <f>+(CG24/CD24)-1</f>
        <v>3.9420515481750558</v>
      </c>
      <c r="CJ24" s="254">
        <f>+CG24/CE24</f>
        <v>5.9520833333333334</v>
      </c>
    </row>
    <row r="25" spans="1:90" ht="15.75" thickBot="1">
      <c r="A25" s="126" t="s">
        <v>26</v>
      </c>
      <c r="B25" s="127"/>
      <c r="C25" s="127"/>
      <c r="D25" s="127">
        <v>0</v>
      </c>
      <c r="E25" s="152">
        <v>0</v>
      </c>
      <c r="F25" s="222">
        <f t="shared" si="70"/>
        <v>0</v>
      </c>
      <c r="G25" s="126" t="s">
        <v>26</v>
      </c>
      <c r="H25" s="127"/>
      <c r="I25" s="127"/>
      <c r="J25" s="127">
        <v>0</v>
      </c>
      <c r="K25" s="152">
        <v>2</v>
      </c>
      <c r="L25" s="222">
        <f t="shared" si="71"/>
        <v>2</v>
      </c>
      <c r="M25" s="126" t="s">
        <v>26</v>
      </c>
      <c r="N25" s="127">
        <v>1</v>
      </c>
      <c r="O25" s="127"/>
      <c r="P25" s="127">
        <v>0</v>
      </c>
      <c r="Q25" s="152">
        <v>2</v>
      </c>
      <c r="R25" s="222">
        <f t="shared" si="72"/>
        <v>2</v>
      </c>
      <c r="T25" s="82"/>
      <c r="U25" s="6"/>
      <c r="V25" s="6">
        <f>'[1]Sales Productwise - Oleo '!E25</f>
        <v>1</v>
      </c>
      <c r="W25" s="6">
        <f>SUM(T25:V25)</f>
        <v>1</v>
      </c>
      <c r="X25" s="28" t="e">
        <f>#REF!-#REF!</f>
        <v>#REF!</v>
      </c>
      <c r="Z25" s="126" t="s">
        <v>26</v>
      </c>
      <c r="AA25" s="127">
        <v>1</v>
      </c>
      <c r="AB25" s="127">
        <v>0</v>
      </c>
      <c r="AC25" s="127">
        <v>0</v>
      </c>
      <c r="AD25" s="226">
        <v>2</v>
      </c>
      <c r="AE25" s="222">
        <f t="shared" si="56"/>
        <v>2</v>
      </c>
      <c r="AG25" s="126" t="s">
        <v>26</v>
      </c>
      <c r="AH25" s="127">
        <v>2</v>
      </c>
      <c r="AI25" s="127">
        <v>0</v>
      </c>
      <c r="AJ25" s="127">
        <v>0</v>
      </c>
      <c r="AK25" s="152">
        <v>3</v>
      </c>
      <c r="AL25" s="222">
        <f t="shared" si="57"/>
        <v>3</v>
      </c>
      <c r="AM25" s="126" t="s">
        <v>26</v>
      </c>
      <c r="AN25" s="127">
        <v>2</v>
      </c>
      <c r="AO25" s="127"/>
      <c r="AP25" s="127">
        <v>0</v>
      </c>
      <c r="AQ25" s="152">
        <v>3</v>
      </c>
      <c r="AR25" s="222">
        <f t="shared" si="58"/>
        <v>3</v>
      </c>
      <c r="AS25" s="126" t="s">
        <v>26</v>
      </c>
      <c r="AT25" s="127">
        <v>0</v>
      </c>
      <c r="AU25" s="127">
        <v>0</v>
      </c>
      <c r="AV25" s="127">
        <v>0</v>
      </c>
      <c r="AW25" s="152">
        <v>3</v>
      </c>
      <c r="AX25" s="222">
        <f t="shared" si="59"/>
        <v>3</v>
      </c>
      <c r="AY25" s="126" t="s">
        <v>26</v>
      </c>
      <c r="AZ25" s="127">
        <v>1</v>
      </c>
      <c r="BA25" s="127">
        <v>0</v>
      </c>
      <c r="BB25" s="127">
        <v>0</v>
      </c>
      <c r="BC25" s="152">
        <v>3.4</v>
      </c>
      <c r="BD25" s="222">
        <f t="shared" si="60"/>
        <v>3.4</v>
      </c>
      <c r="BE25" s="126" t="s">
        <v>26</v>
      </c>
      <c r="BF25" s="127">
        <v>2</v>
      </c>
      <c r="BG25" s="127"/>
      <c r="BH25" s="414"/>
      <c r="BI25" s="152">
        <v>4</v>
      </c>
      <c r="BJ25" s="222">
        <f t="shared" si="61"/>
        <v>4</v>
      </c>
      <c r="BK25" s="126" t="s">
        <v>26</v>
      </c>
      <c r="BL25" s="127">
        <v>1</v>
      </c>
      <c r="BM25" s="127"/>
      <c r="BN25" s="127"/>
      <c r="BO25" s="127"/>
      <c r="BP25" s="222">
        <f t="shared" si="62"/>
        <v>0</v>
      </c>
      <c r="BQ25" s="126" t="s">
        <v>26</v>
      </c>
      <c r="BR25" s="127">
        <v>2</v>
      </c>
      <c r="BS25" s="127"/>
      <c r="BT25" s="127"/>
      <c r="BU25" s="152">
        <v>1</v>
      </c>
      <c r="BV25" s="222">
        <f t="shared" si="63"/>
        <v>1</v>
      </c>
      <c r="BW25" s="126" t="s">
        <v>26</v>
      </c>
      <c r="BX25" s="127">
        <v>3</v>
      </c>
      <c r="BY25" s="127"/>
      <c r="BZ25" s="127">
        <v>0</v>
      </c>
      <c r="CA25" s="127">
        <v>0</v>
      </c>
      <c r="CB25" s="222">
        <f t="shared" si="64"/>
        <v>0</v>
      </c>
      <c r="CC25" s="126" t="s">
        <v>26</v>
      </c>
      <c r="CD25" s="102">
        <f t="shared" si="65"/>
        <v>15</v>
      </c>
      <c r="CE25" s="102">
        <f t="shared" si="66"/>
        <v>0</v>
      </c>
      <c r="CF25" s="102">
        <f t="shared" si="67"/>
        <v>0</v>
      </c>
      <c r="CG25" s="102">
        <f>E25+K25+Q25+AD25+AK25+AQ25+AW25+BC25+BI25+BO25+BU25+CA25+5</f>
        <v>28.4</v>
      </c>
      <c r="CH25" s="196">
        <f t="shared" si="73"/>
        <v>28.4</v>
      </c>
      <c r="CI25" s="254">
        <f>+(CG25/CD25)-1</f>
        <v>0.89333333333333331</v>
      </c>
      <c r="CJ25" s="254" t="e">
        <f>+CG25/CE25</f>
        <v>#DIV/0!</v>
      </c>
    </row>
    <row r="26" spans="1:90" ht="15.75" thickBot="1">
      <c r="A26" s="128" t="s">
        <v>27</v>
      </c>
      <c r="B26" s="129">
        <f t="shared" ref="B26:F26" si="74">B8+B14+B22+B23+B24+B25</f>
        <v>9320</v>
      </c>
      <c r="C26" s="129">
        <f t="shared" si="74"/>
        <v>11110</v>
      </c>
      <c r="D26" s="129">
        <f t="shared" si="74"/>
        <v>9403</v>
      </c>
      <c r="E26" s="153">
        <f t="shared" si="74"/>
        <v>6634</v>
      </c>
      <c r="F26" s="224">
        <f t="shared" si="74"/>
        <v>-2769</v>
      </c>
      <c r="G26" s="128" t="s">
        <v>27</v>
      </c>
      <c r="H26" s="129">
        <f t="shared" ref="H26:L26" si="75">H8+H14+H22+H23+H24+H25</f>
        <v>8178.6</v>
      </c>
      <c r="I26" s="129">
        <f t="shared" si="75"/>
        <v>13031</v>
      </c>
      <c r="J26" s="129">
        <f t="shared" si="75"/>
        <v>13023</v>
      </c>
      <c r="K26" s="153">
        <f t="shared" si="75"/>
        <v>10705</v>
      </c>
      <c r="L26" s="224">
        <f t="shared" si="75"/>
        <v>-2318</v>
      </c>
      <c r="M26" s="128" t="s">
        <v>27</v>
      </c>
      <c r="N26" s="129">
        <f t="shared" ref="N26:R26" si="76">N8+N14+N22+N23+N24+N25</f>
        <v>6597</v>
      </c>
      <c r="O26" s="129">
        <f t="shared" si="76"/>
        <v>13174</v>
      </c>
      <c r="P26" s="129">
        <f t="shared" si="76"/>
        <v>10728</v>
      </c>
      <c r="Q26" s="153">
        <f t="shared" si="76"/>
        <v>9454</v>
      </c>
      <c r="R26" s="224">
        <f t="shared" si="76"/>
        <v>-1274</v>
      </c>
      <c r="T26" s="33">
        <f t="shared" ref="T26:W26" si="77">T8+T14+T22+T23+T24+T25</f>
        <v>9320</v>
      </c>
      <c r="U26" s="33">
        <f t="shared" si="77"/>
        <v>7980.6</v>
      </c>
      <c r="V26" s="33">
        <f t="shared" si="77"/>
        <v>6596.5999999999995</v>
      </c>
      <c r="W26" s="33">
        <f t="shared" si="77"/>
        <v>23897.200000000001</v>
      </c>
      <c r="X26" s="34" t="e">
        <f>W26-#REF!</f>
        <v>#REF!</v>
      </c>
      <c r="Z26" s="128" t="s">
        <v>27</v>
      </c>
      <c r="AA26" s="129">
        <f t="shared" ref="AA26:AD26" si="78">AA8+AA14+AA22+AA23+AA24+AA25</f>
        <v>8585</v>
      </c>
      <c r="AB26" s="129">
        <f t="shared" si="78"/>
        <v>14722</v>
      </c>
      <c r="AC26" s="129">
        <f t="shared" si="78"/>
        <v>10661</v>
      </c>
      <c r="AD26" s="206">
        <f t="shared" si="78"/>
        <v>10719</v>
      </c>
      <c r="AE26" s="224">
        <f t="shared" ref="AE26" si="79">AE8+AE14+AE22+AE23+AE24+AE25</f>
        <v>58</v>
      </c>
      <c r="AG26" s="128" t="s">
        <v>27</v>
      </c>
      <c r="AH26" s="129">
        <f t="shared" ref="AH26:AL26" si="80">AH8+AH14+AH22+AH23+AH24+AH25</f>
        <v>9213</v>
      </c>
      <c r="AI26" s="129">
        <f t="shared" si="80"/>
        <v>13611</v>
      </c>
      <c r="AJ26" s="129">
        <f t="shared" si="80"/>
        <v>9605</v>
      </c>
      <c r="AK26" s="153">
        <f t="shared" si="80"/>
        <v>9695</v>
      </c>
      <c r="AL26" s="224">
        <f t="shared" si="80"/>
        <v>90</v>
      </c>
      <c r="AM26" s="128" t="s">
        <v>27</v>
      </c>
      <c r="AN26" s="129">
        <f t="shared" ref="AN26:AR26" si="81">AN8+AN14+AN22+AN23+AN24+AN25</f>
        <v>9379</v>
      </c>
      <c r="AO26" s="129">
        <f t="shared" si="81"/>
        <v>15218</v>
      </c>
      <c r="AP26" s="129">
        <f t="shared" si="81"/>
        <v>10071</v>
      </c>
      <c r="AQ26" s="153">
        <f t="shared" si="81"/>
        <v>10121</v>
      </c>
      <c r="AR26" s="224">
        <f t="shared" si="81"/>
        <v>50</v>
      </c>
      <c r="AS26" s="128" t="s">
        <v>27</v>
      </c>
      <c r="AT26" s="129">
        <f t="shared" ref="AT26:BC26" si="82">AT8+AT14+AT22+AT23+AT24+AT25</f>
        <v>10503.5</v>
      </c>
      <c r="AU26" s="129">
        <f t="shared" si="82"/>
        <v>14190</v>
      </c>
      <c r="AV26" s="129">
        <f t="shared" si="82"/>
        <v>7922</v>
      </c>
      <c r="AW26" s="153">
        <f t="shared" si="82"/>
        <v>8634</v>
      </c>
      <c r="AX26" s="224">
        <f t="shared" si="82"/>
        <v>712</v>
      </c>
      <c r="AY26" s="128" t="s">
        <v>27</v>
      </c>
      <c r="AZ26" s="129">
        <f t="shared" si="82"/>
        <v>7181.8</v>
      </c>
      <c r="BA26" s="129">
        <f t="shared" si="82"/>
        <v>15077</v>
      </c>
      <c r="BB26" s="129">
        <f t="shared" si="82"/>
        <v>8375</v>
      </c>
      <c r="BC26" s="129">
        <f t="shared" si="82"/>
        <v>7407.4489999999987</v>
      </c>
      <c r="BD26" s="224">
        <f t="shared" ref="BD26" si="83">BD8+BD14+BD22+BD23+BD24+BD25</f>
        <v>-967.5510000000005</v>
      </c>
      <c r="BE26" s="128" t="s">
        <v>27</v>
      </c>
      <c r="BF26" s="129">
        <f t="shared" ref="BF26:BJ26" si="84">BF8+BF14+BF22+BF23+BF24+BF25</f>
        <v>10753</v>
      </c>
      <c r="BG26" s="129">
        <f t="shared" si="84"/>
        <v>14716</v>
      </c>
      <c r="BH26" s="129">
        <f t="shared" si="84"/>
        <v>7806</v>
      </c>
      <c r="BI26" s="153">
        <f t="shared" si="84"/>
        <v>7306</v>
      </c>
      <c r="BJ26" s="224">
        <f t="shared" si="84"/>
        <v>-500</v>
      </c>
      <c r="BK26" s="128" t="s">
        <v>27</v>
      </c>
      <c r="BL26" s="129">
        <f t="shared" ref="BL26:BP26" si="85">BL8+BL14+BL22+BL23+BL24+BL25</f>
        <v>11638</v>
      </c>
      <c r="BM26" s="129">
        <f t="shared" si="85"/>
        <v>14143</v>
      </c>
      <c r="BN26" s="129">
        <f t="shared" si="85"/>
        <v>10826</v>
      </c>
      <c r="BO26" s="153">
        <f t="shared" si="85"/>
        <v>8823</v>
      </c>
      <c r="BP26" s="224">
        <f t="shared" si="85"/>
        <v>-2003</v>
      </c>
      <c r="BQ26" s="128" t="s">
        <v>27</v>
      </c>
      <c r="BR26" s="129">
        <f t="shared" ref="BR26:BV26" si="86">BR8+BR14+BR22+BR23+BR24+BR25</f>
        <v>9681</v>
      </c>
      <c r="BS26" s="129">
        <f t="shared" si="86"/>
        <v>15302</v>
      </c>
      <c r="BT26" s="129">
        <f t="shared" si="86"/>
        <v>9779</v>
      </c>
      <c r="BU26" s="153">
        <f t="shared" si="86"/>
        <v>8406</v>
      </c>
      <c r="BV26" s="224">
        <f t="shared" si="86"/>
        <v>-1373</v>
      </c>
      <c r="BW26" s="128" t="s">
        <v>27</v>
      </c>
      <c r="BX26" s="129">
        <f t="shared" ref="BX26:CB26" si="87">BX8+BX14+BX22+BX23+BX24+BX25</f>
        <v>11066</v>
      </c>
      <c r="BY26" s="129">
        <f t="shared" si="87"/>
        <v>12810</v>
      </c>
      <c r="BZ26" s="129">
        <f t="shared" si="87"/>
        <v>8835</v>
      </c>
      <c r="CA26" s="153">
        <f t="shared" si="87"/>
        <v>9390</v>
      </c>
      <c r="CB26" s="224">
        <f t="shared" si="87"/>
        <v>555</v>
      </c>
      <c r="CC26" s="128" t="s">
        <v>27</v>
      </c>
      <c r="CD26" s="129">
        <f t="shared" ref="CD26:CG26" si="88">CD8+CD14+CD22+CD23+CD24+CD25</f>
        <v>112095.90000000001</v>
      </c>
      <c r="CE26" s="129">
        <f t="shared" si="88"/>
        <v>167104</v>
      </c>
      <c r="CF26" s="129">
        <f t="shared" si="88"/>
        <v>117034</v>
      </c>
      <c r="CG26" s="206">
        <f t="shared" si="88"/>
        <v>107270.44900000001</v>
      </c>
      <c r="CH26" s="199">
        <f t="shared" ref="CH26" si="89">CH8+CH14+CH22+CH23+CH24+CH25</f>
        <v>-59833.550999999999</v>
      </c>
      <c r="CI26" s="257">
        <f>+(CG26/CD26)-1</f>
        <v>-4.3047524485730571E-2</v>
      </c>
      <c r="CJ26" s="257">
        <f>+CG26/CE26</f>
        <v>0.64193824803715061</v>
      </c>
      <c r="CL26" s="9"/>
    </row>
    <row r="27" spans="1:90">
      <c r="B27" s="8"/>
      <c r="C27" s="8"/>
      <c r="D27" s="9"/>
      <c r="E27" s="9"/>
      <c r="F27" s="10"/>
      <c r="H27" s="8"/>
      <c r="I27" s="8"/>
      <c r="J27" s="9"/>
      <c r="K27" s="9"/>
      <c r="L27" s="10"/>
      <c r="N27" s="8"/>
      <c r="O27" s="8"/>
      <c r="P27" s="9"/>
      <c r="Q27" s="9"/>
      <c r="R27" s="10"/>
      <c r="T27" s="8"/>
      <c r="U27" s="9"/>
      <c r="V27" s="10"/>
      <c r="W27" s="11"/>
      <c r="X27" s="11"/>
      <c r="AA27" s="8"/>
      <c r="AB27" s="8"/>
      <c r="AC27" s="9"/>
      <c r="AD27" s="10"/>
      <c r="AE27" s="10"/>
      <c r="AH27" s="8"/>
      <c r="AI27" s="8"/>
      <c r="AJ27" s="9"/>
      <c r="AK27" s="9"/>
      <c r="AL27" s="10"/>
      <c r="AN27" s="8"/>
      <c r="AO27" s="8"/>
      <c r="AP27" s="9"/>
      <c r="AQ27" s="9"/>
      <c r="AR27" s="10"/>
      <c r="AT27" s="8"/>
      <c r="AU27" s="8"/>
      <c r="AV27" s="9"/>
      <c r="AW27" s="9"/>
      <c r="AX27" s="10"/>
      <c r="AZ27" s="8"/>
      <c r="BA27" s="8"/>
      <c r="BB27" s="9"/>
      <c r="BC27" s="9"/>
      <c r="BD27" s="10"/>
      <c r="BF27" s="8"/>
      <c r="BG27" s="8"/>
      <c r="BH27" s="9"/>
      <c r="BI27" s="9"/>
      <c r="BJ27" s="10"/>
      <c r="BL27" s="8"/>
      <c r="BM27" s="8"/>
      <c r="BN27" s="9"/>
      <c r="BO27" s="9"/>
      <c r="BP27" s="10"/>
      <c r="BR27" s="8"/>
      <c r="BS27" s="8"/>
      <c r="BT27" s="9"/>
      <c r="BU27" s="9"/>
      <c r="BV27" s="10"/>
      <c r="BX27" s="8"/>
      <c r="BY27" s="8"/>
      <c r="BZ27" s="9"/>
      <c r="CA27" s="9"/>
      <c r="CB27" s="10"/>
      <c r="CD27" s="8"/>
      <c r="CE27" s="8"/>
      <c r="CF27" s="9"/>
      <c r="CG27" s="9">
        <f>CG26/12</f>
        <v>8939.204083333334</v>
      </c>
      <c r="CH27" s="9"/>
      <c r="CI27" s="258"/>
      <c r="CJ27" s="258"/>
    </row>
    <row r="28" spans="1:90" ht="15.75" thickBot="1">
      <c r="A28" s="12"/>
      <c r="B28" s="2"/>
      <c r="C28" s="2"/>
      <c r="D28" s="2"/>
      <c r="E28" s="2"/>
      <c r="F28" s="2"/>
      <c r="G28" s="12"/>
      <c r="H28" s="2"/>
      <c r="I28" s="2"/>
      <c r="J28" s="2"/>
      <c r="K28" s="2"/>
      <c r="L28" s="2"/>
      <c r="M28" s="12"/>
      <c r="N28" s="2"/>
      <c r="O28" s="2"/>
      <c r="P28" s="2"/>
      <c r="Q28" s="2"/>
      <c r="R28" s="2"/>
      <c r="T28" s="2"/>
      <c r="U28" s="2"/>
      <c r="V28" s="2"/>
      <c r="W28" s="14" t="s">
        <v>29</v>
      </c>
      <c r="X28" s="14"/>
      <c r="Z28" s="12"/>
      <c r="AA28" s="2"/>
      <c r="AB28" s="2"/>
      <c r="AC28" s="2"/>
      <c r="AD28" s="2"/>
      <c r="AE28" s="2"/>
      <c r="AG28" s="12"/>
      <c r="AH28" s="2"/>
      <c r="AI28" s="2"/>
      <c r="AJ28" s="2"/>
      <c r="AK28" s="2"/>
      <c r="AL28" s="2"/>
      <c r="AM28" s="12"/>
      <c r="AN28" s="2"/>
      <c r="AO28" s="2"/>
      <c r="AP28" s="2"/>
      <c r="AQ28" s="2"/>
      <c r="AR28" s="2"/>
      <c r="AS28" s="12"/>
      <c r="AT28" s="2"/>
      <c r="AU28" s="2"/>
      <c r="AV28" s="2"/>
      <c r="AW28" s="2"/>
      <c r="AX28" s="2"/>
      <c r="AY28" s="12"/>
      <c r="AZ28" s="2"/>
      <c r="BA28" s="2"/>
      <c r="BB28" s="2"/>
      <c r="BC28" s="2"/>
      <c r="BD28" s="2"/>
      <c r="BE28" s="12"/>
      <c r="BF28" s="2"/>
      <c r="BG28" s="2"/>
      <c r="BH28" s="2"/>
      <c r="BI28" s="2"/>
      <c r="BJ28" s="2"/>
      <c r="BK28" s="12"/>
      <c r="BL28" s="2"/>
      <c r="BM28" s="2"/>
      <c r="BN28" s="2"/>
      <c r="BO28" s="2"/>
      <c r="BP28" s="2"/>
      <c r="BQ28" s="12"/>
      <c r="BR28" s="2"/>
      <c r="BS28" s="2"/>
      <c r="BT28" s="2"/>
      <c r="BU28" s="2"/>
      <c r="BV28" s="2"/>
      <c r="BW28" s="12"/>
      <c r="BX28" s="2"/>
      <c r="BY28" s="2"/>
      <c r="BZ28" s="2"/>
      <c r="CA28" s="2"/>
      <c r="CB28" s="2"/>
      <c r="CC28" s="12"/>
      <c r="CD28" s="2"/>
      <c r="CE28" s="2"/>
      <c r="CF28" s="2"/>
      <c r="CG28" s="2"/>
      <c r="CH28" s="2"/>
      <c r="CI28" s="259"/>
      <c r="CJ28" s="259"/>
    </row>
    <row r="29" spans="1:90" ht="16.5" thickBot="1">
      <c r="A29" s="115" t="s">
        <v>73</v>
      </c>
      <c r="B29" s="135"/>
      <c r="C29" s="135"/>
      <c r="D29" s="135"/>
      <c r="E29" s="154"/>
      <c r="F29" s="227"/>
      <c r="G29" s="115" t="s">
        <v>73</v>
      </c>
      <c r="H29" s="135"/>
      <c r="I29" s="135"/>
      <c r="J29" s="135"/>
      <c r="K29" s="154"/>
      <c r="L29" s="227"/>
      <c r="M29" s="115" t="s">
        <v>73</v>
      </c>
      <c r="N29" s="135"/>
      <c r="O29" s="135"/>
      <c r="P29" s="135"/>
      <c r="Q29" s="154"/>
      <c r="R29" s="227"/>
      <c r="T29" s="118"/>
      <c r="U29" s="93"/>
      <c r="V29" s="93"/>
      <c r="W29" s="93"/>
      <c r="X29" s="94"/>
      <c r="Z29" s="115" t="s">
        <v>73</v>
      </c>
      <c r="AA29" s="135"/>
      <c r="AB29" s="135"/>
      <c r="AC29" s="135"/>
      <c r="AD29" s="213"/>
      <c r="AE29" s="227"/>
      <c r="AG29" s="115" t="s">
        <v>73</v>
      </c>
      <c r="AH29" s="135"/>
      <c r="AI29" s="135"/>
      <c r="AJ29" s="135"/>
      <c r="AK29" s="154"/>
      <c r="AL29" s="227"/>
      <c r="AM29" s="115" t="s">
        <v>73</v>
      </c>
      <c r="AN29" s="135"/>
      <c r="AO29" s="135"/>
      <c r="AP29" s="135"/>
      <c r="AQ29" s="154"/>
      <c r="AR29" s="227"/>
      <c r="AS29" s="115" t="s">
        <v>73</v>
      </c>
      <c r="AT29" s="135"/>
      <c r="AU29" s="135"/>
      <c r="AV29" s="135"/>
      <c r="AW29" s="154"/>
      <c r="AX29" s="227"/>
      <c r="AY29" s="115" t="s">
        <v>73</v>
      </c>
      <c r="AZ29" s="135"/>
      <c r="BA29" s="135"/>
      <c r="BB29" s="135"/>
      <c r="BC29" s="154" t="s">
        <v>66</v>
      </c>
      <c r="BD29" s="227"/>
      <c r="BE29" s="115" t="s">
        <v>73</v>
      </c>
      <c r="BF29" s="135"/>
      <c r="BG29" s="135"/>
      <c r="BH29" s="135"/>
      <c r="BI29" s="154"/>
      <c r="BJ29" s="227"/>
      <c r="BK29" s="115" t="s">
        <v>73</v>
      </c>
      <c r="BL29" s="135"/>
      <c r="BM29" s="135"/>
      <c r="BN29" s="135"/>
      <c r="BO29" s="154"/>
      <c r="BP29" s="227"/>
      <c r="BQ29" s="115" t="s">
        <v>73</v>
      </c>
      <c r="BR29" s="135"/>
      <c r="BS29" s="135"/>
      <c r="BT29" s="135"/>
      <c r="BU29" s="154"/>
      <c r="BV29" s="227"/>
      <c r="BW29" s="115" t="s">
        <v>73</v>
      </c>
      <c r="BX29" s="135"/>
      <c r="BY29" s="135"/>
      <c r="BZ29" s="135"/>
      <c r="CA29" s="154"/>
      <c r="CB29" s="227"/>
      <c r="CC29" s="115" t="s">
        <v>73</v>
      </c>
      <c r="CD29" s="135"/>
      <c r="CE29" s="135"/>
      <c r="CF29" s="135"/>
      <c r="CG29" s="213"/>
      <c r="CH29" s="207"/>
      <c r="CI29" s="250"/>
      <c r="CJ29" s="250"/>
    </row>
    <row r="30" spans="1:90" ht="30">
      <c r="A30" s="108" t="s">
        <v>34</v>
      </c>
      <c r="B30" s="134" t="s">
        <v>4</v>
      </c>
      <c r="C30" s="113" t="s">
        <v>5</v>
      </c>
      <c r="D30" s="113" t="s">
        <v>6</v>
      </c>
      <c r="E30" s="146" t="str">
        <f t="shared" ref="E30" si="90">E6</f>
        <v>Actual</v>
      </c>
      <c r="F30" s="219" t="s">
        <v>79</v>
      </c>
      <c r="G30" s="108" t="s">
        <v>34</v>
      </c>
      <c r="H30" s="134" t="s">
        <v>4</v>
      </c>
      <c r="I30" s="113" t="s">
        <v>5</v>
      </c>
      <c r="J30" s="113" t="s">
        <v>6</v>
      </c>
      <c r="K30" s="146" t="str">
        <f t="shared" ref="K30" si="91">K6</f>
        <v>Actual</v>
      </c>
      <c r="L30" s="219" t="s">
        <v>79</v>
      </c>
      <c r="M30" s="108" t="s">
        <v>34</v>
      </c>
      <c r="N30" s="134" t="s">
        <v>4</v>
      </c>
      <c r="O30" s="113" t="s">
        <v>5</v>
      </c>
      <c r="P30" s="113" t="s">
        <v>6</v>
      </c>
      <c r="Q30" s="146" t="str">
        <f t="shared" ref="Q30" si="92">Q6</f>
        <v>Actual</v>
      </c>
      <c r="R30" s="219" t="s">
        <v>79</v>
      </c>
      <c r="T30" s="98" t="s">
        <v>36</v>
      </c>
      <c r="U30" s="18" t="s">
        <v>37</v>
      </c>
      <c r="V30" s="19" t="s">
        <v>38</v>
      </c>
      <c r="W30" s="20" t="s">
        <v>39</v>
      </c>
      <c r="X30" s="21" t="s">
        <v>40</v>
      </c>
      <c r="Z30" s="108" t="s">
        <v>34</v>
      </c>
      <c r="AA30" s="134" t="s">
        <v>4</v>
      </c>
      <c r="AB30" s="113" t="s">
        <v>5</v>
      </c>
      <c r="AC30" s="113" t="s">
        <v>6</v>
      </c>
      <c r="AD30" s="201" t="str">
        <f t="shared" ref="AD30" si="93">AD6</f>
        <v xml:space="preserve">Actual   </v>
      </c>
      <c r="AE30" s="219" t="s">
        <v>79</v>
      </c>
      <c r="AG30" s="108" t="s">
        <v>34</v>
      </c>
      <c r="AH30" s="134" t="s">
        <v>4</v>
      </c>
      <c r="AI30" s="113" t="s">
        <v>5</v>
      </c>
      <c r="AJ30" s="113" t="s">
        <v>6</v>
      </c>
      <c r="AK30" s="146" t="str">
        <f t="shared" ref="AK30" si="94">AK6</f>
        <v>Actual</v>
      </c>
      <c r="AL30" s="219" t="s">
        <v>79</v>
      </c>
      <c r="AM30" s="108" t="s">
        <v>34</v>
      </c>
      <c r="AN30" s="134" t="s">
        <v>4</v>
      </c>
      <c r="AO30" s="113" t="s">
        <v>5</v>
      </c>
      <c r="AP30" s="113" t="s">
        <v>6</v>
      </c>
      <c r="AQ30" s="146" t="str">
        <f t="shared" ref="AQ30" si="95">AQ6</f>
        <v>Actual</v>
      </c>
      <c r="AR30" s="219" t="s">
        <v>79</v>
      </c>
      <c r="AS30" s="108" t="s">
        <v>34</v>
      </c>
      <c r="AT30" s="134" t="s">
        <v>4</v>
      </c>
      <c r="AU30" s="113" t="s">
        <v>5</v>
      </c>
      <c r="AV30" s="113" t="s">
        <v>6</v>
      </c>
      <c r="AW30" s="146" t="str">
        <f t="shared" ref="AW30" si="96">AW6</f>
        <v>Actual</v>
      </c>
      <c r="AX30" s="219" t="s">
        <v>79</v>
      </c>
      <c r="AY30" s="108" t="s">
        <v>34</v>
      </c>
      <c r="AZ30" s="134" t="s">
        <v>4</v>
      </c>
      <c r="BA30" s="113" t="s">
        <v>5</v>
      </c>
      <c r="BB30" s="113" t="s">
        <v>6</v>
      </c>
      <c r="BC30" s="146" t="s">
        <v>186</v>
      </c>
      <c r="BD30" s="219" t="s">
        <v>79</v>
      </c>
      <c r="BE30" s="108" t="s">
        <v>34</v>
      </c>
      <c r="BF30" s="134" t="s">
        <v>4</v>
      </c>
      <c r="BG30" s="113" t="s">
        <v>5</v>
      </c>
      <c r="BH30" s="113" t="s">
        <v>6</v>
      </c>
      <c r="BI30" s="146" t="str">
        <f t="shared" ref="BI30" si="97">BI6</f>
        <v>Actual</v>
      </c>
      <c r="BJ30" s="219" t="s">
        <v>79</v>
      </c>
      <c r="BK30" s="108" t="s">
        <v>34</v>
      </c>
      <c r="BL30" s="134" t="s">
        <v>4</v>
      </c>
      <c r="BM30" s="113" t="s">
        <v>5</v>
      </c>
      <c r="BN30" s="113" t="s">
        <v>6</v>
      </c>
      <c r="BO30" s="146" t="str">
        <f t="shared" ref="BO30" si="98">BO6</f>
        <v>Actual</v>
      </c>
      <c r="BP30" s="219" t="s">
        <v>79</v>
      </c>
      <c r="BQ30" s="108" t="s">
        <v>34</v>
      </c>
      <c r="BR30" s="134" t="s">
        <v>4</v>
      </c>
      <c r="BS30" s="113" t="s">
        <v>5</v>
      </c>
      <c r="BT30" s="113" t="s">
        <v>6</v>
      </c>
      <c r="BU30" s="146" t="str">
        <f t="shared" ref="BU30" si="99">BU6</f>
        <v>Actual</v>
      </c>
      <c r="BV30" s="219" t="s">
        <v>79</v>
      </c>
      <c r="BW30" s="108" t="s">
        <v>34</v>
      </c>
      <c r="BX30" s="134" t="s">
        <v>4</v>
      </c>
      <c r="BY30" s="113" t="s">
        <v>5</v>
      </c>
      <c r="BZ30" s="113" t="s">
        <v>6</v>
      </c>
      <c r="CA30" s="146" t="str">
        <f t="shared" ref="CA30" si="100">CA6</f>
        <v>Actual</v>
      </c>
      <c r="CB30" s="219" t="s">
        <v>79</v>
      </c>
      <c r="CC30" s="108" t="s">
        <v>34</v>
      </c>
      <c r="CD30" s="134" t="s">
        <v>4</v>
      </c>
      <c r="CE30" s="113" t="s">
        <v>5</v>
      </c>
      <c r="CF30" s="113" t="s">
        <v>6</v>
      </c>
      <c r="CG30" s="201" t="str">
        <f t="shared" ref="CG30:CH30" si="101">CG6</f>
        <v>Actual</v>
      </c>
      <c r="CH30" s="193" t="str">
        <f t="shared" si="101"/>
        <v>Variance</v>
      </c>
      <c r="CI30" s="251" t="s">
        <v>75</v>
      </c>
      <c r="CJ30" s="251" t="s">
        <v>76</v>
      </c>
    </row>
    <row r="31" spans="1:90" ht="15.75" thickBot="1">
      <c r="A31" s="111"/>
      <c r="B31" s="139">
        <v>1</v>
      </c>
      <c r="C31" s="139">
        <v>2</v>
      </c>
      <c r="D31" s="139">
        <v>3</v>
      </c>
      <c r="E31" s="147">
        <v>4</v>
      </c>
      <c r="F31" s="220">
        <v>5</v>
      </c>
      <c r="G31" s="111"/>
      <c r="H31" s="139">
        <v>1</v>
      </c>
      <c r="I31" s="139">
        <v>2</v>
      </c>
      <c r="J31" s="139">
        <v>3</v>
      </c>
      <c r="K31" s="147">
        <v>4</v>
      </c>
      <c r="L31" s="220">
        <v>5</v>
      </c>
      <c r="M31" s="111"/>
      <c r="N31" s="139">
        <v>1</v>
      </c>
      <c r="O31" s="139">
        <v>2</v>
      </c>
      <c r="P31" s="139">
        <v>3</v>
      </c>
      <c r="Q31" s="147">
        <v>4</v>
      </c>
      <c r="R31" s="220">
        <v>5</v>
      </c>
      <c r="T31" s="99">
        <v>2</v>
      </c>
      <c r="U31" s="23">
        <v>3</v>
      </c>
      <c r="V31" s="23">
        <v>4</v>
      </c>
      <c r="W31" s="23" t="s">
        <v>41</v>
      </c>
      <c r="X31" s="95" t="s">
        <v>70</v>
      </c>
      <c r="Z31" s="111"/>
      <c r="AA31" s="139">
        <v>1</v>
      </c>
      <c r="AB31" s="139">
        <v>2</v>
      </c>
      <c r="AC31" s="139">
        <v>3</v>
      </c>
      <c r="AD31" s="202">
        <v>4</v>
      </c>
      <c r="AE31" s="220">
        <v>5</v>
      </c>
      <c r="AG31" s="111"/>
      <c r="AH31" s="139">
        <v>1</v>
      </c>
      <c r="AI31" s="139">
        <v>2</v>
      </c>
      <c r="AJ31" s="139">
        <v>3</v>
      </c>
      <c r="AK31" s="147">
        <v>4</v>
      </c>
      <c r="AL31" s="220">
        <v>5</v>
      </c>
      <c r="AM31" s="111"/>
      <c r="AN31" s="139">
        <v>1</v>
      </c>
      <c r="AO31" s="139">
        <v>2</v>
      </c>
      <c r="AP31" s="139">
        <v>3</v>
      </c>
      <c r="AQ31" s="147">
        <v>4</v>
      </c>
      <c r="AR31" s="220">
        <v>5</v>
      </c>
      <c r="AS31" s="111"/>
      <c r="AT31" s="139">
        <v>1</v>
      </c>
      <c r="AU31" s="139">
        <v>2</v>
      </c>
      <c r="AV31" s="139">
        <v>3</v>
      </c>
      <c r="AW31" s="147">
        <v>4</v>
      </c>
      <c r="AX31" s="220">
        <v>5</v>
      </c>
      <c r="AY31" s="111"/>
      <c r="AZ31" s="139">
        <v>1</v>
      </c>
      <c r="BA31" s="139">
        <v>2</v>
      </c>
      <c r="BB31" s="139">
        <v>3</v>
      </c>
      <c r="BC31" s="147"/>
      <c r="BD31" s="220">
        <v>5</v>
      </c>
      <c r="BE31" s="111"/>
      <c r="BF31" s="139">
        <v>1</v>
      </c>
      <c r="BG31" s="139">
        <v>2</v>
      </c>
      <c r="BH31" s="139">
        <v>3</v>
      </c>
      <c r="BI31" s="147">
        <v>4</v>
      </c>
      <c r="BJ31" s="220">
        <v>5</v>
      </c>
      <c r="BK31" s="111"/>
      <c r="BL31" s="139">
        <v>1</v>
      </c>
      <c r="BM31" s="139">
        <v>2</v>
      </c>
      <c r="BN31" s="139">
        <v>3</v>
      </c>
      <c r="BO31" s="147">
        <v>4</v>
      </c>
      <c r="BP31" s="220">
        <v>5</v>
      </c>
      <c r="BQ31" s="111"/>
      <c r="BR31" s="139">
        <v>1</v>
      </c>
      <c r="BS31" s="139">
        <v>2</v>
      </c>
      <c r="BT31" s="139">
        <v>3</v>
      </c>
      <c r="BU31" s="147">
        <v>4</v>
      </c>
      <c r="BV31" s="220">
        <v>5</v>
      </c>
      <c r="BW31" s="111"/>
      <c r="BX31" s="139">
        <v>1</v>
      </c>
      <c r="BY31" s="139">
        <v>2</v>
      </c>
      <c r="BZ31" s="139">
        <v>3</v>
      </c>
      <c r="CA31" s="147">
        <v>4</v>
      </c>
      <c r="CB31" s="220">
        <v>5</v>
      </c>
      <c r="CC31" s="111"/>
      <c r="CD31" s="139">
        <v>1</v>
      </c>
      <c r="CE31" s="139">
        <v>2</v>
      </c>
      <c r="CF31" s="139">
        <v>3</v>
      </c>
      <c r="CG31" s="202">
        <v>3</v>
      </c>
      <c r="CH31" s="194">
        <v>4</v>
      </c>
      <c r="CI31" s="252"/>
      <c r="CJ31" s="252"/>
    </row>
    <row r="32" spans="1:90">
      <c r="A32" s="108" t="s">
        <v>10</v>
      </c>
      <c r="B32" s="140">
        <f>SUM(B33:B36)</f>
        <v>42.19</v>
      </c>
      <c r="C32" s="140">
        <f>SUM(C33:C36)</f>
        <v>43.150000000000006</v>
      </c>
      <c r="D32" s="140">
        <f>SUM(D33:D36)</f>
        <v>44.760000000000005</v>
      </c>
      <c r="E32" s="155">
        <f>SUM(E33:E36)</f>
        <v>31.02</v>
      </c>
      <c r="F32" s="228">
        <f t="shared" ref="F32" si="102">SUM(F33:F37)</f>
        <v>-13.739999999999998</v>
      </c>
      <c r="G32" s="108" t="s">
        <v>10</v>
      </c>
      <c r="H32" s="140">
        <f>SUM(H33:H36)</f>
        <v>27.32</v>
      </c>
      <c r="I32" s="140">
        <f>SUM(I33:I36)</f>
        <v>63.8</v>
      </c>
      <c r="J32" s="140">
        <f>SUM(J33:J36)</f>
        <v>72.86999999999999</v>
      </c>
      <c r="K32" s="155">
        <f>SUM(K33:K36)</f>
        <v>58.340000000000011</v>
      </c>
      <c r="L32" s="228">
        <f t="shared" ref="L32" si="103">SUM(L33:L37)</f>
        <v>-14.530000000000001</v>
      </c>
      <c r="M32" s="108" t="s">
        <v>10</v>
      </c>
      <c r="N32" s="140">
        <f>SUM(N33:N36)</f>
        <v>26.990000000000002</v>
      </c>
      <c r="O32" s="140">
        <f>SUM(O33:O36)</f>
        <v>62.14</v>
      </c>
      <c r="P32" s="140">
        <f>SUM(P33:P36)</f>
        <v>57.849999999999994</v>
      </c>
      <c r="Q32" s="155">
        <f>SUM(Q33:Q36)</f>
        <v>60.11</v>
      </c>
      <c r="R32" s="228">
        <f t="shared" ref="R32" si="104">SUM(R33:R37)</f>
        <v>2.2600000000000042</v>
      </c>
      <c r="T32" s="119">
        <f t="shared" ref="T32:X32" si="105">SUM(T33:T36)</f>
        <v>42.19</v>
      </c>
      <c r="U32" s="38">
        <f t="shared" si="105"/>
        <v>27.32</v>
      </c>
      <c r="V32" s="38">
        <f t="shared" si="105"/>
        <v>27.04</v>
      </c>
      <c r="W32" s="38">
        <f t="shared" si="105"/>
        <v>96.55</v>
      </c>
      <c r="X32" s="43" t="e">
        <f t="shared" si="105"/>
        <v>#REF!</v>
      </c>
      <c r="Z32" s="108" t="s">
        <v>10</v>
      </c>
      <c r="AA32" s="140">
        <f>SUM(AA33:AA37)</f>
        <v>40.309999999999995</v>
      </c>
      <c r="AB32" s="140">
        <f>SUM(AB33:AB37)</f>
        <v>78.47</v>
      </c>
      <c r="AC32" s="140">
        <f>SUM(AC33:AC37)</f>
        <v>69.25</v>
      </c>
      <c r="AD32" s="214">
        <f t="shared" ref="AD32:AE32" si="106">SUM(AD33:AD37)</f>
        <v>71.839999999999989</v>
      </c>
      <c r="AE32" s="228">
        <f t="shared" si="106"/>
        <v>2.5899999999999985</v>
      </c>
      <c r="AG32" s="108" t="s">
        <v>10</v>
      </c>
      <c r="AH32" s="140">
        <f>SUM(AH33:AH36)</f>
        <v>38.250000000000007</v>
      </c>
      <c r="AI32" s="140">
        <f>SUM(AI33:AI36)</f>
        <v>69.91</v>
      </c>
      <c r="AJ32" s="140">
        <f>SUM(AJ33:AJ36)</f>
        <v>59.01</v>
      </c>
      <c r="AK32" s="155">
        <f>SUM(AK33:AK36)</f>
        <v>63.519999999999996</v>
      </c>
      <c r="AL32" s="228">
        <f t="shared" ref="AL32" si="107">SUM(AL33:AL37)</f>
        <v>4.5100000000000007</v>
      </c>
      <c r="AM32" s="108" t="s">
        <v>10</v>
      </c>
      <c r="AN32" s="140">
        <f>SUM(AN33:AN36)</f>
        <v>48.849999999999994</v>
      </c>
      <c r="AO32" s="140">
        <f>SUM(AO33:AO36)</f>
        <v>82.28</v>
      </c>
      <c r="AP32" s="140">
        <f>SUM(AP33:AP36)</f>
        <v>70.100000000000009</v>
      </c>
      <c r="AQ32" s="155">
        <f>SUM(AQ33:AQ36)</f>
        <v>66</v>
      </c>
      <c r="AR32" s="228">
        <f t="shared" ref="AR32" si="108">SUM(AR33:AR37)</f>
        <v>-4.1000000000000023</v>
      </c>
      <c r="AS32" s="108" t="s">
        <v>10</v>
      </c>
      <c r="AT32" s="140">
        <f>SUM(AT33:AT36)</f>
        <v>58.66</v>
      </c>
      <c r="AU32" s="140">
        <f>SUM(AU33:AU36)</f>
        <v>73.040000000000006</v>
      </c>
      <c r="AV32" s="140">
        <f>SUM(AV33:AV36)</f>
        <v>55.71</v>
      </c>
      <c r="AW32" s="155">
        <f>SUM(AW33:AW36)</f>
        <v>68.069999999999993</v>
      </c>
      <c r="AX32" s="228">
        <f t="shared" ref="AX32" si="109">SUM(AX33:AX37)</f>
        <v>12.360000000000003</v>
      </c>
      <c r="AY32" s="108" t="s">
        <v>10</v>
      </c>
      <c r="AZ32" s="140">
        <f t="shared" ref="AZ32:BC32" si="110">SUM(AZ33:AZ36)</f>
        <v>32.28</v>
      </c>
      <c r="BA32" s="140">
        <f t="shared" si="110"/>
        <v>78.240000000000009</v>
      </c>
      <c r="BB32" s="140">
        <f t="shared" si="110"/>
        <v>59.23</v>
      </c>
      <c r="BC32" s="140">
        <f t="shared" si="110"/>
        <v>48.254188329999998</v>
      </c>
      <c r="BD32" s="228">
        <f t="shared" ref="BD32" si="111">SUM(BD33:BD37)</f>
        <v>-10.975811669999999</v>
      </c>
      <c r="BE32" s="108" t="s">
        <v>10</v>
      </c>
      <c r="BF32" s="140">
        <f>SUM(BF33:BF36)</f>
        <v>53.93</v>
      </c>
      <c r="BG32" s="140">
        <f>SUM(BG33:BG36)</f>
        <v>73.63</v>
      </c>
      <c r="BH32" s="140">
        <f>SUM(BH33:BH36)</f>
        <v>60.08</v>
      </c>
      <c r="BI32" s="155">
        <f>SUM(BI33:BI36)</f>
        <v>57.389999999999993</v>
      </c>
      <c r="BJ32" s="228">
        <f t="shared" ref="BJ32" si="112">SUM(BJ33:BJ37)</f>
        <v>-2.6900000000000031</v>
      </c>
      <c r="BK32" s="108" t="s">
        <v>10</v>
      </c>
      <c r="BL32" s="140">
        <f>SUM(BL33:BL36)</f>
        <v>60.25</v>
      </c>
      <c r="BM32" s="140">
        <f>SUM(BM33:BM36)</f>
        <v>69.66</v>
      </c>
      <c r="BN32" s="140">
        <f>SUM(BN33:BN36)</f>
        <v>87.49</v>
      </c>
      <c r="BO32" s="155">
        <f>SUM(BO33:BO36)</f>
        <v>67.680000000000007</v>
      </c>
      <c r="BP32" s="228">
        <f t="shared" ref="BP32" si="113">SUM(BP33:BP37)</f>
        <v>-19.810000000000002</v>
      </c>
      <c r="BQ32" s="108" t="s">
        <v>10</v>
      </c>
      <c r="BR32" s="140">
        <f>SUM(BR33:BR36)</f>
        <v>55.3</v>
      </c>
      <c r="BS32" s="140">
        <f>SUM(BS33:BS36)</f>
        <v>79.569999999999993</v>
      </c>
      <c r="BT32" s="140">
        <f>SUM(BT33:BT36)</f>
        <v>72.699999999999989</v>
      </c>
      <c r="BU32" s="155">
        <f>SUM(BU33:BU36)</f>
        <v>67.05</v>
      </c>
      <c r="BV32" s="228">
        <f t="shared" ref="BV32" si="114">SUM(BV33:BV37)</f>
        <v>-5.6499999999999986</v>
      </c>
      <c r="BW32" s="108" t="s">
        <v>10</v>
      </c>
      <c r="BX32" s="140">
        <f>SUM(BX33:BX36)</f>
        <v>54.070000000000007</v>
      </c>
      <c r="BY32" s="140">
        <f>SUM(BY33:BY36)</f>
        <v>57.480000000000004</v>
      </c>
      <c r="BZ32" s="140">
        <f>SUM(BZ33:BZ36)</f>
        <v>67.02</v>
      </c>
      <c r="CA32" s="155">
        <f>SUM(CA33:CA36)</f>
        <v>69.010000000000005</v>
      </c>
      <c r="CB32" s="228">
        <f t="shared" ref="CB32" si="115">SUM(CB33:CB37)</f>
        <v>1.9899999999999953</v>
      </c>
      <c r="CC32" s="108" t="s">
        <v>10</v>
      </c>
      <c r="CD32" s="140">
        <f>SUM(CD33:CD36)</f>
        <v>538.4</v>
      </c>
      <c r="CE32" s="140">
        <f>SUM(CE33:CE36)</f>
        <v>831.37</v>
      </c>
      <c r="CF32" s="140">
        <f>SUM(CF33:CF36)</f>
        <v>776.06999999999994</v>
      </c>
      <c r="CG32" s="214">
        <f>SUM(CG33:CG36)</f>
        <v>728.28418833000001</v>
      </c>
      <c r="CH32" s="208">
        <f>SUM(CH33:CH36)</f>
        <v>-103.08581167000004</v>
      </c>
      <c r="CI32" s="253">
        <f>+(CG32/CD32)-1</f>
        <v>0.3526823705980684</v>
      </c>
      <c r="CJ32" s="253">
        <f>+CG32/CE32</f>
        <v>0.87600489352514521</v>
      </c>
    </row>
    <row r="33" spans="1:88">
      <c r="A33" s="101" t="s">
        <v>11</v>
      </c>
      <c r="B33" s="120">
        <v>23.09</v>
      </c>
      <c r="C33" s="122">
        <v>22.12</v>
      </c>
      <c r="D33" s="122">
        <v>19.93</v>
      </c>
      <c r="E33" s="156">
        <v>18.04</v>
      </c>
      <c r="F33" s="229">
        <f t="shared" ref="F33:F36" si="116">E33-D33</f>
        <v>-1.8900000000000006</v>
      </c>
      <c r="G33" s="101" t="s">
        <v>11</v>
      </c>
      <c r="H33" s="120">
        <v>14</v>
      </c>
      <c r="I33" s="122">
        <v>26.71</v>
      </c>
      <c r="J33" s="122">
        <v>36.82</v>
      </c>
      <c r="K33" s="156">
        <v>32.92</v>
      </c>
      <c r="L33" s="229">
        <f t="shared" ref="L33:L36" si="117">K33-J33</f>
        <v>-3.8999999999999986</v>
      </c>
      <c r="M33" s="101" t="s">
        <v>11</v>
      </c>
      <c r="N33" s="120">
        <v>8.1</v>
      </c>
      <c r="O33" s="122">
        <v>28.67</v>
      </c>
      <c r="P33" s="122">
        <v>27.36</v>
      </c>
      <c r="Q33" s="156">
        <v>32.630000000000003</v>
      </c>
      <c r="R33" s="229">
        <f t="shared" ref="R33:R36" si="118">Q33-P33</f>
        <v>5.2700000000000031</v>
      </c>
      <c r="T33" s="90">
        <v>23.09</v>
      </c>
      <c r="U33" s="40">
        <v>14</v>
      </c>
      <c r="V33" s="40">
        <f>'[1]Sales Productwise - Oleo '!E33</f>
        <v>8.1</v>
      </c>
      <c r="W33" s="39">
        <f>SUM(T33:V33)</f>
        <v>45.190000000000005</v>
      </c>
      <c r="X33" s="44" t="e">
        <f>#REF!-#REF!</f>
        <v>#REF!</v>
      </c>
      <c r="Z33" s="101" t="s">
        <v>11</v>
      </c>
      <c r="AA33" s="120">
        <v>20.28</v>
      </c>
      <c r="AB33" s="122">
        <v>31.01</v>
      </c>
      <c r="AC33" s="122">
        <v>39.19</v>
      </c>
      <c r="AD33" s="215">
        <v>40.479999999999997</v>
      </c>
      <c r="AE33" s="229">
        <f t="shared" ref="AE33:AE36" si="119">AD33-AC33</f>
        <v>1.2899999999999991</v>
      </c>
      <c r="AG33" s="101" t="s">
        <v>11</v>
      </c>
      <c r="AH33" s="120">
        <v>21.75</v>
      </c>
      <c r="AI33" s="122">
        <v>31.01</v>
      </c>
      <c r="AJ33" s="122">
        <v>38.74</v>
      </c>
      <c r="AK33" s="156">
        <v>40.35</v>
      </c>
      <c r="AL33" s="229">
        <f t="shared" ref="AL33:AL36" si="120">AK33-AJ33</f>
        <v>1.6099999999999994</v>
      </c>
      <c r="AM33" s="101" t="s">
        <v>11</v>
      </c>
      <c r="AN33" s="120">
        <v>29.21</v>
      </c>
      <c r="AO33" s="122">
        <v>32.92</v>
      </c>
      <c r="AP33" s="122">
        <v>45.96</v>
      </c>
      <c r="AQ33" s="156">
        <v>46.8</v>
      </c>
      <c r="AR33" s="229">
        <f t="shared" ref="AR33:AR36" si="121">AQ33-AP33</f>
        <v>0.83999999999999631</v>
      </c>
      <c r="AS33" s="101" t="s">
        <v>11</v>
      </c>
      <c r="AT33" s="120">
        <v>34.79</v>
      </c>
      <c r="AU33" s="122">
        <v>33.130000000000003</v>
      </c>
      <c r="AV33" s="122">
        <v>36.159999999999997</v>
      </c>
      <c r="AW33" s="156">
        <v>46.65</v>
      </c>
      <c r="AX33" s="229">
        <f t="shared" ref="AX33:AX36" si="122">AW33-AV33</f>
        <v>10.490000000000002</v>
      </c>
      <c r="AY33" s="101" t="s">
        <v>11</v>
      </c>
      <c r="AZ33" s="120">
        <v>9.8000000000000007</v>
      </c>
      <c r="BA33" s="122">
        <v>32.33</v>
      </c>
      <c r="BB33" s="122">
        <v>39.94</v>
      </c>
      <c r="BC33" s="156">
        <v>32.76</v>
      </c>
      <c r="BD33" s="229">
        <f t="shared" ref="BD33:BD36" si="123">BC33-BB33</f>
        <v>-7.18</v>
      </c>
      <c r="BE33" s="101" t="s">
        <v>11</v>
      </c>
      <c r="BF33" s="120">
        <v>21.14</v>
      </c>
      <c r="BG33" s="122">
        <v>34.11</v>
      </c>
      <c r="BH33" s="407">
        <v>44.14</v>
      </c>
      <c r="BI33" s="156">
        <v>40.76</v>
      </c>
      <c r="BJ33" s="229">
        <f t="shared" ref="BJ33:BJ36" si="124">BI33-BH33</f>
        <v>-3.3800000000000026</v>
      </c>
      <c r="BK33" s="101" t="s">
        <v>11</v>
      </c>
      <c r="BL33" s="120">
        <v>28.19</v>
      </c>
      <c r="BM33" s="122">
        <v>32.97</v>
      </c>
      <c r="BN33" s="122">
        <v>57.32</v>
      </c>
      <c r="BO33" s="122">
        <v>43.29</v>
      </c>
      <c r="BP33" s="229">
        <f t="shared" ref="BP33:BP36" si="125">BO33-BN33</f>
        <v>-14.030000000000001</v>
      </c>
      <c r="BQ33" s="101" t="s">
        <v>11</v>
      </c>
      <c r="BR33" s="120">
        <f>27.67-0.2</f>
        <v>27.470000000000002</v>
      </c>
      <c r="BS33" s="122">
        <v>31.02</v>
      </c>
      <c r="BT33" s="122">
        <v>46.22</v>
      </c>
      <c r="BU33" s="156">
        <f>45.01-0.3</f>
        <v>44.71</v>
      </c>
      <c r="BV33" s="229">
        <f t="shared" ref="BV33:BV36" si="126">BU33-BT33</f>
        <v>-1.509999999999998</v>
      </c>
      <c r="BW33" s="101" t="s">
        <v>11</v>
      </c>
      <c r="BX33" s="120">
        <v>27.64</v>
      </c>
      <c r="BY33" s="122">
        <v>23.17</v>
      </c>
      <c r="BZ33" s="122">
        <v>39.56</v>
      </c>
      <c r="CA33" s="156">
        <v>44.23</v>
      </c>
      <c r="CB33" s="229">
        <f t="shared" ref="CB33:CB36" si="127">CA33-BZ33</f>
        <v>4.6699999999999946</v>
      </c>
      <c r="CC33" s="101" t="s">
        <v>11</v>
      </c>
      <c r="CD33" s="120">
        <f t="shared" ref="CD33:CD36" si="128">B33+H33+N33+AA33+AH33+AN33+AT33+AZ33+BF33+BL33+BR33+BX33</f>
        <v>265.46000000000004</v>
      </c>
      <c r="CE33" s="120">
        <f t="shared" ref="CE33:CE36" si="129">C33+I33+O33+AB33+AI33+AO33+AU33+BA33+BG33+BM33+BS33+BY33</f>
        <v>359.17</v>
      </c>
      <c r="CF33" s="120">
        <f t="shared" ref="CF33:CF36" si="130">D33+J33+P33+AC33+AJ33+AP33+AV33+BB33+BH33+BN33+BT33+BZ33</f>
        <v>471.34</v>
      </c>
      <c r="CG33" s="120">
        <f t="shared" ref="CG33:CG36" si="131">E33+K33+Q33+AD33+AK33+AQ33+AW33+BC33+BI33+BO33+BU33+CA33</f>
        <v>463.61999999999995</v>
      </c>
      <c r="CH33" s="209">
        <f t="shared" ref="CH33:CH36" si="132">CG33-CE33</f>
        <v>104.44999999999993</v>
      </c>
      <c r="CI33" s="254">
        <f>+(CG33/CD33)-1</f>
        <v>0.74647781209975084</v>
      </c>
      <c r="CJ33" s="254">
        <f>+CG33/CE33</f>
        <v>1.2908093660383659</v>
      </c>
    </row>
    <row r="34" spans="1:88">
      <c r="A34" s="101" t="s">
        <v>12</v>
      </c>
      <c r="B34" s="120">
        <v>10.43</v>
      </c>
      <c r="C34" s="122">
        <v>9.7100000000000009</v>
      </c>
      <c r="D34" s="122">
        <v>16.63</v>
      </c>
      <c r="E34" s="156">
        <v>5.69</v>
      </c>
      <c r="F34" s="229">
        <f t="shared" si="116"/>
        <v>-10.939999999999998</v>
      </c>
      <c r="G34" s="101" t="s">
        <v>12</v>
      </c>
      <c r="H34" s="120">
        <v>8.82</v>
      </c>
      <c r="I34" s="122">
        <v>23.25</v>
      </c>
      <c r="J34" s="122">
        <v>22.01</v>
      </c>
      <c r="K34" s="156">
        <v>14.23</v>
      </c>
      <c r="L34" s="229">
        <f t="shared" si="117"/>
        <v>-7.7800000000000011</v>
      </c>
      <c r="M34" s="101" t="s">
        <v>12</v>
      </c>
      <c r="N34" s="120">
        <v>10.1</v>
      </c>
      <c r="O34" s="122">
        <v>15.71</v>
      </c>
      <c r="P34" s="122">
        <v>15.78</v>
      </c>
      <c r="Q34" s="156">
        <v>15.84</v>
      </c>
      <c r="R34" s="229">
        <f t="shared" si="118"/>
        <v>6.0000000000000497E-2</v>
      </c>
      <c r="T34" s="90">
        <v>10.43</v>
      </c>
      <c r="U34" s="40">
        <v>8.82</v>
      </c>
      <c r="V34" s="40">
        <f>'[1]Sales Productwise - Oleo '!E34</f>
        <v>10.15</v>
      </c>
      <c r="W34" s="39">
        <f>SUM(T34:V34)</f>
        <v>29.4</v>
      </c>
      <c r="X34" s="44" t="e">
        <f>#REF!-#REF!</f>
        <v>#REF!</v>
      </c>
      <c r="Z34" s="101" t="s">
        <v>12</v>
      </c>
      <c r="AA34" s="120">
        <v>12.29</v>
      </c>
      <c r="AB34" s="122">
        <v>32.46</v>
      </c>
      <c r="AC34" s="122">
        <v>21.78</v>
      </c>
      <c r="AD34" s="215">
        <v>23.93</v>
      </c>
      <c r="AE34" s="229">
        <f t="shared" si="119"/>
        <v>2.1499999999999986</v>
      </c>
      <c r="AG34" s="101" t="s">
        <v>12</v>
      </c>
      <c r="AH34" s="120">
        <v>9.31</v>
      </c>
      <c r="AI34" s="122">
        <v>23.07</v>
      </c>
      <c r="AJ34" s="122">
        <v>7.34</v>
      </c>
      <c r="AK34" s="156">
        <v>11.08</v>
      </c>
      <c r="AL34" s="229">
        <f t="shared" si="120"/>
        <v>3.74</v>
      </c>
      <c r="AM34" s="101" t="s">
        <v>12</v>
      </c>
      <c r="AN34" s="120">
        <v>10.199999999999999</v>
      </c>
      <c r="AO34" s="122">
        <v>33.590000000000003</v>
      </c>
      <c r="AP34" s="122">
        <v>13.42</v>
      </c>
      <c r="AQ34" s="156">
        <v>8.4600000000000009</v>
      </c>
      <c r="AR34" s="229">
        <f t="shared" si="121"/>
        <v>-4.9599999999999991</v>
      </c>
      <c r="AS34" s="101" t="s">
        <v>12</v>
      </c>
      <c r="AT34" s="120">
        <v>13.83</v>
      </c>
      <c r="AU34" s="122">
        <v>23.38</v>
      </c>
      <c r="AV34" s="122">
        <v>9.49</v>
      </c>
      <c r="AW34" s="156">
        <v>9.73</v>
      </c>
      <c r="AX34" s="229">
        <f t="shared" si="122"/>
        <v>0.24000000000000021</v>
      </c>
      <c r="AY34" s="101" t="s">
        <v>12</v>
      </c>
      <c r="AZ34" s="120">
        <v>15.05</v>
      </c>
      <c r="BA34" s="122">
        <v>31.76</v>
      </c>
      <c r="BB34" s="122">
        <v>13.43</v>
      </c>
      <c r="BC34" s="156">
        <v>10.44</v>
      </c>
      <c r="BD34" s="229">
        <f t="shared" si="123"/>
        <v>-2.99</v>
      </c>
      <c r="BE34" s="101" t="s">
        <v>12</v>
      </c>
      <c r="BF34" s="120">
        <v>24.23</v>
      </c>
      <c r="BG34" s="122">
        <v>24.22</v>
      </c>
      <c r="BH34" s="407">
        <v>8.58</v>
      </c>
      <c r="BI34" s="156">
        <v>10.15</v>
      </c>
      <c r="BJ34" s="229">
        <f t="shared" si="124"/>
        <v>1.5700000000000003</v>
      </c>
      <c r="BK34" s="101" t="s">
        <v>12</v>
      </c>
      <c r="BL34" s="120">
        <v>21.63</v>
      </c>
      <c r="BM34" s="122">
        <v>23.25</v>
      </c>
      <c r="BN34" s="122">
        <v>14.81</v>
      </c>
      <c r="BO34" s="122">
        <v>9.77</v>
      </c>
      <c r="BP34" s="229">
        <f t="shared" si="125"/>
        <v>-5.0400000000000009</v>
      </c>
      <c r="BQ34" s="101" t="s">
        <v>12</v>
      </c>
      <c r="BR34" s="120">
        <v>18.510000000000002</v>
      </c>
      <c r="BS34" s="122">
        <v>33.58</v>
      </c>
      <c r="BT34" s="122">
        <v>14.91</v>
      </c>
      <c r="BU34" s="156">
        <v>14.61</v>
      </c>
      <c r="BV34" s="229">
        <f t="shared" si="126"/>
        <v>-0.30000000000000071</v>
      </c>
      <c r="BW34" s="101" t="s">
        <v>12</v>
      </c>
      <c r="BX34" s="120">
        <v>16.48</v>
      </c>
      <c r="BY34" s="122">
        <v>22.36</v>
      </c>
      <c r="BZ34" s="122">
        <v>14.77</v>
      </c>
      <c r="CA34" s="156">
        <v>14.83</v>
      </c>
      <c r="CB34" s="229">
        <f t="shared" si="127"/>
        <v>6.0000000000000497E-2</v>
      </c>
      <c r="CC34" s="101" t="s">
        <v>12</v>
      </c>
      <c r="CD34" s="120">
        <f t="shared" si="128"/>
        <v>170.88</v>
      </c>
      <c r="CE34" s="120">
        <f t="shared" si="129"/>
        <v>296.33999999999997</v>
      </c>
      <c r="CF34" s="120">
        <f t="shared" si="130"/>
        <v>172.95000000000002</v>
      </c>
      <c r="CG34" s="120">
        <f t="shared" si="131"/>
        <v>148.76000000000002</v>
      </c>
      <c r="CH34" s="209">
        <f t="shared" si="132"/>
        <v>-147.57999999999996</v>
      </c>
      <c r="CI34" s="254">
        <f>+(CG34/CD34)-1</f>
        <v>-0.12944756554307102</v>
      </c>
      <c r="CJ34" s="254">
        <f>+CG34/CE34</f>
        <v>0.50199095633394086</v>
      </c>
    </row>
    <row r="35" spans="1:88">
      <c r="A35" s="101" t="s">
        <v>13</v>
      </c>
      <c r="B35" s="120">
        <v>3.78</v>
      </c>
      <c r="C35" s="122">
        <v>4.47</v>
      </c>
      <c r="D35" s="122">
        <v>4.2</v>
      </c>
      <c r="E35" s="156">
        <v>4.95</v>
      </c>
      <c r="F35" s="229">
        <f t="shared" si="116"/>
        <v>0.75</v>
      </c>
      <c r="G35" s="101" t="s">
        <v>13</v>
      </c>
      <c r="H35" s="120">
        <v>2.13</v>
      </c>
      <c r="I35" s="122">
        <v>6.36</v>
      </c>
      <c r="J35" s="122">
        <v>5.99</v>
      </c>
      <c r="K35" s="156">
        <v>3.56</v>
      </c>
      <c r="L35" s="229">
        <f t="shared" si="117"/>
        <v>-2.4300000000000002</v>
      </c>
      <c r="M35" s="101" t="s">
        <v>13</v>
      </c>
      <c r="N35" s="120">
        <v>4.33</v>
      </c>
      <c r="O35" s="122">
        <v>8.56</v>
      </c>
      <c r="P35" s="122">
        <v>5.52</v>
      </c>
      <c r="Q35" s="156">
        <v>4.8099999999999996</v>
      </c>
      <c r="R35" s="229">
        <f t="shared" si="118"/>
        <v>-0.71</v>
      </c>
      <c r="T35" s="90">
        <v>3.78</v>
      </c>
      <c r="U35" s="40">
        <v>2.13</v>
      </c>
      <c r="V35" s="40">
        <f>'[1]Sales Productwise - Oleo '!E35</f>
        <v>4.33</v>
      </c>
      <c r="W35" s="39">
        <f>SUM(T35:V35)</f>
        <v>10.24</v>
      </c>
      <c r="X35" s="44" t="e">
        <f>#REF!-#REF!</f>
        <v>#REF!</v>
      </c>
      <c r="Z35" s="101" t="s">
        <v>13</v>
      </c>
      <c r="AA35" s="120">
        <v>3.76</v>
      </c>
      <c r="AB35" s="122">
        <v>7.81</v>
      </c>
      <c r="AC35" s="122">
        <v>3.18</v>
      </c>
      <c r="AD35" s="215">
        <v>3.24</v>
      </c>
      <c r="AE35" s="229">
        <f t="shared" si="119"/>
        <v>6.0000000000000053E-2</v>
      </c>
      <c r="AG35" s="101" t="s">
        <v>13</v>
      </c>
      <c r="AH35" s="120">
        <v>4.63</v>
      </c>
      <c r="AI35" s="122">
        <v>8.4600000000000009</v>
      </c>
      <c r="AJ35" s="122">
        <v>7.37</v>
      </c>
      <c r="AK35" s="156">
        <v>7.48</v>
      </c>
      <c r="AL35" s="229">
        <f t="shared" si="120"/>
        <v>0.11000000000000032</v>
      </c>
      <c r="AM35" s="101" t="s">
        <v>13</v>
      </c>
      <c r="AN35" s="120">
        <v>2.33</v>
      </c>
      <c r="AO35" s="122">
        <v>8.44</v>
      </c>
      <c r="AP35" s="122">
        <v>6.93</v>
      </c>
      <c r="AQ35" s="156">
        <v>7.16</v>
      </c>
      <c r="AR35" s="229">
        <f t="shared" si="121"/>
        <v>0.23000000000000043</v>
      </c>
      <c r="AS35" s="101" t="s">
        <v>13</v>
      </c>
      <c r="AT35" s="120">
        <v>5.0199999999999996</v>
      </c>
      <c r="AU35" s="122">
        <v>8.44</v>
      </c>
      <c r="AV35" s="122">
        <v>3.78</v>
      </c>
      <c r="AW35" s="156">
        <v>5.37</v>
      </c>
      <c r="AX35" s="229">
        <f t="shared" si="122"/>
        <v>1.5900000000000003</v>
      </c>
      <c r="AY35" s="101" t="s">
        <v>13</v>
      </c>
      <c r="AZ35" s="120">
        <v>2.61</v>
      </c>
      <c r="BA35" s="122">
        <v>8.2100000000000009</v>
      </c>
      <c r="BB35" s="122">
        <v>2.14</v>
      </c>
      <c r="BC35" s="156">
        <v>2.636731111</v>
      </c>
      <c r="BD35" s="229">
        <f t="shared" si="123"/>
        <v>0.49673111099999989</v>
      </c>
      <c r="BE35" s="101" t="s">
        <v>13</v>
      </c>
      <c r="BF35" s="120">
        <v>5.05</v>
      </c>
      <c r="BG35" s="122">
        <v>8.67</v>
      </c>
      <c r="BH35" s="407">
        <v>5.57</v>
      </c>
      <c r="BI35" s="156">
        <v>4.76</v>
      </c>
      <c r="BJ35" s="229">
        <f t="shared" si="124"/>
        <v>-0.8100000000000005</v>
      </c>
      <c r="BK35" s="101" t="s">
        <v>13</v>
      </c>
      <c r="BL35" s="120">
        <v>5.15</v>
      </c>
      <c r="BM35" s="122">
        <v>8.3699999999999992</v>
      </c>
      <c r="BN35" s="122">
        <v>7.13</v>
      </c>
      <c r="BO35" s="120">
        <v>7.15</v>
      </c>
      <c r="BP35" s="229">
        <f t="shared" si="125"/>
        <v>2.0000000000000462E-2</v>
      </c>
      <c r="BQ35" s="101" t="s">
        <v>13</v>
      </c>
      <c r="BR35" s="120">
        <v>3.23</v>
      </c>
      <c r="BS35" s="122">
        <v>8.6199999999999992</v>
      </c>
      <c r="BT35" s="122">
        <v>5.64</v>
      </c>
      <c r="BU35" s="156">
        <v>3.97</v>
      </c>
      <c r="BV35" s="229">
        <f t="shared" si="126"/>
        <v>-1.6699999999999995</v>
      </c>
      <c r="BW35" s="101" t="s">
        <v>13</v>
      </c>
      <c r="BX35" s="120">
        <v>5.75</v>
      </c>
      <c r="BY35" s="122">
        <v>8.34</v>
      </c>
      <c r="BZ35" s="122">
        <v>8.43</v>
      </c>
      <c r="CA35" s="156">
        <v>6.8</v>
      </c>
      <c r="CB35" s="229">
        <f t="shared" si="127"/>
        <v>-1.63</v>
      </c>
      <c r="CC35" s="101" t="s">
        <v>13</v>
      </c>
      <c r="CD35" s="120">
        <f t="shared" si="128"/>
        <v>47.769999999999996</v>
      </c>
      <c r="CE35" s="120">
        <f t="shared" si="129"/>
        <v>94.75</v>
      </c>
      <c r="CF35" s="120">
        <f t="shared" si="130"/>
        <v>65.88</v>
      </c>
      <c r="CG35" s="120">
        <f t="shared" si="131"/>
        <v>61.886731110999996</v>
      </c>
      <c r="CH35" s="209">
        <f t="shared" si="132"/>
        <v>-32.863268889000004</v>
      </c>
      <c r="CI35" s="254">
        <f>+(CG35/CD35)-1</f>
        <v>0.29551457213732468</v>
      </c>
      <c r="CJ35" s="254">
        <f>+CG35/CE35</f>
        <v>0.65315811198944584</v>
      </c>
    </row>
    <row r="36" spans="1:88">
      <c r="A36" s="101" t="s">
        <v>14</v>
      </c>
      <c r="B36" s="120">
        <v>4.8899999999999997</v>
      </c>
      <c r="C36" s="122">
        <v>6.85</v>
      </c>
      <c r="D36" s="122">
        <v>4</v>
      </c>
      <c r="E36" s="156">
        <v>2.34</v>
      </c>
      <c r="F36" s="229">
        <f t="shared" si="116"/>
        <v>-1.6600000000000001</v>
      </c>
      <c r="G36" s="101" t="s">
        <v>14</v>
      </c>
      <c r="H36" s="120">
        <v>2.37</v>
      </c>
      <c r="I36" s="122">
        <v>7.48</v>
      </c>
      <c r="J36" s="122">
        <v>8.0500000000000007</v>
      </c>
      <c r="K36" s="156">
        <v>7.63</v>
      </c>
      <c r="L36" s="229">
        <f t="shared" si="117"/>
        <v>-0.42000000000000082</v>
      </c>
      <c r="M36" s="101" t="s">
        <v>14</v>
      </c>
      <c r="N36" s="120">
        <v>4.46</v>
      </c>
      <c r="O36" s="122">
        <v>9.1999999999999993</v>
      </c>
      <c r="P36" s="122">
        <v>9.19</v>
      </c>
      <c r="Q36" s="156">
        <v>6.83</v>
      </c>
      <c r="R36" s="229">
        <f t="shared" si="118"/>
        <v>-2.3599999999999994</v>
      </c>
      <c r="T36" s="90">
        <v>4.8899999999999997</v>
      </c>
      <c r="U36" s="40">
        <v>2.37</v>
      </c>
      <c r="V36" s="40">
        <f>'[1]Sales Productwise - Oleo '!E36</f>
        <v>4.46</v>
      </c>
      <c r="W36" s="39">
        <f>SUM(T36:V36)</f>
        <v>11.719999999999999</v>
      </c>
      <c r="X36" s="44" t="e">
        <f>#REF!-#REF!</f>
        <v>#REF!</v>
      </c>
      <c r="Z36" s="101" t="s">
        <v>14</v>
      </c>
      <c r="AA36" s="120">
        <v>3.98</v>
      </c>
      <c r="AB36" s="122">
        <v>7.19</v>
      </c>
      <c r="AC36" s="122">
        <v>5.0999999999999996</v>
      </c>
      <c r="AD36" s="215">
        <v>4.1900000000000004</v>
      </c>
      <c r="AE36" s="229">
        <f t="shared" si="119"/>
        <v>-0.90999999999999925</v>
      </c>
      <c r="AG36" s="101" t="s">
        <v>14</v>
      </c>
      <c r="AH36" s="120">
        <v>2.56</v>
      </c>
      <c r="AI36" s="122">
        <v>7.37</v>
      </c>
      <c r="AJ36" s="122">
        <v>5.56</v>
      </c>
      <c r="AK36" s="156">
        <v>4.6100000000000003</v>
      </c>
      <c r="AL36" s="229">
        <f t="shared" si="120"/>
        <v>-0.94999999999999929</v>
      </c>
      <c r="AM36" s="101" t="s">
        <v>14</v>
      </c>
      <c r="AN36" s="120">
        <v>7.11</v>
      </c>
      <c r="AO36" s="122">
        <v>7.33</v>
      </c>
      <c r="AP36" s="122">
        <v>3.79</v>
      </c>
      <c r="AQ36" s="156">
        <v>3.58</v>
      </c>
      <c r="AR36" s="229">
        <f t="shared" si="121"/>
        <v>-0.20999999999999996</v>
      </c>
      <c r="AS36" s="101" t="s">
        <v>14</v>
      </c>
      <c r="AT36" s="120">
        <v>5.0199999999999996</v>
      </c>
      <c r="AU36" s="122">
        <v>8.09</v>
      </c>
      <c r="AV36" s="122">
        <v>6.28</v>
      </c>
      <c r="AW36" s="156">
        <v>6.32</v>
      </c>
      <c r="AX36" s="229">
        <f t="shared" si="122"/>
        <v>4.0000000000000036E-2</v>
      </c>
      <c r="AY36" s="101" t="s">
        <v>14</v>
      </c>
      <c r="AZ36" s="120">
        <v>4.82</v>
      </c>
      <c r="BA36" s="122">
        <v>5.94</v>
      </c>
      <c r="BB36" s="122">
        <v>3.72</v>
      </c>
      <c r="BC36" s="156">
        <v>2.4174572189999997</v>
      </c>
      <c r="BD36" s="229">
        <f t="shared" si="123"/>
        <v>-1.3025427810000005</v>
      </c>
      <c r="BE36" s="101" t="s">
        <v>14</v>
      </c>
      <c r="BF36" s="120">
        <v>3.51</v>
      </c>
      <c r="BG36" s="122">
        <v>6.63</v>
      </c>
      <c r="BH36" s="407">
        <v>1.79</v>
      </c>
      <c r="BI36" s="156">
        <v>1.72</v>
      </c>
      <c r="BJ36" s="229">
        <f t="shared" si="124"/>
        <v>-7.0000000000000062E-2</v>
      </c>
      <c r="BK36" s="101" t="s">
        <v>14</v>
      </c>
      <c r="BL36" s="120">
        <v>5.28</v>
      </c>
      <c r="BM36" s="122">
        <v>5.07</v>
      </c>
      <c r="BN36" s="122">
        <v>8.23</v>
      </c>
      <c r="BO36" s="122">
        <v>7.47</v>
      </c>
      <c r="BP36" s="229">
        <f t="shared" si="125"/>
        <v>-0.76000000000000068</v>
      </c>
      <c r="BQ36" s="101" t="s">
        <v>14</v>
      </c>
      <c r="BR36" s="120">
        <v>6.09</v>
      </c>
      <c r="BS36" s="122">
        <v>6.35</v>
      </c>
      <c r="BT36" s="122">
        <v>5.93</v>
      </c>
      <c r="BU36" s="156">
        <v>3.76</v>
      </c>
      <c r="BV36" s="229">
        <f t="shared" si="126"/>
        <v>-2.17</v>
      </c>
      <c r="BW36" s="101" t="s">
        <v>14</v>
      </c>
      <c r="BX36" s="120">
        <v>4.2</v>
      </c>
      <c r="BY36" s="122">
        <v>3.61</v>
      </c>
      <c r="BZ36" s="122">
        <v>4.26</v>
      </c>
      <c r="CA36" s="156">
        <v>3.15</v>
      </c>
      <c r="CB36" s="229">
        <f t="shared" si="127"/>
        <v>-1.1099999999999999</v>
      </c>
      <c r="CC36" s="101" t="s">
        <v>14</v>
      </c>
      <c r="CD36" s="120">
        <f t="shared" si="128"/>
        <v>54.289999999999992</v>
      </c>
      <c r="CE36" s="120">
        <f t="shared" si="129"/>
        <v>81.11</v>
      </c>
      <c r="CF36" s="120">
        <f t="shared" si="130"/>
        <v>65.900000000000006</v>
      </c>
      <c r="CG36" s="120">
        <f t="shared" si="131"/>
        <v>54.017457218999994</v>
      </c>
      <c r="CH36" s="209">
        <f t="shared" si="132"/>
        <v>-27.092542781000006</v>
      </c>
      <c r="CI36" s="254">
        <f>+(CG36/CD36)-1</f>
        <v>-5.0201285872167878E-3</v>
      </c>
      <c r="CJ36" s="254">
        <f>+CG36/CE36</f>
        <v>0.66597777362840582</v>
      </c>
    </row>
    <row r="37" spans="1:88">
      <c r="A37" s="101"/>
      <c r="B37" s="122"/>
      <c r="C37" s="122"/>
      <c r="D37" s="122"/>
      <c r="E37" s="156"/>
      <c r="F37" s="229"/>
      <c r="G37" s="101"/>
      <c r="H37" s="122"/>
      <c r="I37" s="122"/>
      <c r="J37" s="122"/>
      <c r="K37" s="156"/>
      <c r="L37" s="229"/>
      <c r="M37" s="101"/>
      <c r="N37" s="122"/>
      <c r="O37" s="122"/>
      <c r="P37" s="122"/>
      <c r="Q37" s="156"/>
      <c r="R37" s="229"/>
      <c r="T37" s="90"/>
      <c r="U37" s="40"/>
      <c r="V37" s="40"/>
      <c r="W37" s="39"/>
      <c r="X37" s="44"/>
      <c r="Z37" s="101"/>
      <c r="AA37" s="120"/>
      <c r="AB37" s="122"/>
      <c r="AC37" s="122"/>
      <c r="AD37" s="215"/>
      <c r="AE37" s="229"/>
      <c r="AG37" s="101"/>
      <c r="AH37" s="122"/>
      <c r="AI37" s="122"/>
      <c r="AJ37" s="122"/>
      <c r="AK37" s="156"/>
      <c r="AL37" s="229"/>
      <c r="AM37" s="101"/>
      <c r="AN37" s="122"/>
      <c r="AO37" s="122"/>
      <c r="AP37" s="122"/>
      <c r="AQ37" s="156"/>
      <c r="AR37" s="229"/>
      <c r="AS37" s="101"/>
      <c r="AT37" s="122"/>
      <c r="AU37" s="122"/>
      <c r="AV37" s="122"/>
      <c r="AW37" s="156"/>
      <c r="AX37" s="229"/>
      <c r="AY37" s="101"/>
      <c r="AZ37" s="122"/>
      <c r="BA37" s="122"/>
      <c r="BB37" s="122"/>
      <c r="BC37" s="156"/>
      <c r="BD37" s="229"/>
      <c r="BE37" s="101"/>
      <c r="BF37" s="122"/>
      <c r="BG37" s="122"/>
      <c r="BH37" s="407"/>
      <c r="BI37" s="156"/>
      <c r="BJ37" s="229"/>
      <c r="BK37" s="101"/>
      <c r="BL37" s="122"/>
      <c r="BM37" s="122"/>
      <c r="BN37" s="122"/>
      <c r="BO37" s="156"/>
      <c r="BP37" s="229"/>
      <c r="BQ37" s="101"/>
      <c r="BR37" s="122"/>
      <c r="BS37" s="122"/>
      <c r="BT37" s="122"/>
      <c r="BU37" s="156"/>
      <c r="BV37" s="229"/>
      <c r="BW37" s="101"/>
      <c r="BX37" s="122"/>
      <c r="BY37" s="122"/>
      <c r="BZ37" s="122"/>
      <c r="CA37" s="156"/>
      <c r="CB37" s="229"/>
      <c r="CC37" s="101"/>
      <c r="CD37" s="122"/>
      <c r="CE37" s="122"/>
      <c r="CF37" s="122"/>
      <c r="CG37" s="215"/>
      <c r="CH37" s="210"/>
      <c r="CI37" s="255"/>
      <c r="CJ37" s="255"/>
    </row>
    <row r="38" spans="1:88">
      <c r="A38" s="100" t="s">
        <v>16</v>
      </c>
      <c r="B38" s="123">
        <f t="shared" ref="B38:F38" si="133">SUM(B39:B44)</f>
        <v>26.62</v>
      </c>
      <c r="C38" s="123">
        <f t="shared" si="133"/>
        <v>37.89</v>
      </c>
      <c r="D38" s="123">
        <f t="shared" si="133"/>
        <v>39.159999999999997</v>
      </c>
      <c r="E38" s="396">
        <f t="shared" si="133"/>
        <v>28.1</v>
      </c>
      <c r="F38" s="230">
        <f t="shared" si="133"/>
        <v>-11.06</v>
      </c>
      <c r="G38" s="100" t="s">
        <v>16</v>
      </c>
      <c r="H38" s="123">
        <f t="shared" ref="H38:L38" si="134">SUM(H39:H44)</f>
        <v>42.92</v>
      </c>
      <c r="I38" s="123">
        <f t="shared" si="134"/>
        <v>39.5</v>
      </c>
      <c r="J38" s="123">
        <f t="shared" si="134"/>
        <v>41.7</v>
      </c>
      <c r="K38" s="157">
        <f t="shared" si="134"/>
        <v>38.36</v>
      </c>
      <c r="L38" s="230">
        <f t="shared" si="134"/>
        <v>-3.3400000000000016</v>
      </c>
      <c r="M38" s="100" t="s">
        <v>16</v>
      </c>
      <c r="N38" s="123">
        <f t="shared" ref="N38:R38" si="135">SUM(N39:N44)</f>
        <v>23.31</v>
      </c>
      <c r="O38" s="123">
        <f t="shared" si="135"/>
        <v>42.71</v>
      </c>
      <c r="P38" s="123">
        <f t="shared" si="135"/>
        <v>42.370000000000005</v>
      </c>
      <c r="Q38" s="157">
        <f t="shared" si="135"/>
        <v>27.630000000000003</v>
      </c>
      <c r="R38" s="230">
        <f t="shared" si="135"/>
        <v>-14.739999999999998</v>
      </c>
      <c r="T38" s="89">
        <f t="shared" ref="T38:X38" si="136">SUM(T39:T44)</f>
        <v>26.62</v>
      </c>
      <c r="U38" s="36">
        <f t="shared" si="136"/>
        <v>42.92</v>
      </c>
      <c r="V38" s="36">
        <f t="shared" si="136"/>
        <v>23.339999999999996</v>
      </c>
      <c r="W38" s="36">
        <f t="shared" si="136"/>
        <v>92.88</v>
      </c>
      <c r="X38" s="45" t="e">
        <f t="shared" si="136"/>
        <v>#REF!</v>
      </c>
      <c r="Z38" s="100" t="s">
        <v>16</v>
      </c>
      <c r="AA38" s="123">
        <f t="shared" ref="AA38:AD38" si="137">SUM(AA39:AA44)</f>
        <v>30.869999999999997</v>
      </c>
      <c r="AB38" s="123">
        <f t="shared" si="137"/>
        <v>39.03</v>
      </c>
      <c r="AC38" s="123">
        <f t="shared" si="137"/>
        <v>31.840000000000003</v>
      </c>
      <c r="AD38" s="216">
        <f t="shared" si="137"/>
        <v>24.979999999999997</v>
      </c>
      <c r="AE38" s="230">
        <f t="shared" ref="AE38" si="138">SUM(AE39:AE44)</f>
        <v>-6.8600000000000012</v>
      </c>
      <c r="AG38" s="100" t="s">
        <v>16</v>
      </c>
      <c r="AH38" s="275">
        <f t="shared" ref="AH38:AL38" si="139">SUM(AH39:AH44)</f>
        <v>41.09</v>
      </c>
      <c r="AI38" s="123">
        <f t="shared" si="139"/>
        <v>38.700000000000003</v>
      </c>
      <c r="AJ38" s="123">
        <f t="shared" si="139"/>
        <v>31.869999999999997</v>
      </c>
      <c r="AK38" s="157">
        <f t="shared" si="139"/>
        <v>27.72</v>
      </c>
      <c r="AL38" s="230">
        <f t="shared" si="139"/>
        <v>-4.1499999999999995</v>
      </c>
      <c r="AM38" s="100" t="s">
        <v>16</v>
      </c>
      <c r="AN38" s="275">
        <f t="shared" ref="AN38:AR38" si="140">SUM(AN39:AN44)</f>
        <v>23.110000000000003</v>
      </c>
      <c r="AO38" s="123">
        <f t="shared" si="140"/>
        <v>39.5</v>
      </c>
      <c r="AP38" s="123">
        <f t="shared" si="140"/>
        <v>29.03</v>
      </c>
      <c r="AQ38" s="157">
        <f t="shared" si="140"/>
        <v>31.910000000000004</v>
      </c>
      <c r="AR38" s="230">
        <f t="shared" si="140"/>
        <v>2.8800000000000012</v>
      </c>
      <c r="AS38" s="100" t="s">
        <v>16</v>
      </c>
      <c r="AT38" s="123">
        <f t="shared" ref="AT38:BC38" si="141">SUM(AT39:AT44)</f>
        <v>19.73</v>
      </c>
      <c r="AU38" s="123">
        <f t="shared" si="141"/>
        <v>41.51</v>
      </c>
      <c r="AV38" s="123">
        <f t="shared" si="141"/>
        <v>27.97</v>
      </c>
      <c r="AW38" s="157">
        <f t="shared" si="141"/>
        <v>28.96</v>
      </c>
      <c r="AX38" s="230">
        <f t="shared" si="141"/>
        <v>0.99000000000000221</v>
      </c>
      <c r="AY38" s="100" t="s">
        <v>16</v>
      </c>
      <c r="AZ38" s="123">
        <f t="shared" si="141"/>
        <v>20.979999999999997</v>
      </c>
      <c r="BA38" s="123">
        <f t="shared" si="141"/>
        <v>42.2</v>
      </c>
      <c r="BB38" s="123">
        <f t="shared" si="141"/>
        <v>29.65</v>
      </c>
      <c r="BC38" s="123">
        <f t="shared" si="141"/>
        <v>20.238884092999999</v>
      </c>
      <c r="BD38" s="230">
        <f t="shared" ref="BD38" si="142">SUM(BD39:BD44)</f>
        <v>-9.4111159070000028</v>
      </c>
      <c r="BE38" s="100" t="s">
        <v>16</v>
      </c>
      <c r="BF38" s="275">
        <f t="shared" ref="BF38:BJ38" si="143">SUM(BF39:BF44)</f>
        <v>18.39</v>
      </c>
      <c r="BG38" s="123">
        <f t="shared" si="143"/>
        <v>42.179999999999993</v>
      </c>
      <c r="BH38" s="408">
        <f t="shared" si="143"/>
        <v>24.25</v>
      </c>
      <c r="BI38" s="157">
        <f t="shared" si="143"/>
        <v>19.05</v>
      </c>
      <c r="BJ38" s="230">
        <f t="shared" si="143"/>
        <v>-5.2</v>
      </c>
      <c r="BK38" s="100" t="s">
        <v>16</v>
      </c>
      <c r="BL38" s="123">
        <f t="shared" ref="BL38:BP38" si="144">SUM(BL39:BL44)</f>
        <v>32.519999999999996</v>
      </c>
      <c r="BM38" s="123">
        <f t="shared" si="144"/>
        <v>41.849999999999994</v>
      </c>
      <c r="BN38" s="123">
        <f t="shared" si="144"/>
        <v>35.419999999999995</v>
      </c>
      <c r="BO38" s="157">
        <f t="shared" si="144"/>
        <v>39.35</v>
      </c>
      <c r="BP38" s="230">
        <f t="shared" si="144"/>
        <v>3.9300000000000046</v>
      </c>
      <c r="BQ38" s="100" t="s">
        <v>16</v>
      </c>
      <c r="BR38" s="123">
        <f t="shared" ref="BR38:BV38" si="145">SUM(BR39:BR44)</f>
        <v>19.600000000000001</v>
      </c>
      <c r="BS38" s="123">
        <f t="shared" si="145"/>
        <v>42.39</v>
      </c>
      <c r="BT38" s="123">
        <f t="shared" si="145"/>
        <v>35.68</v>
      </c>
      <c r="BU38" s="157">
        <f t="shared" si="145"/>
        <v>26.57</v>
      </c>
      <c r="BV38" s="230">
        <f t="shared" si="145"/>
        <v>-9.1100000000000012</v>
      </c>
      <c r="BW38" s="100" t="s">
        <v>16</v>
      </c>
      <c r="BX38" s="123">
        <f t="shared" ref="BX38:CB38" si="146">SUM(BX39:BX44)</f>
        <v>34.33</v>
      </c>
      <c r="BY38" s="123">
        <f t="shared" si="146"/>
        <v>39.1</v>
      </c>
      <c r="BZ38" s="123">
        <f t="shared" si="146"/>
        <v>35.950000000000003</v>
      </c>
      <c r="CA38" s="157">
        <f t="shared" si="146"/>
        <v>31.310000000000002</v>
      </c>
      <c r="CB38" s="230">
        <f t="shared" si="146"/>
        <v>-4.6399999999999997</v>
      </c>
      <c r="CC38" s="100" t="s">
        <v>16</v>
      </c>
      <c r="CD38" s="123">
        <f t="shared" ref="CD38:CG38" si="147">SUM(CD39:CD44)</f>
        <v>333.47</v>
      </c>
      <c r="CE38" s="123">
        <f t="shared" si="147"/>
        <v>486.56000000000006</v>
      </c>
      <c r="CF38" s="123">
        <f t="shared" si="147"/>
        <v>404.89000000000004</v>
      </c>
      <c r="CG38" s="216">
        <f t="shared" si="147"/>
        <v>344.17888409299997</v>
      </c>
      <c r="CH38" s="211">
        <f t="shared" ref="CH38" si="148">SUM(CH39:CH44)</f>
        <v>-142.38111590700004</v>
      </c>
      <c r="CI38" s="256">
        <f t="shared" ref="CI38:CI44" si="149">+(CG38/CD38)-1</f>
        <v>3.2113485749842408E-2</v>
      </c>
      <c r="CJ38" s="256">
        <f t="shared" ref="CJ38:CJ44" si="150">+CG38/CE38</f>
        <v>0.70737192554463979</v>
      </c>
    </row>
    <row r="39" spans="1:88">
      <c r="A39" s="101" t="s">
        <v>17</v>
      </c>
      <c r="B39" s="120">
        <v>4.32</v>
      </c>
      <c r="C39" s="122">
        <v>8.84</v>
      </c>
      <c r="D39" s="120">
        <v>14.19</v>
      </c>
      <c r="E39" s="158">
        <v>10.85</v>
      </c>
      <c r="F39" s="229">
        <f t="shared" ref="F39:F49" si="151">E39-D39</f>
        <v>-3.34</v>
      </c>
      <c r="G39" s="101" t="s">
        <v>17</v>
      </c>
      <c r="H39" s="120">
        <v>14.37</v>
      </c>
      <c r="I39" s="122">
        <v>9.11</v>
      </c>
      <c r="J39" s="120">
        <v>11.94</v>
      </c>
      <c r="K39" s="158">
        <v>9.6</v>
      </c>
      <c r="L39" s="229">
        <f t="shared" ref="L39:L49" si="152">K39-J39</f>
        <v>-2.34</v>
      </c>
      <c r="M39" s="101" t="s">
        <v>17</v>
      </c>
      <c r="N39" s="120">
        <v>6.1</v>
      </c>
      <c r="O39" s="122">
        <v>8.84</v>
      </c>
      <c r="P39" s="120">
        <v>12.94</v>
      </c>
      <c r="Q39" s="158">
        <v>8.41</v>
      </c>
      <c r="R39" s="229">
        <f t="shared" ref="R39:R49" si="153">Q39-P39</f>
        <v>-4.5299999999999994</v>
      </c>
      <c r="T39" s="90">
        <v>4.32</v>
      </c>
      <c r="U39" s="40">
        <v>14.37</v>
      </c>
      <c r="V39" s="40">
        <f>'[1]Sales Productwise - Oleo '!E39</f>
        <v>6.1</v>
      </c>
      <c r="W39" s="39">
        <f t="shared" ref="W39:W44" si="154">SUM(T39:V39)</f>
        <v>24.79</v>
      </c>
      <c r="X39" s="44" t="e">
        <f>#REF!-#REF!</f>
        <v>#REF!</v>
      </c>
      <c r="Z39" s="101" t="s">
        <v>17</v>
      </c>
      <c r="AA39" s="120">
        <v>2.0299999999999998</v>
      </c>
      <c r="AB39" s="122">
        <v>7.43</v>
      </c>
      <c r="AC39" s="120">
        <v>8.99</v>
      </c>
      <c r="AD39" s="215">
        <v>7.33</v>
      </c>
      <c r="AE39" s="229">
        <f t="shared" ref="AE39:AE49" si="155">AD39-AC39</f>
        <v>-1.6600000000000001</v>
      </c>
      <c r="AG39" s="101" t="s">
        <v>17</v>
      </c>
      <c r="AH39" s="120">
        <v>11.07</v>
      </c>
      <c r="AI39" s="122">
        <v>7.16</v>
      </c>
      <c r="AJ39" s="120">
        <v>8.4499999999999993</v>
      </c>
      <c r="AK39" s="158">
        <v>6.88</v>
      </c>
      <c r="AL39" s="229">
        <f t="shared" ref="AL39:AL49" si="156">AK39-AJ39</f>
        <v>-1.5699999999999994</v>
      </c>
      <c r="AM39" s="101" t="s">
        <v>17</v>
      </c>
      <c r="AN39" s="120">
        <v>5.47</v>
      </c>
      <c r="AO39" s="122">
        <v>9.43</v>
      </c>
      <c r="AP39" s="120">
        <v>3.5</v>
      </c>
      <c r="AQ39" s="158">
        <v>2.76</v>
      </c>
      <c r="AR39" s="229">
        <f t="shared" ref="AR39:AR49" si="157">AQ39-AP39</f>
        <v>-0.74000000000000021</v>
      </c>
      <c r="AS39" s="101" t="s">
        <v>17</v>
      </c>
      <c r="AT39" s="120">
        <v>4.1900000000000004</v>
      </c>
      <c r="AU39" s="122">
        <v>9.6999999999999993</v>
      </c>
      <c r="AV39" s="120">
        <v>2.39</v>
      </c>
      <c r="AW39" s="158">
        <v>2.21</v>
      </c>
      <c r="AX39" s="229">
        <f t="shared" ref="AX39:AX49" si="158">AW39-AV39</f>
        <v>-0.18000000000000016</v>
      </c>
      <c r="AY39" s="101" t="s">
        <v>17</v>
      </c>
      <c r="AZ39" s="120">
        <v>1.95</v>
      </c>
      <c r="BA39" s="122">
        <v>9.43</v>
      </c>
      <c r="BB39" s="120">
        <v>0</v>
      </c>
      <c r="BC39" s="158">
        <v>8.0999999999999996E-3</v>
      </c>
      <c r="BD39" s="229">
        <f t="shared" ref="BD39:BD49" si="159">BC39-BB39</f>
        <v>8.0999999999999996E-3</v>
      </c>
      <c r="BE39" s="101" t="s">
        <v>17</v>
      </c>
      <c r="BF39" s="120">
        <v>-7.0000000000000007E-2</v>
      </c>
      <c r="BG39" s="122">
        <v>9.6999999999999993</v>
      </c>
      <c r="BH39" s="409">
        <v>2.41</v>
      </c>
      <c r="BI39" s="158">
        <v>0.97</v>
      </c>
      <c r="BJ39" s="229">
        <f t="shared" ref="BJ39:BJ49" si="160">BI39-BH39</f>
        <v>-1.4400000000000002</v>
      </c>
      <c r="BK39" s="101" t="s">
        <v>17</v>
      </c>
      <c r="BL39" s="120">
        <v>2.39</v>
      </c>
      <c r="BM39" s="122">
        <v>9.6999999999999993</v>
      </c>
      <c r="BN39" s="120">
        <v>6.44</v>
      </c>
      <c r="BO39" s="120">
        <v>7.26</v>
      </c>
      <c r="BP39" s="229">
        <f t="shared" ref="BP39:BP49" si="161">BO39-BN39</f>
        <v>0.8199999999999994</v>
      </c>
      <c r="BQ39" s="101" t="s">
        <v>17</v>
      </c>
      <c r="BR39" s="120">
        <v>4.47</v>
      </c>
      <c r="BS39" s="122">
        <v>9.43</v>
      </c>
      <c r="BT39" s="120">
        <v>5.25</v>
      </c>
      <c r="BU39" s="158">
        <v>4.12</v>
      </c>
      <c r="BV39" s="229">
        <f t="shared" ref="BV39:BV49" si="162">BU39-BT39</f>
        <v>-1.1299999999999999</v>
      </c>
      <c r="BW39" s="101" t="s">
        <v>17</v>
      </c>
      <c r="BX39" s="120">
        <v>16.22</v>
      </c>
      <c r="BY39" s="122">
        <v>9.43</v>
      </c>
      <c r="BZ39" s="120">
        <v>8.9</v>
      </c>
      <c r="CA39" s="158">
        <v>6.32</v>
      </c>
      <c r="CB39" s="229">
        <f t="shared" ref="CB39:CB49" si="163">CA39-BZ39</f>
        <v>-2.58</v>
      </c>
      <c r="CC39" s="101" t="s">
        <v>17</v>
      </c>
      <c r="CD39" s="120">
        <f t="shared" ref="CD39:CD49" si="164">B39+H39+N39+AA39+AH39+AN39+AT39+AZ39+BF39+BL39+BR39+BX39</f>
        <v>72.509999999999991</v>
      </c>
      <c r="CE39" s="120">
        <f t="shared" ref="CE39:CE49" si="165">C39+I39+O39+AB39+AI39+AO39+AU39+BA39+BG39+BM39+BS39+BY39</f>
        <v>108.20000000000002</v>
      </c>
      <c r="CF39" s="120">
        <f t="shared" ref="CF39:CF49" si="166">D39+J39+P39+AC39+AJ39+AP39+AV39+BB39+BH39+BN39+BT39+BZ39</f>
        <v>85.4</v>
      </c>
      <c r="CG39" s="120">
        <f t="shared" ref="CG39:CG49" si="167">E39+K39+Q39+AD39+AK39+AQ39+AW39+BC39+BI39+BO39+BU39+CA39</f>
        <v>66.718099999999993</v>
      </c>
      <c r="CH39" s="209">
        <f t="shared" ref="CH39:CH49" si="168">CG39-CE39</f>
        <v>-41.481900000000024</v>
      </c>
      <c r="CI39" s="254">
        <f t="shared" si="149"/>
        <v>-7.9877258309198673E-2</v>
      </c>
      <c r="CJ39" s="254">
        <f t="shared" si="150"/>
        <v>0.6166182994454712</v>
      </c>
    </row>
    <row r="40" spans="1:88">
      <c r="A40" s="101" t="s">
        <v>18</v>
      </c>
      <c r="B40" s="120">
        <v>0.96</v>
      </c>
      <c r="C40" s="122">
        <v>0.7</v>
      </c>
      <c r="D40" s="120">
        <v>0.79</v>
      </c>
      <c r="E40" s="158">
        <v>0.78</v>
      </c>
      <c r="F40" s="229">
        <f t="shared" si="151"/>
        <v>-1.0000000000000009E-2</v>
      </c>
      <c r="G40" s="101" t="s">
        <v>18</v>
      </c>
      <c r="H40" s="120">
        <v>0</v>
      </c>
      <c r="I40" s="122">
        <v>0.97</v>
      </c>
      <c r="J40" s="120">
        <v>0.75</v>
      </c>
      <c r="K40" s="158">
        <v>1.03</v>
      </c>
      <c r="L40" s="229">
        <f t="shared" si="152"/>
        <v>0.28000000000000003</v>
      </c>
      <c r="M40" s="101" t="s">
        <v>18</v>
      </c>
      <c r="N40" s="120">
        <v>0</v>
      </c>
      <c r="O40" s="122">
        <v>1.1399999999999999</v>
      </c>
      <c r="P40" s="120">
        <v>0.26</v>
      </c>
      <c r="Q40" s="158">
        <v>0.82</v>
      </c>
      <c r="R40" s="229">
        <f t="shared" si="153"/>
        <v>0.55999999999999994</v>
      </c>
      <c r="T40" s="90">
        <v>0.96</v>
      </c>
      <c r="U40" s="40">
        <v>0</v>
      </c>
      <c r="V40" s="40">
        <f>'[1]Sales Productwise - Oleo '!E40</f>
        <v>0</v>
      </c>
      <c r="W40" s="39">
        <f t="shared" si="154"/>
        <v>0.96</v>
      </c>
      <c r="X40" s="44" t="e">
        <f>#REF!-#REF!</f>
        <v>#REF!</v>
      </c>
      <c r="Z40" s="101" t="s">
        <v>18</v>
      </c>
      <c r="AA40" s="120">
        <v>0</v>
      </c>
      <c r="AB40" s="122">
        <v>1.1399999999999999</v>
      </c>
      <c r="AC40" s="120">
        <v>1.9</v>
      </c>
      <c r="AD40" s="215">
        <v>0</v>
      </c>
      <c r="AE40" s="229">
        <f t="shared" si="155"/>
        <v>-1.9</v>
      </c>
      <c r="AG40" s="101" t="s">
        <v>18</v>
      </c>
      <c r="AH40" s="120">
        <v>0</v>
      </c>
      <c r="AI40" s="122">
        <v>0.7</v>
      </c>
      <c r="AJ40" s="120">
        <v>1.95</v>
      </c>
      <c r="AK40" s="158">
        <v>1.62</v>
      </c>
      <c r="AL40" s="229">
        <f t="shared" si="156"/>
        <v>-0.32999999999999985</v>
      </c>
      <c r="AM40" s="101" t="s">
        <v>18</v>
      </c>
      <c r="AN40" s="120">
        <v>0</v>
      </c>
      <c r="AO40" s="122">
        <v>0.88</v>
      </c>
      <c r="AP40" s="120">
        <v>0.72</v>
      </c>
      <c r="AQ40" s="158">
        <v>0.16</v>
      </c>
      <c r="AR40" s="229">
        <f t="shared" si="157"/>
        <v>-0.55999999999999994</v>
      </c>
      <c r="AS40" s="101" t="s">
        <v>18</v>
      </c>
      <c r="AT40" s="120">
        <v>0</v>
      </c>
      <c r="AU40" s="122">
        <v>0.7</v>
      </c>
      <c r="AV40" s="120">
        <v>1.0900000000000001</v>
      </c>
      <c r="AW40" s="158">
        <v>1.0900000000000001</v>
      </c>
      <c r="AX40" s="229">
        <f t="shared" si="158"/>
        <v>0</v>
      </c>
      <c r="AY40" s="101" t="s">
        <v>18</v>
      </c>
      <c r="AZ40" s="120">
        <v>0</v>
      </c>
      <c r="BA40" s="122">
        <v>1.1399999999999999</v>
      </c>
      <c r="BB40" s="120">
        <v>1.37</v>
      </c>
      <c r="BC40" s="158">
        <v>1.9361096019999999</v>
      </c>
      <c r="BD40" s="229">
        <f t="shared" si="159"/>
        <v>0.56610960199999982</v>
      </c>
      <c r="BE40" s="101" t="s">
        <v>18</v>
      </c>
      <c r="BF40" s="120">
        <v>0.61</v>
      </c>
      <c r="BG40" s="122">
        <v>0.7</v>
      </c>
      <c r="BH40" s="409">
        <v>0</v>
      </c>
      <c r="BI40" s="158">
        <v>0</v>
      </c>
      <c r="BJ40" s="229">
        <f t="shared" si="160"/>
        <v>0</v>
      </c>
      <c r="BK40" s="101" t="s">
        <v>18</v>
      </c>
      <c r="BL40" s="120">
        <v>0.93</v>
      </c>
      <c r="BM40" s="122">
        <v>0.7</v>
      </c>
      <c r="BN40" s="120">
        <v>0</v>
      </c>
      <c r="BO40" s="120">
        <v>0.03</v>
      </c>
      <c r="BP40" s="229">
        <f t="shared" si="161"/>
        <v>0.03</v>
      </c>
      <c r="BQ40" s="101" t="s">
        <v>18</v>
      </c>
      <c r="BR40" s="120">
        <v>1.19</v>
      </c>
      <c r="BS40" s="122">
        <v>0.97</v>
      </c>
      <c r="BT40" s="120">
        <v>0.55000000000000004</v>
      </c>
      <c r="BU40" s="158">
        <v>0.48</v>
      </c>
      <c r="BV40" s="229">
        <f t="shared" si="162"/>
        <v>-7.0000000000000062E-2</v>
      </c>
      <c r="BW40" s="101" t="s">
        <v>18</v>
      </c>
      <c r="BX40" s="120">
        <v>0.28000000000000003</v>
      </c>
      <c r="BY40" s="122">
        <v>0.88</v>
      </c>
      <c r="BZ40" s="120">
        <v>1.65</v>
      </c>
      <c r="CA40" s="158">
        <v>0.51</v>
      </c>
      <c r="CB40" s="229">
        <f t="shared" si="163"/>
        <v>-1.1399999999999999</v>
      </c>
      <c r="CC40" s="101" t="s">
        <v>18</v>
      </c>
      <c r="CD40" s="120">
        <f t="shared" si="164"/>
        <v>3.9699999999999998</v>
      </c>
      <c r="CE40" s="120">
        <f t="shared" si="165"/>
        <v>10.62</v>
      </c>
      <c r="CF40" s="120">
        <f t="shared" si="166"/>
        <v>11.030000000000001</v>
      </c>
      <c r="CG40" s="120">
        <f t="shared" si="167"/>
        <v>8.4561096019999997</v>
      </c>
      <c r="CH40" s="209">
        <f t="shared" si="168"/>
        <v>-2.1638903979999995</v>
      </c>
      <c r="CI40" s="254">
        <f t="shared" si="149"/>
        <v>1.1300024186397986</v>
      </c>
      <c r="CJ40" s="254">
        <f t="shared" si="150"/>
        <v>0.79624384199623355</v>
      </c>
    </row>
    <row r="41" spans="1:88">
      <c r="A41" s="101" t="s">
        <v>19</v>
      </c>
      <c r="B41" s="120">
        <v>3.88</v>
      </c>
      <c r="C41" s="122">
        <v>7.18</v>
      </c>
      <c r="D41" s="120">
        <v>2.29</v>
      </c>
      <c r="E41" s="158">
        <v>3.19</v>
      </c>
      <c r="F41" s="229">
        <f t="shared" si="151"/>
        <v>0.89999999999999991</v>
      </c>
      <c r="G41" s="101" t="s">
        <v>19</v>
      </c>
      <c r="H41" s="120">
        <v>3.66</v>
      </c>
      <c r="I41" s="122">
        <v>6.87</v>
      </c>
      <c r="J41" s="120">
        <v>3.65</v>
      </c>
      <c r="K41" s="158">
        <v>3.16</v>
      </c>
      <c r="L41" s="229">
        <f t="shared" si="152"/>
        <v>-0.48999999999999977</v>
      </c>
      <c r="M41" s="101" t="s">
        <v>19</v>
      </c>
      <c r="N41" s="120">
        <v>4.1399999999999997</v>
      </c>
      <c r="O41" s="122">
        <v>7.31</v>
      </c>
      <c r="P41" s="120">
        <v>3.26</v>
      </c>
      <c r="Q41" s="158">
        <v>3.71</v>
      </c>
      <c r="R41" s="229">
        <f t="shared" si="153"/>
        <v>0.45000000000000018</v>
      </c>
      <c r="T41" s="90">
        <v>3.88</v>
      </c>
      <c r="U41" s="40">
        <v>3.66</v>
      </c>
      <c r="V41" s="40">
        <f>'[1]Sales Productwise - Oleo '!E41</f>
        <v>4.1399999999999997</v>
      </c>
      <c r="W41" s="39">
        <f t="shared" si="154"/>
        <v>11.68</v>
      </c>
      <c r="X41" s="44" t="e">
        <f>#REF!-#REF!</f>
        <v>#REF!</v>
      </c>
      <c r="Z41" s="101" t="s">
        <v>19</v>
      </c>
      <c r="AA41" s="120">
        <v>3.43</v>
      </c>
      <c r="AB41" s="122">
        <v>5.66</v>
      </c>
      <c r="AC41" s="120">
        <v>4.28</v>
      </c>
      <c r="AD41" s="215">
        <v>3.46</v>
      </c>
      <c r="AE41" s="229">
        <f t="shared" si="155"/>
        <v>-0.82000000000000028</v>
      </c>
      <c r="AG41" s="101" t="s">
        <v>19</v>
      </c>
      <c r="AH41" s="120">
        <v>3.8</v>
      </c>
      <c r="AI41" s="122">
        <v>5.19</v>
      </c>
      <c r="AJ41" s="120">
        <v>2.1</v>
      </c>
      <c r="AK41" s="158">
        <v>2.44</v>
      </c>
      <c r="AL41" s="229">
        <f t="shared" si="156"/>
        <v>0.33999999999999986</v>
      </c>
      <c r="AM41" s="101" t="s">
        <v>19</v>
      </c>
      <c r="AN41" s="120">
        <v>3.08</v>
      </c>
      <c r="AO41" s="122">
        <v>5.69</v>
      </c>
      <c r="AP41" s="120">
        <v>2.58</v>
      </c>
      <c r="AQ41" s="158">
        <v>2.33</v>
      </c>
      <c r="AR41" s="229">
        <f t="shared" si="157"/>
        <v>-0.25</v>
      </c>
      <c r="AS41" s="101" t="s">
        <v>19</v>
      </c>
      <c r="AT41" s="120">
        <v>2.87</v>
      </c>
      <c r="AU41" s="122">
        <v>5.23</v>
      </c>
      <c r="AV41" s="120">
        <v>3.7</v>
      </c>
      <c r="AW41" s="158">
        <v>4.0999999999999996</v>
      </c>
      <c r="AX41" s="229">
        <f t="shared" si="158"/>
        <v>0.39999999999999947</v>
      </c>
      <c r="AY41" s="101" t="s">
        <v>19</v>
      </c>
      <c r="AZ41" s="120">
        <v>2.82</v>
      </c>
      <c r="BA41" s="122">
        <v>5.24</v>
      </c>
      <c r="BB41" s="120">
        <v>3.97</v>
      </c>
      <c r="BC41" s="158">
        <v>3.9580219019999996</v>
      </c>
      <c r="BD41" s="229">
        <f t="shared" si="159"/>
        <v>-1.1978098000000603E-2</v>
      </c>
      <c r="BE41" s="101" t="s">
        <v>19</v>
      </c>
      <c r="BF41" s="120">
        <v>3.19</v>
      </c>
      <c r="BG41" s="122">
        <v>5.59</v>
      </c>
      <c r="BH41" s="409">
        <v>4.3600000000000003</v>
      </c>
      <c r="BI41" s="158">
        <v>2.67</v>
      </c>
      <c r="BJ41" s="229">
        <f t="shared" si="160"/>
        <v>-1.6900000000000004</v>
      </c>
      <c r="BK41" s="101" t="s">
        <v>19</v>
      </c>
      <c r="BL41" s="120">
        <v>2.5499999999999998</v>
      </c>
      <c r="BM41" s="122">
        <v>5.49</v>
      </c>
      <c r="BN41" s="120">
        <v>4.74</v>
      </c>
      <c r="BO41" s="120">
        <v>3.42</v>
      </c>
      <c r="BP41" s="229">
        <f t="shared" si="161"/>
        <v>-1.3200000000000003</v>
      </c>
      <c r="BQ41" s="101" t="s">
        <v>19</v>
      </c>
      <c r="BR41" s="120">
        <v>3.5</v>
      </c>
      <c r="BS41" s="122">
        <v>6.12</v>
      </c>
      <c r="BT41" s="120">
        <v>5.0999999999999996</v>
      </c>
      <c r="BU41" s="158">
        <v>3.27</v>
      </c>
      <c r="BV41" s="229">
        <f t="shared" si="162"/>
        <v>-1.8299999999999996</v>
      </c>
      <c r="BW41" s="101" t="s">
        <v>19</v>
      </c>
      <c r="BX41" s="120">
        <v>6.92</v>
      </c>
      <c r="BY41" s="122">
        <v>5.26</v>
      </c>
      <c r="BZ41" s="120">
        <v>4.78</v>
      </c>
      <c r="CA41" s="158">
        <v>4.22</v>
      </c>
      <c r="CB41" s="229">
        <f t="shared" si="163"/>
        <v>-0.5600000000000005</v>
      </c>
      <c r="CC41" s="101" t="s">
        <v>19</v>
      </c>
      <c r="CD41" s="120">
        <f t="shared" si="164"/>
        <v>43.84</v>
      </c>
      <c r="CE41" s="120">
        <f t="shared" si="165"/>
        <v>70.83</v>
      </c>
      <c r="CF41" s="120">
        <f t="shared" si="166"/>
        <v>44.81</v>
      </c>
      <c r="CG41" s="120">
        <f t="shared" si="167"/>
        <v>39.928021902000005</v>
      </c>
      <c r="CH41" s="209">
        <f t="shared" si="168"/>
        <v>-30.901978097999994</v>
      </c>
      <c r="CI41" s="254">
        <f t="shared" si="149"/>
        <v>-8.9233077052919718E-2</v>
      </c>
      <c r="CJ41" s="254">
        <f t="shared" si="150"/>
        <v>0.5637162487928844</v>
      </c>
    </row>
    <row r="42" spans="1:88">
      <c r="A42" s="101" t="s">
        <v>20</v>
      </c>
      <c r="B42" s="120">
        <v>2.83</v>
      </c>
      <c r="C42" s="120">
        <v>4.0999999999999996</v>
      </c>
      <c r="D42" s="120">
        <v>3.52</v>
      </c>
      <c r="E42" s="158">
        <v>2.86</v>
      </c>
      <c r="F42" s="229">
        <f t="shared" si="151"/>
        <v>-0.66000000000000014</v>
      </c>
      <c r="G42" s="101" t="s">
        <v>20</v>
      </c>
      <c r="H42" s="120">
        <v>3.54</v>
      </c>
      <c r="I42" s="120">
        <v>4.0999999999999996</v>
      </c>
      <c r="J42" s="120">
        <v>7.64</v>
      </c>
      <c r="K42" s="158">
        <v>7.6</v>
      </c>
      <c r="L42" s="229">
        <f t="shared" si="152"/>
        <v>-4.0000000000000036E-2</v>
      </c>
      <c r="M42" s="101" t="s">
        <v>20</v>
      </c>
      <c r="N42" s="120">
        <v>3</v>
      </c>
      <c r="O42" s="120">
        <v>4.0999999999999996</v>
      </c>
      <c r="P42" s="120">
        <v>4.6399999999999997</v>
      </c>
      <c r="Q42" s="158">
        <v>2.69</v>
      </c>
      <c r="R42" s="229">
        <f t="shared" si="153"/>
        <v>-1.9499999999999997</v>
      </c>
      <c r="T42" s="90">
        <v>2.83</v>
      </c>
      <c r="U42" s="40">
        <v>3.54</v>
      </c>
      <c r="V42" s="40">
        <f>'[1]Sales Productwise - Oleo '!E42</f>
        <v>3</v>
      </c>
      <c r="W42" s="39">
        <f t="shared" si="154"/>
        <v>9.370000000000001</v>
      </c>
      <c r="X42" s="44" t="e">
        <f>#REF!-#REF!</f>
        <v>#REF!</v>
      </c>
      <c r="Z42" s="101" t="s">
        <v>20</v>
      </c>
      <c r="AA42" s="120">
        <v>2.88</v>
      </c>
      <c r="AB42" s="120">
        <v>4.0999999999999996</v>
      </c>
      <c r="AC42" s="120">
        <v>3.18</v>
      </c>
      <c r="AD42" s="215">
        <v>2.75</v>
      </c>
      <c r="AE42" s="229">
        <f t="shared" si="155"/>
        <v>-0.43000000000000016</v>
      </c>
      <c r="AG42" s="101" t="s">
        <v>20</v>
      </c>
      <c r="AH42" s="120">
        <v>4.4400000000000004</v>
      </c>
      <c r="AI42" s="120">
        <v>4.0999999999999996</v>
      </c>
      <c r="AJ42" s="120">
        <v>3.56</v>
      </c>
      <c r="AK42" s="158">
        <v>3.67</v>
      </c>
      <c r="AL42" s="229">
        <f t="shared" si="156"/>
        <v>0.10999999999999988</v>
      </c>
      <c r="AM42" s="101" t="s">
        <v>20</v>
      </c>
      <c r="AN42" s="120">
        <v>1.21</v>
      </c>
      <c r="AO42" s="120">
        <v>4.0999999999999996</v>
      </c>
      <c r="AP42" s="120">
        <v>3.88</v>
      </c>
      <c r="AQ42" s="158">
        <v>3.97</v>
      </c>
      <c r="AR42" s="229">
        <f t="shared" si="157"/>
        <v>9.0000000000000302E-2</v>
      </c>
      <c r="AS42" s="101" t="s">
        <v>20</v>
      </c>
      <c r="AT42" s="120">
        <v>1.34</v>
      </c>
      <c r="AU42" s="120">
        <v>4.0999999999999996</v>
      </c>
      <c r="AV42" s="120">
        <v>4.5199999999999996</v>
      </c>
      <c r="AW42" s="158">
        <v>4.6500000000000004</v>
      </c>
      <c r="AX42" s="229">
        <f t="shared" si="158"/>
        <v>0.13000000000000078</v>
      </c>
      <c r="AY42" s="101" t="s">
        <v>20</v>
      </c>
      <c r="AZ42" s="120">
        <v>2.44</v>
      </c>
      <c r="BA42" s="120">
        <v>4.0999999999999996</v>
      </c>
      <c r="BB42" s="120">
        <v>4.3600000000000003</v>
      </c>
      <c r="BC42" s="158">
        <v>5.1535823629999999</v>
      </c>
      <c r="BD42" s="229">
        <f t="shared" si="159"/>
        <v>0.79358236299999962</v>
      </c>
      <c r="BE42" s="101" t="s">
        <v>20</v>
      </c>
      <c r="BF42" s="120">
        <v>3.12</v>
      </c>
      <c r="BG42" s="120">
        <v>4.0999999999999996</v>
      </c>
      <c r="BH42" s="409">
        <v>4.04</v>
      </c>
      <c r="BI42" s="158">
        <v>2.35</v>
      </c>
      <c r="BJ42" s="229">
        <f t="shared" si="160"/>
        <v>-1.69</v>
      </c>
      <c r="BK42" s="101" t="s">
        <v>20</v>
      </c>
      <c r="BL42" s="120">
        <v>2.1</v>
      </c>
      <c r="BM42" s="120">
        <v>4.0999999999999996</v>
      </c>
      <c r="BN42" s="120">
        <v>3.93</v>
      </c>
      <c r="BO42" s="120">
        <v>7.56</v>
      </c>
      <c r="BP42" s="229">
        <f t="shared" si="161"/>
        <v>3.6299999999999994</v>
      </c>
      <c r="BQ42" s="101" t="s">
        <v>20</v>
      </c>
      <c r="BR42" s="120">
        <v>2.2400000000000002</v>
      </c>
      <c r="BS42" s="120">
        <v>4.0999999999999996</v>
      </c>
      <c r="BT42" s="120">
        <v>6.61</v>
      </c>
      <c r="BU42" s="158">
        <v>6.92</v>
      </c>
      <c r="BV42" s="229">
        <f t="shared" si="162"/>
        <v>0.30999999999999961</v>
      </c>
      <c r="BW42" s="101" t="s">
        <v>20</v>
      </c>
      <c r="BX42" s="120">
        <v>3.34</v>
      </c>
      <c r="BY42" s="120">
        <v>4.0999999999999996</v>
      </c>
      <c r="BZ42" s="120">
        <v>5.56</v>
      </c>
      <c r="CA42" s="158">
        <v>4.3</v>
      </c>
      <c r="CB42" s="229">
        <f t="shared" si="163"/>
        <v>-1.2599999999999998</v>
      </c>
      <c r="CC42" s="101" t="s">
        <v>20</v>
      </c>
      <c r="CD42" s="120">
        <f t="shared" si="164"/>
        <v>32.480000000000004</v>
      </c>
      <c r="CE42" s="120">
        <f t="shared" si="165"/>
        <v>49.20000000000001</v>
      </c>
      <c r="CF42" s="120">
        <f t="shared" si="166"/>
        <v>55.44</v>
      </c>
      <c r="CG42" s="120">
        <f t="shared" si="167"/>
        <v>54.473582362999998</v>
      </c>
      <c r="CH42" s="209">
        <f t="shared" si="168"/>
        <v>5.2735823629999885</v>
      </c>
      <c r="CI42" s="254">
        <f t="shared" si="149"/>
        <v>0.67714231413177317</v>
      </c>
      <c r="CJ42" s="254">
        <f t="shared" si="150"/>
        <v>1.1071866333943088</v>
      </c>
    </row>
    <row r="43" spans="1:88">
      <c r="A43" s="101" t="s">
        <v>21</v>
      </c>
      <c r="B43" s="120">
        <v>0.82</v>
      </c>
      <c r="C43" s="122">
        <v>1.08</v>
      </c>
      <c r="D43" s="120">
        <v>1.1599999999999999</v>
      </c>
      <c r="E43" s="158">
        <v>0</v>
      </c>
      <c r="F43" s="229">
        <f t="shared" si="151"/>
        <v>-1.1599999999999999</v>
      </c>
      <c r="G43" s="101" t="s">
        <v>21</v>
      </c>
      <c r="H43" s="120">
        <v>0.56000000000000005</v>
      </c>
      <c r="I43" s="122">
        <v>1.08</v>
      </c>
      <c r="J43" s="120">
        <v>1.17</v>
      </c>
      <c r="K43" s="158">
        <v>0.73</v>
      </c>
      <c r="L43" s="229">
        <f t="shared" si="152"/>
        <v>-0.43999999999999995</v>
      </c>
      <c r="M43" s="101" t="s">
        <v>21</v>
      </c>
      <c r="N43" s="120">
        <v>0.4</v>
      </c>
      <c r="O43" s="122">
        <v>1.1200000000000001</v>
      </c>
      <c r="P43" s="120">
        <v>0.56000000000000005</v>
      </c>
      <c r="Q43" s="158">
        <v>0.51</v>
      </c>
      <c r="R43" s="229">
        <f t="shared" si="153"/>
        <v>-5.0000000000000044E-2</v>
      </c>
      <c r="T43" s="90">
        <v>0.82</v>
      </c>
      <c r="U43" s="40">
        <v>0.56000000000000005</v>
      </c>
      <c r="V43" s="40">
        <f>'[1]Sales Productwise - Oleo '!E43</f>
        <v>0.4</v>
      </c>
      <c r="W43" s="39">
        <f t="shared" si="154"/>
        <v>1.7799999999999998</v>
      </c>
      <c r="X43" s="44" t="e">
        <f>#REF!-#REF!</f>
        <v>#REF!</v>
      </c>
      <c r="Z43" s="101" t="s">
        <v>21</v>
      </c>
      <c r="AA43" s="120">
        <v>0.69</v>
      </c>
      <c r="AB43" s="122">
        <v>1.29</v>
      </c>
      <c r="AC43" s="120">
        <v>0</v>
      </c>
      <c r="AD43" s="215">
        <v>0.01</v>
      </c>
      <c r="AE43" s="229">
        <f t="shared" si="155"/>
        <v>0.01</v>
      </c>
      <c r="AG43" s="101" t="s">
        <v>21</v>
      </c>
      <c r="AH43" s="120">
        <v>0.51</v>
      </c>
      <c r="AI43" s="122">
        <v>1.38</v>
      </c>
      <c r="AJ43" s="120">
        <v>0</v>
      </c>
      <c r="AK43" s="158">
        <v>0.38</v>
      </c>
      <c r="AL43" s="229">
        <f t="shared" si="156"/>
        <v>0.38</v>
      </c>
      <c r="AM43" s="101" t="s">
        <v>21</v>
      </c>
      <c r="AN43" s="120">
        <v>1.8</v>
      </c>
      <c r="AO43" s="122">
        <v>1.46</v>
      </c>
      <c r="AP43" s="120">
        <v>0.28000000000000003</v>
      </c>
      <c r="AQ43" s="158">
        <v>0.59</v>
      </c>
      <c r="AR43" s="229">
        <f t="shared" si="157"/>
        <v>0.30999999999999994</v>
      </c>
      <c r="AS43" s="101" t="s">
        <v>21</v>
      </c>
      <c r="AT43" s="120">
        <v>1.08</v>
      </c>
      <c r="AU43" s="122">
        <v>1.68</v>
      </c>
      <c r="AV43" s="120">
        <v>0.32</v>
      </c>
      <c r="AW43" s="158">
        <v>0.56000000000000005</v>
      </c>
      <c r="AX43" s="229">
        <f t="shared" si="158"/>
        <v>0.24000000000000005</v>
      </c>
      <c r="AY43" s="101" t="s">
        <v>21</v>
      </c>
      <c r="AZ43" s="120">
        <v>0.5</v>
      </c>
      <c r="BA43" s="122">
        <v>1.68</v>
      </c>
      <c r="BB43" s="120">
        <v>0.44</v>
      </c>
      <c r="BC43" s="158">
        <v>0.48682199999999998</v>
      </c>
      <c r="BD43" s="229">
        <f t="shared" si="159"/>
        <v>4.6821999999999975E-2</v>
      </c>
      <c r="BE43" s="101" t="s">
        <v>21</v>
      </c>
      <c r="BF43" s="120">
        <v>0.57999999999999996</v>
      </c>
      <c r="BG43" s="122">
        <v>1.65</v>
      </c>
      <c r="BH43" s="409">
        <v>0.44</v>
      </c>
      <c r="BI43" s="158">
        <v>0.15</v>
      </c>
      <c r="BJ43" s="229">
        <f t="shared" si="160"/>
        <v>-0.29000000000000004</v>
      </c>
      <c r="BK43" s="101" t="s">
        <v>21</v>
      </c>
      <c r="BL43" s="120">
        <v>0.35</v>
      </c>
      <c r="BM43" s="122">
        <v>1.73</v>
      </c>
      <c r="BN43" s="120">
        <v>0</v>
      </c>
      <c r="BO43" s="120">
        <v>0.39</v>
      </c>
      <c r="BP43" s="229">
        <f t="shared" si="161"/>
        <v>0.39</v>
      </c>
      <c r="BQ43" s="101" t="s">
        <v>21</v>
      </c>
      <c r="BR43" s="120">
        <v>0.84</v>
      </c>
      <c r="BS43" s="122">
        <v>1.51</v>
      </c>
      <c r="BT43" s="120">
        <v>0</v>
      </c>
      <c r="BU43" s="158">
        <v>0.14000000000000001</v>
      </c>
      <c r="BV43" s="229">
        <f t="shared" si="162"/>
        <v>0.14000000000000001</v>
      </c>
      <c r="BW43" s="101" t="s">
        <v>21</v>
      </c>
      <c r="BX43" s="120">
        <v>0.61</v>
      </c>
      <c r="BY43" s="122">
        <v>1.77</v>
      </c>
      <c r="BZ43" s="120">
        <v>0</v>
      </c>
      <c r="CA43" s="158">
        <v>0.41</v>
      </c>
      <c r="CB43" s="229">
        <f t="shared" si="163"/>
        <v>0.41</v>
      </c>
      <c r="CC43" s="101" t="s">
        <v>21</v>
      </c>
      <c r="CD43" s="120">
        <f t="shared" si="164"/>
        <v>8.7399999999999984</v>
      </c>
      <c r="CE43" s="120">
        <f t="shared" si="165"/>
        <v>17.43</v>
      </c>
      <c r="CF43" s="120">
        <f t="shared" si="166"/>
        <v>4.37</v>
      </c>
      <c r="CG43" s="120">
        <f t="shared" si="167"/>
        <v>4.3568220000000002</v>
      </c>
      <c r="CH43" s="209">
        <f t="shared" si="168"/>
        <v>-13.073177999999999</v>
      </c>
      <c r="CI43" s="254">
        <f t="shared" si="149"/>
        <v>-0.50150778032036603</v>
      </c>
      <c r="CJ43" s="254">
        <f t="shared" si="150"/>
        <v>0.24996110154905338</v>
      </c>
    </row>
    <row r="44" spans="1:88">
      <c r="A44" s="101" t="s">
        <v>22</v>
      </c>
      <c r="B44" s="120">
        <v>13.81</v>
      </c>
      <c r="C44" s="122">
        <v>15.99</v>
      </c>
      <c r="D44" s="120">
        <v>17.21</v>
      </c>
      <c r="E44" s="158">
        <v>10.42</v>
      </c>
      <c r="F44" s="229">
        <f t="shared" si="151"/>
        <v>-6.7900000000000009</v>
      </c>
      <c r="G44" s="101" t="s">
        <v>22</v>
      </c>
      <c r="H44" s="120">
        <v>20.79</v>
      </c>
      <c r="I44" s="122">
        <v>17.37</v>
      </c>
      <c r="J44" s="120">
        <v>16.55</v>
      </c>
      <c r="K44" s="158">
        <f>16.34-0.1</f>
        <v>16.239999999999998</v>
      </c>
      <c r="L44" s="229">
        <f t="shared" si="152"/>
        <v>-0.31000000000000227</v>
      </c>
      <c r="M44" s="101" t="s">
        <v>22</v>
      </c>
      <c r="N44" s="120">
        <v>9.67</v>
      </c>
      <c r="O44" s="122">
        <v>20.2</v>
      </c>
      <c r="P44" s="120">
        <v>20.71</v>
      </c>
      <c r="Q44" s="158">
        <v>11.49</v>
      </c>
      <c r="R44" s="229">
        <f t="shared" si="153"/>
        <v>-9.2200000000000006</v>
      </c>
      <c r="T44" s="90">
        <v>13.81</v>
      </c>
      <c r="U44" s="40">
        <v>20.79</v>
      </c>
      <c r="V44" s="40">
        <f>'[1]Sales Productwise - Oleo '!E44</f>
        <v>9.6999999999999993</v>
      </c>
      <c r="W44" s="39">
        <f t="shared" si="154"/>
        <v>44.3</v>
      </c>
      <c r="X44" s="44" t="e">
        <f>#REF!-#REF!</f>
        <v>#REF!</v>
      </c>
      <c r="Z44" s="101" t="s">
        <v>22</v>
      </c>
      <c r="AA44" s="120">
        <v>21.84</v>
      </c>
      <c r="AB44" s="122">
        <v>19.41</v>
      </c>
      <c r="AC44" s="120">
        <v>13.49</v>
      </c>
      <c r="AD44" s="215">
        <v>11.43</v>
      </c>
      <c r="AE44" s="229">
        <f t="shared" si="155"/>
        <v>-2.0600000000000005</v>
      </c>
      <c r="AG44" s="101" t="s">
        <v>22</v>
      </c>
      <c r="AH44" s="120">
        <v>21.27</v>
      </c>
      <c r="AI44" s="122">
        <v>20.170000000000002</v>
      </c>
      <c r="AJ44" s="120">
        <v>15.81</v>
      </c>
      <c r="AK44" s="158">
        <v>12.73</v>
      </c>
      <c r="AL44" s="229">
        <f t="shared" si="156"/>
        <v>-3.08</v>
      </c>
      <c r="AM44" s="101" t="s">
        <v>22</v>
      </c>
      <c r="AN44" s="120">
        <v>11.55</v>
      </c>
      <c r="AO44" s="122">
        <v>17.940000000000001</v>
      </c>
      <c r="AP44" s="120">
        <v>18.07</v>
      </c>
      <c r="AQ44" s="158">
        <v>22.1</v>
      </c>
      <c r="AR44" s="229">
        <f t="shared" si="157"/>
        <v>4.0300000000000011</v>
      </c>
      <c r="AS44" s="101" t="s">
        <v>22</v>
      </c>
      <c r="AT44" s="120">
        <v>10.25</v>
      </c>
      <c r="AU44" s="122">
        <v>20.100000000000001</v>
      </c>
      <c r="AV44" s="120">
        <v>15.95</v>
      </c>
      <c r="AW44" s="158">
        <v>16.350000000000001</v>
      </c>
      <c r="AX44" s="229">
        <f t="shared" si="158"/>
        <v>0.40000000000000213</v>
      </c>
      <c r="AY44" s="101" t="s">
        <v>22</v>
      </c>
      <c r="AZ44" s="120">
        <f>20.97-7.7</f>
        <v>13.27</v>
      </c>
      <c r="BA44" s="122">
        <v>20.61</v>
      </c>
      <c r="BB44" s="120">
        <v>19.510000000000002</v>
      </c>
      <c r="BC44" s="158">
        <v>8.6962482259999998</v>
      </c>
      <c r="BD44" s="229">
        <f t="shared" si="159"/>
        <v>-10.813751774000002</v>
      </c>
      <c r="BE44" s="101" t="s">
        <v>22</v>
      </c>
      <c r="BF44" s="120">
        <v>10.96</v>
      </c>
      <c r="BG44" s="122">
        <v>20.440000000000001</v>
      </c>
      <c r="BH44" s="409">
        <v>13</v>
      </c>
      <c r="BI44" s="158">
        <v>12.91</v>
      </c>
      <c r="BJ44" s="229">
        <f t="shared" si="160"/>
        <v>-8.9999999999999858E-2</v>
      </c>
      <c r="BK44" s="101" t="s">
        <v>22</v>
      </c>
      <c r="BL44" s="120">
        <v>24.2</v>
      </c>
      <c r="BM44" s="122">
        <v>20.13</v>
      </c>
      <c r="BN44" s="120">
        <v>20.309999999999995</v>
      </c>
      <c r="BO44" s="120">
        <v>20.69</v>
      </c>
      <c r="BP44" s="229">
        <f t="shared" si="161"/>
        <v>0.38000000000000611</v>
      </c>
      <c r="BQ44" s="101" t="s">
        <v>22</v>
      </c>
      <c r="BR44" s="120">
        <v>7.36</v>
      </c>
      <c r="BS44" s="122">
        <v>20.260000000000002</v>
      </c>
      <c r="BT44" s="120">
        <v>18.170000000000002</v>
      </c>
      <c r="BU44" s="158">
        <v>11.64</v>
      </c>
      <c r="BV44" s="229">
        <f t="shared" si="162"/>
        <v>-6.5300000000000011</v>
      </c>
      <c r="BW44" s="101" t="s">
        <v>22</v>
      </c>
      <c r="BX44" s="120">
        <v>6.96</v>
      </c>
      <c r="BY44" s="122">
        <v>17.66</v>
      </c>
      <c r="BZ44" s="120">
        <v>15.06</v>
      </c>
      <c r="CA44" s="158">
        <v>15.55</v>
      </c>
      <c r="CB44" s="229">
        <f t="shared" si="163"/>
        <v>0.49000000000000021</v>
      </c>
      <c r="CC44" s="101" t="s">
        <v>22</v>
      </c>
      <c r="CD44" s="120">
        <f t="shared" si="164"/>
        <v>171.93</v>
      </c>
      <c r="CE44" s="120">
        <f t="shared" si="165"/>
        <v>230.28</v>
      </c>
      <c r="CF44" s="120">
        <f t="shared" si="166"/>
        <v>203.84000000000003</v>
      </c>
      <c r="CG44" s="120">
        <f t="shared" si="167"/>
        <v>170.24624822599998</v>
      </c>
      <c r="CH44" s="209">
        <f t="shared" si="168"/>
        <v>-60.033751774000024</v>
      </c>
      <c r="CI44" s="254">
        <f t="shared" si="149"/>
        <v>-9.7932401209795961E-3</v>
      </c>
      <c r="CJ44" s="254">
        <f t="shared" si="150"/>
        <v>0.73930106056105604</v>
      </c>
    </row>
    <row r="45" spans="1:88">
      <c r="A45" s="107"/>
      <c r="B45" s="122"/>
      <c r="C45" s="122"/>
      <c r="D45" s="122"/>
      <c r="E45" s="156"/>
      <c r="F45" s="229">
        <f t="shared" si="151"/>
        <v>0</v>
      </c>
      <c r="G45" s="107"/>
      <c r="H45" s="122"/>
      <c r="I45" s="122"/>
      <c r="J45" s="122"/>
      <c r="K45" s="156"/>
      <c r="L45" s="229">
        <f t="shared" si="152"/>
        <v>0</v>
      </c>
      <c r="M45" s="107"/>
      <c r="N45" s="122"/>
      <c r="O45" s="122"/>
      <c r="P45" s="122"/>
      <c r="Q45" s="156"/>
      <c r="R45" s="229">
        <f t="shared" si="153"/>
        <v>0</v>
      </c>
      <c r="T45" s="90"/>
      <c r="U45" s="40"/>
      <c r="V45" s="40">
        <f>'[1]Sales Productwise - Oleo '!E45</f>
        <v>0</v>
      </c>
      <c r="W45" s="39"/>
      <c r="X45" s="44"/>
      <c r="Z45" s="107"/>
      <c r="AA45" s="122"/>
      <c r="AB45" s="122"/>
      <c r="AC45" s="122"/>
      <c r="AD45" s="215"/>
      <c r="AE45" s="229">
        <f t="shared" si="155"/>
        <v>0</v>
      </c>
      <c r="AG45" s="107"/>
      <c r="AH45" s="122"/>
      <c r="AI45" s="122"/>
      <c r="AJ45" s="122"/>
      <c r="AK45" s="156"/>
      <c r="AL45" s="229">
        <f t="shared" si="156"/>
        <v>0</v>
      </c>
      <c r="AM45" s="107"/>
      <c r="AN45" s="122"/>
      <c r="AO45" s="122"/>
      <c r="AP45" s="122"/>
      <c r="AQ45" s="156"/>
      <c r="AR45" s="229">
        <f t="shared" si="157"/>
        <v>0</v>
      </c>
      <c r="AS45" s="107"/>
      <c r="AT45" s="122"/>
      <c r="AU45" s="122"/>
      <c r="AV45" s="122"/>
      <c r="AW45" s="156"/>
      <c r="AX45" s="229">
        <f t="shared" si="158"/>
        <v>0</v>
      </c>
      <c r="AY45" s="107"/>
      <c r="AZ45" s="122"/>
      <c r="BA45" s="122"/>
      <c r="BB45" s="122"/>
      <c r="BC45" s="156"/>
      <c r="BD45" s="229">
        <f t="shared" si="159"/>
        <v>0</v>
      </c>
      <c r="BE45" s="107"/>
      <c r="BF45" s="122"/>
      <c r="BG45" s="122"/>
      <c r="BH45" s="407"/>
      <c r="BI45" s="156"/>
      <c r="BJ45" s="229">
        <f t="shared" si="160"/>
        <v>0</v>
      </c>
      <c r="BK45" s="107"/>
      <c r="BL45" s="122"/>
      <c r="BM45" s="122"/>
      <c r="BN45" s="122"/>
      <c r="BO45" s="122"/>
      <c r="BP45" s="229"/>
      <c r="BQ45" s="107"/>
      <c r="BR45" s="122"/>
      <c r="BS45" s="122"/>
      <c r="BT45" s="122"/>
      <c r="BU45" s="156"/>
      <c r="BV45" s="229">
        <f t="shared" si="162"/>
        <v>0</v>
      </c>
      <c r="BW45" s="107"/>
      <c r="BX45" s="122"/>
      <c r="BY45" s="122"/>
      <c r="BZ45" s="122"/>
      <c r="CA45" s="156"/>
      <c r="CB45" s="229">
        <f t="shared" si="163"/>
        <v>0</v>
      </c>
      <c r="CC45" s="107"/>
      <c r="CD45" s="120">
        <f t="shared" si="164"/>
        <v>0</v>
      </c>
      <c r="CE45" s="120">
        <f t="shared" si="165"/>
        <v>0</v>
      </c>
      <c r="CF45" s="120">
        <f t="shared" si="166"/>
        <v>0</v>
      </c>
      <c r="CG45" s="120">
        <f t="shared" si="167"/>
        <v>0</v>
      </c>
      <c r="CH45" s="209"/>
      <c r="CI45" s="254"/>
      <c r="CJ45" s="254"/>
    </row>
    <row r="46" spans="1:88">
      <c r="A46" s="107" t="s">
        <v>23</v>
      </c>
      <c r="B46" s="122">
        <v>5.83</v>
      </c>
      <c r="C46" s="122">
        <v>6.26</v>
      </c>
      <c r="D46" s="122">
        <v>3.7</v>
      </c>
      <c r="E46" s="156">
        <v>2.08</v>
      </c>
      <c r="F46" s="229">
        <f t="shared" si="151"/>
        <v>-1.62</v>
      </c>
      <c r="G46" s="107" t="s">
        <v>23</v>
      </c>
      <c r="H46" s="122">
        <v>4.41</v>
      </c>
      <c r="I46" s="122">
        <v>6.26</v>
      </c>
      <c r="J46" s="122">
        <v>3.59</v>
      </c>
      <c r="K46" s="156">
        <v>3.22</v>
      </c>
      <c r="L46" s="229">
        <f t="shared" si="152"/>
        <v>-0.36999999999999966</v>
      </c>
      <c r="M46" s="107" t="s">
        <v>23</v>
      </c>
      <c r="N46" s="122">
        <v>3.39</v>
      </c>
      <c r="O46" s="122">
        <v>6.26</v>
      </c>
      <c r="P46" s="122">
        <v>4.79</v>
      </c>
      <c r="Q46" s="156">
        <v>3.23</v>
      </c>
      <c r="R46" s="229">
        <f t="shared" si="153"/>
        <v>-1.56</v>
      </c>
      <c r="T46" s="90">
        <v>5.83</v>
      </c>
      <c r="U46" s="40">
        <v>4.41</v>
      </c>
      <c r="V46" s="40">
        <f>'[1]Sales Productwise - Oleo '!E46</f>
        <v>3.4</v>
      </c>
      <c r="W46" s="40">
        <f>SUM(T46:V46)</f>
        <v>13.64</v>
      </c>
      <c r="X46" s="44" t="e">
        <f>#REF!-#REF!</f>
        <v>#REF!</v>
      </c>
      <c r="Z46" s="107" t="s">
        <v>23</v>
      </c>
      <c r="AA46" s="122">
        <v>4.6500000000000004</v>
      </c>
      <c r="AB46" s="122">
        <v>6.26</v>
      </c>
      <c r="AC46" s="122">
        <v>3.9</v>
      </c>
      <c r="AD46" s="215">
        <v>3.04</v>
      </c>
      <c r="AE46" s="229">
        <f t="shared" si="155"/>
        <v>-0.85999999999999988</v>
      </c>
      <c r="AG46" s="107" t="s">
        <v>23</v>
      </c>
      <c r="AH46" s="122">
        <v>3.5</v>
      </c>
      <c r="AI46" s="122">
        <v>6.26</v>
      </c>
      <c r="AJ46" s="122">
        <v>4.45</v>
      </c>
      <c r="AK46" s="156">
        <v>4.47</v>
      </c>
      <c r="AL46" s="229">
        <f t="shared" si="156"/>
        <v>1.9999999999999574E-2</v>
      </c>
      <c r="AM46" s="107" t="s">
        <v>23</v>
      </c>
      <c r="AN46" s="122">
        <v>3.51</v>
      </c>
      <c r="AO46" s="122">
        <v>6.26</v>
      </c>
      <c r="AP46" s="122">
        <v>4.88</v>
      </c>
      <c r="AQ46" s="156">
        <v>4.72</v>
      </c>
      <c r="AR46" s="229">
        <f t="shared" si="157"/>
        <v>-0.16000000000000014</v>
      </c>
      <c r="AS46" s="107" t="s">
        <v>23</v>
      </c>
      <c r="AT46" s="122">
        <v>5.14</v>
      </c>
      <c r="AU46" s="122">
        <v>6.26</v>
      </c>
      <c r="AV46" s="122">
        <v>2.4300000000000002</v>
      </c>
      <c r="AW46" s="156">
        <v>1.9</v>
      </c>
      <c r="AX46" s="229">
        <f t="shared" si="158"/>
        <v>-0.53000000000000025</v>
      </c>
      <c r="AY46" s="107" t="s">
        <v>23</v>
      </c>
      <c r="AZ46" s="122">
        <v>4</v>
      </c>
      <c r="BA46" s="122">
        <v>6.26</v>
      </c>
      <c r="BB46" s="122">
        <v>2.4300000000000002</v>
      </c>
      <c r="BC46" s="156">
        <v>2.275649026</v>
      </c>
      <c r="BD46" s="229">
        <f t="shared" si="159"/>
        <v>-0.1543509740000002</v>
      </c>
      <c r="BE46" s="107" t="s">
        <v>23</v>
      </c>
      <c r="BF46" s="122">
        <v>2.94</v>
      </c>
      <c r="BG46" s="122">
        <v>6.23</v>
      </c>
      <c r="BH46" s="407">
        <v>2.46</v>
      </c>
      <c r="BI46" s="156">
        <v>2.21</v>
      </c>
      <c r="BJ46" s="229">
        <f t="shared" si="160"/>
        <v>-0.25</v>
      </c>
      <c r="BK46" s="107" t="s">
        <v>23</v>
      </c>
      <c r="BL46" s="122">
        <v>2.77</v>
      </c>
      <c r="BM46" s="122">
        <v>6.24</v>
      </c>
      <c r="BN46" s="122">
        <v>4.1500000000000004</v>
      </c>
      <c r="BO46" s="122">
        <v>3.25</v>
      </c>
      <c r="BP46" s="229">
        <f t="shared" si="161"/>
        <v>-0.90000000000000036</v>
      </c>
      <c r="BQ46" s="107" t="s">
        <v>23</v>
      </c>
      <c r="BR46" s="122">
        <v>2.57</v>
      </c>
      <c r="BS46" s="122">
        <v>6.23</v>
      </c>
      <c r="BT46" s="122">
        <v>4.5</v>
      </c>
      <c r="BU46" s="156">
        <v>3.79</v>
      </c>
      <c r="BV46" s="229">
        <f t="shared" si="162"/>
        <v>-0.71</v>
      </c>
      <c r="BW46" s="107" t="s">
        <v>23</v>
      </c>
      <c r="BX46" s="122">
        <v>2.75</v>
      </c>
      <c r="BY46" s="122">
        <v>6.23</v>
      </c>
      <c r="BZ46" s="122">
        <v>2.52</v>
      </c>
      <c r="CA46" s="156">
        <v>3.03</v>
      </c>
      <c r="CB46" s="229">
        <f t="shared" si="163"/>
        <v>0.50999999999999979</v>
      </c>
      <c r="CC46" s="107" t="s">
        <v>23</v>
      </c>
      <c r="CD46" s="120">
        <f t="shared" si="164"/>
        <v>45.46</v>
      </c>
      <c r="CE46" s="120">
        <f t="shared" si="165"/>
        <v>75.009999999999991</v>
      </c>
      <c r="CF46" s="120">
        <f t="shared" si="166"/>
        <v>43.8</v>
      </c>
      <c r="CG46" s="120">
        <f t="shared" si="167"/>
        <v>37.215649026000001</v>
      </c>
      <c r="CH46" s="209">
        <f t="shared" si="168"/>
        <v>-37.79435097399999</v>
      </c>
      <c r="CI46" s="254">
        <f>+(CG46/CD46)-1</f>
        <v>-0.18135395895292561</v>
      </c>
      <c r="CJ46" s="254">
        <f>+CG46/CE46</f>
        <v>0.49614250134648719</v>
      </c>
    </row>
    <row r="47" spans="1:88">
      <c r="A47" s="107" t="s">
        <v>24</v>
      </c>
      <c r="B47" s="122">
        <v>0.88</v>
      </c>
      <c r="C47" s="122">
        <v>0.61</v>
      </c>
      <c r="D47" s="122">
        <v>0.66</v>
      </c>
      <c r="E47" s="156">
        <v>0.35</v>
      </c>
      <c r="F47" s="229">
        <f t="shared" si="151"/>
        <v>-0.31000000000000005</v>
      </c>
      <c r="G47" s="107" t="s">
        <v>24</v>
      </c>
      <c r="H47" s="122">
        <v>0.49</v>
      </c>
      <c r="I47" s="122">
        <v>0.61</v>
      </c>
      <c r="J47" s="122">
        <v>0.82599999999999996</v>
      </c>
      <c r="K47" s="156">
        <v>0.53</v>
      </c>
      <c r="L47" s="229">
        <f t="shared" si="152"/>
        <v>-0.29599999999999993</v>
      </c>
      <c r="M47" s="107" t="s">
        <v>24</v>
      </c>
      <c r="N47" s="122">
        <v>0.59</v>
      </c>
      <c r="O47" s="122">
        <v>0.65</v>
      </c>
      <c r="P47" s="122">
        <v>0.55000000000000004</v>
      </c>
      <c r="Q47" s="156">
        <v>0.68</v>
      </c>
      <c r="R47" s="229">
        <f t="shared" si="153"/>
        <v>0.13</v>
      </c>
      <c r="T47" s="90">
        <v>0.88</v>
      </c>
      <c r="U47" s="40">
        <v>0.31</v>
      </c>
      <c r="V47" s="40">
        <f>'[1]Sales Productwise - Oleo '!E47</f>
        <v>0.59</v>
      </c>
      <c r="W47" s="40">
        <f>SUM(T47:V47)</f>
        <v>1.7799999999999998</v>
      </c>
      <c r="X47" s="44" t="e">
        <f>#REF!-#REF!</f>
        <v>#REF!</v>
      </c>
      <c r="Z47" s="107" t="s">
        <v>24</v>
      </c>
      <c r="AA47" s="122">
        <v>0.5</v>
      </c>
      <c r="AB47" s="122">
        <v>0.61</v>
      </c>
      <c r="AC47" s="122">
        <v>0.72</v>
      </c>
      <c r="AD47" s="215">
        <v>0.6</v>
      </c>
      <c r="AE47" s="229">
        <f t="shared" si="155"/>
        <v>-0.12</v>
      </c>
      <c r="AG47" s="107" t="s">
        <v>24</v>
      </c>
      <c r="AH47" s="122">
        <v>0.7</v>
      </c>
      <c r="AI47" s="122">
        <v>0.61</v>
      </c>
      <c r="AJ47" s="122">
        <v>0.78</v>
      </c>
      <c r="AK47" s="156">
        <v>0.64</v>
      </c>
      <c r="AL47" s="229">
        <f t="shared" si="156"/>
        <v>-0.14000000000000001</v>
      </c>
      <c r="AM47" s="107" t="s">
        <v>24</v>
      </c>
      <c r="AN47" s="122">
        <v>0.94</v>
      </c>
      <c r="AO47" s="122">
        <v>0.65</v>
      </c>
      <c r="AP47" s="122">
        <v>0.79</v>
      </c>
      <c r="AQ47" s="156">
        <v>1.1000000000000001</v>
      </c>
      <c r="AR47" s="229">
        <f t="shared" si="157"/>
        <v>0.31000000000000005</v>
      </c>
      <c r="AS47" s="107" t="s">
        <v>24</v>
      </c>
      <c r="AT47" s="122">
        <v>0.56999999999999995</v>
      </c>
      <c r="AU47" s="122">
        <v>0.61</v>
      </c>
      <c r="AV47" s="122">
        <v>0.85</v>
      </c>
      <c r="AW47" s="156">
        <v>0.59</v>
      </c>
      <c r="AX47" s="229">
        <f t="shared" si="158"/>
        <v>-0.26</v>
      </c>
      <c r="AY47" s="107" t="s">
        <v>24</v>
      </c>
      <c r="AZ47" s="122">
        <v>0.39</v>
      </c>
      <c r="BA47" s="122">
        <v>0.61</v>
      </c>
      <c r="BB47" s="122">
        <v>0.71</v>
      </c>
      <c r="BC47" s="156">
        <v>1.74</v>
      </c>
      <c r="BD47" s="229">
        <f t="shared" si="159"/>
        <v>1.03</v>
      </c>
      <c r="BE47" s="107" t="s">
        <v>24</v>
      </c>
      <c r="BF47" s="122">
        <v>0.68</v>
      </c>
      <c r="BG47" s="122">
        <v>0.65</v>
      </c>
      <c r="BH47" s="407">
        <v>0.98</v>
      </c>
      <c r="BI47" s="156">
        <v>0.82</v>
      </c>
      <c r="BJ47" s="229">
        <f t="shared" si="160"/>
        <v>-0.16000000000000003</v>
      </c>
      <c r="BK47" s="107" t="s">
        <v>24</v>
      </c>
      <c r="BL47" s="122">
        <v>0.52</v>
      </c>
      <c r="BM47" s="122">
        <v>0.61</v>
      </c>
      <c r="BN47" s="122">
        <v>0.88</v>
      </c>
      <c r="BO47" s="122">
        <v>0.33</v>
      </c>
      <c r="BP47" s="229">
        <f t="shared" si="161"/>
        <v>-0.55000000000000004</v>
      </c>
      <c r="BQ47" s="107" t="s">
        <v>24</v>
      </c>
      <c r="BR47" s="122">
        <v>0.31</v>
      </c>
      <c r="BS47" s="122">
        <v>0.61</v>
      </c>
      <c r="BT47" s="122">
        <v>1.17</v>
      </c>
      <c r="BU47" s="156">
        <v>0.96</v>
      </c>
      <c r="BV47" s="229">
        <f t="shared" si="162"/>
        <v>-0.20999999999999996</v>
      </c>
      <c r="BW47" s="107" t="s">
        <v>24</v>
      </c>
      <c r="BX47" s="122">
        <v>0.75</v>
      </c>
      <c r="BY47" s="122">
        <v>0.73</v>
      </c>
      <c r="BZ47" s="122">
        <v>0.48</v>
      </c>
      <c r="CA47" s="156">
        <v>1.74</v>
      </c>
      <c r="CB47" s="229">
        <f t="shared" si="163"/>
        <v>1.26</v>
      </c>
      <c r="CC47" s="107" t="s">
        <v>24</v>
      </c>
      <c r="CD47" s="120">
        <f t="shared" si="164"/>
        <v>7.3199999999999994</v>
      </c>
      <c r="CE47" s="120">
        <f t="shared" si="165"/>
        <v>7.5600000000000005</v>
      </c>
      <c r="CF47" s="120">
        <f t="shared" si="166"/>
        <v>9.3960000000000008</v>
      </c>
      <c r="CG47" s="120">
        <f>E47+K47+Q47+AD47+AK47+AQ47+AW47+BC47+BI47+BO47+BU47+CA47-0.3</f>
        <v>9.7799999999999994</v>
      </c>
      <c r="CH47" s="209">
        <f t="shared" si="168"/>
        <v>2.2199999999999989</v>
      </c>
      <c r="CI47" s="254">
        <f>+(CG47/CD47)-1</f>
        <v>0.33606557377049184</v>
      </c>
      <c r="CJ47" s="254">
        <f>+CG47/CE47</f>
        <v>1.2936507936507935</v>
      </c>
    </row>
    <row r="48" spans="1:88">
      <c r="A48" s="107" t="s">
        <v>25</v>
      </c>
      <c r="B48" s="122">
        <v>0.04</v>
      </c>
      <c r="C48" s="122">
        <v>3.99</v>
      </c>
      <c r="D48" s="122">
        <v>0</v>
      </c>
      <c r="E48" s="156">
        <v>0.17</v>
      </c>
      <c r="F48" s="229">
        <f t="shared" si="151"/>
        <v>0.17</v>
      </c>
      <c r="G48" s="107" t="s">
        <v>25</v>
      </c>
      <c r="H48" s="122">
        <v>1E-3</v>
      </c>
      <c r="I48" s="122">
        <v>0.24</v>
      </c>
      <c r="J48" s="122">
        <v>0.24</v>
      </c>
      <c r="K48" s="156">
        <v>0.84</v>
      </c>
      <c r="L48" s="229">
        <f t="shared" si="152"/>
        <v>0.6</v>
      </c>
      <c r="M48" s="107" t="s">
        <v>25</v>
      </c>
      <c r="N48" s="122">
        <v>0</v>
      </c>
      <c r="O48" s="122">
        <v>0.24</v>
      </c>
      <c r="P48" s="122">
        <v>0</v>
      </c>
      <c r="Q48" s="156">
        <v>3.88</v>
      </c>
      <c r="R48" s="229">
        <f t="shared" si="153"/>
        <v>3.88</v>
      </c>
      <c r="T48" s="90">
        <v>0.04</v>
      </c>
      <c r="U48" s="40">
        <v>1E-3</v>
      </c>
      <c r="V48" s="40">
        <f>'[1]Sales Productwise - Oleo '!E48</f>
        <v>0</v>
      </c>
      <c r="W48" s="40">
        <f>SUM(T48:V48)</f>
        <v>4.1000000000000002E-2</v>
      </c>
      <c r="X48" s="44" t="e">
        <f>#REF!-#REF!</f>
        <v>#REF!</v>
      </c>
      <c r="Z48" s="107" t="s">
        <v>25</v>
      </c>
      <c r="AA48" s="122"/>
      <c r="AB48" s="122">
        <v>0.24</v>
      </c>
      <c r="AC48" s="122">
        <v>0</v>
      </c>
      <c r="AD48" s="215">
        <v>10.71</v>
      </c>
      <c r="AE48" s="229">
        <f t="shared" si="155"/>
        <v>10.71</v>
      </c>
      <c r="AG48" s="107" t="s">
        <v>25</v>
      </c>
      <c r="AH48" s="122">
        <v>0.81</v>
      </c>
      <c r="AI48" s="122">
        <v>0.24</v>
      </c>
      <c r="AJ48" s="122">
        <v>0</v>
      </c>
      <c r="AK48" s="156">
        <v>1.68</v>
      </c>
      <c r="AL48" s="229">
        <f t="shared" si="156"/>
        <v>1.68</v>
      </c>
      <c r="AM48" s="107" t="s">
        <v>25</v>
      </c>
      <c r="AN48" s="122">
        <v>0.19</v>
      </c>
      <c r="AO48" s="122">
        <v>0.24</v>
      </c>
      <c r="AP48" s="122">
        <v>0</v>
      </c>
      <c r="AQ48" s="156">
        <v>4.07</v>
      </c>
      <c r="AR48" s="229">
        <f t="shared" si="157"/>
        <v>4.07</v>
      </c>
      <c r="AS48" s="107" t="s">
        <v>25</v>
      </c>
      <c r="AT48" s="122">
        <v>0.05</v>
      </c>
      <c r="AU48" s="122">
        <v>0.24</v>
      </c>
      <c r="AV48" s="122">
        <v>0</v>
      </c>
      <c r="AW48" s="156">
        <v>2.27</v>
      </c>
      <c r="AX48" s="229">
        <f t="shared" si="158"/>
        <v>2.27</v>
      </c>
      <c r="AY48" s="107" t="s">
        <v>25</v>
      </c>
      <c r="AZ48" s="122">
        <v>0.1</v>
      </c>
      <c r="BA48" s="122">
        <v>0.24</v>
      </c>
      <c r="BB48" s="122">
        <v>0.3</v>
      </c>
      <c r="BC48" s="156">
        <v>4.92</v>
      </c>
      <c r="BD48" s="229">
        <f t="shared" si="159"/>
        <v>4.62</v>
      </c>
      <c r="BE48" s="107" t="s">
        <v>25</v>
      </c>
      <c r="BF48" s="122">
        <v>0.05</v>
      </c>
      <c r="BG48" s="122">
        <v>0.24</v>
      </c>
      <c r="BH48" s="407">
        <v>0.06</v>
      </c>
      <c r="BI48" s="156">
        <v>4.04</v>
      </c>
      <c r="BJ48" s="229">
        <f t="shared" si="160"/>
        <v>3.98</v>
      </c>
      <c r="BK48" s="107" t="s">
        <v>25</v>
      </c>
      <c r="BL48" s="122">
        <v>5.67</v>
      </c>
      <c r="BM48" s="122">
        <v>0.24</v>
      </c>
      <c r="BN48" s="122">
        <v>0.24</v>
      </c>
      <c r="BO48" s="122">
        <v>2.42</v>
      </c>
      <c r="BP48" s="229">
        <f t="shared" si="161"/>
        <v>2.1799999999999997</v>
      </c>
      <c r="BQ48" s="107" t="s">
        <v>25</v>
      </c>
      <c r="BR48" s="122">
        <v>0.13</v>
      </c>
      <c r="BS48" s="122">
        <v>0.16</v>
      </c>
      <c r="BT48" s="122">
        <v>0.55000000000000004</v>
      </c>
      <c r="BU48" s="156">
        <v>2.83</v>
      </c>
      <c r="BV48" s="229">
        <f t="shared" si="162"/>
        <v>2.2800000000000002</v>
      </c>
      <c r="BW48" s="107" t="s">
        <v>25</v>
      </c>
      <c r="BX48" s="122">
        <v>0</v>
      </c>
      <c r="BY48" s="122">
        <v>0.16</v>
      </c>
      <c r="BZ48" s="122">
        <v>0</v>
      </c>
      <c r="CA48" s="156">
        <v>0.14000000000000001</v>
      </c>
      <c r="CB48" s="229">
        <f t="shared" si="163"/>
        <v>0.14000000000000001</v>
      </c>
      <c r="CC48" s="107" t="s">
        <v>25</v>
      </c>
      <c r="CD48" s="120">
        <f t="shared" si="164"/>
        <v>7.0410000000000004</v>
      </c>
      <c r="CE48" s="120">
        <f t="shared" si="165"/>
        <v>6.4700000000000024</v>
      </c>
      <c r="CF48" s="120">
        <f t="shared" si="166"/>
        <v>1.3900000000000001</v>
      </c>
      <c r="CG48" s="120">
        <f t="shared" si="167"/>
        <v>37.97</v>
      </c>
      <c r="CH48" s="209">
        <f t="shared" si="168"/>
        <v>31.499999999999996</v>
      </c>
      <c r="CI48" s="254">
        <f>+(CG48/CD48)-1</f>
        <v>4.3926999005823033</v>
      </c>
      <c r="CJ48" s="254">
        <f>+CG48/CE48</f>
        <v>5.8686244204018525</v>
      </c>
    </row>
    <row r="49" spans="1:88" ht="15.75" thickBot="1">
      <c r="A49" s="126" t="s">
        <v>26</v>
      </c>
      <c r="B49" s="131">
        <v>0.2</v>
      </c>
      <c r="C49" s="131">
        <v>0</v>
      </c>
      <c r="D49" s="131">
        <v>0</v>
      </c>
      <c r="E49" s="159">
        <v>0.24</v>
      </c>
      <c r="F49" s="229">
        <f t="shared" si="151"/>
        <v>0.24</v>
      </c>
      <c r="G49" s="126" t="s">
        <v>26</v>
      </c>
      <c r="H49" s="131">
        <v>0.32</v>
      </c>
      <c r="I49" s="131">
        <v>0</v>
      </c>
      <c r="J49" s="131">
        <v>0</v>
      </c>
      <c r="K49" s="159">
        <v>0.39</v>
      </c>
      <c r="L49" s="229">
        <f t="shared" si="152"/>
        <v>0.39</v>
      </c>
      <c r="M49" s="126" t="s">
        <v>26</v>
      </c>
      <c r="N49" s="131">
        <v>0.14000000000000001</v>
      </c>
      <c r="O49" s="131">
        <v>0</v>
      </c>
      <c r="P49" s="131">
        <v>0</v>
      </c>
      <c r="Q49" s="159">
        <v>0.55000000000000004</v>
      </c>
      <c r="R49" s="229">
        <f t="shared" si="153"/>
        <v>0.55000000000000004</v>
      </c>
      <c r="T49" s="90">
        <v>0.2</v>
      </c>
      <c r="U49" s="42">
        <v>0.35</v>
      </c>
      <c r="V49" s="40">
        <f>'[1]Sales Productwise - Oleo '!E49</f>
        <v>0.14000000000000001</v>
      </c>
      <c r="W49" s="40">
        <f>SUM(T49:V49)</f>
        <v>0.69000000000000006</v>
      </c>
      <c r="X49" s="44" t="e">
        <f>#REF!-#REF!</f>
        <v>#REF!</v>
      </c>
      <c r="Z49" s="126" t="s">
        <v>26</v>
      </c>
      <c r="AA49" s="131">
        <v>0.2</v>
      </c>
      <c r="AB49" s="131">
        <v>0</v>
      </c>
      <c r="AC49" s="131">
        <v>0</v>
      </c>
      <c r="AD49" s="232">
        <v>0</v>
      </c>
      <c r="AE49" s="229">
        <f t="shared" si="155"/>
        <v>0</v>
      </c>
      <c r="AG49" s="126" t="s">
        <v>26</v>
      </c>
      <c r="AH49" s="131">
        <v>0.16</v>
      </c>
      <c r="AI49" s="131">
        <v>0</v>
      </c>
      <c r="AJ49" s="131">
        <v>0</v>
      </c>
      <c r="AK49" s="159">
        <v>0.64</v>
      </c>
      <c r="AL49" s="229">
        <f t="shared" si="156"/>
        <v>0.64</v>
      </c>
      <c r="AM49" s="126" t="s">
        <v>26</v>
      </c>
      <c r="AN49" s="131">
        <v>0.47</v>
      </c>
      <c r="AO49" s="131">
        <v>0</v>
      </c>
      <c r="AP49" s="131">
        <v>0</v>
      </c>
      <c r="AQ49" s="159">
        <v>0.7</v>
      </c>
      <c r="AR49" s="229">
        <f t="shared" si="157"/>
        <v>0.7</v>
      </c>
      <c r="AS49" s="126" t="s">
        <v>26</v>
      </c>
      <c r="AT49" s="131">
        <v>0</v>
      </c>
      <c r="AU49" s="131">
        <v>0</v>
      </c>
      <c r="AV49" s="131">
        <v>0</v>
      </c>
      <c r="AW49" s="159">
        <v>0.61</v>
      </c>
      <c r="AX49" s="229">
        <f t="shared" si="158"/>
        <v>0.61</v>
      </c>
      <c r="AY49" s="126" t="s">
        <v>26</v>
      </c>
      <c r="AZ49" s="131">
        <v>0.23</v>
      </c>
      <c r="BA49" s="131">
        <v>0</v>
      </c>
      <c r="BB49" s="131">
        <v>0</v>
      </c>
      <c r="BC49" s="159">
        <v>0.82</v>
      </c>
      <c r="BD49" s="229">
        <f t="shared" si="159"/>
        <v>0.82</v>
      </c>
      <c r="BE49" s="126" t="s">
        <v>26</v>
      </c>
      <c r="BF49" s="131">
        <v>0.45</v>
      </c>
      <c r="BG49" s="131">
        <v>0</v>
      </c>
      <c r="BH49" s="410">
        <v>0</v>
      </c>
      <c r="BI49" s="159">
        <v>1.1399999999999999</v>
      </c>
      <c r="BJ49" s="229">
        <f t="shared" si="160"/>
        <v>1.1399999999999999</v>
      </c>
      <c r="BK49" s="126" t="s">
        <v>26</v>
      </c>
      <c r="BL49" s="131">
        <v>0.24</v>
      </c>
      <c r="BM49" s="131">
        <v>0</v>
      </c>
      <c r="BN49" s="131">
        <v>0</v>
      </c>
      <c r="BO49" s="131">
        <v>0.59</v>
      </c>
      <c r="BP49" s="229">
        <f t="shared" si="161"/>
        <v>0.59</v>
      </c>
      <c r="BQ49" s="126" t="s">
        <v>26</v>
      </c>
      <c r="BR49" s="131">
        <v>0.4</v>
      </c>
      <c r="BS49" s="131">
        <v>0</v>
      </c>
      <c r="BT49" s="131">
        <v>0</v>
      </c>
      <c r="BU49" s="159">
        <v>0.36</v>
      </c>
      <c r="BV49" s="229">
        <f t="shared" si="162"/>
        <v>0.36</v>
      </c>
      <c r="BW49" s="126" t="s">
        <v>26</v>
      </c>
      <c r="BX49" s="131">
        <v>0.77</v>
      </c>
      <c r="BY49" s="131">
        <v>0</v>
      </c>
      <c r="BZ49" s="131">
        <v>0</v>
      </c>
      <c r="CA49" s="159">
        <v>0.67</v>
      </c>
      <c r="CB49" s="229">
        <f t="shared" si="163"/>
        <v>0.67</v>
      </c>
      <c r="CC49" s="126" t="s">
        <v>26</v>
      </c>
      <c r="CD49" s="120">
        <f t="shared" si="164"/>
        <v>3.58</v>
      </c>
      <c r="CE49" s="120">
        <f t="shared" si="165"/>
        <v>0</v>
      </c>
      <c r="CF49" s="120">
        <f t="shared" si="166"/>
        <v>0</v>
      </c>
      <c r="CG49" s="120">
        <f t="shared" si="167"/>
        <v>6.71</v>
      </c>
      <c r="CH49" s="209">
        <f t="shared" si="168"/>
        <v>6.71</v>
      </c>
      <c r="CI49" s="254">
        <f>+(CG49/CD49)-1</f>
        <v>0.87430167597765363</v>
      </c>
      <c r="CJ49" s="254" t="e">
        <f>+CG49/CE49</f>
        <v>#DIV/0!</v>
      </c>
    </row>
    <row r="50" spans="1:88" ht="15.75" thickBot="1">
      <c r="A50" s="128" t="s">
        <v>27</v>
      </c>
      <c r="B50" s="132">
        <f>B32+B38+B46+B47+B48+B49</f>
        <v>75.760000000000005</v>
      </c>
      <c r="C50" s="132">
        <f>C32+C38+C46+C47+C48+C49</f>
        <v>91.9</v>
      </c>
      <c r="D50" s="132">
        <f>D32+D38+D46+D47+D48+D49</f>
        <v>88.28</v>
      </c>
      <c r="E50" s="397">
        <f>E32+E38+E46+E47+E48+E49</f>
        <v>61.960000000000008</v>
      </c>
      <c r="F50" s="231">
        <f>F32+F38+F46+F47+F48+F49</f>
        <v>-26.319999999999997</v>
      </c>
      <c r="G50" s="128" t="s">
        <v>27</v>
      </c>
      <c r="H50" s="132">
        <f>H32+H38+H46+H47+H48+H49</f>
        <v>75.460999999999999</v>
      </c>
      <c r="I50" s="132">
        <f>I32+I38+I46+I47+I48+I49</f>
        <v>110.41</v>
      </c>
      <c r="J50" s="132">
        <f>J32+J38+J46+J47+J48+J49</f>
        <v>119.22599999999998</v>
      </c>
      <c r="K50" s="397">
        <f>K32+K38+K46+K47+K48+K49</f>
        <v>101.68000000000002</v>
      </c>
      <c r="L50" s="231">
        <f>L32+L38+L46+L47+L48+L49</f>
        <v>-17.546000000000003</v>
      </c>
      <c r="M50" s="128" t="s">
        <v>27</v>
      </c>
      <c r="N50" s="132">
        <f>N32+N38+N46+N47+N48+N49</f>
        <v>54.42</v>
      </c>
      <c r="O50" s="132">
        <f>O32+O38+O46+O47+O48+O49</f>
        <v>112</v>
      </c>
      <c r="P50" s="132">
        <f>P32+P38+P46+P47+P48+P49</f>
        <v>105.56</v>
      </c>
      <c r="Q50" s="160">
        <f>Q32+Q38+Q46+Q47+Q48+Q49</f>
        <v>96.080000000000013</v>
      </c>
      <c r="R50" s="231">
        <f>R32+R38+R46+R47+R48+R49</f>
        <v>-9.4799999999999933</v>
      </c>
      <c r="T50" s="37">
        <f t="shared" ref="T50:W50" si="169">T32+T38+T46+T47+T48+T49</f>
        <v>75.760000000000005</v>
      </c>
      <c r="U50" s="37">
        <f t="shared" si="169"/>
        <v>75.311000000000007</v>
      </c>
      <c r="V50" s="37">
        <f t="shared" si="169"/>
        <v>54.51</v>
      </c>
      <c r="W50" s="37">
        <f t="shared" si="169"/>
        <v>205.58099999999999</v>
      </c>
      <c r="X50" s="47" t="e">
        <f>W50-#REF!</f>
        <v>#REF!</v>
      </c>
      <c r="Z50" s="128" t="s">
        <v>27</v>
      </c>
      <c r="AA50" s="132">
        <f>AA32+AA38+AA46+AA47+AA48+AA49</f>
        <v>76.53</v>
      </c>
      <c r="AB50" s="132">
        <f>AB32+AB38+AB46+AB47+AB48+AB49</f>
        <v>124.61</v>
      </c>
      <c r="AC50" s="132">
        <f>AC32+AC38+AC46+AC47+AC48+AC49</f>
        <v>105.71000000000001</v>
      </c>
      <c r="AD50" s="217">
        <f>AD32+AD38+AD46+AD47+AD48+AD49</f>
        <v>111.16999999999999</v>
      </c>
      <c r="AE50" s="231">
        <f>AE32+AE38+AE46+AE47+AE48+AE49</f>
        <v>5.4599999999999982</v>
      </c>
      <c r="AG50" s="128" t="s">
        <v>27</v>
      </c>
      <c r="AH50" s="132">
        <f>AH32+AH38+AH46+AH47+AH48+AH49</f>
        <v>84.51</v>
      </c>
      <c r="AI50" s="132">
        <f>AI32+AI38+AI46+AI47+AI48+AI49</f>
        <v>115.72</v>
      </c>
      <c r="AJ50" s="132">
        <f>AJ32+AJ38+AJ46+AJ47+AJ48+AJ49</f>
        <v>96.11</v>
      </c>
      <c r="AK50" s="160">
        <f>AK32+AK38+AK46+AK47+AK48+AK49</f>
        <v>98.67</v>
      </c>
      <c r="AL50" s="231">
        <f>AL32+AL38+AL46+AL47+AL48+AL49</f>
        <v>2.5600000000000009</v>
      </c>
      <c r="AM50" s="128" t="s">
        <v>27</v>
      </c>
      <c r="AN50" s="132">
        <f>AN32+AN38+AN46+AN47+AN48+AN49</f>
        <v>77.069999999999993</v>
      </c>
      <c r="AO50" s="132">
        <f>AO32+AO38+AO46+AO47+AO48+AO49</f>
        <v>128.93</v>
      </c>
      <c r="AP50" s="132">
        <f>AP32+AP38+AP46+AP47+AP48+AP49</f>
        <v>104.80000000000001</v>
      </c>
      <c r="AQ50" s="160">
        <f>AQ32+AQ38+AQ46+AQ47+AQ48+AQ49</f>
        <v>108.49999999999999</v>
      </c>
      <c r="AR50" s="231">
        <f>AR32+AR38+AR46+AR47+AR48+AR49</f>
        <v>3.6999999999999993</v>
      </c>
      <c r="AS50" s="128" t="s">
        <v>27</v>
      </c>
      <c r="AT50" s="132">
        <f>AT32+AT38+AT46+AT47+AT48+AT49</f>
        <v>84.149999999999991</v>
      </c>
      <c r="AU50" s="132">
        <f>AU32+AU38+AU46+AU47+AU48+AU49</f>
        <v>121.66000000000001</v>
      </c>
      <c r="AV50" s="132">
        <f>AV32+AV38+AV46+AV47+AV48+AV49</f>
        <v>86.960000000000008</v>
      </c>
      <c r="AW50" s="160">
        <f>AW32+AW38+AW46+AW47+AW48+AW49</f>
        <v>102.4</v>
      </c>
      <c r="AX50" s="231">
        <f>AX32+AX38+AX46+AX47+AX48+AX49</f>
        <v>15.440000000000003</v>
      </c>
      <c r="AY50" s="128" t="s">
        <v>27</v>
      </c>
      <c r="AZ50" s="132">
        <f>AZ32+AZ38+AZ46+AZ47+AZ48+AZ49</f>
        <v>57.98</v>
      </c>
      <c r="BA50" s="132">
        <f>BA32+BA38+BA46+BA47+BA48+BA49</f>
        <v>127.55000000000001</v>
      </c>
      <c r="BB50" s="132">
        <f>BB32+BB38+BB46+BB47+BB48+BB49</f>
        <v>92.32</v>
      </c>
      <c r="BC50" s="132">
        <f>BC32+BC38+BC46+BC47+BC48+BC49</f>
        <v>78.248721448999987</v>
      </c>
      <c r="BD50" s="231">
        <f>BD32+BD38+BD46+BD47+BD48+BD49</f>
        <v>-14.071278550999999</v>
      </c>
      <c r="BE50" s="128" t="s">
        <v>27</v>
      </c>
      <c r="BF50" s="132">
        <f>BF32+BF38+BF46+BF47+BF48+BF49</f>
        <v>76.44</v>
      </c>
      <c r="BG50" s="132">
        <f>BG32+BG38+BG46+BG47+BG48+BG49</f>
        <v>122.92999999999999</v>
      </c>
      <c r="BH50" s="132">
        <f>BH32+BH38+BH46+BH47+BH48+BH49</f>
        <v>87.83</v>
      </c>
      <c r="BI50" s="160">
        <f>BI32+BI38+BI46+BI47+BI48+BI49</f>
        <v>84.649999999999991</v>
      </c>
      <c r="BJ50" s="231">
        <f>BJ32+BJ38+BJ46+BJ47+BJ48+BJ49</f>
        <v>-3.1800000000000042</v>
      </c>
      <c r="BK50" s="128" t="s">
        <v>27</v>
      </c>
      <c r="BL50" s="132">
        <f>BL32+BL38+BL46+BL47+BL48+BL49</f>
        <v>101.96999999999998</v>
      </c>
      <c r="BM50" s="132">
        <f>BM32+BM38+BM46+BM47+BM48+BM49</f>
        <v>118.59999999999998</v>
      </c>
      <c r="BN50" s="132">
        <f>BN32+BN38+BN46+BN47+BN48+BN49</f>
        <v>128.18</v>
      </c>
      <c r="BO50" s="160">
        <f>BO32+BO38+BO46+BO47+BO48+BO49</f>
        <v>113.62</v>
      </c>
      <c r="BP50" s="231">
        <f>BP32+BP38+BP46+BP47+BP48+BP49</f>
        <v>-14.559999999999999</v>
      </c>
      <c r="BQ50" s="128" t="s">
        <v>27</v>
      </c>
      <c r="BR50" s="132">
        <f>BR32+BR38+BR46+BR47+BR48+BR49</f>
        <v>78.31</v>
      </c>
      <c r="BS50" s="132">
        <f>BS32+BS38+BS46+BS47+BS48+BS49</f>
        <v>128.96</v>
      </c>
      <c r="BT50" s="132">
        <f>BT32+BT38+BT46+BT47+BT48+BT49</f>
        <v>114.6</v>
      </c>
      <c r="BU50" s="160">
        <f>BU32+BU38+BU46+BU47+BU48+BU49</f>
        <v>101.56</v>
      </c>
      <c r="BV50" s="231">
        <f>BV32+BV38+BV46+BV47+BV48+BV49</f>
        <v>-13.04</v>
      </c>
      <c r="BW50" s="128" t="s">
        <v>27</v>
      </c>
      <c r="BX50" s="132">
        <f>BX32+BX38+BX46+BX47+BX48+BX49</f>
        <v>92.67</v>
      </c>
      <c r="BY50" s="132">
        <f>BY32+BY38+BY46+BY47+BY48+BY49</f>
        <v>103.70000000000002</v>
      </c>
      <c r="BZ50" s="132">
        <f>BZ32+BZ38+BZ46+BZ47+BZ48+BZ49</f>
        <v>105.97</v>
      </c>
      <c r="CA50" s="160">
        <f>CA32+CA38+CA46+CA47+CA48+CA49</f>
        <v>105.9</v>
      </c>
      <c r="CB50" s="231">
        <f>CB32+CB38+CB46+CB47+CB48+CB49</f>
        <v>-7.0000000000004503E-2</v>
      </c>
      <c r="CC50" s="128" t="s">
        <v>27</v>
      </c>
      <c r="CD50" s="132">
        <f>CD32+CD38+CD46+CD47+CD48+CD49</f>
        <v>935.27100000000019</v>
      </c>
      <c r="CE50" s="132">
        <f>CE32+CE38+CE46+CE47+CE48+CE49</f>
        <v>1406.97</v>
      </c>
      <c r="CF50" s="132">
        <f>CF32+CF38+CF46+CF47+CF48+CF49</f>
        <v>1235.546</v>
      </c>
      <c r="CG50" s="217">
        <f>CG32+CG38+CG46+CG47+CG48+CG49</f>
        <v>1164.1387214490001</v>
      </c>
      <c r="CH50" s="212">
        <f>CH32+CH38+CH46+CH47+CH48+CH49</f>
        <v>-242.83127855100011</v>
      </c>
      <c r="CI50" s="257">
        <f>+(CG50/CD50)-1</f>
        <v>0.24470738582614016</v>
      </c>
      <c r="CJ50" s="257">
        <f>+CG50/CE50</f>
        <v>0.82740834662359541</v>
      </c>
    </row>
    <row r="51" spans="1:88">
      <c r="T51" s="10"/>
      <c r="U51" s="10"/>
      <c r="V51" s="10"/>
      <c r="W51" s="10"/>
      <c r="X51" s="10"/>
      <c r="AA51" s="10"/>
      <c r="AB51" s="10"/>
      <c r="AC51" s="10"/>
      <c r="AD51" s="10"/>
      <c r="AE51" s="10"/>
      <c r="AH51" s="10"/>
      <c r="AI51" s="10"/>
      <c r="AJ51" s="10"/>
      <c r="AK51" s="10"/>
      <c r="AN51" s="10"/>
      <c r="AO51" s="10"/>
      <c r="AP51" s="10"/>
      <c r="AQ51" s="10"/>
      <c r="AT51" s="10"/>
      <c r="AU51" s="10"/>
      <c r="AV51" s="10"/>
      <c r="AW51" s="10"/>
      <c r="AZ51" s="10"/>
      <c r="BA51" s="10"/>
      <c r="BB51" s="10"/>
      <c r="BC51" s="10"/>
      <c r="BF51" s="10"/>
      <c r="BG51" s="10"/>
      <c r="BH51" s="10"/>
      <c r="BI51" s="10"/>
      <c r="BL51" s="10"/>
      <c r="BM51" s="10"/>
      <c r="BN51" s="10"/>
      <c r="BO51" s="10"/>
      <c r="BR51" s="10"/>
      <c r="BS51" s="10"/>
      <c r="BT51" s="10"/>
      <c r="BU51" s="10"/>
      <c r="BX51" s="10"/>
      <c r="BY51" s="10"/>
      <c r="BZ51" s="10"/>
      <c r="CA51" s="10"/>
      <c r="CD51" s="10"/>
      <c r="CE51" s="10"/>
      <c r="CF51" s="10"/>
      <c r="CG51" s="10"/>
      <c r="CH51" s="10"/>
    </row>
    <row r="52" spans="1:88">
      <c r="Z52" s="41"/>
      <c r="AG52" s="41"/>
      <c r="AM52" s="41"/>
      <c r="AS52" s="41"/>
      <c r="AY52" s="41"/>
      <c r="BE52" s="41"/>
      <c r="BK52" s="41"/>
      <c r="BQ52" s="41"/>
      <c r="BW52" s="41"/>
      <c r="CC52" s="41"/>
    </row>
  </sheetData>
  <pageMargins left="0.7" right="0.7" top="0.75" bottom="0.75" header="0.3" footer="0.3"/>
  <pageSetup paperSize="9" orientation="portrait" r:id="rId1"/>
  <ignoredErrors>
    <ignoredError sqref="CG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B24" sqref="B24"/>
    </sheetView>
  </sheetViews>
  <sheetFormatPr defaultRowHeight="15"/>
  <cols>
    <col min="1" max="1" width="18.42578125" customWidth="1"/>
    <col min="5" max="5" width="9.5703125" customWidth="1"/>
  </cols>
  <sheetData>
    <row r="1" spans="1:37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37">
      <c r="A2" s="277"/>
      <c r="B2" s="421" t="s">
        <v>82</v>
      </c>
      <c r="C2" s="422"/>
      <c r="D2" s="423"/>
      <c r="E2" s="421" t="s">
        <v>83</v>
      </c>
      <c r="F2" s="422"/>
      <c r="G2" s="423"/>
      <c r="H2" s="276"/>
      <c r="I2" s="421" t="s">
        <v>82</v>
      </c>
      <c r="J2" s="422"/>
      <c r="K2" s="422"/>
      <c r="L2" s="423"/>
      <c r="M2" s="421" t="s">
        <v>83</v>
      </c>
      <c r="N2" s="422"/>
      <c r="O2" s="422"/>
      <c r="P2" s="423"/>
    </row>
    <row r="3" spans="1:37">
      <c r="A3" s="278"/>
      <c r="B3" s="424" t="s">
        <v>84</v>
      </c>
      <c r="C3" s="425"/>
      <c r="D3" s="425"/>
      <c r="E3" s="425"/>
      <c r="F3" s="425"/>
      <c r="G3" s="425"/>
      <c r="H3" s="279"/>
      <c r="I3" s="424" t="s">
        <v>85</v>
      </c>
      <c r="J3" s="425"/>
      <c r="K3" s="425"/>
      <c r="L3" s="425"/>
      <c r="M3" s="425"/>
      <c r="N3" s="425"/>
      <c r="O3" s="425"/>
      <c r="P3" s="425"/>
    </row>
    <row r="4" spans="1:37">
      <c r="A4" s="280" t="s">
        <v>86</v>
      </c>
      <c r="B4" s="282" t="s">
        <v>45</v>
      </c>
      <c r="C4" s="283" t="s">
        <v>87</v>
      </c>
      <c r="D4" s="283" t="s">
        <v>88</v>
      </c>
      <c r="E4" s="282" t="s">
        <v>45</v>
      </c>
      <c r="F4" s="283" t="s">
        <v>87</v>
      </c>
      <c r="G4" s="284" t="s">
        <v>88</v>
      </c>
      <c r="H4" s="279"/>
      <c r="I4" s="281" t="s">
        <v>89</v>
      </c>
      <c r="J4" s="282" t="s">
        <v>45</v>
      </c>
      <c r="K4" s="283" t="s">
        <v>87</v>
      </c>
      <c r="L4" s="283" t="s">
        <v>88</v>
      </c>
      <c r="M4" s="282" t="s">
        <v>89</v>
      </c>
      <c r="N4" s="282" t="s">
        <v>45</v>
      </c>
      <c r="O4" s="283" t="s">
        <v>87</v>
      </c>
      <c r="P4" s="284" t="s">
        <v>88</v>
      </c>
    </row>
    <row r="5" spans="1:37">
      <c r="A5" s="285" t="s">
        <v>10</v>
      </c>
      <c r="B5" s="286">
        <f t="shared" ref="B5" si="0">SUM(B6:B9)</f>
        <v>6354</v>
      </c>
      <c r="C5" s="286">
        <f>SUM(C6:C9)</f>
        <v>5044</v>
      </c>
      <c r="D5" s="286">
        <f t="shared" ref="D5" si="1">SUM(D6:D9)</f>
        <v>5086</v>
      </c>
      <c r="E5" s="300">
        <f t="shared" ref="E5:G5" si="2">SUM(E6:E9)</f>
        <v>57.480000000000004</v>
      </c>
      <c r="F5" s="300">
        <f t="shared" si="2"/>
        <v>67.02</v>
      </c>
      <c r="G5" s="300">
        <f t="shared" si="2"/>
        <v>69.010000000000005</v>
      </c>
      <c r="H5" s="276"/>
      <c r="I5" s="286">
        <f>'YTD sheet'!CD8</f>
        <v>59058.8</v>
      </c>
      <c r="J5" s="286">
        <f>'YTD sheet'!CE8</f>
        <v>88804</v>
      </c>
      <c r="K5" s="286">
        <f>'YTD sheet'!CF8</f>
        <v>63897</v>
      </c>
      <c r="L5" s="286">
        <f>'YTD sheet'!CG8</f>
        <v>58886.449000000001</v>
      </c>
      <c r="M5" s="300">
        <f>'YTD sheet'!CD32</f>
        <v>538.4</v>
      </c>
      <c r="N5" s="300">
        <f>'YTD sheet'!CE32</f>
        <v>831.37</v>
      </c>
      <c r="O5" s="300">
        <f>'YTD sheet'!CF32</f>
        <v>776.06999999999994</v>
      </c>
      <c r="P5" s="300">
        <f>'YTD sheet'!CG32</f>
        <v>728.28418833000001</v>
      </c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</row>
    <row r="6" spans="1:37">
      <c r="A6" s="287" t="s">
        <v>11</v>
      </c>
      <c r="B6" s="286">
        <v>2460</v>
      </c>
      <c r="C6" s="286">
        <v>2488</v>
      </c>
      <c r="D6" s="286">
        <v>2700</v>
      </c>
      <c r="E6" s="300">
        <v>23.17</v>
      </c>
      <c r="F6" s="300">
        <v>39.56</v>
      </c>
      <c r="G6" s="300">
        <v>44.23</v>
      </c>
      <c r="H6" s="276"/>
      <c r="I6" s="286">
        <f>'YTD sheet'!CD9</f>
        <v>31127.1</v>
      </c>
      <c r="J6" s="286">
        <f>'YTD sheet'!CE9</f>
        <v>37720</v>
      </c>
      <c r="K6" s="286">
        <f>'YTD sheet'!CF9</f>
        <v>34474</v>
      </c>
      <c r="L6" s="286">
        <f>'YTD sheet'!CG9</f>
        <v>33355.75</v>
      </c>
      <c r="M6" s="300">
        <f>'YTD sheet'!CD33</f>
        <v>265.46000000000004</v>
      </c>
      <c r="N6" s="300">
        <f>'YTD sheet'!CE33</f>
        <v>359.17</v>
      </c>
      <c r="O6" s="300">
        <f>'YTD sheet'!CF33</f>
        <v>471.34</v>
      </c>
      <c r="P6" s="300">
        <f>'YTD sheet'!CG33</f>
        <v>463.61999999999995</v>
      </c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398"/>
      <c r="AJ6" s="399"/>
      <c r="AK6" s="401"/>
    </row>
    <row r="7" spans="1:37">
      <c r="A7" s="287" t="s">
        <v>12</v>
      </c>
      <c r="B7" s="286">
        <v>2854</v>
      </c>
      <c r="C7" s="286">
        <v>1533</v>
      </c>
      <c r="D7" s="286">
        <v>1564</v>
      </c>
      <c r="E7" s="300">
        <v>22.36</v>
      </c>
      <c r="F7" s="300">
        <v>14.77</v>
      </c>
      <c r="G7" s="300">
        <v>14.83</v>
      </c>
      <c r="H7" s="276"/>
      <c r="I7" s="286">
        <f>'YTD sheet'!CD10</f>
        <v>20490.7</v>
      </c>
      <c r="J7" s="286">
        <f>'YTD sheet'!CE10</f>
        <v>37414</v>
      </c>
      <c r="K7" s="286">
        <f>'YTD sheet'!CF10</f>
        <v>19592</v>
      </c>
      <c r="L7" s="286">
        <f>'YTD sheet'!CG10</f>
        <v>16586</v>
      </c>
      <c r="M7" s="300">
        <f>'YTD sheet'!CD34</f>
        <v>170.88</v>
      </c>
      <c r="N7" s="300">
        <f>'YTD sheet'!CE34</f>
        <v>296.33999999999997</v>
      </c>
      <c r="O7" s="300">
        <f>'YTD sheet'!CF34</f>
        <v>172.95000000000002</v>
      </c>
      <c r="P7" s="300">
        <f>'YTD sheet'!CG34</f>
        <v>148.76000000000002</v>
      </c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J7" s="399"/>
      <c r="AK7" s="401"/>
    </row>
    <row r="8" spans="1:37">
      <c r="A8" s="287" t="s">
        <v>13</v>
      </c>
      <c r="B8" s="286">
        <v>878</v>
      </c>
      <c r="C8" s="286">
        <v>841</v>
      </c>
      <c r="D8" s="286">
        <v>686</v>
      </c>
      <c r="E8" s="300">
        <v>8.34</v>
      </c>
      <c r="F8" s="300">
        <v>8.43</v>
      </c>
      <c r="G8" s="300">
        <v>6.8</v>
      </c>
      <c r="H8" s="276"/>
      <c r="I8" s="286">
        <f>'YTD sheet'!CD11</f>
        <v>5070.1000000000004</v>
      </c>
      <c r="J8" s="286">
        <f>'YTD sheet'!CE11</f>
        <v>9980</v>
      </c>
      <c r="K8" s="286">
        <f>'YTD sheet'!CF11</f>
        <v>7063</v>
      </c>
      <c r="L8" s="286">
        <f>'YTD sheet'!CG11</f>
        <v>6692.7070000000003</v>
      </c>
      <c r="M8" s="300">
        <f>'YTD sheet'!CD35</f>
        <v>47.769999999999996</v>
      </c>
      <c r="N8" s="300">
        <f>'YTD sheet'!CE35</f>
        <v>94.75</v>
      </c>
      <c r="O8" s="300">
        <f>'YTD sheet'!CF35</f>
        <v>65.88</v>
      </c>
      <c r="P8" s="300">
        <f>'YTD sheet'!CG35</f>
        <v>61.886731110999996</v>
      </c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J8" s="399"/>
      <c r="AK8" s="401"/>
    </row>
    <row r="9" spans="1:37">
      <c r="A9" s="287" t="s">
        <v>14</v>
      </c>
      <c r="B9" s="286">
        <v>162</v>
      </c>
      <c r="C9" s="286">
        <v>182</v>
      </c>
      <c r="D9" s="286">
        <v>136</v>
      </c>
      <c r="E9" s="300">
        <v>3.61</v>
      </c>
      <c r="F9" s="300">
        <v>4.26</v>
      </c>
      <c r="G9" s="300">
        <v>3.15</v>
      </c>
      <c r="H9" s="276"/>
      <c r="I9" s="286">
        <f>'YTD sheet'!CD12</f>
        <v>2370.9</v>
      </c>
      <c r="J9" s="286">
        <f>'YTD sheet'!CE12</f>
        <v>3690</v>
      </c>
      <c r="K9" s="286">
        <f>'YTD sheet'!CF12</f>
        <v>2768</v>
      </c>
      <c r="L9" s="286">
        <f>'YTD sheet'!CG12</f>
        <v>2251.9920000000002</v>
      </c>
      <c r="M9" s="300">
        <f>'YTD sheet'!CD36</f>
        <v>54.289999999999992</v>
      </c>
      <c r="N9" s="300">
        <f>'YTD sheet'!CE36</f>
        <v>81.11</v>
      </c>
      <c r="O9" s="300">
        <f>'YTD sheet'!CF36</f>
        <v>65.900000000000006</v>
      </c>
      <c r="P9" s="300">
        <f>'YTD sheet'!CG36</f>
        <v>54.017457218999994</v>
      </c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J9" s="399"/>
      <c r="AK9" s="401"/>
    </row>
    <row r="10" spans="1:37">
      <c r="A10" s="287" t="s">
        <v>90</v>
      </c>
      <c r="B10" s="286"/>
      <c r="C10" s="286"/>
      <c r="D10" s="286"/>
      <c r="E10" s="300"/>
      <c r="F10" s="300"/>
      <c r="G10" s="300"/>
      <c r="H10" s="276"/>
      <c r="I10" s="286">
        <f>'YTD sheet'!CD13</f>
        <v>0</v>
      </c>
      <c r="J10" s="286">
        <f>'YTD sheet'!CE13</f>
        <v>0</v>
      </c>
      <c r="K10" s="286">
        <f>'YTD sheet'!CF13</f>
        <v>0</v>
      </c>
      <c r="L10" s="286">
        <f>'YTD sheet'!CG13</f>
        <v>0</v>
      </c>
      <c r="M10" s="300">
        <f>'YTD sheet'!CD37</f>
        <v>0</v>
      </c>
      <c r="N10" s="300">
        <f>'YTD sheet'!CE37</f>
        <v>0</v>
      </c>
      <c r="O10" s="300">
        <f>'YTD sheet'!CF37</f>
        <v>0</v>
      </c>
      <c r="P10" s="300">
        <f>'YTD sheet'!CG37</f>
        <v>0</v>
      </c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</row>
    <row r="11" spans="1:37">
      <c r="A11" s="285" t="s">
        <v>16</v>
      </c>
      <c r="B11" s="286">
        <f t="shared" ref="B11:G11" si="3">SUM(B12:B17)</f>
        <v>4538</v>
      </c>
      <c r="C11" s="286">
        <f t="shared" si="3"/>
        <v>2946</v>
      </c>
      <c r="D11" s="286">
        <f t="shared" si="3"/>
        <v>2591</v>
      </c>
      <c r="E11" s="300">
        <f t="shared" si="3"/>
        <v>39.1</v>
      </c>
      <c r="F11" s="300">
        <f t="shared" si="3"/>
        <v>35.950000000000003</v>
      </c>
      <c r="G11" s="300">
        <f t="shared" si="3"/>
        <v>31.310000000000002</v>
      </c>
      <c r="H11" s="276"/>
      <c r="I11" s="286">
        <f>'YTD sheet'!CD14</f>
        <v>35752.800000000003</v>
      </c>
      <c r="J11" s="286">
        <f>'YTD sheet'!CE14</f>
        <v>55692</v>
      </c>
      <c r="K11" s="286">
        <f>'YTD sheet'!CF14</f>
        <v>36935</v>
      </c>
      <c r="L11" s="286">
        <f>'YTD sheet'!CG14</f>
        <v>31102.33</v>
      </c>
      <c r="M11" s="300">
        <f>'YTD sheet'!CD38</f>
        <v>333.47</v>
      </c>
      <c r="N11" s="300">
        <f>'YTD sheet'!CE38</f>
        <v>486.56000000000006</v>
      </c>
      <c r="O11" s="300">
        <f>'YTD sheet'!CF38</f>
        <v>404.89000000000004</v>
      </c>
      <c r="P11" s="300">
        <f>'YTD sheet'!CG38</f>
        <v>344.17888409299997</v>
      </c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</row>
    <row r="12" spans="1:37">
      <c r="A12" s="287" t="s">
        <v>17</v>
      </c>
      <c r="B12" s="286">
        <v>520</v>
      </c>
      <c r="C12" s="286">
        <v>500</v>
      </c>
      <c r="D12" s="286">
        <v>343</v>
      </c>
      <c r="E12" s="300">
        <v>9.43</v>
      </c>
      <c r="F12" s="300">
        <v>8.9</v>
      </c>
      <c r="G12" s="300">
        <v>6.32</v>
      </c>
      <c r="H12" s="276"/>
      <c r="I12" s="286">
        <f>'YTD sheet'!CD15</f>
        <v>4408</v>
      </c>
      <c r="J12" s="286">
        <f>'YTD sheet'!CE15</f>
        <v>6000</v>
      </c>
      <c r="K12" s="286">
        <f>'YTD sheet'!CF15</f>
        <v>4789</v>
      </c>
      <c r="L12" s="286">
        <f>'YTD sheet'!CG15</f>
        <v>3736.36</v>
      </c>
      <c r="M12" s="300">
        <f>'YTD sheet'!CD39</f>
        <v>72.509999999999991</v>
      </c>
      <c r="N12" s="300">
        <f>'YTD sheet'!CE39</f>
        <v>108.20000000000002</v>
      </c>
      <c r="O12" s="300">
        <f>'YTD sheet'!CF39</f>
        <v>85.4</v>
      </c>
      <c r="P12" s="300">
        <f>'YTD sheet'!CG39</f>
        <v>66.718099999999993</v>
      </c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J12" s="399"/>
      <c r="AK12" s="102"/>
    </row>
    <row r="13" spans="1:37">
      <c r="A13" s="287" t="s">
        <v>18</v>
      </c>
      <c r="B13" s="286">
        <v>40</v>
      </c>
      <c r="C13" s="286">
        <v>60</v>
      </c>
      <c r="D13" s="286">
        <v>19</v>
      </c>
      <c r="E13" s="300">
        <v>0.88</v>
      </c>
      <c r="F13" s="300">
        <v>1.65</v>
      </c>
      <c r="G13" s="300">
        <v>0.51</v>
      </c>
      <c r="H13" s="276"/>
      <c r="I13" s="286">
        <f>'YTD sheet'!CD16</f>
        <v>175</v>
      </c>
      <c r="J13" s="286">
        <f>'YTD sheet'!CE16</f>
        <v>504</v>
      </c>
      <c r="K13" s="286">
        <f>'YTD sheet'!CF16</f>
        <v>421</v>
      </c>
      <c r="L13" s="286">
        <f>'YTD sheet'!CG16</f>
        <v>325.75</v>
      </c>
      <c r="M13" s="300">
        <f>'YTD sheet'!CD40</f>
        <v>3.9699999999999998</v>
      </c>
      <c r="N13" s="300">
        <f>'YTD sheet'!CE40</f>
        <v>10.62</v>
      </c>
      <c r="O13" s="300">
        <f>'YTD sheet'!CF40</f>
        <v>11.030000000000001</v>
      </c>
      <c r="P13" s="300">
        <f>'YTD sheet'!CG40</f>
        <v>8.4561096019999997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J13" s="399"/>
      <c r="AK13" s="102"/>
    </row>
    <row r="14" spans="1:37">
      <c r="A14" s="287" t="s">
        <v>19</v>
      </c>
      <c r="B14" s="286">
        <v>963</v>
      </c>
      <c r="C14" s="286">
        <v>750</v>
      </c>
      <c r="D14" s="286">
        <v>681</v>
      </c>
      <c r="E14" s="300">
        <v>5.26</v>
      </c>
      <c r="F14" s="300">
        <v>4.78</v>
      </c>
      <c r="G14" s="300">
        <v>4.22</v>
      </c>
      <c r="H14" s="276"/>
      <c r="I14" s="286">
        <f>'YTD sheet'!CD17</f>
        <v>8364.2000000000007</v>
      </c>
      <c r="J14" s="286">
        <f>'YTD sheet'!CE17</f>
        <v>13391</v>
      </c>
      <c r="K14" s="286">
        <f>'YTD sheet'!CF17</f>
        <v>7803</v>
      </c>
      <c r="L14" s="286">
        <f>'YTD sheet'!CG17</f>
        <v>6844.7</v>
      </c>
      <c r="M14" s="300">
        <f>'YTD sheet'!CD41</f>
        <v>43.84</v>
      </c>
      <c r="N14" s="300">
        <f>'YTD sheet'!CE41</f>
        <v>70.83</v>
      </c>
      <c r="O14" s="300">
        <f>'YTD sheet'!CF41</f>
        <v>44.81</v>
      </c>
      <c r="P14" s="300">
        <f>'YTD sheet'!CG41</f>
        <v>39.928021902000005</v>
      </c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J14" s="399"/>
      <c r="AK14" s="401"/>
    </row>
    <row r="15" spans="1:37">
      <c r="A15" s="287" t="s">
        <v>20</v>
      </c>
      <c r="B15" s="286">
        <v>400</v>
      </c>
      <c r="C15" s="286">
        <v>500</v>
      </c>
      <c r="D15" s="286">
        <v>422</v>
      </c>
      <c r="E15" s="300">
        <v>4.0999999999999996</v>
      </c>
      <c r="F15" s="300">
        <v>5.56</v>
      </c>
      <c r="G15" s="300">
        <v>4.3</v>
      </c>
      <c r="H15" s="276"/>
      <c r="I15" s="286">
        <f>'YTD sheet'!CD18</f>
        <v>3687.1</v>
      </c>
      <c r="J15" s="286">
        <f>'YTD sheet'!CE18</f>
        <v>4800</v>
      </c>
      <c r="K15" s="286">
        <f>'YTD sheet'!CF18</f>
        <v>5745</v>
      </c>
      <c r="L15" s="286">
        <f>'YTD sheet'!CG18</f>
        <v>5492.15</v>
      </c>
      <c r="M15" s="300">
        <f>'YTD sheet'!CD42</f>
        <v>32.480000000000004</v>
      </c>
      <c r="N15" s="300">
        <f>'YTD sheet'!CE42</f>
        <v>49.20000000000001</v>
      </c>
      <c r="O15" s="300">
        <f>'YTD sheet'!CF42</f>
        <v>55.44</v>
      </c>
      <c r="P15" s="300">
        <f>'YTD sheet'!CG42</f>
        <v>54.473582362999998</v>
      </c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J15" s="399"/>
      <c r="AK15" s="401"/>
    </row>
    <row r="16" spans="1:37">
      <c r="A16" s="287" t="s">
        <v>21</v>
      </c>
      <c r="B16" s="286">
        <v>203</v>
      </c>
      <c r="C16" s="286">
        <v>0</v>
      </c>
      <c r="D16" s="286">
        <v>25</v>
      </c>
      <c r="E16" s="300">
        <v>1.77</v>
      </c>
      <c r="F16" s="300">
        <v>0</v>
      </c>
      <c r="G16" s="300">
        <v>0.41</v>
      </c>
      <c r="H16" s="276"/>
      <c r="I16" s="286">
        <f>'YTD sheet'!CD19</f>
        <v>1171.7</v>
      </c>
      <c r="J16" s="286">
        <f>'YTD sheet'!CE19</f>
        <v>2000</v>
      </c>
      <c r="K16" s="286">
        <f>'YTD sheet'!CF19</f>
        <v>425</v>
      </c>
      <c r="L16" s="286">
        <f>'YTD sheet'!CG19</f>
        <v>360.63</v>
      </c>
      <c r="M16" s="300">
        <f>'YTD sheet'!CD43</f>
        <v>8.7399999999999984</v>
      </c>
      <c r="N16" s="300">
        <f>'YTD sheet'!CE43</f>
        <v>17.43</v>
      </c>
      <c r="O16" s="300">
        <f>'YTD sheet'!CF43</f>
        <v>4.37</v>
      </c>
      <c r="P16" s="300">
        <f>'YTD sheet'!CG43</f>
        <v>4.3568220000000002</v>
      </c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J16" s="399"/>
      <c r="AK16" s="401"/>
    </row>
    <row r="17" spans="1:37">
      <c r="A17" s="287" t="s">
        <v>22</v>
      </c>
      <c r="B17" s="286">
        <v>2412</v>
      </c>
      <c r="C17" s="286">
        <v>1136</v>
      </c>
      <c r="D17" s="286">
        <v>1101</v>
      </c>
      <c r="E17" s="300">
        <v>17.66</v>
      </c>
      <c r="F17" s="300">
        <v>15.06</v>
      </c>
      <c r="G17" s="300">
        <v>15.55</v>
      </c>
      <c r="H17" s="276"/>
      <c r="I17" s="286">
        <f>'YTD sheet'!CD20</f>
        <v>17946.8</v>
      </c>
      <c r="J17" s="286">
        <f>'YTD sheet'!CE20</f>
        <v>28997</v>
      </c>
      <c r="K17" s="286">
        <f>'YTD sheet'!CF20</f>
        <v>17752</v>
      </c>
      <c r="L17" s="286">
        <f>'YTD sheet'!CG20</f>
        <v>14342.74</v>
      </c>
      <c r="M17" s="300">
        <f>'YTD sheet'!CD44</f>
        <v>171.93</v>
      </c>
      <c r="N17" s="300">
        <f>'YTD sheet'!CE44</f>
        <v>230.28</v>
      </c>
      <c r="O17" s="300">
        <f>'YTD sheet'!CF44</f>
        <v>203.84000000000003</v>
      </c>
      <c r="P17" s="300">
        <f>'YTD sheet'!CG44</f>
        <v>170.24624822599998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J17" s="399"/>
      <c r="AK17" s="401"/>
    </row>
    <row r="18" spans="1:37">
      <c r="A18" s="288"/>
      <c r="B18" s="286"/>
      <c r="C18" s="286"/>
      <c r="D18" s="286"/>
      <c r="E18" s="300"/>
      <c r="F18" s="300"/>
      <c r="G18" s="300"/>
      <c r="H18" s="276"/>
      <c r="I18" s="286">
        <f>'YTD sheet'!CD21</f>
        <v>0</v>
      </c>
      <c r="J18" s="286">
        <f>'YTD sheet'!CE21</f>
        <v>0</v>
      </c>
      <c r="K18" s="286">
        <f>'YTD sheet'!CF21</f>
        <v>0</v>
      </c>
      <c r="L18" s="286">
        <f>'YTD sheet'!CG21</f>
        <v>0</v>
      </c>
      <c r="M18" s="300">
        <f>'YTD sheet'!CD45</f>
        <v>0</v>
      </c>
      <c r="N18" s="300">
        <f>'YTD sheet'!CE45</f>
        <v>0</v>
      </c>
      <c r="O18" s="300">
        <f>'YTD sheet'!CF45</f>
        <v>0</v>
      </c>
      <c r="P18" s="300">
        <f>'YTD sheet'!CG45</f>
        <v>0</v>
      </c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</row>
    <row r="19" spans="1:37">
      <c r="A19" s="285" t="s">
        <v>23</v>
      </c>
      <c r="B19" s="286">
        <v>1250</v>
      </c>
      <c r="C19" s="286">
        <v>505</v>
      </c>
      <c r="D19" s="286">
        <v>588</v>
      </c>
      <c r="E19" s="300">
        <v>6.23</v>
      </c>
      <c r="F19" s="300">
        <v>2.52</v>
      </c>
      <c r="G19" s="300">
        <v>3.03</v>
      </c>
      <c r="H19" s="276"/>
      <c r="I19" s="286">
        <f>'YTD sheet'!CD22</f>
        <v>9645.7999999999993</v>
      </c>
      <c r="J19" s="286">
        <f>'YTD sheet'!CE22</f>
        <v>15000</v>
      </c>
      <c r="K19" s="286">
        <f>'YTD sheet'!CF22</f>
        <v>9311</v>
      </c>
      <c r="L19" s="286">
        <f>'YTD sheet'!CG22</f>
        <v>7700.2699999999995</v>
      </c>
      <c r="M19" s="300">
        <f>'YTD sheet'!CD46</f>
        <v>45.46</v>
      </c>
      <c r="N19" s="300">
        <f>'YTD sheet'!CE46</f>
        <v>75.009999999999991</v>
      </c>
      <c r="O19" s="300">
        <f>'YTD sheet'!CF46</f>
        <v>43.8</v>
      </c>
      <c r="P19" s="300">
        <f>'YTD sheet'!CG46</f>
        <v>37.215649026000001</v>
      </c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J19" s="399"/>
      <c r="AK19" s="401"/>
    </row>
    <row r="20" spans="1:37">
      <c r="A20" s="285" t="s">
        <v>24</v>
      </c>
      <c r="B20" s="286">
        <v>653</v>
      </c>
      <c r="C20" s="286">
        <v>340</v>
      </c>
      <c r="D20" s="286">
        <v>1113</v>
      </c>
      <c r="E20" s="300">
        <v>0.73</v>
      </c>
      <c r="F20" s="300">
        <v>0.48</v>
      </c>
      <c r="G20" s="300">
        <v>1.74</v>
      </c>
      <c r="H20" s="279"/>
      <c r="I20" s="286">
        <f>'YTD sheet'!CD23</f>
        <v>7045.4</v>
      </c>
      <c r="J20" s="286">
        <f>'YTD sheet'!CE23</f>
        <v>7128</v>
      </c>
      <c r="K20" s="286">
        <f>'YTD sheet'!CF23</f>
        <v>6790</v>
      </c>
      <c r="L20" s="286">
        <f>'YTD sheet'!CG23</f>
        <v>6696</v>
      </c>
      <c r="M20" s="300">
        <f>'YTD sheet'!CD47</f>
        <v>7.3199999999999994</v>
      </c>
      <c r="N20" s="300">
        <f>'YTD sheet'!CE47</f>
        <v>7.5600000000000005</v>
      </c>
      <c r="O20" s="300">
        <f>'YTD sheet'!CF47</f>
        <v>9.3960000000000008</v>
      </c>
      <c r="P20" s="300">
        <f>'YTD sheet'!CG47</f>
        <v>9.7799999999999994</v>
      </c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J20" s="399"/>
      <c r="AK20" s="401"/>
    </row>
    <row r="21" spans="1:37">
      <c r="A21" s="285" t="s">
        <v>25</v>
      </c>
      <c r="B21" s="286">
        <v>15</v>
      </c>
      <c r="C21" s="286">
        <v>0</v>
      </c>
      <c r="D21" s="286">
        <v>12</v>
      </c>
      <c r="E21" s="300">
        <v>0.16</v>
      </c>
      <c r="F21" s="300">
        <v>0</v>
      </c>
      <c r="G21" s="300">
        <v>0.14000000000000001</v>
      </c>
      <c r="H21" s="276"/>
      <c r="I21" s="286">
        <f>'YTD sheet'!CD24</f>
        <v>578.1</v>
      </c>
      <c r="J21" s="286">
        <f>'YTD sheet'!CE24</f>
        <v>480</v>
      </c>
      <c r="K21" s="286">
        <f>'YTD sheet'!CF24</f>
        <v>101</v>
      </c>
      <c r="L21" s="286">
        <f>'YTD sheet'!CG24</f>
        <v>2857</v>
      </c>
      <c r="M21" s="300">
        <f>'YTD sheet'!CD48</f>
        <v>7.0410000000000004</v>
      </c>
      <c r="N21" s="300">
        <f>'YTD sheet'!CE48</f>
        <v>6.4700000000000024</v>
      </c>
      <c r="O21" s="300">
        <f>'YTD sheet'!CF48</f>
        <v>1.3900000000000001</v>
      </c>
      <c r="P21" s="300">
        <f>'YTD sheet'!CG48</f>
        <v>37.97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399"/>
      <c r="AK21" s="401"/>
    </row>
    <row r="22" spans="1:37" ht="15.75" thickBot="1">
      <c r="A22" s="285" t="s">
        <v>26</v>
      </c>
      <c r="B22" s="286"/>
      <c r="C22" s="286">
        <v>0</v>
      </c>
      <c r="D22" s="286">
        <v>0</v>
      </c>
      <c r="E22" s="300">
        <v>0</v>
      </c>
      <c r="F22" s="300">
        <v>0</v>
      </c>
      <c r="G22" s="300">
        <v>0.67</v>
      </c>
      <c r="H22" s="276"/>
      <c r="I22" s="286">
        <f>'YTD sheet'!CD25</f>
        <v>15</v>
      </c>
      <c r="J22" s="286">
        <f>'YTD sheet'!CE25</f>
        <v>0</v>
      </c>
      <c r="K22" s="286">
        <f>'YTD sheet'!CF25</f>
        <v>0</v>
      </c>
      <c r="L22" s="286">
        <f>'YTD sheet'!CG25</f>
        <v>28.4</v>
      </c>
      <c r="M22" s="300">
        <f>'YTD sheet'!CD49</f>
        <v>3.58</v>
      </c>
      <c r="N22" s="300">
        <f>'YTD sheet'!CE49</f>
        <v>0</v>
      </c>
      <c r="O22" s="300">
        <f>'YTD sheet'!CF49</f>
        <v>0</v>
      </c>
      <c r="P22" s="300">
        <f>'YTD sheet'!CG49</f>
        <v>6.71</v>
      </c>
      <c r="R22" s="127"/>
      <c r="S22" s="127"/>
      <c r="T22" s="127"/>
      <c r="U22" s="127"/>
      <c r="V22" s="127"/>
      <c r="W22" s="391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</row>
    <row r="23" spans="1:37" ht="15.75" thickBot="1">
      <c r="A23" s="289" t="s">
        <v>27</v>
      </c>
      <c r="B23" s="290">
        <f t="shared" ref="B23:G23" si="4">B5+B11+B19+B20+B21+B22</f>
        <v>12810</v>
      </c>
      <c r="C23" s="290">
        <f t="shared" si="4"/>
        <v>8835</v>
      </c>
      <c r="D23" s="290">
        <f t="shared" si="4"/>
        <v>9390</v>
      </c>
      <c r="E23" s="301">
        <f t="shared" si="4"/>
        <v>103.70000000000002</v>
      </c>
      <c r="F23" s="301">
        <f t="shared" si="4"/>
        <v>105.97</v>
      </c>
      <c r="G23" s="301">
        <f t="shared" si="4"/>
        <v>105.9</v>
      </c>
      <c r="H23" s="276"/>
      <c r="I23" s="290">
        <f t="shared" ref="I23:P23" si="5">SUM(I5+I11+I19+I20+I21+I22)</f>
        <v>112095.90000000001</v>
      </c>
      <c r="J23" s="290">
        <f t="shared" si="5"/>
        <v>167104</v>
      </c>
      <c r="K23" s="290">
        <f t="shared" si="5"/>
        <v>117034</v>
      </c>
      <c r="L23" s="290">
        <f t="shared" si="5"/>
        <v>107270.44900000001</v>
      </c>
      <c r="M23" s="301">
        <f t="shared" si="5"/>
        <v>935.27100000000019</v>
      </c>
      <c r="N23" s="301">
        <f t="shared" si="5"/>
        <v>1406.97</v>
      </c>
      <c r="O23" s="301">
        <f t="shared" si="5"/>
        <v>1235.546</v>
      </c>
      <c r="P23" s="301">
        <f t="shared" si="5"/>
        <v>1164.1387214490001</v>
      </c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</row>
    <row r="24" spans="1:37">
      <c r="A24" s="276"/>
      <c r="B24" s="276"/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</row>
    <row r="26" spans="1:37">
      <c r="I26" s="9"/>
    </row>
  </sheetData>
  <mergeCells count="6">
    <mergeCell ref="B2:D2"/>
    <mergeCell ref="E2:G2"/>
    <mergeCell ref="I2:L2"/>
    <mergeCell ref="M2:P2"/>
    <mergeCell ref="B3:G3"/>
    <mergeCell ref="I3:P3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2" workbookViewId="0">
      <selection activeCell="G13" sqref="G13"/>
    </sheetView>
  </sheetViews>
  <sheetFormatPr defaultRowHeight="15"/>
  <cols>
    <col min="1" max="1" width="15.140625" customWidth="1"/>
    <col min="13" max="21" width="9.140625" customWidth="1"/>
  </cols>
  <sheetData>
    <row r="1" spans="1:14">
      <c r="A1" s="291" t="s">
        <v>91</v>
      </c>
      <c r="B1" s="292"/>
      <c r="C1" s="292"/>
      <c r="D1" s="292"/>
      <c r="E1" s="292"/>
      <c r="F1" s="292"/>
      <c r="G1" s="292"/>
      <c r="H1" s="292"/>
      <c r="I1" s="292"/>
    </row>
    <row r="2" spans="1:14">
      <c r="A2" s="293" t="s">
        <v>92</v>
      </c>
      <c r="B2" s="426" t="s">
        <v>93</v>
      </c>
      <c r="C2" s="426"/>
      <c r="D2" s="426"/>
      <c r="E2" s="426"/>
      <c r="F2" s="426" t="s">
        <v>189</v>
      </c>
      <c r="G2" s="426"/>
      <c r="H2" s="426"/>
      <c r="I2" s="426"/>
      <c r="K2" s="426"/>
      <c r="L2" s="426"/>
      <c r="M2" s="426"/>
      <c r="N2" s="426"/>
    </row>
    <row r="3" spans="1:14">
      <c r="A3" s="294"/>
      <c r="B3" s="295" t="s">
        <v>89</v>
      </c>
      <c r="C3" s="295" t="s">
        <v>45</v>
      </c>
      <c r="D3" s="295" t="s">
        <v>74</v>
      </c>
      <c r="E3" s="295" t="s">
        <v>94</v>
      </c>
      <c r="F3" s="295" t="s">
        <v>89</v>
      </c>
      <c r="G3" s="295" t="s">
        <v>45</v>
      </c>
      <c r="H3" s="295" t="s">
        <v>74</v>
      </c>
      <c r="I3" s="295" t="s">
        <v>94</v>
      </c>
      <c r="K3" s="295" t="s">
        <v>89</v>
      </c>
      <c r="L3" s="295" t="s">
        <v>45</v>
      </c>
      <c r="M3" s="295" t="s">
        <v>74</v>
      </c>
      <c r="N3" s="295" t="s">
        <v>94</v>
      </c>
    </row>
    <row r="4" spans="1:14">
      <c r="A4" s="296" t="s">
        <v>95</v>
      </c>
      <c r="B4" s="306">
        <v>7806</v>
      </c>
      <c r="C4" s="297">
        <v>8081</v>
      </c>
      <c r="D4" s="306">
        <v>5957</v>
      </c>
      <c r="E4" s="308">
        <f>D4/C4</f>
        <v>0.73716124242049252</v>
      </c>
      <c r="F4" s="306">
        <f>K4+B4-1</f>
        <v>73553.600000000006</v>
      </c>
      <c r="G4" s="306">
        <f t="shared" ref="G4" si="0">L4+C4</f>
        <v>101702</v>
      </c>
      <c r="H4" s="306">
        <f>M4+D4-24</f>
        <v>72088</v>
      </c>
      <c r="I4" s="308">
        <f>H4/G4</f>
        <v>0.70881595248864326</v>
      </c>
      <c r="K4" s="306">
        <v>65748.600000000006</v>
      </c>
      <c r="L4" s="297">
        <v>93621</v>
      </c>
      <c r="M4" s="306">
        <v>66155</v>
      </c>
      <c r="N4" s="308"/>
    </row>
    <row r="5" spans="1:14">
      <c r="A5" s="296" t="s">
        <v>96</v>
      </c>
      <c r="B5" s="306">
        <v>654</v>
      </c>
      <c r="C5" s="297">
        <v>1280</v>
      </c>
      <c r="D5" s="306">
        <v>532</v>
      </c>
      <c r="E5" s="308">
        <f t="shared" ref="E5:E10" si="1">D5/C5</f>
        <v>0.41562500000000002</v>
      </c>
      <c r="F5" s="306">
        <f t="shared" ref="F5:F9" si="2">K5+B5</f>
        <v>5923</v>
      </c>
      <c r="G5" s="306">
        <f t="shared" ref="G5:G9" si="3">L5+C5</f>
        <v>11811</v>
      </c>
      <c r="H5" s="306">
        <f t="shared" ref="H5:H9" si="4">M5+D5</f>
        <v>5498</v>
      </c>
      <c r="I5" s="308">
        <f t="shared" ref="I5:I10" si="5">H5/G5</f>
        <v>0.46549826432986197</v>
      </c>
      <c r="K5" s="306">
        <v>5269</v>
      </c>
      <c r="L5" s="297">
        <v>10531</v>
      </c>
      <c r="M5" s="306">
        <v>4966</v>
      </c>
      <c r="N5" s="308"/>
    </row>
    <row r="6" spans="1:14">
      <c r="A6" s="296" t="s">
        <v>105</v>
      </c>
      <c r="B6" s="306">
        <v>369</v>
      </c>
      <c r="C6" s="297">
        <v>925</v>
      </c>
      <c r="D6" s="306">
        <v>660</v>
      </c>
      <c r="E6" s="308">
        <f t="shared" si="1"/>
        <v>0.71351351351351355</v>
      </c>
      <c r="F6" s="306">
        <f t="shared" si="2"/>
        <v>10776.5</v>
      </c>
      <c r="G6" s="306">
        <f t="shared" si="3"/>
        <v>14122</v>
      </c>
      <c r="H6" s="306">
        <f t="shared" si="4"/>
        <v>5316</v>
      </c>
      <c r="I6" s="308">
        <f t="shared" si="5"/>
        <v>0.37643393287069821</v>
      </c>
      <c r="K6" s="306">
        <v>10407.5</v>
      </c>
      <c r="L6" s="297">
        <v>13197</v>
      </c>
      <c r="M6" s="306">
        <v>4656</v>
      </c>
      <c r="N6" s="308"/>
    </row>
    <row r="7" spans="1:14">
      <c r="A7" s="296" t="s">
        <v>97</v>
      </c>
      <c r="B7" s="306">
        <v>1435</v>
      </c>
      <c r="C7" s="297">
        <v>1059</v>
      </c>
      <c r="D7" s="306">
        <v>1020</v>
      </c>
      <c r="E7" s="308">
        <f t="shared" si="1"/>
        <v>0.96317280453257792</v>
      </c>
      <c r="F7" s="306">
        <f t="shared" si="2"/>
        <v>14543</v>
      </c>
      <c r="G7" s="306">
        <f t="shared" si="3"/>
        <v>17820</v>
      </c>
      <c r="H7" s="306">
        <f t="shared" si="4"/>
        <v>12663</v>
      </c>
      <c r="I7" s="308">
        <f t="shared" si="5"/>
        <v>0.71060606060606057</v>
      </c>
      <c r="K7" s="306">
        <v>13108</v>
      </c>
      <c r="L7" s="297">
        <v>16761</v>
      </c>
      <c r="M7" s="306">
        <v>11643</v>
      </c>
      <c r="N7" s="308"/>
    </row>
    <row r="8" spans="1:14">
      <c r="A8" s="296" t="s">
        <v>98</v>
      </c>
      <c r="B8" s="306">
        <v>547</v>
      </c>
      <c r="C8" s="297">
        <v>1023</v>
      </c>
      <c r="D8" s="306">
        <v>808</v>
      </c>
      <c r="E8" s="308">
        <f t="shared" si="1"/>
        <v>0.78983382209188657</v>
      </c>
      <c r="F8" s="306">
        <f t="shared" si="2"/>
        <v>4581.2</v>
      </c>
      <c r="G8" s="306">
        <f t="shared" si="3"/>
        <v>16375</v>
      </c>
      <c r="H8" s="306">
        <f t="shared" si="4"/>
        <v>7617</v>
      </c>
      <c r="I8" s="308">
        <f t="shared" si="5"/>
        <v>0.46516030534351144</v>
      </c>
      <c r="K8" s="306">
        <v>4034.2</v>
      </c>
      <c r="L8" s="297">
        <v>15352</v>
      </c>
      <c r="M8" s="306">
        <v>6809</v>
      </c>
      <c r="N8" s="308"/>
    </row>
    <row r="9" spans="1:14">
      <c r="A9" s="296" t="s">
        <v>99</v>
      </c>
      <c r="B9" s="306">
        <v>255</v>
      </c>
      <c r="C9" s="297">
        <v>442</v>
      </c>
      <c r="D9" s="306">
        <v>413</v>
      </c>
      <c r="E9" s="308">
        <f t="shared" si="1"/>
        <v>0.93438914027149322</v>
      </c>
      <c r="F9" s="306">
        <f t="shared" si="2"/>
        <v>2718.3</v>
      </c>
      <c r="G9" s="306">
        <f t="shared" si="3"/>
        <v>5274</v>
      </c>
      <c r="H9" s="306">
        <f t="shared" si="4"/>
        <v>4088</v>
      </c>
      <c r="I9" s="308">
        <f t="shared" si="5"/>
        <v>0.7751232461130072</v>
      </c>
      <c r="K9" s="306">
        <v>2463.3000000000002</v>
      </c>
      <c r="L9" s="297">
        <v>4832</v>
      </c>
      <c r="M9" s="306">
        <v>3675</v>
      </c>
      <c r="N9" s="308"/>
    </row>
    <row r="10" spans="1:14">
      <c r="A10" s="298" t="s">
        <v>100</v>
      </c>
      <c r="B10" s="307">
        <f>SUM(B4:B9)</f>
        <v>11066</v>
      </c>
      <c r="C10" s="299">
        <f>SUM(C4:C9)</f>
        <v>12810</v>
      </c>
      <c r="D10" s="307">
        <f t="shared" ref="D10:H10" si="6">SUM(D4:D9)</f>
        <v>9390</v>
      </c>
      <c r="E10" s="309">
        <f t="shared" si="1"/>
        <v>0.7330210772833724</v>
      </c>
      <c r="F10" s="307">
        <f t="shared" si="6"/>
        <v>112095.6</v>
      </c>
      <c r="G10" s="299">
        <f t="shared" si="6"/>
        <v>167104</v>
      </c>
      <c r="H10" s="307">
        <f t="shared" si="6"/>
        <v>107270</v>
      </c>
      <c r="I10" s="309">
        <f t="shared" si="5"/>
        <v>0.64193556108770589</v>
      </c>
      <c r="K10" s="307">
        <f>SUM(K4:K9)</f>
        <v>101030.6</v>
      </c>
      <c r="L10" s="299">
        <f>SUM(L4:L9)</f>
        <v>154294</v>
      </c>
      <c r="M10" s="307">
        <f t="shared" ref="M10" si="7">SUM(M4:M9)</f>
        <v>97904</v>
      </c>
      <c r="N10" s="309">
        <f t="shared" ref="N10" si="8">M10/L10</f>
        <v>0.63452888641165572</v>
      </c>
    </row>
    <row r="11" spans="1:14">
      <c r="A11" s="292"/>
      <c r="B11" s="292"/>
      <c r="C11" s="292"/>
      <c r="D11" s="292"/>
      <c r="E11" s="292"/>
      <c r="F11" s="292"/>
      <c r="G11" s="292"/>
      <c r="H11" s="292"/>
      <c r="I11" s="292"/>
      <c r="K11" s="292"/>
      <c r="L11" s="292"/>
      <c r="M11" s="292"/>
      <c r="N11" s="292"/>
    </row>
    <row r="12" spans="1:14">
      <c r="A12" s="292"/>
      <c r="B12" s="292"/>
      <c r="C12" s="292"/>
      <c r="D12" s="292"/>
      <c r="E12" s="292"/>
      <c r="F12" s="292"/>
      <c r="G12" s="292"/>
      <c r="H12" s="292"/>
      <c r="I12" s="292"/>
      <c r="K12" s="292"/>
      <c r="L12" s="292"/>
      <c r="M12" s="292"/>
      <c r="N12" s="292"/>
    </row>
    <row r="13" spans="1:14">
      <c r="A13" s="292"/>
      <c r="B13" s="292"/>
      <c r="C13" s="292"/>
      <c r="D13" s="292"/>
      <c r="E13" s="292"/>
      <c r="F13" s="292"/>
      <c r="G13" s="292"/>
      <c r="H13" s="292"/>
      <c r="I13" s="292"/>
      <c r="K13" s="292"/>
      <c r="L13" s="292"/>
      <c r="M13" s="292"/>
      <c r="N13" s="292"/>
    </row>
    <row r="14" spans="1:14">
      <c r="A14" s="292"/>
      <c r="B14" s="292"/>
      <c r="C14" s="292"/>
      <c r="D14" s="292"/>
      <c r="E14" s="292"/>
      <c r="F14" s="292"/>
      <c r="G14" s="292"/>
      <c r="H14" s="292"/>
      <c r="I14" s="292"/>
      <c r="K14" s="292"/>
      <c r="L14" s="292"/>
      <c r="M14" s="292"/>
      <c r="N14" s="292"/>
    </row>
    <row r="15" spans="1:14">
      <c r="A15" s="291" t="s">
        <v>101</v>
      </c>
      <c r="B15" s="292"/>
      <c r="C15" s="292"/>
      <c r="D15" s="292"/>
      <c r="E15" s="292"/>
      <c r="F15" s="292"/>
      <c r="G15" s="292"/>
      <c r="H15" s="292"/>
      <c r="I15" s="292"/>
      <c r="K15" s="292"/>
      <c r="L15" s="292"/>
      <c r="M15" s="292"/>
      <c r="N15" s="292"/>
    </row>
    <row r="16" spans="1:14">
      <c r="A16" s="293" t="s">
        <v>92</v>
      </c>
      <c r="B16" s="426" t="s">
        <v>93</v>
      </c>
      <c r="C16" s="426"/>
      <c r="D16" s="426"/>
      <c r="E16" s="426"/>
      <c r="F16" s="426" t="str">
        <f>F2</f>
        <v xml:space="preserve"> YTD</v>
      </c>
      <c r="G16" s="426"/>
      <c r="H16" s="426"/>
      <c r="I16" s="426"/>
      <c r="K16" s="426"/>
      <c r="L16" s="426"/>
      <c r="M16" s="426"/>
      <c r="N16" s="426"/>
    </row>
    <row r="17" spans="1:14">
      <c r="A17" s="294"/>
      <c r="B17" s="295" t="s">
        <v>89</v>
      </c>
      <c r="C17" s="295" t="s">
        <v>45</v>
      </c>
      <c r="D17" s="295" t="s">
        <v>74</v>
      </c>
      <c r="E17" s="295" t="s">
        <v>94</v>
      </c>
      <c r="F17" s="295" t="s">
        <v>89</v>
      </c>
      <c r="G17" s="295" t="s">
        <v>45</v>
      </c>
      <c r="H17" s="295" t="s">
        <v>74</v>
      </c>
      <c r="I17" s="295" t="s">
        <v>94</v>
      </c>
      <c r="K17" s="295" t="s">
        <v>89</v>
      </c>
      <c r="L17" s="295" t="s">
        <v>45</v>
      </c>
      <c r="M17" s="295" t="s">
        <v>74</v>
      </c>
      <c r="N17" s="295" t="s">
        <v>94</v>
      </c>
    </row>
    <row r="18" spans="1:14">
      <c r="A18" s="296" t="s">
        <v>95</v>
      </c>
      <c r="B18" s="310">
        <v>60.1</v>
      </c>
      <c r="C18" s="310">
        <v>55.96</v>
      </c>
      <c r="D18" s="310">
        <f>65.63+0.65</f>
        <v>66.28</v>
      </c>
      <c r="E18" s="308">
        <f t="shared" ref="E18:E24" si="9">D18/C18</f>
        <v>1.1844174410293067</v>
      </c>
      <c r="F18" s="310">
        <f t="shared" ref="F18:F23" si="10">K18+B18</f>
        <v>539.52</v>
      </c>
      <c r="G18" s="310">
        <f t="shared" ref="G18:G23" si="11">L18+C18</f>
        <v>735.92</v>
      </c>
      <c r="H18" s="310">
        <f>M18+D18-0.3</f>
        <v>746.45</v>
      </c>
      <c r="I18" s="308">
        <f t="shared" ref="I18:I24" si="12">H18/G18</f>
        <v>1.0143086205022287</v>
      </c>
      <c r="K18" s="310">
        <v>479.42</v>
      </c>
      <c r="L18" s="310">
        <v>679.95999999999992</v>
      </c>
      <c r="M18" s="310">
        <v>680.47</v>
      </c>
      <c r="N18" s="308"/>
    </row>
    <row r="19" spans="1:14">
      <c r="A19" s="296" t="s">
        <v>96</v>
      </c>
      <c r="B19" s="310">
        <v>10</v>
      </c>
      <c r="C19" s="310">
        <v>15.55</v>
      </c>
      <c r="D19" s="310">
        <v>5.7</v>
      </c>
      <c r="E19" s="308">
        <f t="shared" si="9"/>
        <v>0.36655948553054662</v>
      </c>
      <c r="F19" s="310">
        <f t="shared" si="10"/>
        <v>76.59</v>
      </c>
      <c r="G19" s="310">
        <f t="shared" si="11"/>
        <v>160.09</v>
      </c>
      <c r="H19" s="310">
        <f t="shared" ref="H19:H23" si="13">M19+D19</f>
        <v>67.73</v>
      </c>
      <c r="I19" s="308">
        <f t="shared" si="12"/>
        <v>0.42307452058217254</v>
      </c>
      <c r="K19" s="310">
        <v>66.59</v>
      </c>
      <c r="L19" s="310">
        <v>144.54</v>
      </c>
      <c r="M19" s="310">
        <v>62.03</v>
      </c>
      <c r="N19" s="308"/>
    </row>
    <row r="20" spans="1:14">
      <c r="A20" s="296" t="s">
        <v>105</v>
      </c>
      <c r="B20" s="310">
        <v>2.8</v>
      </c>
      <c r="C20" s="310">
        <v>10.06</v>
      </c>
      <c r="D20" s="310">
        <v>10.8</v>
      </c>
      <c r="E20" s="308">
        <f t="shared" si="9"/>
        <v>1.0735586481113319</v>
      </c>
      <c r="F20" s="310">
        <f t="shared" si="10"/>
        <v>124.99999999999999</v>
      </c>
      <c r="G20" s="310">
        <f t="shared" si="11"/>
        <v>154.19</v>
      </c>
      <c r="H20" s="310">
        <f t="shared" si="13"/>
        <v>93.61</v>
      </c>
      <c r="I20" s="308">
        <f t="shared" si="12"/>
        <v>0.60710811336662562</v>
      </c>
      <c r="K20" s="310">
        <v>122.19999999999999</v>
      </c>
      <c r="L20" s="310">
        <v>144.13</v>
      </c>
      <c r="M20" s="310">
        <v>82.81</v>
      </c>
      <c r="N20" s="308"/>
    </row>
    <row r="21" spans="1:14">
      <c r="A21" s="296" t="s">
        <v>97</v>
      </c>
      <c r="B21" s="310">
        <v>12.6</v>
      </c>
      <c r="C21" s="310">
        <v>9.48</v>
      </c>
      <c r="D21" s="310">
        <v>10.09</v>
      </c>
      <c r="E21" s="308">
        <f t="shared" si="9"/>
        <v>1.0643459915611815</v>
      </c>
      <c r="F21" s="310">
        <f t="shared" si="10"/>
        <v>122.67999999999999</v>
      </c>
      <c r="G21" s="310">
        <f t="shared" si="11"/>
        <v>160.82999999999998</v>
      </c>
      <c r="H21" s="310">
        <f t="shared" si="13"/>
        <v>134.62</v>
      </c>
      <c r="I21" s="308">
        <f t="shared" si="12"/>
        <v>0.83703289187340679</v>
      </c>
      <c r="K21" s="310">
        <v>110.08</v>
      </c>
      <c r="L21" s="310">
        <v>151.35</v>
      </c>
      <c r="M21" s="310">
        <v>124.53</v>
      </c>
      <c r="N21" s="308"/>
    </row>
    <row r="22" spans="1:14">
      <c r="A22" s="296" t="s">
        <v>98</v>
      </c>
      <c r="B22" s="310">
        <v>4.5</v>
      </c>
      <c r="C22" s="310">
        <v>8.73</v>
      </c>
      <c r="D22" s="310">
        <v>9.2100000000000009</v>
      </c>
      <c r="E22" s="308">
        <f t="shared" si="9"/>
        <v>1.0549828178694158</v>
      </c>
      <c r="F22" s="310">
        <f t="shared" si="10"/>
        <v>45.97</v>
      </c>
      <c r="G22" s="310">
        <f t="shared" si="11"/>
        <v>147.70999999999998</v>
      </c>
      <c r="H22" s="310">
        <f t="shared" si="13"/>
        <v>80.599999999999994</v>
      </c>
      <c r="I22" s="308">
        <f t="shared" si="12"/>
        <v>0.54566380069054232</v>
      </c>
      <c r="K22" s="310">
        <v>41.47</v>
      </c>
      <c r="L22" s="310">
        <v>138.97999999999999</v>
      </c>
      <c r="M22" s="310">
        <v>71.39</v>
      </c>
      <c r="N22" s="308"/>
    </row>
    <row r="23" spans="1:14">
      <c r="A23" s="296" t="s">
        <v>99</v>
      </c>
      <c r="B23" s="311">
        <v>2.5</v>
      </c>
      <c r="C23" s="311">
        <v>3.92</v>
      </c>
      <c r="D23" s="311">
        <v>3.83</v>
      </c>
      <c r="E23" s="308">
        <f t="shared" si="9"/>
        <v>0.97704081632653061</v>
      </c>
      <c r="F23" s="310">
        <f t="shared" si="10"/>
        <v>25.29</v>
      </c>
      <c r="G23" s="310">
        <f t="shared" si="11"/>
        <v>48.22</v>
      </c>
      <c r="H23" s="310">
        <f t="shared" si="13"/>
        <v>41.11</v>
      </c>
      <c r="I23" s="308">
        <f t="shared" si="12"/>
        <v>0.85255080879303191</v>
      </c>
      <c r="K23" s="311">
        <v>22.79</v>
      </c>
      <c r="L23" s="311">
        <v>44.3</v>
      </c>
      <c r="M23" s="311">
        <v>37.28</v>
      </c>
      <c r="N23" s="308"/>
    </row>
    <row r="24" spans="1:14">
      <c r="A24" s="298" t="s">
        <v>100</v>
      </c>
      <c r="B24" s="312">
        <f>SUM(B18:B23)</f>
        <v>92.499999999999986</v>
      </c>
      <c r="C24" s="312">
        <f t="shared" ref="C24:H24" si="14">SUM(C18:C23)</f>
        <v>103.70000000000002</v>
      </c>
      <c r="D24" s="312">
        <f t="shared" si="14"/>
        <v>105.91000000000001</v>
      </c>
      <c r="E24" s="309">
        <f t="shared" si="9"/>
        <v>1.021311475409836</v>
      </c>
      <c r="F24" s="312">
        <f t="shared" si="14"/>
        <v>935.05</v>
      </c>
      <c r="G24" s="312">
        <f t="shared" si="14"/>
        <v>1406.96</v>
      </c>
      <c r="H24" s="312">
        <f t="shared" si="14"/>
        <v>1164.1199999999999</v>
      </c>
      <c r="I24" s="309">
        <f t="shared" si="12"/>
        <v>0.82740092113492913</v>
      </c>
      <c r="K24" s="312">
        <f>SUM(K18:K23)</f>
        <v>842.55000000000007</v>
      </c>
      <c r="L24" s="312">
        <f t="shared" ref="L24:M24" si="15">SUM(L18:L23)</f>
        <v>1303.2599999999998</v>
      </c>
      <c r="M24" s="312">
        <f t="shared" si="15"/>
        <v>1058.51</v>
      </c>
      <c r="N24" s="309">
        <f t="shared" ref="N24" si="16">M24/L24</f>
        <v>0.81220170955910576</v>
      </c>
    </row>
    <row r="26" spans="1:14">
      <c r="A26" s="313"/>
    </row>
    <row r="27" spans="1:14">
      <c r="A27" s="389"/>
      <c r="B27" s="390"/>
      <c r="C27" s="390"/>
    </row>
    <row r="28" spans="1:14">
      <c r="A28" s="389"/>
      <c r="B28" s="390"/>
      <c r="C28" s="390"/>
    </row>
    <row r="29" spans="1:14">
      <c r="A29" s="389"/>
      <c r="B29" s="390"/>
      <c r="C29" s="390"/>
    </row>
  </sheetData>
  <mergeCells count="6">
    <mergeCell ref="B2:E2"/>
    <mergeCell ref="F2:I2"/>
    <mergeCell ref="B16:E16"/>
    <mergeCell ref="F16:I16"/>
    <mergeCell ref="K2:N2"/>
    <mergeCell ref="K16:N16"/>
  </mergeCells>
  <pageMargins left="0.7" right="0.7" top="0.75" bottom="0.75" header="0.3" footer="0.3"/>
  <ignoredErrors>
    <ignoredError sqref="E24 E10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51" sqref="F51"/>
    </sheetView>
  </sheetViews>
  <sheetFormatPr defaultRowHeight="15"/>
  <cols>
    <col min="1" max="1" width="26" customWidth="1"/>
    <col min="2" max="2" width="10.7109375" customWidth="1"/>
    <col min="3" max="3" width="11.42578125" customWidth="1"/>
    <col min="4" max="4" width="11" customWidth="1"/>
    <col min="5" max="6" width="9.5703125" bestFit="1" customWidth="1"/>
  </cols>
  <sheetData>
    <row r="1" spans="1:7" ht="21">
      <c r="A1" s="1" t="s">
        <v>0</v>
      </c>
      <c r="B1" s="1"/>
    </row>
    <row r="2" spans="1:7" ht="15.75">
      <c r="A2" s="2" t="s">
        <v>1</v>
      </c>
      <c r="B2" s="15"/>
    </row>
    <row r="3" spans="1:7" ht="15.75">
      <c r="A3" s="15" t="s">
        <v>32</v>
      </c>
    </row>
    <row r="4" spans="1:7" ht="16.5" thickBot="1">
      <c r="A4" s="15"/>
      <c r="B4" s="15"/>
      <c r="C4" s="15"/>
      <c r="D4" s="15"/>
    </row>
    <row r="5" spans="1:7" ht="16.5" thickBot="1">
      <c r="A5" s="115" t="s">
        <v>72</v>
      </c>
      <c r="B5" s="116" t="s">
        <v>33</v>
      </c>
      <c r="C5" s="116"/>
      <c r="D5" s="161" t="s">
        <v>102</v>
      </c>
      <c r="E5" s="305" t="s">
        <v>103</v>
      </c>
      <c r="F5" s="305" t="s">
        <v>104</v>
      </c>
    </row>
    <row r="6" spans="1:7" ht="30">
      <c r="A6" s="108" t="s">
        <v>34</v>
      </c>
      <c r="B6" s="113" t="s">
        <v>67</v>
      </c>
      <c r="C6" s="113" t="s">
        <v>68</v>
      </c>
      <c r="D6" s="113" t="s">
        <v>6</v>
      </c>
      <c r="E6" s="113" t="s">
        <v>6</v>
      </c>
      <c r="F6" s="113" t="s">
        <v>6</v>
      </c>
      <c r="G6" s="113" t="s">
        <v>6</v>
      </c>
    </row>
    <row r="7" spans="1:7" ht="15.75" thickBot="1">
      <c r="A7" s="111"/>
      <c r="B7" s="112">
        <v>1</v>
      </c>
      <c r="C7" s="112">
        <v>2</v>
      </c>
      <c r="D7" s="162">
        <v>3</v>
      </c>
      <c r="E7" s="162">
        <v>3</v>
      </c>
      <c r="F7" s="162">
        <v>3</v>
      </c>
      <c r="G7" s="162" t="s">
        <v>39</v>
      </c>
    </row>
    <row r="8" spans="1:7">
      <c r="A8" s="108" t="s">
        <v>10</v>
      </c>
      <c r="B8" s="109">
        <f t="shared" ref="B8:F8" si="0">SUM(B9:B12)</f>
        <v>17812</v>
      </c>
      <c r="C8" s="109">
        <f t="shared" si="0"/>
        <v>15325</v>
      </c>
      <c r="D8" s="109">
        <f t="shared" si="0"/>
        <v>4235</v>
      </c>
      <c r="E8" s="109">
        <f t="shared" si="0"/>
        <v>3600</v>
      </c>
      <c r="F8" s="109">
        <f t="shared" si="0"/>
        <v>3419</v>
      </c>
      <c r="G8" s="109">
        <f>D8+E8+F8</f>
        <v>11254</v>
      </c>
    </row>
    <row r="9" spans="1:7">
      <c r="A9" s="101" t="s">
        <v>11</v>
      </c>
      <c r="B9" s="102">
        <v>10030</v>
      </c>
      <c r="C9" s="102">
        <v>6850</v>
      </c>
      <c r="D9" s="163">
        <f>2095</f>
        <v>2095</v>
      </c>
      <c r="E9">
        <v>1636</v>
      </c>
      <c r="F9" s="302">
        <v>1330</v>
      </c>
      <c r="G9" s="163">
        <f t="shared" ref="G9:G50" si="1">D9+E9+F9</f>
        <v>5061</v>
      </c>
    </row>
    <row r="10" spans="1:7">
      <c r="A10" s="101" t="s">
        <v>12</v>
      </c>
      <c r="B10" s="102">
        <v>5696</v>
      </c>
      <c r="C10" s="102">
        <f>5340+120</f>
        <v>5460</v>
      </c>
      <c r="D10" s="163">
        <v>1494</v>
      </c>
      <c r="E10">
        <v>1135</v>
      </c>
      <c r="F10" s="302">
        <v>1314</v>
      </c>
      <c r="G10" s="163">
        <f t="shared" si="1"/>
        <v>3943</v>
      </c>
    </row>
    <row r="11" spans="1:7">
      <c r="A11" s="101" t="s">
        <v>13</v>
      </c>
      <c r="B11" s="102">
        <v>1045</v>
      </c>
      <c r="C11" s="102">
        <v>1920</v>
      </c>
      <c r="D11" s="163">
        <v>581</v>
      </c>
      <c r="E11" s="302">
        <v>632</v>
      </c>
      <c r="F11" s="302">
        <v>607</v>
      </c>
      <c r="G11" s="163">
        <f t="shared" si="1"/>
        <v>1820</v>
      </c>
    </row>
    <row r="12" spans="1:7">
      <c r="A12" s="101" t="s">
        <v>14</v>
      </c>
      <c r="B12" s="102">
        <v>1041</v>
      </c>
      <c r="C12" s="102">
        <v>1095</v>
      </c>
      <c r="D12" s="163">
        <v>65</v>
      </c>
      <c r="E12" s="302">
        <v>197</v>
      </c>
      <c r="F12" s="302">
        <v>168</v>
      </c>
      <c r="G12" s="163">
        <f t="shared" si="1"/>
        <v>430</v>
      </c>
    </row>
    <row r="13" spans="1:7">
      <c r="A13" s="101"/>
      <c r="B13" s="104"/>
      <c r="C13" s="104"/>
      <c r="D13" s="164"/>
      <c r="G13" s="164">
        <f t="shared" si="1"/>
        <v>0</v>
      </c>
    </row>
    <row r="14" spans="1:7">
      <c r="A14" s="100" t="s">
        <v>16</v>
      </c>
      <c r="B14" s="105">
        <f t="shared" ref="B14:F14" si="2">SUM(B15:B20)</f>
        <v>9917</v>
      </c>
      <c r="C14" s="105">
        <f t="shared" si="2"/>
        <v>13688</v>
      </c>
      <c r="D14" s="105">
        <f t="shared" si="2"/>
        <v>4556</v>
      </c>
      <c r="E14" s="105">
        <f t="shared" si="2"/>
        <v>4818</v>
      </c>
      <c r="F14" s="105">
        <f t="shared" si="2"/>
        <v>3839</v>
      </c>
      <c r="G14" s="105">
        <f t="shared" si="1"/>
        <v>13213</v>
      </c>
    </row>
    <row r="15" spans="1:7">
      <c r="A15" s="101" t="s">
        <v>17</v>
      </c>
      <c r="B15" s="102">
        <v>1570</v>
      </c>
      <c r="C15" s="102">
        <v>1790</v>
      </c>
      <c r="D15" s="163">
        <v>876</v>
      </c>
      <c r="E15" s="302">
        <v>768</v>
      </c>
      <c r="F15" s="302">
        <v>660</v>
      </c>
      <c r="G15" s="163">
        <f t="shared" si="1"/>
        <v>2304</v>
      </c>
    </row>
    <row r="16" spans="1:7">
      <c r="A16" s="101" t="s">
        <v>18</v>
      </c>
      <c r="B16" s="102">
        <v>112</v>
      </c>
      <c r="C16" s="102">
        <v>141</v>
      </c>
      <c r="D16" s="163">
        <v>24</v>
      </c>
      <c r="E16" s="302">
        <v>12</v>
      </c>
      <c r="F16" s="302">
        <v>0</v>
      </c>
      <c r="G16" s="163">
        <f t="shared" si="1"/>
        <v>36</v>
      </c>
    </row>
    <row r="17" spans="1:7">
      <c r="A17" s="101" t="s">
        <v>19</v>
      </c>
      <c r="B17" s="102">
        <v>2712</v>
      </c>
      <c r="C17" s="102">
        <v>2838</v>
      </c>
      <c r="D17" s="163">
        <v>974</v>
      </c>
      <c r="E17" s="302">
        <v>859</v>
      </c>
      <c r="F17" s="302">
        <v>999</v>
      </c>
      <c r="G17" s="163">
        <f t="shared" si="1"/>
        <v>2832</v>
      </c>
    </row>
    <row r="18" spans="1:7">
      <c r="A18" s="101" t="s">
        <v>20</v>
      </c>
      <c r="B18" s="102">
        <v>145</v>
      </c>
      <c r="C18" s="102">
        <v>1140</v>
      </c>
      <c r="D18" s="163">
        <v>400</v>
      </c>
      <c r="E18" s="302">
        <v>300</v>
      </c>
      <c r="F18" s="302">
        <v>350</v>
      </c>
      <c r="G18" s="163">
        <f t="shared" si="1"/>
        <v>1050</v>
      </c>
    </row>
    <row r="19" spans="1:7">
      <c r="A19" s="101" t="s">
        <v>21</v>
      </c>
      <c r="B19" s="102">
        <v>108</v>
      </c>
      <c r="C19" s="102">
        <v>750</v>
      </c>
      <c r="D19" s="163">
        <v>120</v>
      </c>
      <c r="E19" s="302">
        <v>133</v>
      </c>
      <c r="F19" s="302">
        <v>90</v>
      </c>
      <c r="G19" s="163">
        <f t="shared" si="1"/>
        <v>343</v>
      </c>
    </row>
    <row r="20" spans="1:7">
      <c r="A20" s="101" t="s">
        <v>22</v>
      </c>
      <c r="B20" s="102">
        <v>5270</v>
      </c>
      <c r="C20" s="102">
        <v>7029</v>
      </c>
      <c r="D20" s="163">
        <v>2162</v>
      </c>
      <c r="E20" s="302">
        <v>2746</v>
      </c>
      <c r="F20" s="302">
        <v>1740</v>
      </c>
      <c r="G20" s="163">
        <f t="shared" si="1"/>
        <v>6648</v>
      </c>
    </row>
    <row r="21" spans="1:7">
      <c r="A21" s="107"/>
      <c r="B21" s="104"/>
      <c r="C21" s="104"/>
      <c r="D21" s="164"/>
      <c r="G21" s="164">
        <f t="shared" si="1"/>
        <v>0</v>
      </c>
    </row>
    <row r="22" spans="1:7">
      <c r="A22" s="107" t="s">
        <v>23</v>
      </c>
      <c r="B22" s="104">
        <v>2960</v>
      </c>
      <c r="C22" s="104">
        <v>3600</v>
      </c>
      <c r="D22" s="164">
        <v>1160</v>
      </c>
      <c r="E22" s="302">
        <v>880</v>
      </c>
      <c r="F22" s="302">
        <v>800</v>
      </c>
      <c r="G22" s="164">
        <f t="shared" si="1"/>
        <v>2840</v>
      </c>
    </row>
    <row r="23" spans="1:7">
      <c r="A23" s="107" t="s">
        <v>24</v>
      </c>
      <c r="B23" s="104">
        <v>2241</v>
      </c>
      <c r="C23" s="104">
        <v>1360</v>
      </c>
      <c r="D23" s="164">
        <v>340</v>
      </c>
      <c r="E23" s="302">
        <v>410</v>
      </c>
      <c r="F23" s="302">
        <v>390</v>
      </c>
      <c r="G23" s="164">
        <f t="shared" si="1"/>
        <v>1140</v>
      </c>
    </row>
    <row r="24" spans="1:7">
      <c r="A24" s="107" t="s">
        <v>25</v>
      </c>
      <c r="B24" s="104">
        <f>302.7+6</f>
        <v>308.7</v>
      </c>
      <c r="C24" s="104">
        <f>774+45</f>
        <v>819</v>
      </c>
      <c r="D24" s="164">
        <v>10</v>
      </c>
      <c r="E24" s="302">
        <v>0</v>
      </c>
      <c r="F24" s="302">
        <v>0</v>
      </c>
      <c r="G24" s="164">
        <f t="shared" si="1"/>
        <v>10</v>
      </c>
    </row>
    <row r="25" spans="1:7" ht="15.75" thickBot="1">
      <c r="A25" s="126" t="s">
        <v>26</v>
      </c>
      <c r="B25" s="127">
        <v>6</v>
      </c>
      <c r="C25" s="127">
        <v>0</v>
      </c>
      <c r="D25" s="165">
        <v>0</v>
      </c>
      <c r="E25" s="302">
        <v>0</v>
      </c>
      <c r="F25" s="302">
        <v>0</v>
      </c>
      <c r="G25" s="165">
        <f t="shared" si="1"/>
        <v>0</v>
      </c>
    </row>
    <row r="26" spans="1:7" ht="15.75" thickBot="1">
      <c r="A26" s="128" t="s">
        <v>27</v>
      </c>
      <c r="B26" s="129">
        <f t="shared" ref="B26:F26" si="3">B8+B14+B22+B23+B24+B25</f>
        <v>33244.699999999997</v>
      </c>
      <c r="C26" s="129">
        <f t="shared" si="3"/>
        <v>34792</v>
      </c>
      <c r="D26" s="129">
        <f t="shared" si="3"/>
        <v>10301</v>
      </c>
      <c r="E26" s="129">
        <f t="shared" si="3"/>
        <v>9708</v>
      </c>
      <c r="F26" s="129">
        <f t="shared" si="3"/>
        <v>8448</v>
      </c>
      <c r="G26" s="129">
        <f t="shared" si="1"/>
        <v>28457</v>
      </c>
    </row>
    <row r="27" spans="1:7">
      <c r="C27" s="8"/>
      <c r="D27" s="8"/>
      <c r="G27" s="8">
        <f t="shared" si="1"/>
        <v>0</v>
      </c>
    </row>
    <row r="28" spans="1:7" ht="15.75" thickBot="1">
      <c r="A28" s="12"/>
      <c r="B28" s="12"/>
      <c r="C28" s="2"/>
      <c r="D28" s="2"/>
      <c r="G28" s="2">
        <f t="shared" si="1"/>
        <v>0</v>
      </c>
    </row>
    <row r="29" spans="1:7" ht="16.5" thickBot="1">
      <c r="A29" s="115" t="s">
        <v>73</v>
      </c>
      <c r="B29" s="125"/>
      <c r="C29" s="116" t="s">
        <v>33</v>
      </c>
      <c r="D29" s="161"/>
      <c r="G29" s="161">
        <f t="shared" si="1"/>
        <v>0</v>
      </c>
    </row>
    <row r="30" spans="1:7" ht="30">
      <c r="A30" s="108" t="s">
        <v>34</v>
      </c>
      <c r="B30" s="113" t="s">
        <v>71</v>
      </c>
      <c r="C30" s="113" t="s">
        <v>68</v>
      </c>
      <c r="D30" s="113" t="s">
        <v>6</v>
      </c>
      <c r="E30" s="113" t="s">
        <v>6</v>
      </c>
      <c r="F30" s="113" t="s">
        <v>6</v>
      </c>
      <c r="G30" s="113" t="s">
        <v>6</v>
      </c>
    </row>
    <row r="31" spans="1:7" ht="15.75" thickBot="1">
      <c r="A31" s="111"/>
      <c r="B31" s="112">
        <v>1</v>
      </c>
      <c r="C31" s="112">
        <v>2</v>
      </c>
      <c r="D31" s="162">
        <v>3</v>
      </c>
      <c r="G31" s="162">
        <f t="shared" si="1"/>
        <v>3</v>
      </c>
    </row>
    <row r="32" spans="1:7">
      <c r="A32" s="108" t="s">
        <v>10</v>
      </c>
      <c r="B32" s="124">
        <f t="shared" ref="B32:F32" si="4">SUM(B33:B36)</f>
        <v>198.43</v>
      </c>
      <c r="C32" s="124">
        <f t="shared" si="4"/>
        <v>161.85999999999999</v>
      </c>
      <c r="D32" s="124">
        <f t="shared" si="4"/>
        <v>38.4</v>
      </c>
      <c r="E32" s="124">
        <f t="shared" si="4"/>
        <v>35.120000000000005</v>
      </c>
      <c r="F32" s="124">
        <f t="shared" si="4"/>
        <v>33.9</v>
      </c>
      <c r="G32" s="124">
        <f t="shared" si="1"/>
        <v>107.42000000000002</v>
      </c>
    </row>
    <row r="33" spans="1:7">
      <c r="A33" s="101" t="s">
        <v>11</v>
      </c>
      <c r="B33" s="120">
        <v>111.22</v>
      </c>
      <c r="C33" s="120">
        <v>74.36</v>
      </c>
      <c r="D33" s="166">
        <v>17.89</v>
      </c>
      <c r="E33" s="304">
        <v>14.84</v>
      </c>
      <c r="F33" s="304">
        <v>12.25</v>
      </c>
      <c r="G33" s="166">
        <f t="shared" si="1"/>
        <v>44.980000000000004</v>
      </c>
    </row>
    <row r="34" spans="1:7">
      <c r="A34" s="101" t="s">
        <v>12</v>
      </c>
      <c r="B34" s="120">
        <v>51.58</v>
      </c>
      <c r="C34" s="120">
        <v>46.93</v>
      </c>
      <c r="D34" s="166">
        <v>13.31</v>
      </c>
      <c r="E34" s="304">
        <v>10.08</v>
      </c>
      <c r="F34" s="304">
        <v>11.88</v>
      </c>
      <c r="G34" s="166">
        <f t="shared" si="1"/>
        <v>35.270000000000003</v>
      </c>
    </row>
    <row r="35" spans="1:7">
      <c r="A35" s="101" t="s">
        <v>13</v>
      </c>
      <c r="B35" s="120">
        <v>11.3</v>
      </c>
      <c r="C35" s="120">
        <v>17.23</v>
      </c>
      <c r="D35" s="166">
        <v>5.87</v>
      </c>
      <c r="E35" s="304">
        <v>6.12</v>
      </c>
      <c r="F35" s="304">
        <v>6.04</v>
      </c>
      <c r="G35" s="166">
        <f t="shared" si="1"/>
        <v>18.03</v>
      </c>
    </row>
    <row r="36" spans="1:7">
      <c r="A36" s="101" t="s">
        <v>14</v>
      </c>
      <c r="B36" s="120">
        <v>24.33</v>
      </c>
      <c r="C36" s="120">
        <v>23.34</v>
      </c>
      <c r="D36" s="166">
        <v>1.33</v>
      </c>
      <c r="E36" s="304">
        <v>4.08</v>
      </c>
      <c r="F36" s="304">
        <v>3.73</v>
      </c>
      <c r="G36" s="166">
        <f t="shared" si="1"/>
        <v>9.14</v>
      </c>
    </row>
    <row r="37" spans="1:7">
      <c r="A37" s="101"/>
      <c r="B37" s="122"/>
      <c r="C37" s="122"/>
      <c r="D37" s="167"/>
      <c r="G37" s="167">
        <f t="shared" si="1"/>
        <v>0</v>
      </c>
    </row>
    <row r="38" spans="1:7">
      <c r="A38" s="100" t="s">
        <v>16</v>
      </c>
      <c r="B38" s="123">
        <f t="shared" ref="B38:F38" si="5">SUM(B39:B44)</f>
        <v>106.77000000000001</v>
      </c>
      <c r="C38" s="123">
        <f t="shared" si="5"/>
        <v>121.44</v>
      </c>
      <c r="D38" s="123">
        <f t="shared" si="5"/>
        <v>44.56</v>
      </c>
      <c r="E38" s="123">
        <f t="shared" si="5"/>
        <v>40.31</v>
      </c>
      <c r="F38" s="275">
        <f t="shared" si="5"/>
        <v>32.24</v>
      </c>
      <c r="G38" s="123">
        <f t="shared" si="1"/>
        <v>117.11000000000001</v>
      </c>
    </row>
    <row r="39" spans="1:7">
      <c r="A39" s="101" t="s">
        <v>17</v>
      </c>
      <c r="B39" s="120">
        <v>25.32</v>
      </c>
      <c r="C39" s="120">
        <v>28.43</v>
      </c>
      <c r="D39" s="166">
        <v>13.41</v>
      </c>
      <c r="E39" s="304">
        <v>11.56</v>
      </c>
      <c r="F39" s="304">
        <v>10.26</v>
      </c>
      <c r="G39" s="166">
        <f t="shared" si="1"/>
        <v>35.229999999999997</v>
      </c>
    </row>
    <row r="40" spans="1:7">
      <c r="A40" s="101" t="s">
        <v>18</v>
      </c>
      <c r="B40" s="120">
        <v>2.44</v>
      </c>
      <c r="C40" s="120">
        <v>3.18</v>
      </c>
      <c r="D40" s="166">
        <v>0.49</v>
      </c>
      <c r="E40" s="304">
        <v>0.26</v>
      </c>
      <c r="F40" s="304">
        <v>0</v>
      </c>
      <c r="G40" s="166">
        <f t="shared" si="1"/>
        <v>0.75</v>
      </c>
    </row>
    <row r="41" spans="1:7">
      <c r="A41" s="101" t="s">
        <v>19</v>
      </c>
      <c r="B41" s="120">
        <v>17.75</v>
      </c>
      <c r="C41" s="120">
        <v>15.22</v>
      </c>
      <c r="D41" s="166">
        <v>5.29</v>
      </c>
      <c r="E41" s="304">
        <v>4.4400000000000004</v>
      </c>
      <c r="F41" s="304">
        <v>5.28</v>
      </c>
      <c r="G41" s="166">
        <f t="shared" si="1"/>
        <v>15.010000000000002</v>
      </c>
    </row>
    <row r="42" spans="1:7">
      <c r="A42" s="101" t="s">
        <v>20</v>
      </c>
      <c r="B42" s="120">
        <v>1.56</v>
      </c>
      <c r="C42" s="120">
        <v>11.17</v>
      </c>
      <c r="D42" s="166">
        <v>4.0199999999999996</v>
      </c>
      <c r="E42" s="304">
        <v>2.91</v>
      </c>
      <c r="F42" s="304">
        <v>3.6</v>
      </c>
      <c r="G42" s="166">
        <f t="shared" si="1"/>
        <v>10.53</v>
      </c>
    </row>
    <row r="43" spans="1:7">
      <c r="A43" s="101" t="s">
        <v>21</v>
      </c>
      <c r="B43" s="120">
        <v>1.1000000000000001</v>
      </c>
      <c r="C43" s="120">
        <v>6.84</v>
      </c>
      <c r="D43" s="166">
        <v>1.04</v>
      </c>
      <c r="E43" s="304">
        <v>0.92</v>
      </c>
      <c r="F43" s="304">
        <v>0.69</v>
      </c>
      <c r="G43" s="166">
        <f t="shared" si="1"/>
        <v>2.65</v>
      </c>
    </row>
    <row r="44" spans="1:7">
      <c r="A44" s="101" t="s">
        <v>22</v>
      </c>
      <c r="B44" s="120">
        <v>58.6</v>
      </c>
      <c r="C44" s="120">
        <v>56.6</v>
      </c>
      <c r="D44" s="166">
        <v>20.309999999999999</v>
      </c>
      <c r="E44" s="304">
        <v>20.22</v>
      </c>
      <c r="F44" s="304">
        <v>12.41</v>
      </c>
      <c r="G44" s="166">
        <f t="shared" si="1"/>
        <v>52.94</v>
      </c>
    </row>
    <row r="45" spans="1:7">
      <c r="A45" s="107"/>
      <c r="B45" s="122"/>
      <c r="C45" s="122"/>
      <c r="D45" s="167"/>
      <c r="G45" s="167">
        <f t="shared" si="1"/>
        <v>0</v>
      </c>
    </row>
    <row r="46" spans="1:7">
      <c r="A46" s="107" t="s">
        <v>23</v>
      </c>
      <c r="B46" s="122">
        <v>18.8</v>
      </c>
      <c r="C46" s="122">
        <v>16.739999999999998</v>
      </c>
      <c r="D46" s="167">
        <v>5.22</v>
      </c>
      <c r="E46" s="303">
        <v>3.92</v>
      </c>
      <c r="F46" s="303">
        <v>3.77</v>
      </c>
      <c r="G46" s="167">
        <f t="shared" si="1"/>
        <v>12.91</v>
      </c>
    </row>
    <row r="47" spans="1:7">
      <c r="A47" s="107" t="s">
        <v>24</v>
      </c>
      <c r="B47" s="122">
        <v>5.74</v>
      </c>
      <c r="C47" s="122">
        <v>3.48</v>
      </c>
      <c r="D47" s="167">
        <v>1.04</v>
      </c>
      <c r="E47" s="303">
        <v>1.24</v>
      </c>
      <c r="F47" s="303">
        <v>0.42</v>
      </c>
      <c r="G47" s="167">
        <f t="shared" si="1"/>
        <v>2.7</v>
      </c>
    </row>
    <row r="48" spans="1:7">
      <c r="A48" s="107" t="s">
        <v>25</v>
      </c>
      <c r="B48" s="122">
        <f>4.04+0.39</f>
        <v>4.43</v>
      </c>
      <c r="C48" s="122">
        <f>9.9+0.55</f>
        <v>10.450000000000001</v>
      </c>
      <c r="D48" s="167">
        <v>0.14000000000000001</v>
      </c>
      <c r="E48">
        <v>0</v>
      </c>
      <c r="F48">
        <v>0</v>
      </c>
      <c r="G48" s="167">
        <f t="shared" si="1"/>
        <v>0.14000000000000001</v>
      </c>
    </row>
    <row r="49" spans="1:7" ht="15.75" thickBot="1">
      <c r="A49" s="126" t="s">
        <v>26</v>
      </c>
      <c r="B49" s="131">
        <v>1.82</v>
      </c>
      <c r="C49" s="131">
        <v>0</v>
      </c>
      <c r="D49" s="168">
        <v>0</v>
      </c>
      <c r="E49" s="303">
        <v>0</v>
      </c>
      <c r="G49" s="168">
        <f t="shared" si="1"/>
        <v>0</v>
      </c>
    </row>
    <row r="50" spans="1:7" ht="15.75" thickBot="1">
      <c r="A50" s="128" t="s">
        <v>27</v>
      </c>
      <c r="B50" s="132">
        <f t="shared" ref="B50:F50" si="6">B32+B38+B46+B47+B48+B49</f>
        <v>335.99000000000007</v>
      </c>
      <c r="C50" s="132">
        <f t="shared" si="6"/>
        <v>313.96999999999997</v>
      </c>
      <c r="D50" s="132">
        <f t="shared" si="6"/>
        <v>89.360000000000014</v>
      </c>
      <c r="E50" s="132">
        <f t="shared" si="6"/>
        <v>80.59</v>
      </c>
      <c r="F50" s="132">
        <f t="shared" si="6"/>
        <v>70.33</v>
      </c>
      <c r="G50" s="132">
        <f t="shared" si="1"/>
        <v>240.28000000000003</v>
      </c>
    </row>
    <row r="51" spans="1:7">
      <c r="C51" s="10"/>
      <c r="D51" s="10"/>
    </row>
    <row r="52" spans="1:7">
      <c r="A52" s="41"/>
      <c r="B52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05"/>
  <sheetViews>
    <sheetView workbookViewId="0">
      <selection activeCell="J91" sqref="J91"/>
    </sheetView>
  </sheetViews>
  <sheetFormatPr defaultColWidth="9.140625" defaultRowHeight="12.75"/>
  <cols>
    <col min="1" max="1" width="0.7109375" style="314" customWidth="1"/>
    <col min="2" max="2" width="14.85546875" style="317" customWidth="1"/>
    <col min="3" max="3" width="21" style="317" customWidth="1"/>
    <col min="4" max="4" width="1.7109375" style="317" customWidth="1"/>
    <col min="5" max="5" width="1.140625" style="317" customWidth="1"/>
    <col min="6" max="10" width="8.42578125" style="317" customWidth="1"/>
    <col min="11" max="11" width="9.5703125" style="317" customWidth="1"/>
    <col min="12" max="20" width="8.42578125" style="317" customWidth="1"/>
    <col min="21" max="21" width="9.85546875" style="317" customWidth="1"/>
    <col min="22" max="29" width="8.42578125" style="317" customWidth="1"/>
    <col min="30" max="30" width="8" style="317" customWidth="1"/>
    <col min="31" max="31" width="14.28515625" style="317" customWidth="1"/>
    <col min="32" max="32" width="8" style="317" customWidth="1"/>
    <col min="33" max="33" width="14.28515625" style="317" customWidth="1"/>
    <col min="34" max="34" width="8" style="317" customWidth="1"/>
    <col min="35" max="35" width="14.28515625" style="317" customWidth="1"/>
    <col min="36" max="36" width="8" style="317" customWidth="1"/>
    <col min="37" max="37" width="14.28515625" style="317" customWidth="1"/>
    <col min="38" max="38" width="8" style="317" customWidth="1"/>
    <col min="39" max="39" width="14.28515625" style="317" customWidth="1"/>
    <col min="40" max="40" width="8" style="317" customWidth="1"/>
    <col min="41" max="41" width="14.28515625" style="317" customWidth="1"/>
    <col min="42" max="42" width="8" style="317" customWidth="1"/>
    <col min="43" max="43" width="14.28515625" style="317" customWidth="1"/>
    <col min="44" max="44" width="8" style="317" customWidth="1"/>
    <col min="45" max="45" width="14.28515625" style="317" customWidth="1"/>
    <col min="46" max="46" width="8" style="317" customWidth="1"/>
    <col min="47" max="47" width="14.28515625" style="317" customWidth="1"/>
    <col min="48" max="48" width="8" style="317" customWidth="1"/>
    <col min="49" max="49" width="14.28515625" style="317" customWidth="1"/>
    <col min="50" max="50" width="8" style="317" customWidth="1"/>
    <col min="51" max="51" width="14.28515625" style="317" customWidth="1"/>
    <col min="52" max="52" width="8" style="317" customWidth="1"/>
    <col min="53" max="57" width="15.5703125" style="317" customWidth="1"/>
    <col min="58" max="58" width="8" style="317" customWidth="1"/>
    <col min="59" max="59" width="14.28515625" style="317" customWidth="1"/>
    <col min="60" max="60" width="8" style="317" customWidth="1"/>
    <col min="61" max="61" width="14.28515625" style="317" customWidth="1"/>
    <col min="62" max="62" width="8" style="317" customWidth="1"/>
    <col min="63" max="63" width="14.28515625" style="317" customWidth="1"/>
    <col min="64" max="64" width="13" style="317" customWidth="1"/>
    <col min="65" max="65" width="14.28515625" style="317" customWidth="1"/>
    <col min="66" max="16384" width="9.140625" style="317"/>
  </cols>
  <sheetData>
    <row r="1" spans="1:65" ht="20.25">
      <c r="B1" s="315" t="s">
        <v>0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</row>
    <row r="2" spans="1:65" ht="21" thickBot="1">
      <c r="B2" s="318" t="s">
        <v>106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</row>
    <row r="3" spans="1:65" s="322" customFormat="1" ht="13.5" customHeight="1" thickBot="1">
      <c r="A3" s="319"/>
      <c r="B3" s="320"/>
      <c r="C3" s="321"/>
      <c r="D3" s="321"/>
      <c r="E3" s="321"/>
      <c r="F3" s="427">
        <v>41379</v>
      </c>
      <c r="G3" s="428"/>
      <c r="H3" s="427">
        <v>41409</v>
      </c>
      <c r="I3" s="428"/>
      <c r="J3" s="427">
        <v>41439</v>
      </c>
      <c r="K3" s="428"/>
      <c r="L3" s="427">
        <v>41469</v>
      </c>
      <c r="M3" s="428"/>
      <c r="N3" s="427">
        <v>41499</v>
      </c>
      <c r="O3" s="428"/>
      <c r="P3" s="427">
        <v>41529</v>
      </c>
      <c r="Q3" s="428"/>
      <c r="R3" s="427">
        <v>41559</v>
      </c>
      <c r="S3" s="428"/>
      <c r="T3" s="427">
        <v>41589</v>
      </c>
      <c r="U3" s="428"/>
      <c r="V3" s="427">
        <v>41619</v>
      </c>
      <c r="W3" s="428"/>
      <c r="X3" s="427">
        <v>41649</v>
      </c>
      <c r="Y3" s="428"/>
      <c r="Z3" s="427">
        <v>41679</v>
      </c>
      <c r="AA3" s="428"/>
      <c r="AB3" s="427">
        <v>41709</v>
      </c>
      <c r="AC3" s="428"/>
      <c r="AD3" s="427">
        <v>41730</v>
      </c>
      <c r="AE3" s="428"/>
      <c r="AF3" s="427">
        <v>41761</v>
      </c>
      <c r="AG3" s="428"/>
      <c r="AH3" s="427">
        <v>41792</v>
      </c>
      <c r="AI3" s="428"/>
      <c r="AJ3" s="427">
        <v>41823</v>
      </c>
      <c r="AK3" s="428"/>
      <c r="AL3" s="427">
        <v>41854</v>
      </c>
      <c r="AM3" s="428"/>
      <c r="AN3" s="427">
        <v>41885</v>
      </c>
      <c r="AO3" s="428"/>
      <c r="AP3" s="427">
        <v>41916</v>
      </c>
      <c r="AQ3" s="428"/>
      <c r="AR3" s="427">
        <v>41947</v>
      </c>
      <c r="AS3" s="428"/>
      <c r="AT3" s="427">
        <v>41978</v>
      </c>
      <c r="AU3" s="428"/>
      <c r="AV3" s="427">
        <v>42009</v>
      </c>
      <c r="AW3" s="428"/>
      <c r="AX3" s="427">
        <v>42040</v>
      </c>
      <c r="AY3" s="428"/>
      <c r="AZ3" s="427">
        <v>42071</v>
      </c>
      <c r="BA3" s="428"/>
      <c r="BB3" s="427">
        <v>42102</v>
      </c>
      <c r="BC3" s="428"/>
      <c r="BD3" s="427">
        <v>42132</v>
      </c>
      <c r="BE3" s="428"/>
      <c r="BF3" s="427">
        <v>42163</v>
      </c>
      <c r="BG3" s="428"/>
      <c r="BH3" s="427">
        <f>+BF3+31</f>
        <v>42194</v>
      </c>
      <c r="BI3" s="428"/>
      <c r="BJ3" s="427">
        <f>+BH3+31</f>
        <v>42225</v>
      </c>
      <c r="BK3" s="428"/>
      <c r="BL3" s="427">
        <f>+BJ3+31</f>
        <v>42256</v>
      </c>
      <c r="BM3" s="428"/>
    </row>
    <row r="4" spans="1:65" ht="26.25" thickBot="1">
      <c r="A4" s="323"/>
      <c r="B4" s="324" t="s">
        <v>107</v>
      </c>
      <c r="C4" s="325" t="s">
        <v>86</v>
      </c>
      <c r="D4" s="325"/>
      <c r="E4" s="326"/>
      <c r="F4" s="326" t="s">
        <v>108</v>
      </c>
      <c r="G4" s="327" t="s">
        <v>109</v>
      </c>
      <c r="H4" s="326" t="s">
        <v>108</v>
      </c>
      <c r="I4" s="327" t="s">
        <v>109</v>
      </c>
      <c r="J4" s="326" t="s">
        <v>108</v>
      </c>
      <c r="K4" s="327" t="s">
        <v>109</v>
      </c>
      <c r="L4" s="326" t="s">
        <v>108</v>
      </c>
      <c r="M4" s="327" t="s">
        <v>109</v>
      </c>
      <c r="N4" s="326" t="s">
        <v>108</v>
      </c>
      <c r="O4" s="327" t="s">
        <v>109</v>
      </c>
      <c r="P4" s="326" t="s">
        <v>108</v>
      </c>
      <c r="Q4" s="327" t="s">
        <v>109</v>
      </c>
      <c r="R4" s="326" t="s">
        <v>108</v>
      </c>
      <c r="S4" s="327" t="s">
        <v>109</v>
      </c>
      <c r="T4" s="326" t="s">
        <v>108</v>
      </c>
      <c r="U4" s="327" t="s">
        <v>109</v>
      </c>
      <c r="V4" s="326" t="s">
        <v>108</v>
      </c>
      <c r="W4" s="327" t="s">
        <v>109</v>
      </c>
      <c r="X4" s="326" t="s">
        <v>108</v>
      </c>
      <c r="Y4" s="327" t="s">
        <v>109</v>
      </c>
      <c r="Z4" s="326" t="s">
        <v>108</v>
      </c>
      <c r="AA4" s="327" t="s">
        <v>109</v>
      </c>
      <c r="AB4" s="326" t="s">
        <v>108</v>
      </c>
      <c r="AC4" s="327" t="s">
        <v>109</v>
      </c>
      <c r="AD4" s="326" t="s">
        <v>108</v>
      </c>
      <c r="AE4" s="327" t="s">
        <v>109</v>
      </c>
      <c r="AF4" s="326" t="s">
        <v>108</v>
      </c>
      <c r="AG4" s="327" t="s">
        <v>109</v>
      </c>
      <c r="AH4" s="326" t="s">
        <v>108</v>
      </c>
      <c r="AI4" s="327" t="s">
        <v>109</v>
      </c>
      <c r="AJ4" s="326" t="s">
        <v>108</v>
      </c>
      <c r="AK4" s="327" t="s">
        <v>109</v>
      </c>
      <c r="AL4" s="326" t="s">
        <v>108</v>
      </c>
      <c r="AM4" s="327" t="s">
        <v>109</v>
      </c>
      <c r="AN4" s="326" t="s">
        <v>108</v>
      </c>
      <c r="AO4" s="327" t="s">
        <v>109</v>
      </c>
      <c r="AP4" s="326" t="s">
        <v>108</v>
      </c>
      <c r="AQ4" s="327" t="s">
        <v>109</v>
      </c>
      <c r="AR4" s="326" t="s">
        <v>108</v>
      </c>
      <c r="AS4" s="327" t="s">
        <v>109</v>
      </c>
      <c r="AT4" s="326" t="s">
        <v>108</v>
      </c>
      <c r="AU4" s="327" t="s">
        <v>109</v>
      </c>
      <c r="AV4" s="326" t="s">
        <v>108</v>
      </c>
      <c r="AW4" s="327" t="s">
        <v>109</v>
      </c>
      <c r="AX4" s="326" t="s">
        <v>108</v>
      </c>
      <c r="AY4" s="327" t="s">
        <v>109</v>
      </c>
      <c r="AZ4" s="326" t="s">
        <v>108</v>
      </c>
      <c r="BA4" s="327" t="s">
        <v>109</v>
      </c>
      <c r="BB4" s="326" t="s">
        <v>108</v>
      </c>
      <c r="BC4" s="327" t="s">
        <v>109</v>
      </c>
      <c r="BD4" s="326" t="s">
        <v>108</v>
      </c>
      <c r="BE4" s="327" t="s">
        <v>109</v>
      </c>
      <c r="BF4" s="326" t="s">
        <v>108</v>
      </c>
      <c r="BG4" s="327" t="s">
        <v>109</v>
      </c>
      <c r="BH4" s="326" t="s">
        <v>108</v>
      </c>
      <c r="BI4" s="327" t="s">
        <v>109</v>
      </c>
      <c r="BJ4" s="326" t="s">
        <v>108</v>
      </c>
      <c r="BK4" s="327" t="s">
        <v>109</v>
      </c>
      <c r="BL4" s="326" t="s">
        <v>108</v>
      </c>
      <c r="BM4" s="327" t="s">
        <v>109</v>
      </c>
    </row>
    <row r="5" spans="1:65">
      <c r="A5" s="323"/>
      <c r="B5" s="328" t="s">
        <v>110</v>
      </c>
      <c r="C5" s="323" t="s">
        <v>111</v>
      </c>
      <c r="D5" s="329"/>
      <c r="E5" s="330"/>
      <c r="F5" s="330">
        <v>26.791881013000008</v>
      </c>
      <c r="G5" s="331">
        <v>3673.86</v>
      </c>
      <c r="H5" s="330">
        <v>18.406005163000003</v>
      </c>
      <c r="I5" s="331">
        <v>2370.2799999999993</v>
      </c>
      <c r="J5" s="330">
        <v>53.112533158999987</v>
      </c>
      <c r="K5" s="331">
        <v>6625.7300000000032</v>
      </c>
      <c r="L5" s="330">
        <v>43.428305000999963</v>
      </c>
      <c r="M5" s="331">
        <v>5137.409999999998</v>
      </c>
      <c r="N5" s="330">
        <v>42.792913430999995</v>
      </c>
      <c r="O5" s="331">
        <v>4637.08</v>
      </c>
      <c r="P5" s="330">
        <v>42.240834974999999</v>
      </c>
      <c r="Q5" s="331">
        <v>4495.6399999999985</v>
      </c>
      <c r="R5" s="330">
        <v>48.819237304999987</v>
      </c>
      <c r="S5" s="331">
        <v>5283.9600000000019</v>
      </c>
      <c r="T5" s="330">
        <v>41.82632545200002</v>
      </c>
      <c r="U5" s="331">
        <v>4234.18</v>
      </c>
      <c r="V5" s="330">
        <v>30.399981894000003</v>
      </c>
      <c r="W5" s="331">
        <v>3114.6799999999994</v>
      </c>
      <c r="X5" s="330">
        <v>40.286541530000008</v>
      </c>
      <c r="Y5" s="331">
        <v>3962.5199999999982</v>
      </c>
      <c r="Z5" s="330">
        <v>15.599749277999999</v>
      </c>
      <c r="AA5" s="331">
        <v>1509.05</v>
      </c>
      <c r="AB5" s="330">
        <v>24.461981564999991</v>
      </c>
      <c r="AC5" s="331">
        <v>2129.9299999999998</v>
      </c>
      <c r="AD5" s="330">
        <v>35.805107516999996</v>
      </c>
      <c r="AE5" s="331">
        <v>3207.3599999999988</v>
      </c>
      <c r="AF5" s="330">
        <v>22.366279760000001</v>
      </c>
      <c r="AG5" s="331">
        <v>1933.0300000000007</v>
      </c>
      <c r="AH5" s="330">
        <v>7.8341975780000013</v>
      </c>
      <c r="AI5" s="331">
        <v>715.62</v>
      </c>
      <c r="AJ5" s="330">
        <v>12.798634277</v>
      </c>
      <c r="AK5" s="331">
        <v>1146.8499999999999</v>
      </c>
      <c r="AL5" s="330">
        <v>16.299025380999996</v>
      </c>
      <c r="AM5" s="331">
        <v>1466.4099999999999</v>
      </c>
      <c r="AN5" s="330">
        <v>15.053573446000001</v>
      </c>
      <c r="AO5" s="331">
        <v>1525.4499999999998</v>
      </c>
      <c r="AP5" s="330">
        <v>25.750661780000009</v>
      </c>
      <c r="AQ5" s="331">
        <v>3009.9499999999994</v>
      </c>
      <c r="AR5" s="330">
        <v>21.730663214999993</v>
      </c>
      <c r="AS5" s="331">
        <v>2689.0299999999997</v>
      </c>
      <c r="AT5" s="330">
        <v>23.862676143499989</v>
      </c>
      <c r="AU5" s="331">
        <v>2916.01</v>
      </c>
      <c r="AV5" s="330">
        <v>22.71001305099999</v>
      </c>
      <c r="AW5" s="331">
        <v>2771.3399999999992</v>
      </c>
      <c r="AX5" s="330">
        <v>20.399567056999999</v>
      </c>
      <c r="AY5" s="331">
        <v>2298.9300000000003</v>
      </c>
      <c r="AZ5" s="330">
        <v>15.560067896000003</v>
      </c>
      <c r="BA5" s="331">
        <v>1824.3699999999997</v>
      </c>
      <c r="BB5" s="330">
        <v>21.892603266000002</v>
      </c>
      <c r="BC5" s="331">
        <v>2522.8899999999994</v>
      </c>
      <c r="BD5" s="330">
        <v>12.855478888</v>
      </c>
      <c r="BE5" s="331">
        <v>1373.48</v>
      </c>
      <c r="BF5" s="330">
        <v>7.5313100700000017</v>
      </c>
      <c r="BG5" s="331">
        <v>820.53</v>
      </c>
      <c r="BH5" s="330">
        <v>14.764479131</v>
      </c>
      <c r="BI5" s="331">
        <v>1619.8500000000001</v>
      </c>
      <c r="BJ5" s="330">
        <v>19.870322344999998</v>
      </c>
      <c r="BK5" s="331">
        <v>2282.1299999999992</v>
      </c>
      <c r="BL5" s="330">
        <v>28.054599734999996</v>
      </c>
      <c r="BM5" s="331">
        <v>3268.4000000000005</v>
      </c>
    </row>
    <row r="6" spans="1:65">
      <c r="A6" s="323"/>
      <c r="B6" s="332"/>
      <c r="C6" s="323" t="s">
        <v>112</v>
      </c>
      <c r="D6" s="329"/>
      <c r="E6" s="330"/>
      <c r="F6" s="330">
        <v>15.875698904000002</v>
      </c>
      <c r="G6" s="331">
        <v>2201.4500000000012</v>
      </c>
      <c r="H6" s="330">
        <v>16.398263525000001</v>
      </c>
      <c r="I6" s="331">
        <v>2304.7099999999996</v>
      </c>
      <c r="J6" s="330">
        <v>8.820492024</v>
      </c>
      <c r="K6" s="331">
        <v>1116.9099999999999</v>
      </c>
      <c r="L6" s="330">
        <v>5.5865250250000003</v>
      </c>
      <c r="M6" s="331">
        <v>690.97</v>
      </c>
      <c r="N6" s="330">
        <v>5.9567183499999992</v>
      </c>
      <c r="O6" s="331">
        <v>576.04999999999995</v>
      </c>
      <c r="P6" s="330">
        <v>5.3932110449999993</v>
      </c>
      <c r="Q6" s="331">
        <v>511.05</v>
      </c>
      <c r="R6" s="330">
        <v>4.6945445529999992</v>
      </c>
      <c r="S6" s="331">
        <v>531.12</v>
      </c>
      <c r="T6" s="330">
        <v>5.0843496650000013</v>
      </c>
      <c r="U6" s="331">
        <v>586.30999999999995</v>
      </c>
      <c r="V6" s="330">
        <v>41.766914247999992</v>
      </c>
      <c r="W6" s="331">
        <v>4749.9300000000021</v>
      </c>
      <c r="X6" s="330">
        <v>19.190104154</v>
      </c>
      <c r="Y6" s="331">
        <v>1852.7299999999998</v>
      </c>
      <c r="Z6" s="330">
        <v>17.593049761</v>
      </c>
      <c r="AA6" s="331">
        <v>1678.32</v>
      </c>
      <c r="AB6" s="330">
        <v>1.371227854</v>
      </c>
      <c r="AC6" s="331">
        <v>118.92999999999999</v>
      </c>
      <c r="AD6" s="330">
        <v>0</v>
      </c>
      <c r="AE6" s="331">
        <v>0</v>
      </c>
      <c r="AF6" s="330">
        <v>0.77504316900000003</v>
      </c>
      <c r="AG6" s="331">
        <v>75.11</v>
      </c>
      <c r="AH6" s="330">
        <v>41.894355513999997</v>
      </c>
      <c r="AI6" s="331">
        <v>3884.06</v>
      </c>
      <c r="AJ6" s="330">
        <v>1.500646049</v>
      </c>
      <c r="AK6" s="331">
        <v>158.28999999999996</v>
      </c>
      <c r="AL6" s="330">
        <v>14.628626775000001</v>
      </c>
      <c r="AM6" s="331">
        <v>1517.7000000000003</v>
      </c>
      <c r="AN6" s="330">
        <v>0</v>
      </c>
      <c r="AO6" s="331">
        <v>0</v>
      </c>
      <c r="AP6" s="330">
        <v>2.6563330889999999</v>
      </c>
      <c r="AQ6" s="331">
        <v>326.08999999999997</v>
      </c>
      <c r="AR6" s="330">
        <v>0.83956516600000008</v>
      </c>
      <c r="AS6" s="331">
        <v>113.56</v>
      </c>
      <c r="AT6" s="330">
        <v>15.598021232560017</v>
      </c>
      <c r="AU6" s="331">
        <v>2153.4299999999994</v>
      </c>
      <c r="AV6" s="330">
        <v>0.13662649399999999</v>
      </c>
      <c r="AW6" s="331">
        <v>15.75</v>
      </c>
      <c r="AX6" s="330">
        <v>0</v>
      </c>
      <c r="AY6" s="331">
        <v>0</v>
      </c>
      <c r="AZ6" s="330">
        <v>0</v>
      </c>
      <c r="BA6" s="331">
        <v>0</v>
      </c>
      <c r="BB6" s="330">
        <v>0.10277122</v>
      </c>
      <c r="BC6" s="331">
        <v>10.06</v>
      </c>
      <c r="BD6" s="330">
        <v>0</v>
      </c>
      <c r="BE6" s="331">
        <v>0</v>
      </c>
      <c r="BF6" s="330">
        <v>0</v>
      </c>
      <c r="BG6" s="331">
        <v>0</v>
      </c>
      <c r="BH6" s="330">
        <v>3.6897630879999994</v>
      </c>
      <c r="BI6" s="331">
        <v>422.21000000000004</v>
      </c>
      <c r="BJ6" s="330">
        <v>0.88224842900000011</v>
      </c>
      <c r="BK6" s="331">
        <v>100.72</v>
      </c>
      <c r="BL6" s="330">
        <v>0.114175111</v>
      </c>
      <c r="BM6" s="331">
        <v>13.520000000000001</v>
      </c>
    </row>
    <row r="7" spans="1:65">
      <c r="A7" s="323"/>
      <c r="B7" s="332"/>
      <c r="C7" s="323" t="s">
        <v>113</v>
      </c>
      <c r="D7" s="329"/>
      <c r="E7" s="330"/>
      <c r="F7" s="330">
        <v>0.99497835499999987</v>
      </c>
      <c r="G7" s="331">
        <v>128.19999999999999</v>
      </c>
      <c r="H7" s="330">
        <v>1.3262192389999998</v>
      </c>
      <c r="I7" s="331">
        <v>161.21000000000004</v>
      </c>
      <c r="J7" s="330">
        <v>0.87921520099999995</v>
      </c>
      <c r="K7" s="331">
        <v>106.78</v>
      </c>
      <c r="L7" s="330">
        <v>0.8455782449999999</v>
      </c>
      <c r="M7" s="331">
        <v>89.47999999999999</v>
      </c>
      <c r="N7" s="330">
        <v>1.8063977510000002</v>
      </c>
      <c r="O7" s="331">
        <v>191.38000000000002</v>
      </c>
      <c r="P7" s="330">
        <v>2.5063628830000004</v>
      </c>
      <c r="Q7" s="331">
        <v>264.60000000000002</v>
      </c>
      <c r="R7" s="330">
        <v>0.28722916200000004</v>
      </c>
      <c r="S7" s="331">
        <v>29.740000000000002</v>
      </c>
      <c r="T7" s="330">
        <v>0.94718062199999997</v>
      </c>
      <c r="U7" s="331">
        <v>102.03999999999999</v>
      </c>
      <c r="V7" s="330">
        <v>0</v>
      </c>
      <c r="W7" s="331">
        <v>0</v>
      </c>
      <c r="X7" s="330">
        <v>1.1980204300000001</v>
      </c>
      <c r="Y7" s="331">
        <v>108.26000000000002</v>
      </c>
      <c r="Z7" s="330">
        <v>0.27809299999999998</v>
      </c>
      <c r="AA7" s="331">
        <v>24.61</v>
      </c>
      <c r="AB7" s="330">
        <v>1.5667545920000001</v>
      </c>
      <c r="AC7" s="331">
        <v>117.80999999999999</v>
      </c>
      <c r="AD7" s="330">
        <v>0.578125</v>
      </c>
      <c r="AE7" s="331">
        <v>45.410000000000004</v>
      </c>
      <c r="AF7" s="330">
        <v>1.167033</v>
      </c>
      <c r="AG7" s="331">
        <v>98.07</v>
      </c>
      <c r="AH7" s="330">
        <v>0.80229152000000004</v>
      </c>
      <c r="AI7" s="331">
        <v>71.48</v>
      </c>
      <c r="AJ7" s="330">
        <v>6.4656523549999996</v>
      </c>
      <c r="AK7" s="331">
        <v>666.81000000000006</v>
      </c>
      <c r="AL7" s="330">
        <v>3.3897534709999997</v>
      </c>
      <c r="AM7" s="331">
        <v>336.97</v>
      </c>
      <c r="AN7" s="330">
        <v>0.87264862399999998</v>
      </c>
      <c r="AO7" s="331">
        <v>100.05</v>
      </c>
      <c r="AP7" s="330">
        <v>0.19100715900000001</v>
      </c>
      <c r="AQ7" s="331">
        <v>20.43</v>
      </c>
      <c r="AR7" s="330">
        <v>0.21448191800000002</v>
      </c>
      <c r="AS7" s="331">
        <v>19.78</v>
      </c>
      <c r="AT7" s="330">
        <v>0</v>
      </c>
      <c r="AU7" s="331">
        <v>0</v>
      </c>
      <c r="AV7" s="330">
        <v>4.1054433749999992</v>
      </c>
      <c r="AW7" s="331">
        <v>560.56000000000017</v>
      </c>
      <c r="AX7" s="330">
        <v>0.62893173899999999</v>
      </c>
      <c r="AY7" s="331">
        <v>60.78</v>
      </c>
      <c r="AZ7" s="330">
        <v>0.82335109000000006</v>
      </c>
      <c r="BA7" s="331">
        <v>79.11</v>
      </c>
      <c r="BB7" s="330">
        <v>1.0986829890000001</v>
      </c>
      <c r="BC7" s="331">
        <v>111.29999999999998</v>
      </c>
      <c r="BD7" s="330">
        <v>1.1373988479999999</v>
      </c>
      <c r="BE7" s="331">
        <v>119</v>
      </c>
      <c r="BF7" s="330">
        <v>0.57000547800000001</v>
      </c>
      <c r="BG7" s="331">
        <v>59.629999999999995</v>
      </c>
      <c r="BH7" s="330">
        <v>1.8297271140000002</v>
      </c>
      <c r="BI7" s="331">
        <v>225.19</v>
      </c>
      <c r="BJ7" s="330">
        <v>0.99402667099999997</v>
      </c>
      <c r="BK7" s="331">
        <v>114.9</v>
      </c>
      <c r="BL7" s="330">
        <v>1.0410340059999998</v>
      </c>
      <c r="BM7" s="331">
        <v>148.45999999999998</v>
      </c>
    </row>
    <row r="8" spans="1:65">
      <c r="A8" s="323"/>
      <c r="B8" s="332"/>
      <c r="C8" s="323" t="s">
        <v>114</v>
      </c>
      <c r="D8" s="329"/>
      <c r="E8" s="330"/>
      <c r="F8" s="330">
        <v>11.009322496999999</v>
      </c>
      <c r="G8" s="331">
        <v>1616.9899999999996</v>
      </c>
      <c r="H8" s="330">
        <v>8.1572820609999983</v>
      </c>
      <c r="I8" s="331">
        <v>1201.4150000000002</v>
      </c>
      <c r="J8" s="330">
        <v>11.322803270000003</v>
      </c>
      <c r="K8" s="331">
        <v>1576.0300000000002</v>
      </c>
      <c r="L8" s="330">
        <v>15.998816229000001</v>
      </c>
      <c r="M8" s="331">
        <v>2362.14</v>
      </c>
      <c r="N8" s="330">
        <v>13.11658534</v>
      </c>
      <c r="O8" s="331">
        <v>1567.4399999999998</v>
      </c>
      <c r="P8" s="330">
        <v>13.043942420999986</v>
      </c>
      <c r="Q8" s="331">
        <v>1559.165</v>
      </c>
      <c r="R8" s="330">
        <v>15.154770612000002</v>
      </c>
      <c r="S8" s="331">
        <v>1780.1999999999998</v>
      </c>
      <c r="T8" s="330">
        <v>7.2475502559999976</v>
      </c>
      <c r="U8" s="331">
        <v>817.90000000000009</v>
      </c>
      <c r="V8" s="330">
        <v>17.333163370000001</v>
      </c>
      <c r="W8" s="331">
        <v>2059.1400000000003</v>
      </c>
      <c r="X8" s="330">
        <v>12.703166454000005</v>
      </c>
      <c r="Y8" s="331">
        <v>1479.7850000000001</v>
      </c>
      <c r="Z8" s="330">
        <v>15.545550871999998</v>
      </c>
      <c r="AA8" s="331">
        <v>1758.8249999999998</v>
      </c>
      <c r="AB8" s="330">
        <v>17.630629755000008</v>
      </c>
      <c r="AC8" s="331">
        <v>1988.4250000000004</v>
      </c>
      <c r="AD8" s="330">
        <v>17.213338278000005</v>
      </c>
      <c r="AE8" s="331">
        <v>1997.9200000000005</v>
      </c>
      <c r="AF8" s="330">
        <v>12.032521002000003</v>
      </c>
      <c r="AG8" s="331">
        <v>1327.59</v>
      </c>
      <c r="AH8" s="330">
        <v>14.21684784</v>
      </c>
      <c r="AI8" s="331">
        <v>1559.0499999999995</v>
      </c>
      <c r="AJ8" s="330">
        <v>10.944019264000001</v>
      </c>
      <c r="AK8" s="331">
        <v>1204.8349999999998</v>
      </c>
      <c r="AL8" s="330">
        <v>8.2765780840000005</v>
      </c>
      <c r="AM8" s="331">
        <v>913.99</v>
      </c>
      <c r="AN8" s="330">
        <v>10.503334117999998</v>
      </c>
      <c r="AO8" s="331">
        <v>1174.8199999999997</v>
      </c>
      <c r="AP8" s="330">
        <v>9.2846313590000022</v>
      </c>
      <c r="AQ8" s="331">
        <v>1005.2550000000001</v>
      </c>
      <c r="AR8" s="330">
        <v>11.029362356000005</v>
      </c>
      <c r="AS8" s="331">
        <v>1322.7900000000002</v>
      </c>
      <c r="AT8" s="330">
        <v>10.718736598820001</v>
      </c>
      <c r="AU8" s="331">
        <v>1204.9699999999998</v>
      </c>
      <c r="AV8" s="330">
        <v>10.585014670999998</v>
      </c>
      <c r="AW8" s="331">
        <v>1212.4349999999999</v>
      </c>
      <c r="AX8" s="330">
        <v>10.781074939000003</v>
      </c>
      <c r="AY8" s="331">
        <v>1227.3899999999999</v>
      </c>
      <c r="AZ8" s="330">
        <v>8.0818359809999993</v>
      </c>
      <c r="BA8" s="331">
        <v>905.3900000000001</v>
      </c>
      <c r="BB8" s="330">
        <v>8.3871355309999984</v>
      </c>
      <c r="BC8" s="331">
        <v>943.08500000000004</v>
      </c>
      <c r="BD8" s="330">
        <v>7.5175436819999994</v>
      </c>
      <c r="BE8" s="331">
        <v>813.09</v>
      </c>
      <c r="BF8" s="330">
        <v>6.5562101849999994</v>
      </c>
      <c r="BG8" s="331">
        <v>719.56</v>
      </c>
      <c r="BH8" s="330">
        <v>10.202214260000003</v>
      </c>
      <c r="BI8" s="331">
        <v>1143.4100000000001</v>
      </c>
      <c r="BJ8" s="330">
        <v>6.6498879339999988</v>
      </c>
      <c r="BK8" s="331">
        <v>750.08999999999992</v>
      </c>
      <c r="BL8" s="330">
        <v>8.2446536350000006</v>
      </c>
      <c r="BM8" s="331">
        <v>987.24499999999989</v>
      </c>
    </row>
    <row r="9" spans="1:65">
      <c r="A9" s="323"/>
      <c r="B9" s="332"/>
      <c r="C9" s="323" t="s">
        <v>115</v>
      </c>
      <c r="D9" s="329"/>
      <c r="E9" s="330"/>
      <c r="F9" s="330">
        <v>1.909105177</v>
      </c>
      <c r="G9" s="331">
        <v>226.94</v>
      </c>
      <c r="H9" s="330">
        <v>1.1549641800000001</v>
      </c>
      <c r="I9" s="331">
        <v>137.22399999999999</v>
      </c>
      <c r="J9" s="330">
        <v>0.71172243300000004</v>
      </c>
      <c r="K9" s="331">
        <v>80.864999999999995</v>
      </c>
      <c r="L9" s="330">
        <v>0.85844228700000003</v>
      </c>
      <c r="M9" s="331">
        <v>86.954999999999998</v>
      </c>
      <c r="N9" s="330">
        <v>1.422104976</v>
      </c>
      <c r="O9" s="331">
        <v>154.31599999999997</v>
      </c>
      <c r="P9" s="330">
        <v>1.4805002429999998</v>
      </c>
      <c r="Q9" s="331">
        <v>161.48500000000001</v>
      </c>
      <c r="R9" s="330">
        <v>1.1741767209999998</v>
      </c>
      <c r="S9" s="331">
        <v>129.03</v>
      </c>
      <c r="T9" s="330">
        <v>2.5437985899999993</v>
      </c>
      <c r="U9" s="331">
        <v>274.88499999999999</v>
      </c>
      <c r="V9" s="330">
        <v>2.2123245090000001</v>
      </c>
      <c r="W9" s="331">
        <v>218.57499999999999</v>
      </c>
      <c r="X9" s="330">
        <v>1.5927935880000001</v>
      </c>
      <c r="Y9" s="331">
        <v>158.16</v>
      </c>
      <c r="Z9" s="330">
        <v>0.57045130499999996</v>
      </c>
      <c r="AA9" s="331">
        <v>55.600000000000009</v>
      </c>
      <c r="AB9" s="330">
        <v>2.7995386970000005</v>
      </c>
      <c r="AC9" s="331">
        <v>289.58999999999997</v>
      </c>
      <c r="AD9" s="330">
        <v>1.732763169</v>
      </c>
      <c r="AE9" s="331">
        <v>175.47</v>
      </c>
      <c r="AF9" s="330">
        <v>3.0068122559999999</v>
      </c>
      <c r="AG9" s="331">
        <v>306.14499999999992</v>
      </c>
      <c r="AH9" s="330">
        <v>3.374866302</v>
      </c>
      <c r="AI9" s="331">
        <v>329.89</v>
      </c>
      <c r="AJ9" s="330">
        <v>1.6605870179999997</v>
      </c>
      <c r="AK9" s="331">
        <v>167.25</v>
      </c>
      <c r="AL9" s="330">
        <v>1.1092275229999999</v>
      </c>
      <c r="AM9" s="331">
        <v>113.15</v>
      </c>
      <c r="AN9" s="330">
        <v>2.9109207559999994</v>
      </c>
      <c r="AO9" s="331">
        <v>301.91999999999996</v>
      </c>
      <c r="AP9" s="330">
        <v>3.1705216099999998</v>
      </c>
      <c r="AQ9" s="331">
        <v>313.47500000000002</v>
      </c>
      <c r="AR9" s="330">
        <v>1.3942571689999999</v>
      </c>
      <c r="AS9" s="331">
        <v>136.97500000000002</v>
      </c>
      <c r="AT9" s="330">
        <v>2.401265848</v>
      </c>
      <c r="AU9" s="331">
        <v>240.41000000000003</v>
      </c>
      <c r="AV9" s="330">
        <v>2.1705180039999998</v>
      </c>
      <c r="AW9" s="331">
        <v>225.67</v>
      </c>
      <c r="AX9" s="330">
        <v>1.7435855200000001</v>
      </c>
      <c r="AY9" s="331">
        <v>180.75</v>
      </c>
      <c r="AZ9" s="330">
        <v>2.361861958</v>
      </c>
      <c r="BA9" s="331">
        <v>242.62</v>
      </c>
      <c r="BB9" s="330">
        <v>1.845158042</v>
      </c>
      <c r="BC9" s="331">
        <v>188.11499999999998</v>
      </c>
      <c r="BD9" s="330">
        <v>1.080648206</v>
      </c>
      <c r="BE9" s="331">
        <v>111.495</v>
      </c>
      <c r="BF9" s="330">
        <v>3.0817533880000001</v>
      </c>
      <c r="BG9" s="331">
        <v>317.02999999999997</v>
      </c>
      <c r="BH9" s="330">
        <v>2.085474123</v>
      </c>
      <c r="BI9" s="331">
        <v>216.60500000000002</v>
      </c>
      <c r="BJ9" s="330">
        <v>2.0473703489999999</v>
      </c>
      <c r="BK9" s="331">
        <v>223.63</v>
      </c>
      <c r="BL9" s="330">
        <v>1.7625249029999999</v>
      </c>
      <c r="BM9" s="331">
        <v>191.23999999999998</v>
      </c>
    </row>
    <row r="10" spans="1:65">
      <c r="A10" s="323"/>
      <c r="B10" s="332"/>
      <c r="C10" s="323" t="s">
        <v>116</v>
      </c>
      <c r="D10" s="329"/>
      <c r="E10" s="330"/>
      <c r="F10" s="330">
        <v>0</v>
      </c>
      <c r="G10" s="331">
        <v>0</v>
      </c>
      <c r="H10" s="330">
        <v>0</v>
      </c>
      <c r="I10" s="331">
        <v>0</v>
      </c>
      <c r="J10" s="330">
        <v>0</v>
      </c>
      <c r="K10" s="331">
        <v>0</v>
      </c>
      <c r="L10" s="330">
        <v>0</v>
      </c>
      <c r="M10" s="331">
        <v>0</v>
      </c>
      <c r="N10" s="330">
        <v>0</v>
      </c>
      <c r="O10" s="331">
        <v>0</v>
      </c>
      <c r="P10" s="330">
        <v>0</v>
      </c>
      <c r="Q10" s="331">
        <v>0</v>
      </c>
      <c r="R10" s="330">
        <v>0</v>
      </c>
      <c r="S10" s="331">
        <v>0</v>
      </c>
      <c r="T10" s="330">
        <v>0</v>
      </c>
      <c r="U10" s="331">
        <v>0</v>
      </c>
      <c r="V10" s="330">
        <v>0</v>
      </c>
      <c r="W10" s="331">
        <v>0</v>
      </c>
      <c r="X10" s="330">
        <v>0</v>
      </c>
      <c r="Y10" s="331">
        <v>0</v>
      </c>
      <c r="Z10" s="330">
        <v>0</v>
      </c>
      <c r="AA10" s="331">
        <v>0</v>
      </c>
      <c r="AB10" s="330">
        <v>0</v>
      </c>
      <c r="AC10" s="331">
        <v>0</v>
      </c>
      <c r="AD10" s="330">
        <v>0</v>
      </c>
      <c r="AE10" s="331">
        <v>0</v>
      </c>
      <c r="AF10" s="330">
        <v>0</v>
      </c>
      <c r="AG10" s="331">
        <v>0</v>
      </c>
      <c r="AH10" s="330">
        <v>0</v>
      </c>
      <c r="AI10" s="331">
        <v>0</v>
      </c>
      <c r="AJ10" s="330">
        <v>0</v>
      </c>
      <c r="AK10" s="331">
        <v>0</v>
      </c>
      <c r="AL10" s="330">
        <v>0</v>
      </c>
      <c r="AM10" s="331">
        <v>0</v>
      </c>
      <c r="AN10" s="330">
        <v>0</v>
      </c>
      <c r="AO10" s="331">
        <v>0</v>
      </c>
      <c r="AP10" s="330">
        <v>0</v>
      </c>
      <c r="AQ10" s="331">
        <v>0</v>
      </c>
      <c r="AR10" s="330">
        <v>0</v>
      </c>
      <c r="AS10" s="331">
        <v>0</v>
      </c>
      <c r="AT10" s="330">
        <v>0</v>
      </c>
      <c r="AU10" s="331">
        <v>0</v>
      </c>
      <c r="AV10" s="330">
        <v>0</v>
      </c>
      <c r="AW10" s="331">
        <v>0</v>
      </c>
      <c r="AX10" s="330">
        <v>0</v>
      </c>
      <c r="AY10" s="331">
        <v>0</v>
      </c>
      <c r="AZ10" s="330">
        <v>0</v>
      </c>
      <c r="BA10" s="331">
        <v>0</v>
      </c>
      <c r="BB10" s="330">
        <v>0</v>
      </c>
      <c r="BC10" s="331">
        <v>0</v>
      </c>
      <c r="BD10" s="330">
        <v>0</v>
      </c>
      <c r="BE10" s="331">
        <v>0</v>
      </c>
      <c r="BF10" s="330">
        <v>0</v>
      </c>
      <c r="BG10" s="331">
        <v>0</v>
      </c>
      <c r="BH10" s="330">
        <v>0</v>
      </c>
      <c r="BI10" s="331">
        <v>0</v>
      </c>
      <c r="BJ10" s="330">
        <v>0</v>
      </c>
      <c r="BK10" s="331">
        <v>0</v>
      </c>
      <c r="BL10" s="330">
        <v>0</v>
      </c>
      <c r="BM10" s="331">
        <v>0</v>
      </c>
    </row>
    <row r="11" spans="1:65">
      <c r="A11" s="323"/>
      <c r="B11" s="332"/>
      <c r="C11" s="323" t="s">
        <v>117</v>
      </c>
      <c r="D11" s="329"/>
      <c r="E11" s="330"/>
      <c r="F11" s="330">
        <v>5.5978007090000013</v>
      </c>
      <c r="G11" s="331">
        <v>598.53999999999974</v>
      </c>
      <c r="H11" s="330">
        <v>2.6682863710000002</v>
      </c>
      <c r="I11" s="331">
        <v>288.96499999999997</v>
      </c>
      <c r="J11" s="330">
        <v>2.3891300489999998</v>
      </c>
      <c r="K11" s="331">
        <v>235.68400000000003</v>
      </c>
      <c r="L11" s="330">
        <v>3.0659255670000003</v>
      </c>
      <c r="M11" s="331">
        <v>319.85000000000002</v>
      </c>
      <c r="N11" s="330">
        <v>5.0279304249999992</v>
      </c>
      <c r="O11" s="331">
        <v>482.53</v>
      </c>
      <c r="P11" s="330">
        <v>2.420729423</v>
      </c>
      <c r="Q11" s="331">
        <v>225.69</v>
      </c>
      <c r="R11" s="330">
        <v>0.92247716499999999</v>
      </c>
      <c r="S11" s="331">
        <v>82.144000000000005</v>
      </c>
      <c r="T11" s="330">
        <v>5.4874998040000005</v>
      </c>
      <c r="U11" s="331">
        <v>512.66399999999976</v>
      </c>
      <c r="V11" s="330">
        <v>2.9856646519999996</v>
      </c>
      <c r="W11" s="331">
        <v>273.66799999999995</v>
      </c>
      <c r="X11" s="330">
        <v>1.6260640690000001</v>
      </c>
      <c r="Y11" s="331">
        <v>151.28800000000001</v>
      </c>
      <c r="Z11" s="330">
        <v>2.2921863309999999</v>
      </c>
      <c r="AA11" s="331">
        <v>211.57999999999998</v>
      </c>
      <c r="AB11" s="330">
        <v>4.2638677469999999</v>
      </c>
      <c r="AC11" s="331">
        <v>383.13999999999993</v>
      </c>
      <c r="AD11" s="330">
        <v>3.5550451580000004</v>
      </c>
      <c r="AE11" s="331">
        <v>321.93999999999988</v>
      </c>
      <c r="AF11" s="330">
        <v>3.4839729049999999</v>
      </c>
      <c r="AG11" s="331">
        <v>323.14699999999993</v>
      </c>
      <c r="AH11" s="330">
        <v>2.63953383</v>
      </c>
      <c r="AI11" s="331">
        <v>240.81999999999994</v>
      </c>
      <c r="AJ11" s="330">
        <v>0.385345883</v>
      </c>
      <c r="AK11" s="331">
        <v>35.799999999999997</v>
      </c>
      <c r="AL11" s="330">
        <v>3.6373494259999983</v>
      </c>
      <c r="AM11" s="331">
        <v>340.56499999999988</v>
      </c>
      <c r="AN11" s="330">
        <v>2.1100801249999996</v>
      </c>
      <c r="AO11" s="331">
        <v>213.79999999999995</v>
      </c>
      <c r="AP11" s="330">
        <v>3.6718040929999991</v>
      </c>
      <c r="AQ11" s="331">
        <v>383.70999999999987</v>
      </c>
      <c r="AR11" s="330">
        <v>3.3366247609999991</v>
      </c>
      <c r="AS11" s="331">
        <v>335.90499999999992</v>
      </c>
      <c r="AT11" s="330">
        <v>2.2829357296400001</v>
      </c>
      <c r="AU11" s="331">
        <v>226.06499999999997</v>
      </c>
      <c r="AV11" s="330">
        <v>1.6253259120000001</v>
      </c>
      <c r="AW11" s="331">
        <v>166.80500000000001</v>
      </c>
      <c r="AX11" s="330">
        <v>5.6643328149999972</v>
      </c>
      <c r="AY11" s="331">
        <v>576.03999999999985</v>
      </c>
      <c r="AZ11" s="330">
        <v>4.8445516169999996</v>
      </c>
      <c r="BA11" s="331">
        <v>476.90999999999985</v>
      </c>
      <c r="BB11" s="330">
        <v>3.1320044889999994</v>
      </c>
      <c r="BC11" s="331">
        <v>303.71500000000003</v>
      </c>
      <c r="BD11" s="330">
        <v>1.0114115020000001</v>
      </c>
      <c r="BE11" s="331">
        <v>98.99</v>
      </c>
      <c r="BF11" s="330">
        <v>3.828210007</v>
      </c>
      <c r="BG11" s="331">
        <v>378.14999999999986</v>
      </c>
      <c r="BH11" s="330">
        <v>2.2599080439999999</v>
      </c>
      <c r="BI11" s="331">
        <v>215.93</v>
      </c>
      <c r="BJ11" s="330">
        <v>3.5607861299999999</v>
      </c>
      <c r="BK11" s="331">
        <v>367.93399999999991</v>
      </c>
      <c r="BL11" s="330">
        <v>1.319525488</v>
      </c>
      <c r="BM11" s="331">
        <v>134.732</v>
      </c>
    </row>
    <row r="12" spans="1:65">
      <c r="A12" s="323"/>
      <c r="B12" s="332"/>
      <c r="C12" s="323" t="s">
        <v>118</v>
      </c>
      <c r="D12" s="329"/>
      <c r="E12" s="330"/>
      <c r="F12" s="330">
        <v>0.93054364000000012</v>
      </c>
      <c r="G12" s="331">
        <v>112.80000000000001</v>
      </c>
      <c r="H12" s="330">
        <v>0.32290804399999995</v>
      </c>
      <c r="I12" s="331">
        <v>37.54</v>
      </c>
      <c r="J12" s="330">
        <v>0.10193814</v>
      </c>
      <c r="K12" s="331">
        <v>12</v>
      </c>
      <c r="L12" s="330">
        <v>0.33995550599999996</v>
      </c>
      <c r="M12" s="331">
        <v>37.28</v>
      </c>
      <c r="N12" s="330">
        <v>0.743563576</v>
      </c>
      <c r="O12" s="331">
        <v>80</v>
      </c>
      <c r="P12" s="330">
        <v>3.7880324999999999E-2</v>
      </c>
      <c r="Q12" s="331">
        <v>3.75</v>
      </c>
      <c r="R12" s="330">
        <v>9.3435460999999997E-2</v>
      </c>
      <c r="S12" s="331">
        <v>9.6999999999999993</v>
      </c>
      <c r="T12" s="330">
        <v>0.10673773</v>
      </c>
      <c r="U12" s="331">
        <v>11.6</v>
      </c>
      <c r="V12" s="330">
        <v>0.14870747599999998</v>
      </c>
      <c r="W12" s="331">
        <v>13.175000000000001</v>
      </c>
      <c r="X12" s="330">
        <v>0.46402882900000003</v>
      </c>
      <c r="Y12" s="331">
        <v>41.28</v>
      </c>
      <c r="Z12" s="330">
        <v>0.19726384699999996</v>
      </c>
      <c r="AA12" s="331">
        <v>22.014999999999997</v>
      </c>
      <c r="AB12" s="330">
        <v>6.2164073E-2</v>
      </c>
      <c r="AC12" s="331">
        <v>6.8000000000000007</v>
      </c>
      <c r="AD12" s="330">
        <v>1.1220573239999998</v>
      </c>
      <c r="AE12" s="331">
        <v>105.42</v>
      </c>
      <c r="AF12" s="330">
        <v>0.35893502500000002</v>
      </c>
      <c r="AG12" s="331">
        <v>38.800000000000004</v>
      </c>
      <c r="AH12" s="330">
        <v>0.14470098100000001</v>
      </c>
      <c r="AI12" s="331">
        <v>14.6</v>
      </c>
      <c r="AJ12" s="330">
        <v>0.86731478499999992</v>
      </c>
      <c r="AK12" s="331">
        <v>83.96</v>
      </c>
      <c r="AL12" s="330">
        <v>0.77482553900000006</v>
      </c>
      <c r="AM12" s="331">
        <v>74.78</v>
      </c>
      <c r="AN12" s="330">
        <v>0.64648681499999994</v>
      </c>
      <c r="AO12" s="331">
        <v>62.4</v>
      </c>
      <c r="AP12" s="330">
        <v>1.065560997</v>
      </c>
      <c r="AQ12" s="331">
        <v>105.72</v>
      </c>
      <c r="AR12" s="330">
        <v>0.56858923999999988</v>
      </c>
      <c r="AS12" s="331">
        <v>55.650000000000006</v>
      </c>
      <c r="AT12" s="330">
        <v>0.9895748095600001</v>
      </c>
      <c r="AU12" s="331">
        <v>95.424999999999997</v>
      </c>
      <c r="AV12" s="330">
        <v>4.3028690999999994E-2</v>
      </c>
      <c r="AW12" s="331">
        <v>4.07</v>
      </c>
      <c r="AX12" s="330">
        <v>0.94127094499999997</v>
      </c>
      <c r="AY12" s="331">
        <v>96.65</v>
      </c>
      <c r="AZ12" s="330">
        <v>2.8312231879999992</v>
      </c>
      <c r="BA12" s="331">
        <v>295.03999999999996</v>
      </c>
      <c r="BB12" s="330">
        <v>0.64538803500000008</v>
      </c>
      <c r="BC12" s="331">
        <v>63.239999999999995</v>
      </c>
      <c r="BD12" s="330">
        <v>1.1114508399999998</v>
      </c>
      <c r="BE12" s="331">
        <v>114.34700000000001</v>
      </c>
      <c r="BF12" s="330">
        <v>0.50439030699999998</v>
      </c>
      <c r="BG12" s="331">
        <v>51.349999999999994</v>
      </c>
      <c r="BH12" s="330">
        <v>1.50063703</v>
      </c>
      <c r="BI12" s="331">
        <v>153.05000000000001</v>
      </c>
      <c r="BJ12" s="330">
        <v>1.0693571199999998</v>
      </c>
      <c r="BK12" s="331">
        <v>108.515</v>
      </c>
      <c r="BL12" s="330">
        <v>1.0066786410000002</v>
      </c>
      <c r="BM12" s="331">
        <v>106.45</v>
      </c>
    </row>
    <row r="13" spans="1:65">
      <c r="A13" s="323"/>
      <c r="B13" s="332"/>
      <c r="C13" s="323" t="s">
        <v>119</v>
      </c>
      <c r="D13" s="329"/>
      <c r="E13" s="330"/>
      <c r="F13" s="330">
        <v>2.8035547370000002</v>
      </c>
      <c r="G13" s="331">
        <v>118.78</v>
      </c>
      <c r="H13" s="330">
        <v>3.008206613</v>
      </c>
      <c r="I13" s="331">
        <v>130.18</v>
      </c>
      <c r="J13" s="330">
        <v>3.8486863390000003</v>
      </c>
      <c r="K13" s="331">
        <v>159.82</v>
      </c>
      <c r="L13" s="330">
        <v>1.7530462189999998</v>
      </c>
      <c r="M13" s="331">
        <v>74.574999999999989</v>
      </c>
      <c r="N13" s="330">
        <v>1.860698376</v>
      </c>
      <c r="O13" s="331">
        <v>74</v>
      </c>
      <c r="P13" s="330">
        <v>1.3949378129999999</v>
      </c>
      <c r="Q13" s="331">
        <v>50.9</v>
      </c>
      <c r="R13" s="330">
        <v>1.0490157660000001</v>
      </c>
      <c r="S13" s="331">
        <v>40.507999999999996</v>
      </c>
      <c r="T13" s="330">
        <v>1.1953194679999999</v>
      </c>
      <c r="U13" s="331">
        <v>43.4</v>
      </c>
      <c r="V13" s="330">
        <v>2.3224757110000001</v>
      </c>
      <c r="W13" s="331">
        <v>89.33</v>
      </c>
      <c r="X13" s="330">
        <v>0.98645761099999996</v>
      </c>
      <c r="Y13" s="331">
        <v>39.4</v>
      </c>
      <c r="Z13" s="330">
        <v>3.6993687499999997</v>
      </c>
      <c r="AA13" s="331">
        <v>144.19299999999998</v>
      </c>
      <c r="AB13" s="330">
        <v>1.747315135</v>
      </c>
      <c r="AC13" s="331">
        <v>70.652000000000001</v>
      </c>
      <c r="AD13" s="330">
        <v>3.2782854830000003</v>
      </c>
      <c r="AE13" s="331">
        <v>130.80000000000001</v>
      </c>
      <c r="AF13" s="330">
        <v>2.594296742</v>
      </c>
      <c r="AG13" s="331">
        <v>109.53</v>
      </c>
      <c r="AH13" s="330">
        <v>0.96431344600000002</v>
      </c>
      <c r="AI13" s="331">
        <v>38.65</v>
      </c>
      <c r="AJ13" s="330">
        <v>7.7082488380000012</v>
      </c>
      <c r="AK13" s="331">
        <v>316.89999999999998</v>
      </c>
      <c r="AL13" s="330">
        <v>2.7338674350000001</v>
      </c>
      <c r="AM13" s="331">
        <v>113.82499999999999</v>
      </c>
      <c r="AN13" s="330">
        <v>3.3875016750000002</v>
      </c>
      <c r="AO13" s="331">
        <v>142</v>
      </c>
      <c r="AP13" s="330">
        <v>1.6821372439999998</v>
      </c>
      <c r="AQ13" s="331">
        <v>64.33</v>
      </c>
      <c r="AR13" s="330">
        <v>1.6973550209999999</v>
      </c>
      <c r="AS13" s="331">
        <v>72.099999999999994</v>
      </c>
      <c r="AT13" s="330">
        <v>0.39755452299999999</v>
      </c>
      <c r="AU13" s="331">
        <v>17.100000000000001</v>
      </c>
      <c r="AV13" s="330">
        <v>1.1329288959999999</v>
      </c>
      <c r="AW13" s="331">
        <v>49.5</v>
      </c>
      <c r="AX13" s="330">
        <v>1.364080234</v>
      </c>
      <c r="AY13" s="331">
        <v>58</v>
      </c>
      <c r="AZ13" s="330">
        <v>0.67228319500000011</v>
      </c>
      <c r="BA13" s="331">
        <v>29.5</v>
      </c>
      <c r="BB13" s="330">
        <v>0.6910231</v>
      </c>
      <c r="BC13" s="331">
        <v>33.35</v>
      </c>
      <c r="BD13" s="330">
        <v>1.10433757</v>
      </c>
      <c r="BE13" s="331">
        <v>48.841999999999999</v>
      </c>
      <c r="BF13" s="330">
        <v>1.6321865200000001</v>
      </c>
      <c r="BG13" s="331">
        <v>74.424999999999997</v>
      </c>
      <c r="BH13" s="330">
        <v>2.2839429750000004</v>
      </c>
      <c r="BI13" s="331">
        <v>96.5</v>
      </c>
      <c r="BJ13" s="330">
        <v>0.85006527100000007</v>
      </c>
      <c r="BK13" s="331">
        <v>37.424999999999997</v>
      </c>
      <c r="BL13" s="330">
        <v>2.5497448690000004</v>
      </c>
      <c r="BM13" s="331">
        <v>109.25</v>
      </c>
    </row>
    <row r="14" spans="1:65">
      <c r="A14" s="323"/>
      <c r="B14" s="332"/>
      <c r="C14" s="323" t="s">
        <v>120</v>
      </c>
      <c r="D14" s="329"/>
      <c r="E14" s="330"/>
      <c r="F14" s="330">
        <v>0</v>
      </c>
      <c r="G14" s="331">
        <v>0</v>
      </c>
      <c r="H14" s="330">
        <v>2.2193903919999998</v>
      </c>
      <c r="I14" s="331">
        <v>99</v>
      </c>
      <c r="J14" s="330">
        <v>1.150674</v>
      </c>
      <c r="K14" s="331">
        <v>48.25</v>
      </c>
      <c r="L14" s="330">
        <v>0</v>
      </c>
      <c r="M14" s="331">
        <v>0</v>
      </c>
      <c r="N14" s="330">
        <v>3.929041657</v>
      </c>
      <c r="O14" s="331">
        <v>160</v>
      </c>
      <c r="P14" s="330">
        <v>2.0819023330000004</v>
      </c>
      <c r="Q14" s="331">
        <v>84</v>
      </c>
      <c r="R14" s="330">
        <v>0</v>
      </c>
      <c r="S14" s="331">
        <v>0</v>
      </c>
      <c r="T14" s="330">
        <v>3.0095850689999999</v>
      </c>
      <c r="U14" s="331">
        <v>118</v>
      </c>
      <c r="V14" s="330">
        <v>2.489620521</v>
      </c>
      <c r="W14" s="331">
        <v>100</v>
      </c>
      <c r="X14" s="330">
        <v>7.2684209009999998</v>
      </c>
      <c r="Y14" s="331">
        <v>285</v>
      </c>
      <c r="Z14" s="330">
        <v>5.8576250929999976</v>
      </c>
      <c r="AA14" s="331">
        <v>228</v>
      </c>
      <c r="AB14" s="330">
        <v>3.9292660870000007</v>
      </c>
      <c r="AC14" s="331">
        <v>156.5</v>
      </c>
      <c r="AD14" s="330">
        <v>7.0608319580000005</v>
      </c>
      <c r="AE14" s="331">
        <v>282</v>
      </c>
      <c r="AF14" s="330">
        <v>1.5952651559999997</v>
      </c>
      <c r="AG14" s="331">
        <v>64</v>
      </c>
      <c r="AH14" s="330">
        <v>2.0676921660000001</v>
      </c>
      <c r="AI14" s="331">
        <v>84</v>
      </c>
      <c r="AJ14" s="330">
        <v>3.171525613</v>
      </c>
      <c r="AK14" s="331">
        <v>138.57999999999998</v>
      </c>
      <c r="AL14" s="330">
        <v>0.83222303999999991</v>
      </c>
      <c r="AM14" s="331">
        <v>36</v>
      </c>
      <c r="AN14" s="330">
        <v>1.953592011</v>
      </c>
      <c r="AO14" s="331">
        <v>84</v>
      </c>
      <c r="AP14" s="330">
        <v>2.6486823769999996</v>
      </c>
      <c r="AQ14" s="331">
        <v>110</v>
      </c>
      <c r="AR14" s="330">
        <v>0.118563301</v>
      </c>
      <c r="AS14" s="331">
        <v>4</v>
      </c>
      <c r="AT14" s="330">
        <v>0</v>
      </c>
      <c r="AU14" s="331">
        <v>0</v>
      </c>
      <c r="AV14" s="330">
        <v>5.8003282079999998</v>
      </c>
      <c r="AW14" s="331">
        <v>249</v>
      </c>
      <c r="AX14" s="330">
        <v>7.3629456060000029</v>
      </c>
      <c r="AY14" s="331">
        <v>321</v>
      </c>
      <c r="AZ14" s="330">
        <v>13.13664060599999</v>
      </c>
      <c r="BA14" s="331">
        <v>552</v>
      </c>
      <c r="BB14" s="330">
        <v>3.9484959180000008</v>
      </c>
      <c r="BC14" s="331">
        <v>170.02500000000001</v>
      </c>
      <c r="BD14" s="330">
        <v>0</v>
      </c>
      <c r="BE14" s="331">
        <v>0</v>
      </c>
      <c r="BF14" s="330">
        <v>1.0668268839999999</v>
      </c>
      <c r="BG14" s="331">
        <v>48</v>
      </c>
      <c r="BH14" s="330">
        <v>0.20672919400000001</v>
      </c>
      <c r="BI14" s="331">
        <v>7.1</v>
      </c>
      <c r="BJ14" s="330">
        <v>0.310061213</v>
      </c>
      <c r="BK14" s="331">
        <v>12.6</v>
      </c>
      <c r="BL14" s="330">
        <v>1.4674888549999998</v>
      </c>
      <c r="BM14" s="331">
        <v>60</v>
      </c>
    </row>
    <row r="15" spans="1:65">
      <c r="A15" s="323"/>
      <c r="B15" s="332"/>
      <c r="C15" s="323" t="s">
        <v>121</v>
      </c>
      <c r="D15" s="329"/>
      <c r="E15" s="330"/>
      <c r="F15" s="330"/>
      <c r="G15" s="331"/>
      <c r="H15" s="330"/>
      <c r="I15" s="331"/>
      <c r="J15" s="330"/>
      <c r="K15" s="331"/>
      <c r="L15" s="330"/>
      <c r="M15" s="331"/>
      <c r="N15" s="330"/>
      <c r="O15" s="331"/>
      <c r="P15" s="330"/>
      <c r="Q15" s="331"/>
      <c r="R15" s="330"/>
      <c r="S15" s="331"/>
      <c r="T15" s="330"/>
      <c r="U15" s="331"/>
      <c r="V15" s="330"/>
      <c r="W15" s="331"/>
      <c r="X15" s="330"/>
      <c r="Y15" s="331"/>
      <c r="Z15" s="330"/>
      <c r="AA15" s="331"/>
      <c r="AB15" s="330"/>
      <c r="AC15" s="331"/>
      <c r="AD15" s="330"/>
      <c r="AE15" s="331"/>
      <c r="AF15" s="330"/>
      <c r="AG15" s="331"/>
      <c r="AH15" s="330"/>
      <c r="AI15" s="331"/>
      <c r="AJ15" s="330"/>
      <c r="AK15" s="331"/>
      <c r="AL15" s="330"/>
      <c r="AM15" s="331"/>
      <c r="AN15" s="330"/>
      <c r="AO15" s="331"/>
      <c r="AP15" s="330"/>
      <c r="AQ15" s="331"/>
      <c r="AR15" s="330"/>
      <c r="AS15" s="331"/>
      <c r="AT15" s="330"/>
      <c r="AU15" s="331"/>
      <c r="AV15" s="330"/>
      <c r="AW15" s="331"/>
      <c r="AX15" s="330"/>
      <c r="AY15" s="331"/>
      <c r="AZ15" s="330"/>
      <c r="BA15" s="331"/>
      <c r="BB15" s="330">
        <v>0</v>
      </c>
      <c r="BC15" s="331">
        <v>0</v>
      </c>
      <c r="BD15" s="330">
        <v>0</v>
      </c>
      <c r="BE15" s="331">
        <v>0</v>
      </c>
      <c r="BF15" s="330">
        <v>0</v>
      </c>
      <c r="BG15" s="331">
        <v>0</v>
      </c>
      <c r="BH15" s="330">
        <v>0</v>
      </c>
      <c r="BI15" s="331">
        <v>0</v>
      </c>
      <c r="BJ15" s="330">
        <v>0</v>
      </c>
      <c r="BK15" s="331">
        <v>0</v>
      </c>
      <c r="BL15" s="330">
        <v>0</v>
      </c>
      <c r="BM15" s="331">
        <v>0</v>
      </c>
    </row>
    <row r="16" spans="1:65">
      <c r="A16" s="323"/>
      <c r="B16" s="332"/>
      <c r="C16" s="323" t="s">
        <v>122</v>
      </c>
      <c r="D16" s="329"/>
      <c r="E16" s="330"/>
      <c r="F16" s="330">
        <v>1.6450179970000001</v>
      </c>
      <c r="G16" s="331">
        <v>75.174999999999997</v>
      </c>
      <c r="H16" s="330">
        <v>1.8640000000000001</v>
      </c>
      <c r="I16" s="331">
        <v>94</v>
      </c>
      <c r="J16" s="330">
        <v>1.3156015000000001</v>
      </c>
      <c r="K16" s="331">
        <v>67.5</v>
      </c>
      <c r="L16" s="330">
        <v>1.3614662500000001</v>
      </c>
      <c r="M16" s="331">
        <v>70.050000000000011</v>
      </c>
      <c r="N16" s="330">
        <v>1.29619</v>
      </c>
      <c r="O16" s="331">
        <v>66.600000000000009</v>
      </c>
      <c r="P16" s="330">
        <v>0.3952</v>
      </c>
      <c r="Q16" s="331">
        <v>20.5</v>
      </c>
      <c r="R16" s="330">
        <v>0.58639375000000005</v>
      </c>
      <c r="S16" s="331">
        <v>30.375</v>
      </c>
      <c r="T16" s="330">
        <v>1.0992089459999999</v>
      </c>
      <c r="U16" s="331">
        <v>57.1</v>
      </c>
      <c r="V16" s="330">
        <v>0.90816737400000003</v>
      </c>
      <c r="W16" s="331">
        <v>44.85</v>
      </c>
      <c r="X16" s="330">
        <v>0.28560000000000002</v>
      </c>
      <c r="Y16" s="331">
        <v>14.5</v>
      </c>
      <c r="Z16" s="330">
        <v>2.6946056599999997</v>
      </c>
      <c r="AA16" s="331">
        <v>120.6</v>
      </c>
      <c r="AB16" s="330">
        <v>1.7345381359999998</v>
      </c>
      <c r="AC16" s="331">
        <v>87.474999999999994</v>
      </c>
      <c r="AD16" s="330">
        <v>0.78788750000000007</v>
      </c>
      <c r="AE16" s="331">
        <v>40.924999999999997</v>
      </c>
      <c r="AF16" s="330">
        <v>1.352209639</v>
      </c>
      <c r="AG16" s="331">
        <v>67.900000000000006</v>
      </c>
      <c r="AH16" s="330">
        <v>4.6288169610000001</v>
      </c>
      <c r="AI16" s="331">
        <v>223.57499999999999</v>
      </c>
      <c r="AJ16" s="330">
        <v>1.1579999999999999</v>
      </c>
      <c r="AK16" s="331">
        <v>60</v>
      </c>
      <c r="AL16" s="330">
        <v>2.1399171020000001</v>
      </c>
      <c r="AM16" s="331">
        <v>105.69999999999999</v>
      </c>
      <c r="AN16" s="330">
        <v>3.0670218409999999</v>
      </c>
      <c r="AO16" s="331">
        <v>142.42500000000001</v>
      </c>
      <c r="AP16" s="330">
        <v>1.426379206</v>
      </c>
      <c r="AQ16" s="331">
        <v>73.099999999999994</v>
      </c>
      <c r="AR16" s="330">
        <v>0.86850003899999995</v>
      </c>
      <c r="AS16" s="331">
        <v>42.4</v>
      </c>
      <c r="AT16" s="330">
        <v>0</v>
      </c>
      <c r="AU16" s="331">
        <v>0</v>
      </c>
      <c r="AV16" s="330">
        <v>0.33389000000000002</v>
      </c>
      <c r="AW16" s="331">
        <v>17.3</v>
      </c>
      <c r="AX16" s="330">
        <v>0</v>
      </c>
      <c r="AY16" s="331">
        <v>0</v>
      </c>
      <c r="AZ16" s="330">
        <v>0.41693017000000004</v>
      </c>
      <c r="BA16" s="331">
        <v>23.4</v>
      </c>
      <c r="BB16" s="330">
        <v>0.2472</v>
      </c>
      <c r="BC16" s="331">
        <v>12</v>
      </c>
      <c r="BD16" s="330">
        <v>1.267438764</v>
      </c>
      <c r="BE16" s="331">
        <v>70.199999999999989</v>
      </c>
      <c r="BF16" s="330">
        <v>1.7625537250000001</v>
      </c>
      <c r="BG16" s="331">
        <v>91.28</v>
      </c>
      <c r="BH16" s="330">
        <v>1.491317418</v>
      </c>
      <c r="BI16" s="331">
        <v>72.974999999999994</v>
      </c>
      <c r="BJ16" s="330">
        <v>1.4047089529999999</v>
      </c>
      <c r="BK16" s="331">
        <v>69.484999999999999</v>
      </c>
      <c r="BL16" s="330">
        <v>3.0893582899999998</v>
      </c>
      <c r="BM16" s="331">
        <v>144.095</v>
      </c>
    </row>
    <row r="17" spans="1:65" s="334" customFormat="1">
      <c r="A17" s="333"/>
      <c r="B17" s="332"/>
      <c r="C17" s="323" t="s">
        <v>123</v>
      </c>
      <c r="D17" s="329"/>
      <c r="E17" s="330"/>
      <c r="F17" s="330">
        <v>0</v>
      </c>
      <c r="G17" s="331">
        <v>0</v>
      </c>
      <c r="H17" s="330">
        <v>0</v>
      </c>
      <c r="I17" s="331">
        <v>0</v>
      </c>
      <c r="J17" s="330">
        <v>0</v>
      </c>
      <c r="K17" s="331">
        <v>0</v>
      </c>
      <c r="L17" s="330">
        <v>0</v>
      </c>
      <c r="M17" s="331">
        <v>0</v>
      </c>
      <c r="N17" s="330">
        <v>0</v>
      </c>
      <c r="O17" s="331">
        <v>0</v>
      </c>
      <c r="P17" s="330">
        <v>0</v>
      </c>
      <c r="Q17" s="331">
        <v>0</v>
      </c>
      <c r="R17" s="330">
        <v>0</v>
      </c>
      <c r="S17" s="331">
        <v>0</v>
      </c>
      <c r="T17" s="330">
        <v>0</v>
      </c>
      <c r="U17" s="331">
        <v>0</v>
      </c>
      <c r="V17" s="330">
        <v>0</v>
      </c>
      <c r="W17" s="331">
        <v>0</v>
      </c>
      <c r="X17" s="330">
        <v>0</v>
      </c>
      <c r="Y17" s="331">
        <v>0</v>
      </c>
      <c r="Z17" s="330">
        <v>0</v>
      </c>
      <c r="AA17" s="331">
        <v>0</v>
      </c>
      <c r="AB17" s="330">
        <v>0</v>
      </c>
      <c r="AC17" s="331">
        <v>0</v>
      </c>
      <c r="AD17" s="330">
        <v>0</v>
      </c>
      <c r="AE17" s="331">
        <v>0</v>
      </c>
      <c r="AF17" s="330">
        <v>0</v>
      </c>
      <c r="AG17" s="331">
        <v>0</v>
      </c>
      <c r="AH17" s="330">
        <v>0</v>
      </c>
      <c r="AI17" s="331">
        <v>0</v>
      </c>
      <c r="AJ17" s="330">
        <v>0</v>
      </c>
      <c r="AK17" s="331">
        <v>0</v>
      </c>
      <c r="AL17" s="330">
        <v>0</v>
      </c>
      <c r="AM17" s="331">
        <v>0</v>
      </c>
      <c r="AN17" s="330">
        <v>0</v>
      </c>
      <c r="AO17" s="331">
        <v>0</v>
      </c>
      <c r="AP17" s="330">
        <v>0</v>
      </c>
      <c r="AQ17" s="331">
        <v>0</v>
      </c>
      <c r="AR17" s="330">
        <v>0</v>
      </c>
      <c r="AS17" s="331">
        <v>0</v>
      </c>
      <c r="AT17" s="330">
        <v>0</v>
      </c>
      <c r="AU17" s="331">
        <v>0</v>
      </c>
      <c r="AV17" s="330">
        <v>0</v>
      </c>
      <c r="AW17" s="331">
        <v>0</v>
      </c>
      <c r="AX17" s="330">
        <v>0</v>
      </c>
      <c r="AY17" s="331">
        <v>0</v>
      </c>
      <c r="AZ17" s="330">
        <v>0</v>
      </c>
      <c r="BA17" s="331">
        <v>0</v>
      </c>
      <c r="BB17" s="330">
        <v>0</v>
      </c>
      <c r="BC17" s="331">
        <v>0</v>
      </c>
      <c r="BD17" s="330">
        <v>0</v>
      </c>
      <c r="BE17" s="331">
        <v>0</v>
      </c>
      <c r="BF17" s="330">
        <v>0</v>
      </c>
      <c r="BG17" s="331">
        <v>0</v>
      </c>
      <c r="BH17" s="330">
        <v>0</v>
      </c>
      <c r="BI17" s="331">
        <v>0</v>
      </c>
      <c r="BJ17" s="330">
        <v>0</v>
      </c>
      <c r="BK17" s="331">
        <v>0</v>
      </c>
      <c r="BL17" s="330">
        <v>0</v>
      </c>
      <c r="BM17" s="331">
        <v>0</v>
      </c>
    </row>
    <row r="18" spans="1:65">
      <c r="A18" s="323"/>
      <c r="B18" s="332"/>
      <c r="C18" s="323"/>
      <c r="D18" s="329"/>
      <c r="E18" s="330"/>
      <c r="F18" s="330"/>
      <c r="G18" s="331"/>
      <c r="H18" s="330"/>
      <c r="I18" s="331"/>
      <c r="J18" s="330"/>
      <c r="K18" s="331"/>
      <c r="L18" s="330"/>
      <c r="M18" s="331"/>
      <c r="N18" s="330"/>
      <c r="O18" s="331"/>
      <c r="P18" s="330"/>
      <c r="Q18" s="331"/>
      <c r="R18" s="330"/>
      <c r="S18" s="331"/>
      <c r="T18" s="330"/>
      <c r="U18" s="331"/>
      <c r="V18" s="330"/>
      <c r="W18" s="331"/>
      <c r="X18" s="330"/>
      <c r="Y18" s="331"/>
      <c r="Z18" s="330"/>
      <c r="AA18" s="331"/>
      <c r="AB18" s="330"/>
      <c r="AC18" s="331"/>
      <c r="AD18" s="330"/>
      <c r="AE18" s="331"/>
      <c r="AF18" s="330"/>
      <c r="AG18" s="331"/>
      <c r="AH18" s="330"/>
      <c r="AI18" s="331"/>
      <c r="AJ18" s="330"/>
      <c r="AK18" s="331"/>
      <c r="AL18" s="330"/>
      <c r="AM18" s="331"/>
      <c r="AN18" s="330"/>
      <c r="AO18" s="331"/>
      <c r="AP18" s="330"/>
      <c r="AQ18" s="331"/>
      <c r="AR18" s="330"/>
      <c r="AS18" s="331"/>
      <c r="AT18" s="330"/>
      <c r="AU18" s="331"/>
      <c r="AV18" s="330"/>
      <c r="AW18" s="331"/>
      <c r="AX18" s="330"/>
      <c r="AY18" s="331"/>
      <c r="AZ18" s="330"/>
      <c r="BA18" s="331"/>
      <c r="BB18" s="330">
        <v>0</v>
      </c>
      <c r="BC18" s="331">
        <v>0</v>
      </c>
      <c r="BD18" s="330">
        <v>0</v>
      </c>
      <c r="BE18" s="331">
        <v>0</v>
      </c>
      <c r="BF18" s="330">
        <v>0</v>
      </c>
      <c r="BG18" s="331">
        <v>0</v>
      </c>
      <c r="BH18" s="330">
        <v>0</v>
      </c>
      <c r="BI18" s="331">
        <v>0</v>
      </c>
      <c r="BJ18" s="330">
        <v>0</v>
      </c>
      <c r="BK18" s="331">
        <v>0</v>
      </c>
      <c r="BL18" s="330">
        <v>0</v>
      </c>
      <c r="BM18" s="331">
        <v>0</v>
      </c>
    </row>
    <row r="19" spans="1:65" ht="13.5" thickBot="1">
      <c r="A19" s="323"/>
      <c r="B19" s="332"/>
      <c r="C19" s="323"/>
      <c r="D19" s="329"/>
      <c r="E19" s="335"/>
      <c r="F19" s="335"/>
      <c r="G19" s="336"/>
      <c r="H19" s="335"/>
      <c r="I19" s="336"/>
      <c r="J19" s="335"/>
      <c r="K19" s="336"/>
      <c r="L19" s="335"/>
      <c r="M19" s="336"/>
      <c r="N19" s="335"/>
      <c r="O19" s="336"/>
      <c r="P19" s="335"/>
      <c r="Q19" s="336"/>
      <c r="R19" s="335"/>
      <c r="S19" s="336"/>
      <c r="T19" s="335"/>
      <c r="U19" s="336"/>
      <c r="V19" s="335"/>
      <c r="W19" s="336"/>
      <c r="X19" s="335"/>
      <c r="Y19" s="336"/>
      <c r="Z19" s="335"/>
      <c r="AA19" s="336"/>
      <c r="AB19" s="335"/>
      <c r="AC19" s="336"/>
      <c r="AD19" s="335"/>
      <c r="AE19" s="336"/>
      <c r="AF19" s="335"/>
      <c r="AG19" s="336"/>
      <c r="AH19" s="335"/>
      <c r="AI19" s="336"/>
      <c r="AJ19" s="335"/>
      <c r="AK19" s="336"/>
      <c r="AL19" s="335"/>
      <c r="AM19" s="336"/>
      <c r="AN19" s="335"/>
      <c r="AO19" s="336"/>
      <c r="AP19" s="335"/>
      <c r="AQ19" s="336"/>
      <c r="AR19" s="335"/>
      <c r="AS19" s="336"/>
      <c r="AT19" s="335"/>
      <c r="AU19" s="336"/>
      <c r="AV19" s="335"/>
      <c r="AW19" s="336"/>
      <c r="AX19" s="335"/>
      <c r="AY19" s="336"/>
      <c r="AZ19" s="335"/>
      <c r="BA19" s="336"/>
      <c r="BB19" s="335"/>
      <c r="BC19" s="336"/>
      <c r="BD19" s="335"/>
      <c r="BE19" s="336"/>
      <c r="BF19" s="335"/>
      <c r="BG19" s="336"/>
      <c r="BH19" s="335"/>
      <c r="BI19" s="336"/>
      <c r="BJ19" s="335"/>
      <c r="BK19" s="336"/>
      <c r="BL19" s="335"/>
      <c r="BM19" s="336"/>
    </row>
    <row r="20" spans="1:65" ht="13.5" thickBot="1">
      <c r="A20" s="323"/>
      <c r="B20" s="337" t="s">
        <v>124</v>
      </c>
      <c r="C20" s="338"/>
      <c r="D20" s="339"/>
      <c r="E20" s="340"/>
      <c r="F20" s="340">
        <f t="shared" ref="F20:AC20" si="0">SUM(F5:F19)</f>
        <v>67.557903029000016</v>
      </c>
      <c r="G20" s="341">
        <f t="shared" si="0"/>
        <v>8752.7349999999988</v>
      </c>
      <c r="H20" s="340">
        <f t="shared" si="0"/>
        <v>55.525525588000001</v>
      </c>
      <c r="I20" s="341">
        <f t="shared" si="0"/>
        <v>6824.5239999999994</v>
      </c>
      <c r="J20" s="340">
        <f t="shared" si="0"/>
        <v>83.652796114999987</v>
      </c>
      <c r="K20" s="341">
        <f t="shared" si="0"/>
        <v>10029.569000000001</v>
      </c>
      <c r="L20" s="340">
        <f t="shared" si="0"/>
        <v>73.238060328999964</v>
      </c>
      <c r="M20" s="341">
        <f t="shared" si="0"/>
        <v>8868.7099999999991</v>
      </c>
      <c r="N20" s="340">
        <f t="shared" si="0"/>
        <v>77.952143881999973</v>
      </c>
      <c r="O20" s="341">
        <f t="shared" si="0"/>
        <v>7989.3959999999997</v>
      </c>
      <c r="P20" s="340">
        <f t="shared" si="0"/>
        <v>70.995501460999989</v>
      </c>
      <c r="Q20" s="341">
        <f t="shared" si="0"/>
        <v>7376.7799999999979</v>
      </c>
      <c r="R20" s="340">
        <f t="shared" si="0"/>
        <v>72.78128049499999</v>
      </c>
      <c r="S20" s="341">
        <f t="shared" si="0"/>
        <v>7916.777000000001</v>
      </c>
      <c r="T20" s="340">
        <f t="shared" si="0"/>
        <v>68.547555602000017</v>
      </c>
      <c r="U20" s="341">
        <f t="shared" si="0"/>
        <v>6758.0790000000006</v>
      </c>
      <c r="V20" s="340">
        <f t="shared" si="0"/>
        <v>100.567019755</v>
      </c>
      <c r="W20" s="341">
        <f t="shared" si="0"/>
        <v>10663.348000000002</v>
      </c>
      <c r="X20" s="340">
        <f t="shared" si="0"/>
        <v>85.60119756600001</v>
      </c>
      <c r="Y20" s="341">
        <f t="shared" si="0"/>
        <v>8092.922999999998</v>
      </c>
      <c r="Z20" s="340">
        <f t="shared" si="0"/>
        <v>64.327943896999997</v>
      </c>
      <c r="AA20" s="341">
        <f t="shared" si="0"/>
        <v>5752.7930000000015</v>
      </c>
      <c r="AB20" s="340">
        <f t="shared" si="0"/>
        <v>59.567283640999996</v>
      </c>
      <c r="AC20" s="341">
        <f t="shared" si="0"/>
        <v>5349.2520000000013</v>
      </c>
      <c r="AD20" s="340">
        <f>SUM(AD5:AD19)</f>
        <v>71.133441386999991</v>
      </c>
      <c r="AE20" s="341">
        <f t="shared" ref="AE20:BA20" si="1">SUM(AE5:AE19)</f>
        <v>6307.244999999999</v>
      </c>
      <c r="AF20" s="340">
        <f t="shared" si="1"/>
        <v>48.732368653999998</v>
      </c>
      <c r="AG20" s="341">
        <f t="shared" si="1"/>
        <v>4343.3219999999992</v>
      </c>
      <c r="AH20" s="340">
        <f t="shared" si="1"/>
        <v>78.567616138000005</v>
      </c>
      <c r="AI20" s="341">
        <f t="shared" si="1"/>
        <v>7161.744999999999</v>
      </c>
      <c r="AJ20" s="340">
        <f t="shared" si="1"/>
        <v>46.659974081999998</v>
      </c>
      <c r="AK20" s="341">
        <f t="shared" si="1"/>
        <v>3979.2750000000001</v>
      </c>
      <c r="AL20" s="340">
        <f t="shared" si="1"/>
        <v>53.821393776000001</v>
      </c>
      <c r="AM20" s="341">
        <f t="shared" si="1"/>
        <v>5019.0899999999983</v>
      </c>
      <c r="AN20" s="340">
        <f t="shared" si="1"/>
        <v>40.505159411000001</v>
      </c>
      <c r="AO20" s="341">
        <f t="shared" si="1"/>
        <v>3746.8650000000002</v>
      </c>
      <c r="AP20" s="340">
        <f t="shared" si="1"/>
        <v>51.547718914000008</v>
      </c>
      <c r="AQ20" s="341">
        <f t="shared" si="1"/>
        <v>5412.06</v>
      </c>
      <c r="AR20" s="340">
        <f t="shared" si="1"/>
        <v>41.797962185999992</v>
      </c>
      <c r="AS20" s="341">
        <f t="shared" si="1"/>
        <v>4792.1899999999996</v>
      </c>
      <c r="AT20" s="340">
        <f t="shared" si="1"/>
        <v>56.250764885080002</v>
      </c>
      <c r="AU20" s="341">
        <f t="shared" si="1"/>
        <v>6853.41</v>
      </c>
      <c r="AV20" s="340">
        <f t="shared" si="1"/>
        <v>48.643117301999993</v>
      </c>
      <c r="AW20" s="341">
        <f t="shared" si="1"/>
        <v>5272.4299999999994</v>
      </c>
      <c r="AX20" s="340">
        <f t="shared" si="1"/>
        <v>48.885788855000001</v>
      </c>
      <c r="AY20" s="341">
        <f t="shared" si="1"/>
        <v>4819.54</v>
      </c>
      <c r="AZ20" s="340">
        <f t="shared" si="1"/>
        <v>48.728745700999994</v>
      </c>
      <c r="BA20" s="341">
        <f t="shared" si="1"/>
        <v>4428.3399999999992</v>
      </c>
      <c r="BB20" s="340">
        <v>41.99046259</v>
      </c>
      <c r="BC20" s="341">
        <v>4357.78</v>
      </c>
      <c r="BD20" s="340">
        <v>27.0857083</v>
      </c>
      <c r="BE20" s="341">
        <v>2749.444</v>
      </c>
      <c r="BF20" s="340">
        <v>26.533446564000005</v>
      </c>
      <c r="BG20" s="341">
        <v>2559.9549999999999</v>
      </c>
      <c r="BH20" s="340">
        <v>40.314192377000005</v>
      </c>
      <c r="BI20" s="341">
        <v>4172.8200000000006</v>
      </c>
      <c r="BJ20" s="340">
        <v>37.638834414999991</v>
      </c>
      <c r="BK20" s="341">
        <v>4067.4289999999992</v>
      </c>
      <c r="BL20" s="340">
        <v>48.649783532999997</v>
      </c>
      <c r="BM20" s="341">
        <v>5163.3919999999998</v>
      </c>
    </row>
    <row r="21" spans="1:65">
      <c r="A21" s="323"/>
      <c r="B21" s="328"/>
      <c r="C21" s="342"/>
      <c r="D21" s="343"/>
      <c r="E21" s="344"/>
      <c r="F21" s="344"/>
      <c r="G21" s="345"/>
      <c r="H21" s="344"/>
      <c r="I21" s="345"/>
      <c r="J21" s="344"/>
      <c r="K21" s="345"/>
      <c r="L21" s="344"/>
      <c r="M21" s="345"/>
      <c r="N21" s="344"/>
      <c r="O21" s="345"/>
      <c r="P21" s="344"/>
      <c r="Q21" s="345"/>
      <c r="R21" s="344"/>
      <c r="S21" s="345"/>
      <c r="T21" s="344"/>
      <c r="U21" s="345"/>
      <c r="V21" s="344"/>
      <c r="W21" s="345"/>
      <c r="X21" s="344"/>
      <c r="Y21" s="345"/>
      <c r="Z21" s="344"/>
      <c r="AA21" s="345"/>
      <c r="AB21" s="344">
        <v>1</v>
      </c>
      <c r="AC21" s="345">
        <v>0</v>
      </c>
      <c r="AD21" s="344"/>
      <c r="AE21" s="345"/>
      <c r="AF21" s="344"/>
      <c r="AG21" s="345"/>
      <c r="AH21" s="344"/>
      <c r="AI21" s="345"/>
      <c r="AJ21" s="344"/>
      <c r="AK21" s="345"/>
      <c r="AL21" s="344"/>
      <c r="AM21" s="345"/>
      <c r="AN21" s="344"/>
      <c r="AO21" s="345"/>
      <c r="AP21" s="344"/>
      <c r="AQ21" s="345"/>
      <c r="AR21" s="344"/>
      <c r="AS21" s="345"/>
      <c r="AT21" s="344"/>
      <c r="AU21" s="345"/>
      <c r="AV21" s="344"/>
      <c r="AW21" s="345"/>
      <c r="AX21" s="344"/>
      <c r="AY21" s="345"/>
      <c r="AZ21" s="344"/>
      <c r="BA21" s="345"/>
      <c r="BB21" s="344"/>
      <c r="BC21" s="345"/>
      <c r="BD21" s="344"/>
      <c r="BE21" s="345"/>
      <c r="BF21" s="344"/>
      <c r="BG21" s="345"/>
      <c r="BH21" s="344"/>
      <c r="BI21" s="345"/>
      <c r="BJ21" s="344"/>
      <c r="BK21" s="345"/>
      <c r="BL21" s="344"/>
      <c r="BM21" s="345"/>
    </row>
    <row r="22" spans="1:65">
      <c r="A22" s="323"/>
      <c r="B22" s="332"/>
      <c r="C22" s="323" t="s">
        <v>125</v>
      </c>
      <c r="D22" s="329"/>
      <c r="E22" s="330"/>
      <c r="F22" s="330">
        <v>0</v>
      </c>
      <c r="G22" s="331">
        <v>0</v>
      </c>
      <c r="H22" s="330">
        <v>0</v>
      </c>
      <c r="I22" s="331">
        <v>0</v>
      </c>
      <c r="J22" s="330">
        <v>0</v>
      </c>
      <c r="K22" s="331">
        <v>0</v>
      </c>
      <c r="L22" s="330">
        <v>0</v>
      </c>
      <c r="M22" s="331">
        <v>0</v>
      </c>
      <c r="N22" s="330">
        <v>0</v>
      </c>
      <c r="O22" s="331">
        <v>0</v>
      </c>
      <c r="P22" s="330">
        <v>0</v>
      </c>
      <c r="Q22" s="331">
        <v>0</v>
      </c>
      <c r="R22" s="330">
        <v>0</v>
      </c>
      <c r="S22" s="331">
        <v>0</v>
      </c>
      <c r="T22" s="330">
        <v>0</v>
      </c>
      <c r="U22" s="331">
        <v>0</v>
      </c>
      <c r="V22" s="330">
        <v>0</v>
      </c>
      <c r="W22" s="331">
        <v>0</v>
      </c>
      <c r="X22" s="330">
        <v>0</v>
      </c>
      <c r="Y22" s="331">
        <v>0</v>
      </c>
      <c r="Z22" s="330">
        <v>0</v>
      </c>
      <c r="AA22" s="331">
        <v>0</v>
      </c>
      <c r="AB22" s="330">
        <v>0</v>
      </c>
      <c r="AC22" s="331">
        <v>0</v>
      </c>
      <c r="AD22" s="330">
        <v>0</v>
      </c>
      <c r="AE22" s="331">
        <v>0</v>
      </c>
      <c r="AF22" s="330">
        <v>0</v>
      </c>
      <c r="AG22" s="331">
        <v>0</v>
      </c>
      <c r="AH22" s="330">
        <v>0</v>
      </c>
      <c r="AI22" s="331">
        <v>0</v>
      </c>
      <c r="AJ22" s="330">
        <v>0</v>
      </c>
      <c r="AK22" s="331">
        <v>0</v>
      </c>
      <c r="AL22" s="330">
        <v>0</v>
      </c>
      <c r="AM22" s="331">
        <v>0</v>
      </c>
      <c r="AN22" s="330">
        <v>0</v>
      </c>
      <c r="AO22" s="331">
        <v>0</v>
      </c>
      <c r="AP22" s="330">
        <v>0</v>
      </c>
      <c r="AQ22" s="331">
        <v>0</v>
      </c>
      <c r="AR22" s="330">
        <v>0</v>
      </c>
      <c r="AS22" s="331">
        <v>0</v>
      </c>
      <c r="AT22" s="330">
        <v>0</v>
      </c>
      <c r="AU22" s="331">
        <v>0</v>
      </c>
      <c r="AV22" s="330">
        <v>0</v>
      </c>
      <c r="AW22" s="331">
        <v>0</v>
      </c>
      <c r="AX22" s="330">
        <v>0</v>
      </c>
      <c r="AY22" s="331">
        <v>0</v>
      </c>
      <c r="AZ22" s="330">
        <v>0</v>
      </c>
      <c r="BA22" s="331">
        <v>0</v>
      </c>
      <c r="BB22" s="330">
        <v>0</v>
      </c>
      <c r="BC22" s="331">
        <v>0</v>
      </c>
      <c r="BD22" s="330">
        <v>0</v>
      </c>
      <c r="BE22" s="331">
        <v>0</v>
      </c>
      <c r="BF22" s="330">
        <v>0</v>
      </c>
      <c r="BG22" s="331">
        <v>0</v>
      </c>
      <c r="BH22" s="330">
        <v>0</v>
      </c>
      <c r="BI22" s="331">
        <v>0</v>
      </c>
      <c r="BJ22" s="330">
        <v>0</v>
      </c>
      <c r="BK22" s="331">
        <v>0</v>
      </c>
      <c r="BL22" s="330">
        <v>0</v>
      </c>
      <c r="BM22" s="331">
        <v>0</v>
      </c>
    </row>
    <row r="23" spans="1:65" ht="13.5" thickBot="1">
      <c r="A23" s="323"/>
      <c r="B23" s="332"/>
      <c r="C23" s="323" t="s">
        <v>15</v>
      </c>
      <c r="D23" s="329"/>
      <c r="E23" s="330"/>
      <c r="F23" s="330"/>
      <c r="G23" s="331"/>
      <c r="H23" s="330"/>
      <c r="I23" s="331"/>
      <c r="J23" s="330"/>
      <c r="K23" s="331"/>
      <c r="L23" s="330"/>
      <c r="M23" s="331"/>
      <c r="N23" s="330"/>
      <c r="O23" s="331"/>
      <c r="P23" s="330"/>
      <c r="Q23" s="331"/>
      <c r="R23" s="330"/>
      <c r="S23" s="331"/>
      <c r="T23" s="330"/>
      <c r="U23" s="331"/>
      <c r="V23" s="330"/>
      <c r="W23" s="331"/>
      <c r="X23" s="330"/>
      <c r="Y23" s="331"/>
      <c r="Z23" s="330"/>
      <c r="AA23" s="331"/>
      <c r="AB23" s="330">
        <v>1.2894807509999999</v>
      </c>
      <c r="AC23" s="331">
        <v>102.49999999999999</v>
      </c>
      <c r="AD23" s="330">
        <v>1.2841341239999999</v>
      </c>
      <c r="AE23" s="331">
        <v>102.075</v>
      </c>
      <c r="AF23" s="330">
        <v>1.1220687499999999</v>
      </c>
      <c r="AG23" s="331">
        <v>81.60499999999999</v>
      </c>
      <c r="AH23" s="330">
        <v>1.6359750000000002</v>
      </c>
      <c r="AI23" s="331">
        <v>118.98</v>
      </c>
      <c r="AJ23" s="330">
        <v>2.5591679999999997</v>
      </c>
      <c r="AK23" s="331">
        <v>177.72</v>
      </c>
      <c r="AL23" s="330">
        <v>2.3563109999999998</v>
      </c>
      <c r="AM23" s="331">
        <v>175.42000000000002</v>
      </c>
      <c r="AN23" s="330">
        <v>2.7698282500000002</v>
      </c>
      <c r="AO23" s="331">
        <v>236.23</v>
      </c>
      <c r="AP23" s="330">
        <v>2.4511505630000001</v>
      </c>
      <c r="AQ23" s="331">
        <v>217.26</v>
      </c>
      <c r="AR23" s="330">
        <v>2.334204202</v>
      </c>
      <c r="AS23" s="331">
        <v>216.08</v>
      </c>
      <c r="AT23" s="330">
        <v>2.776534625</v>
      </c>
      <c r="AU23" s="331">
        <v>253.85</v>
      </c>
      <c r="AV23" s="330">
        <v>2.17214295</v>
      </c>
      <c r="AW23" s="331">
        <v>195.39499999999998</v>
      </c>
      <c r="AX23" s="330">
        <v>4.1560549999999994</v>
      </c>
      <c r="AY23" s="331">
        <v>386.5</v>
      </c>
      <c r="AZ23" s="330">
        <v>0.41769000000000001</v>
      </c>
      <c r="BA23" s="331">
        <v>39</v>
      </c>
      <c r="BB23" s="330">
        <v>0</v>
      </c>
      <c r="BC23" s="331">
        <v>0</v>
      </c>
      <c r="BD23" s="330">
        <v>0</v>
      </c>
      <c r="BE23" s="331">
        <v>0</v>
      </c>
      <c r="BF23" s="330">
        <v>0</v>
      </c>
      <c r="BG23" s="331">
        <v>0</v>
      </c>
      <c r="BH23" s="330">
        <v>0</v>
      </c>
      <c r="BI23" s="331">
        <v>0</v>
      </c>
      <c r="BJ23" s="330">
        <v>0</v>
      </c>
      <c r="BK23" s="331">
        <v>0</v>
      </c>
      <c r="BL23" s="330">
        <v>0</v>
      </c>
      <c r="BM23" s="331">
        <v>0</v>
      </c>
    </row>
    <row r="24" spans="1:65" ht="13.5" thickBot="1">
      <c r="A24" s="323"/>
      <c r="B24" s="337" t="s">
        <v>126</v>
      </c>
      <c r="C24" s="338"/>
      <c r="D24" s="339"/>
      <c r="E24" s="340"/>
      <c r="F24" s="340">
        <f t="shared" ref="F24:AB24" si="2">F20+F22+F23</f>
        <v>67.557903029000016</v>
      </c>
      <c r="G24" s="341">
        <f t="shared" si="2"/>
        <v>8752.7349999999988</v>
      </c>
      <c r="H24" s="340">
        <f t="shared" si="2"/>
        <v>55.525525588000001</v>
      </c>
      <c r="I24" s="341">
        <f t="shared" si="2"/>
        <v>6824.5239999999994</v>
      </c>
      <c r="J24" s="340">
        <f t="shared" si="2"/>
        <v>83.652796114999987</v>
      </c>
      <c r="K24" s="341">
        <f t="shared" si="2"/>
        <v>10029.569000000001</v>
      </c>
      <c r="L24" s="340">
        <f t="shared" si="2"/>
        <v>73.238060328999964</v>
      </c>
      <c r="M24" s="341">
        <f t="shared" si="2"/>
        <v>8868.7099999999991</v>
      </c>
      <c r="N24" s="340">
        <f t="shared" si="2"/>
        <v>77.952143881999973</v>
      </c>
      <c r="O24" s="341">
        <f t="shared" si="2"/>
        <v>7989.3959999999997</v>
      </c>
      <c r="P24" s="340">
        <f t="shared" si="2"/>
        <v>70.995501460999989</v>
      </c>
      <c r="Q24" s="341">
        <f t="shared" si="2"/>
        <v>7376.7799999999979</v>
      </c>
      <c r="R24" s="340">
        <f t="shared" si="2"/>
        <v>72.78128049499999</v>
      </c>
      <c r="S24" s="341">
        <f t="shared" si="2"/>
        <v>7916.777000000001</v>
      </c>
      <c r="T24" s="340">
        <f t="shared" si="2"/>
        <v>68.547555602000017</v>
      </c>
      <c r="U24" s="341">
        <f t="shared" si="2"/>
        <v>6758.0790000000006</v>
      </c>
      <c r="V24" s="340">
        <f t="shared" si="2"/>
        <v>100.567019755</v>
      </c>
      <c r="W24" s="341">
        <f t="shared" si="2"/>
        <v>10663.348000000002</v>
      </c>
      <c r="X24" s="340">
        <f t="shared" si="2"/>
        <v>85.60119756600001</v>
      </c>
      <c r="Y24" s="341">
        <f t="shared" si="2"/>
        <v>8092.922999999998</v>
      </c>
      <c r="Z24" s="340">
        <f t="shared" si="2"/>
        <v>64.327943896999997</v>
      </c>
      <c r="AA24" s="341">
        <f t="shared" si="2"/>
        <v>5752.7930000000015</v>
      </c>
      <c r="AB24" s="340">
        <f t="shared" si="2"/>
        <v>60.856764391999995</v>
      </c>
      <c r="AC24" s="341">
        <f>AC20+AC22+AC23</f>
        <v>5451.7520000000013</v>
      </c>
      <c r="AD24" s="340">
        <f>AD20+AD22+AD23</f>
        <v>72.417575510999995</v>
      </c>
      <c r="AE24" s="341">
        <f t="shared" ref="AE24:BM24" si="3">AE20+AE22+AE23</f>
        <v>6409.3199999999988</v>
      </c>
      <c r="AF24" s="340">
        <f t="shared" si="3"/>
        <v>49.854437403999995</v>
      </c>
      <c r="AG24" s="341">
        <f t="shared" si="3"/>
        <v>4424.9269999999988</v>
      </c>
      <c r="AH24" s="340">
        <f t="shared" si="3"/>
        <v>80.203591138000007</v>
      </c>
      <c r="AI24" s="341">
        <f t="shared" si="3"/>
        <v>7280.7249999999985</v>
      </c>
      <c r="AJ24" s="340">
        <f t="shared" si="3"/>
        <v>49.219142081999998</v>
      </c>
      <c r="AK24" s="341">
        <f t="shared" si="3"/>
        <v>4156.9949999999999</v>
      </c>
      <c r="AL24" s="340">
        <f t="shared" si="3"/>
        <v>56.177704775999999</v>
      </c>
      <c r="AM24" s="341">
        <f t="shared" si="3"/>
        <v>5194.5099999999984</v>
      </c>
      <c r="AN24" s="340">
        <f t="shared" si="3"/>
        <v>43.274987661000004</v>
      </c>
      <c r="AO24" s="341">
        <f t="shared" si="3"/>
        <v>3983.0950000000003</v>
      </c>
      <c r="AP24" s="340">
        <f t="shared" si="3"/>
        <v>53.998869477000007</v>
      </c>
      <c r="AQ24" s="341">
        <f t="shared" si="3"/>
        <v>5629.3200000000006</v>
      </c>
      <c r="AR24" s="340">
        <f t="shared" si="3"/>
        <v>44.132166387999995</v>
      </c>
      <c r="AS24" s="341">
        <f t="shared" si="3"/>
        <v>5008.2699999999995</v>
      </c>
      <c r="AT24" s="340">
        <f t="shared" si="3"/>
        <v>59.027299510079999</v>
      </c>
      <c r="AU24" s="341">
        <f t="shared" si="3"/>
        <v>7107.26</v>
      </c>
      <c r="AV24" s="340">
        <f t="shared" si="3"/>
        <v>50.815260251999995</v>
      </c>
      <c r="AW24" s="341">
        <f t="shared" si="3"/>
        <v>5467.8249999999989</v>
      </c>
      <c r="AX24" s="340">
        <f t="shared" si="3"/>
        <v>53.041843855000003</v>
      </c>
      <c r="AY24" s="340">
        <f t="shared" si="3"/>
        <v>5206.04</v>
      </c>
      <c r="AZ24" s="340">
        <f t="shared" si="3"/>
        <v>49.146435700999994</v>
      </c>
      <c r="BA24" s="340">
        <f t="shared" si="3"/>
        <v>4467.3399999999992</v>
      </c>
      <c r="BB24" s="340">
        <f t="shared" si="3"/>
        <v>41.99046259</v>
      </c>
      <c r="BC24" s="340">
        <f t="shared" si="3"/>
        <v>4357.78</v>
      </c>
      <c r="BD24" s="340">
        <f t="shared" si="3"/>
        <v>27.0857083</v>
      </c>
      <c r="BE24" s="340">
        <f t="shared" si="3"/>
        <v>2749.444</v>
      </c>
      <c r="BF24" s="340">
        <f t="shared" si="3"/>
        <v>26.533446564000005</v>
      </c>
      <c r="BG24" s="340">
        <f t="shared" si="3"/>
        <v>2559.9549999999999</v>
      </c>
      <c r="BH24" s="340">
        <f t="shared" si="3"/>
        <v>40.314192377000005</v>
      </c>
      <c r="BI24" s="340">
        <f t="shared" si="3"/>
        <v>4172.8200000000006</v>
      </c>
      <c r="BJ24" s="340">
        <f t="shared" si="3"/>
        <v>37.638834414999991</v>
      </c>
      <c r="BK24" s="340">
        <f t="shared" si="3"/>
        <v>4067.4289999999992</v>
      </c>
      <c r="BL24" s="340">
        <f t="shared" si="3"/>
        <v>48.649783532999997</v>
      </c>
      <c r="BM24" s="340">
        <f t="shared" si="3"/>
        <v>5163.3919999999998</v>
      </c>
    </row>
    <row r="25" spans="1:65">
      <c r="A25" s="323"/>
      <c r="B25" s="328"/>
      <c r="C25" s="342"/>
      <c r="D25" s="343"/>
      <c r="E25" s="344"/>
      <c r="F25" s="344"/>
      <c r="G25" s="345"/>
      <c r="H25" s="344"/>
      <c r="I25" s="345"/>
      <c r="J25" s="344"/>
      <c r="K25" s="345"/>
      <c r="L25" s="344"/>
      <c r="M25" s="345"/>
      <c r="N25" s="344"/>
      <c r="O25" s="345"/>
      <c r="P25" s="344"/>
      <c r="Q25" s="345"/>
      <c r="R25" s="344"/>
      <c r="S25" s="345"/>
      <c r="T25" s="344"/>
      <c r="U25" s="345"/>
      <c r="V25" s="344"/>
      <c r="W25" s="345"/>
      <c r="X25" s="344"/>
      <c r="Y25" s="345"/>
      <c r="Z25" s="344"/>
      <c r="AA25" s="345"/>
      <c r="AB25" s="344"/>
      <c r="AC25" s="345"/>
      <c r="AD25" s="344"/>
      <c r="AE25" s="345"/>
      <c r="AF25" s="344"/>
      <c r="AG25" s="345"/>
      <c r="AH25" s="344"/>
      <c r="AI25" s="345"/>
      <c r="AJ25" s="344"/>
      <c r="AK25" s="345"/>
      <c r="AL25" s="344"/>
      <c r="AM25" s="345"/>
      <c r="AN25" s="344"/>
      <c r="AO25" s="345"/>
      <c r="AP25" s="344"/>
      <c r="AQ25" s="345"/>
      <c r="AR25" s="344"/>
      <c r="AS25" s="345"/>
      <c r="AT25" s="344"/>
      <c r="AU25" s="345"/>
      <c r="AV25" s="344"/>
      <c r="AW25" s="345"/>
      <c r="AX25" s="344"/>
      <c r="AY25" s="345"/>
      <c r="AZ25" s="344"/>
      <c r="BA25" s="345"/>
      <c r="BB25" s="344"/>
      <c r="BC25" s="345"/>
      <c r="BD25" s="344"/>
      <c r="BE25" s="345"/>
      <c r="BF25" s="344"/>
      <c r="BG25" s="345"/>
      <c r="BH25" s="344"/>
      <c r="BI25" s="345"/>
      <c r="BJ25" s="344"/>
      <c r="BK25" s="345"/>
      <c r="BL25" s="344"/>
      <c r="BM25" s="345"/>
    </row>
    <row r="26" spans="1:65">
      <c r="A26" s="323"/>
      <c r="B26" s="328" t="s">
        <v>127</v>
      </c>
      <c r="C26" s="323" t="s">
        <v>128</v>
      </c>
      <c r="D26" s="329"/>
      <c r="E26" s="330"/>
      <c r="F26" s="330">
        <v>0.46047266099999995</v>
      </c>
      <c r="G26" s="331">
        <v>21.98</v>
      </c>
      <c r="H26" s="330">
        <v>1.2865967150000004</v>
      </c>
      <c r="I26" s="331">
        <v>56.65</v>
      </c>
      <c r="J26" s="330">
        <v>0.46782000000000001</v>
      </c>
      <c r="K26" s="331">
        <v>20.34</v>
      </c>
      <c r="L26" s="330">
        <v>1.0027900000000001</v>
      </c>
      <c r="M26" s="331">
        <v>39.709999999999994</v>
      </c>
      <c r="N26" s="330">
        <v>1.7093508689999997</v>
      </c>
      <c r="O26" s="331">
        <v>59.86</v>
      </c>
      <c r="P26" s="330">
        <v>1.137448056</v>
      </c>
      <c r="Q26" s="331">
        <v>39.14</v>
      </c>
      <c r="R26" s="330">
        <v>3.111907676</v>
      </c>
      <c r="S26" s="331">
        <v>112.41999999999999</v>
      </c>
      <c r="T26" s="330">
        <v>0.58254792399999999</v>
      </c>
      <c r="U26" s="331">
        <v>20.279999999999998</v>
      </c>
      <c r="V26" s="330">
        <v>1.3527602910000001</v>
      </c>
      <c r="W26" s="331">
        <v>48.08</v>
      </c>
      <c r="X26" s="330">
        <v>2.3509675909999999</v>
      </c>
      <c r="Y26" s="331">
        <v>83.03</v>
      </c>
      <c r="Z26" s="330">
        <v>1.3392781699999998</v>
      </c>
      <c r="AA26" s="331">
        <v>45.489999999999995</v>
      </c>
      <c r="AB26" s="330">
        <v>2.0544361719999999</v>
      </c>
      <c r="AC26" s="331">
        <v>74.41</v>
      </c>
      <c r="AD26" s="330">
        <v>2.8693249459999999</v>
      </c>
      <c r="AE26" s="331">
        <v>101.92</v>
      </c>
      <c r="AF26" s="330">
        <v>3.8988122219999997</v>
      </c>
      <c r="AG26" s="331">
        <v>141.84</v>
      </c>
      <c r="AH26" s="330">
        <v>4.324829415</v>
      </c>
      <c r="AI26" s="331">
        <v>161.06</v>
      </c>
      <c r="AJ26" s="330">
        <v>1.2043303949999999</v>
      </c>
      <c r="AK26" s="331">
        <v>40.159999999999997</v>
      </c>
      <c r="AL26" s="330">
        <v>1.3016784349999999</v>
      </c>
      <c r="AM26" s="331">
        <v>43.55</v>
      </c>
      <c r="AN26" s="330">
        <v>4.2506022999999997E-2</v>
      </c>
      <c r="AO26" s="331">
        <v>1.26</v>
      </c>
      <c r="AP26" s="330">
        <v>1.2144578E-2</v>
      </c>
      <c r="AQ26" s="331">
        <v>0.36</v>
      </c>
      <c r="AR26" s="330">
        <v>2.7171052580000001</v>
      </c>
      <c r="AS26" s="331">
        <v>98.72</v>
      </c>
      <c r="AT26" s="330">
        <v>1.8373012000000001E-2</v>
      </c>
      <c r="AU26" s="331">
        <v>0.54</v>
      </c>
      <c r="AV26" s="330">
        <v>2.0218002930000001</v>
      </c>
      <c r="AW26" s="331">
        <v>79.960000000000008</v>
      </c>
      <c r="AX26" s="330">
        <v>1.636440594</v>
      </c>
      <c r="AY26" s="331">
        <v>61.629999999999995</v>
      </c>
      <c r="AZ26" s="330">
        <v>3.197041478</v>
      </c>
      <c r="BA26" s="331">
        <v>121.60000000000001</v>
      </c>
      <c r="BB26" s="330">
        <v>2.9872989000000003E-2</v>
      </c>
      <c r="BC26" s="331">
        <v>0.9</v>
      </c>
      <c r="BD26" s="330">
        <v>1.9237939580000001</v>
      </c>
      <c r="BE26" s="331">
        <v>64.259999999999991</v>
      </c>
      <c r="BF26" s="330">
        <v>1.4985868909999998</v>
      </c>
      <c r="BG26" s="331">
        <v>47.879999999999995</v>
      </c>
      <c r="BH26" s="330">
        <v>4.3738496339999999</v>
      </c>
      <c r="BI26" s="331">
        <v>146.38</v>
      </c>
      <c r="BJ26" s="330">
        <v>2.5991880410000001</v>
      </c>
      <c r="BK26" s="331">
        <v>82.29</v>
      </c>
      <c r="BL26" s="330">
        <v>0.31427474899999996</v>
      </c>
      <c r="BM26" s="331">
        <v>9.3600000000000012</v>
      </c>
    </row>
    <row r="27" spans="1:65">
      <c r="A27" s="323"/>
      <c r="B27" s="332"/>
      <c r="C27" s="323" t="s">
        <v>129</v>
      </c>
      <c r="D27" s="329"/>
      <c r="E27" s="330"/>
      <c r="F27" s="330">
        <v>9.7850733580000018</v>
      </c>
      <c r="G27" s="331">
        <v>712.54</v>
      </c>
      <c r="H27" s="330">
        <v>5.8422757249999995</v>
      </c>
      <c r="I27" s="331">
        <v>431.72999999999996</v>
      </c>
      <c r="J27" s="330">
        <v>11.640445303999998</v>
      </c>
      <c r="K27" s="331">
        <v>766.5</v>
      </c>
      <c r="L27" s="330">
        <v>11.545463584</v>
      </c>
      <c r="M27" s="331">
        <v>760.70000000000016</v>
      </c>
      <c r="N27" s="330">
        <v>16.356751662000001</v>
      </c>
      <c r="O27" s="331">
        <v>962.38000000000045</v>
      </c>
      <c r="P27" s="330">
        <v>9.400976803999999</v>
      </c>
      <c r="Q27" s="331">
        <v>470.06</v>
      </c>
      <c r="R27" s="330">
        <v>11.815010508999999</v>
      </c>
      <c r="S27" s="331">
        <v>571.7399999999999</v>
      </c>
      <c r="T27" s="330">
        <v>5.4072856909999993</v>
      </c>
      <c r="U27" s="331">
        <v>269.89</v>
      </c>
      <c r="V27" s="330">
        <v>7.2720688039999999</v>
      </c>
      <c r="W27" s="331">
        <v>359.04000000000008</v>
      </c>
      <c r="X27" s="330">
        <v>8.2138804270000012</v>
      </c>
      <c r="Y27" s="331">
        <v>453.35999999999996</v>
      </c>
      <c r="Z27" s="330">
        <v>9.2119895239999998</v>
      </c>
      <c r="AA27" s="331">
        <v>439.96999999999997</v>
      </c>
      <c r="AB27" s="330">
        <v>12.546949562000004</v>
      </c>
      <c r="AC27" s="331">
        <v>577.04</v>
      </c>
      <c r="AD27" s="330">
        <v>5.2780747290000001</v>
      </c>
      <c r="AE27" s="331">
        <v>265.20999999999998</v>
      </c>
      <c r="AF27" s="330">
        <v>3.8973395040000001</v>
      </c>
      <c r="AG27" s="331">
        <v>199.69</v>
      </c>
      <c r="AH27" s="330">
        <v>7.152686365000001</v>
      </c>
      <c r="AI27" s="331">
        <v>318.28000000000003</v>
      </c>
      <c r="AJ27" s="330">
        <v>5.5590467230000007</v>
      </c>
      <c r="AK27" s="331">
        <v>238.26000000000002</v>
      </c>
      <c r="AL27" s="330">
        <v>4.5921492990000008</v>
      </c>
      <c r="AM27" s="331">
        <v>199.38</v>
      </c>
      <c r="AN27" s="330">
        <v>6.1565448279999986</v>
      </c>
      <c r="AO27" s="331">
        <v>274.92999999999995</v>
      </c>
      <c r="AP27" s="330">
        <v>0</v>
      </c>
      <c r="AQ27" s="331">
        <v>0</v>
      </c>
      <c r="AR27" s="330">
        <v>6.9431337100000006</v>
      </c>
      <c r="AS27" s="331">
        <v>312.52999999999997</v>
      </c>
      <c r="AT27" s="330">
        <v>3.8267076469999997</v>
      </c>
      <c r="AU27" s="331">
        <v>173.82</v>
      </c>
      <c r="AV27" s="330">
        <v>6.0718012369999999</v>
      </c>
      <c r="AW27" s="331">
        <v>289.61</v>
      </c>
      <c r="AX27" s="330">
        <v>6.0506216470000007</v>
      </c>
      <c r="AY27" s="331">
        <v>282.31000000000006</v>
      </c>
      <c r="AZ27" s="330">
        <v>1.9834629610000001</v>
      </c>
      <c r="BA27" s="331">
        <v>86.570000000000007</v>
      </c>
      <c r="BB27" s="330">
        <v>5.5454053209999996</v>
      </c>
      <c r="BC27" s="331">
        <v>238.18</v>
      </c>
      <c r="BD27" s="330">
        <v>8.574817393</v>
      </c>
      <c r="BE27" s="331">
        <v>373.18999999999994</v>
      </c>
      <c r="BF27" s="330">
        <v>2.1412084000000001E-2</v>
      </c>
      <c r="BG27" s="331">
        <v>0.72</v>
      </c>
      <c r="BH27" s="330">
        <v>7.0732047120000008</v>
      </c>
      <c r="BI27" s="331">
        <v>296.10999999999996</v>
      </c>
      <c r="BJ27" s="330">
        <v>7.8500785960000004</v>
      </c>
      <c r="BK27" s="331">
        <v>317.50000000000006</v>
      </c>
      <c r="BL27" s="330">
        <v>3.979957325</v>
      </c>
      <c r="BM27" s="331">
        <v>161.43</v>
      </c>
    </row>
    <row r="28" spans="1:65">
      <c r="A28" s="323"/>
      <c r="B28" s="332"/>
      <c r="C28" s="323" t="s">
        <v>130</v>
      </c>
      <c r="D28" s="329"/>
      <c r="E28" s="330"/>
      <c r="F28" s="330">
        <v>0</v>
      </c>
      <c r="G28" s="331">
        <v>0</v>
      </c>
      <c r="H28" s="330">
        <v>0</v>
      </c>
      <c r="I28" s="331">
        <v>0</v>
      </c>
      <c r="J28" s="330">
        <v>0</v>
      </c>
      <c r="K28" s="331">
        <v>0</v>
      </c>
      <c r="L28" s="330">
        <v>0</v>
      </c>
      <c r="M28" s="331">
        <v>0</v>
      </c>
      <c r="N28" s="330">
        <v>0</v>
      </c>
      <c r="O28" s="331">
        <v>0</v>
      </c>
      <c r="P28" s="330">
        <v>0</v>
      </c>
      <c r="Q28" s="331">
        <v>0</v>
      </c>
      <c r="R28" s="330">
        <v>0</v>
      </c>
      <c r="S28" s="331">
        <v>0</v>
      </c>
      <c r="T28" s="330">
        <v>0</v>
      </c>
      <c r="U28" s="331">
        <v>0</v>
      </c>
      <c r="V28" s="330">
        <v>0</v>
      </c>
      <c r="W28" s="331">
        <v>0</v>
      </c>
      <c r="X28" s="330">
        <v>0</v>
      </c>
      <c r="Y28" s="331">
        <v>0</v>
      </c>
      <c r="Z28" s="330">
        <v>0</v>
      </c>
      <c r="AA28" s="331">
        <v>0</v>
      </c>
      <c r="AB28" s="330">
        <v>0</v>
      </c>
      <c r="AC28" s="331">
        <v>0</v>
      </c>
      <c r="AD28" s="330">
        <v>0</v>
      </c>
      <c r="AE28" s="331">
        <v>0</v>
      </c>
      <c r="AF28" s="330">
        <v>0</v>
      </c>
      <c r="AG28" s="331">
        <v>0</v>
      </c>
      <c r="AH28" s="330">
        <v>0</v>
      </c>
      <c r="AI28" s="331">
        <v>0</v>
      </c>
      <c r="AJ28" s="330">
        <v>0</v>
      </c>
      <c r="AK28" s="331">
        <v>0</v>
      </c>
      <c r="AL28" s="330">
        <v>0</v>
      </c>
      <c r="AM28" s="331">
        <v>0</v>
      </c>
      <c r="AN28" s="330">
        <v>0</v>
      </c>
      <c r="AO28" s="331">
        <v>0</v>
      </c>
      <c r="AP28" s="330">
        <v>0</v>
      </c>
      <c r="AQ28" s="331">
        <v>0</v>
      </c>
      <c r="AR28" s="330">
        <v>0</v>
      </c>
      <c r="AS28" s="331">
        <v>0</v>
      </c>
      <c r="AT28" s="330">
        <v>0</v>
      </c>
      <c r="AU28" s="331">
        <v>0</v>
      </c>
      <c r="AV28" s="330">
        <v>0</v>
      </c>
      <c r="AW28" s="331">
        <v>0</v>
      </c>
      <c r="AX28" s="330">
        <v>0</v>
      </c>
      <c r="AY28" s="331">
        <v>0</v>
      </c>
      <c r="AZ28" s="330">
        <v>0</v>
      </c>
      <c r="BA28" s="331">
        <v>0</v>
      </c>
      <c r="BB28" s="330">
        <v>0</v>
      </c>
      <c r="BC28" s="331">
        <v>0</v>
      </c>
      <c r="BD28" s="330">
        <v>0</v>
      </c>
      <c r="BE28" s="331">
        <v>0</v>
      </c>
      <c r="BF28" s="330">
        <v>0</v>
      </c>
      <c r="BG28" s="331">
        <v>0</v>
      </c>
      <c r="BH28" s="330">
        <v>0</v>
      </c>
      <c r="BI28" s="331">
        <v>0</v>
      </c>
      <c r="BJ28" s="330">
        <v>0</v>
      </c>
      <c r="BK28" s="331">
        <v>0</v>
      </c>
      <c r="BL28" s="330">
        <v>0</v>
      </c>
      <c r="BM28" s="331">
        <v>0</v>
      </c>
    </row>
    <row r="29" spans="1:65">
      <c r="A29" s="323"/>
      <c r="B29" s="332"/>
      <c r="C29" s="323" t="s">
        <v>131</v>
      </c>
      <c r="D29" s="329"/>
      <c r="E29" s="330"/>
      <c r="F29" s="330">
        <v>0.54987569000000003</v>
      </c>
      <c r="G29" s="331">
        <v>72</v>
      </c>
      <c r="H29" s="330">
        <v>0</v>
      </c>
      <c r="I29" s="331">
        <v>0</v>
      </c>
      <c r="J29" s="330">
        <v>0.33248326500000003</v>
      </c>
      <c r="K29" s="331">
        <v>43.2</v>
      </c>
      <c r="L29" s="330">
        <v>0.54563424199999999</v>
      </c>
      <c r="M29" s="331">
        <v>72</v>
      </c>
      <c r="N29" s="330">
        <v>0.57717113399999997</v>
      </c>
      <c r="O29" s="331">
        <v>72.000000000000014</v>
      </c>
      <c r="P29" s="330">
        <v>0</v>
      </c>
      <c r="Q29" s="331">
        <v>0</v>
      </c>
      <c r="R29" s="330">
        <v>0</v>
      </c>
      <c r="S29" s="331">
        <v>0</v>
      </c>
      <c r="T29" s="330">
        <v>0.45939402600000001</v>
      </c>
      <c r="U29" s="331">
        <v>57.6</v>
      </c>
      <c r="V29" s="330">
        <v>0.90638701399999999</v>
      </c>
      <c r="W29" s="331">
        <v>115.20000000000002</v>
      </c>
      <c r="X29" s="330">
        <v>0</v>
      </c>
      <c r="Y29" s="331">
        <v>0</v>
      </c>
      <c r="Z29" s="330">
        <v>5.62E-4</v>
      </c>
      <c r="AA29" s="331">
        <v>0.02</v>
      </c>
      <c r="AB29" s="330">
        <v>0</v>
      </c>
      <c r="AC29" s="331">
        <v>0</v>
      </c>
      <c r="AD29" s="330">
        <v>0.77842171500000001</v>
      </c>
      <c r="AE29" s="331">
        <v>100.8</v>
      </c>
      <c r="AF29" s="330">
        <v>0.21958017600000002</v>
      </c>
      <c r="AG29" s="331">
        <v>28.799999999999997</v>
      </c>
      <c r="AH29" s="330">
        <v>0.11002326599999999</v>
      </c>
      <c r="AI29" s="331">
        <v>14.4</v>
      </c>
      <c r="AJ29" s="330">
        <v>0</v>
      </c>
      <c r="AK29" s="331">
        <v>0</v>
      </c>
      <c r="AL29" s="330">
        <v>0</v>
      </c>
      <c r="AM29" s="331">
        <v>0</v>
      </c>
      <c r="AN29" s="330">
        <v>0</v>
      </c>
      <c r="AO29" s="331">
        <v>0</v>
      </c>
      <c r="AP29" s="330">
        <v>0</v>
      </c>
      <c r="AQ29" s="331">
        <v>0</v>
      </c>
      <c r="AR29" s="330">
        <v>0</v>
      </c>
      <c r="AS29" s="331">
        <v>0</v>
      </c>
      <c r="AT29" s="330">
        <v>0.31256535499999999</v>
      </c>
      <c r="AU29" s="331">
        <v>43.2</v>
      </c>
      <c r="AV29" s="330">
        <v>0</v>
      </c>
      <c r="AW29" s="331">
        <v>0</v>
      </c>
      <c r="AX29" s="330">
        <v>0.18010968500000002</v>
      </c>
      <c r="AY29" s="331">
        <v>12.24</v>
      </c>
      <c r="AZ29" s="330">
        <v>0.53060300500000002</v>
      </c>
      <c r="BA29" s="331">
        <v>72</v>
      </c>
      <c r="BB29" s="330">
        <v>1.3812949E-2</v>
      </c>
      <c r="BC29" s="331">
        <v>0.72</v>
      </c>
      <c r="BD29" s="330">
        <v>3.1079136999999996E-2</v>
      </c>
      <c r="BE29" s="331">
        <v>1.62</v>
      </c>
      <c r="BF29" s="330">
        <v>0.44882359400000005</v>
      </c>
      <c r="BG29" s="331">
        <v>59.22</v>
      </c>
      <c r="BH29" s="330">
        <v>0</v>
      </c>
      <c r="BI29" s="331">
        <v>0</v>
      </c>
      <c r="BJ29" s="330">
        <v>0</v>
      </c>
      <c r="BK29" s="331">
        <v>0</v>
      </c>
      <c r="BL29" s="330">
        <v>0</v>
      </c>
      <c r="BM29" s="331">
        <v>0</v>
      </c>
    </row>
    <row r="30" spans="1:65">
      <c r="A30" s="323"/>
      <c r="B30" s="332"/>
      <c r="C30" s="323" t="s">
        <v>132</v>
      </c>
      <c r="D30" s="329"/>
      <c r="E30" s="330"/>
      <c r="F30" s="330">
        <v>0.88654483600000011</v>
      </c>
      <c r="G30" s="331">
        <v>134.31</v>
      </c>
      <c r="H30" s="330">
        <v>1.509949107</v>
      </c>
      <c r="I30" s="331">
        <v>220.01</v>
      </c>
      <c r="J30" s="330">
        <v>0.86321923799999989</v>
      </c>
      <c r="K30" s="331">
        <v>113.32000000000001</v>
      </c>
      <c r="L30" s="330">
        <v>0.90342739599999988</v>
      </c>
      <c r="M30" s="331">
        <v>102.03</v>
      </c>
      <c r="N30" s="330">
        <v>0.74052657099999997</v>
      </c>
      <c r="O30" s="331">
        <v>80.13</v>
      </c>
      <c r="P30" s="330">
        <v>0.157604096</v>
      </c>
      <c r="Q30" s="331">
        <v>14.4</v>
      </c>
      <c r="R30" s="330">
        <v>1.423628439</v>
      </c>
      <c r="S30" s="331">
        <v>153.5</v>
      </c>
      <c r="T30" s="330">
        <v>1.9757357010000001</v>
      </c>
      <c r="U30" s="331">
        <v>208.24000000000004</v>
      </c>
      <c r="V30" s="330">
        <v>0.74673113699999993</v>
      </c>
      <c r="W30" s="331">
        <v>67.98</v>
      </c>
      <c r="X30" s="330">
        <v>1.1989015680000001</v>
      </c>
      <c r="Y30" s="331">
        <v>119.09</v>
      </c>
      <c r="Z30" s="330">
        <v>0</v>
      </c>
      <c r="AA30" s="331">
        <v>0</v>
      </c>
      <c r="AB30" s="330">
        <v>0</v>
      </c>
      <c r="AC30" s="331">
        <v>0</v>
      </c>
      <c r="AD30" s="330">
        <v>1.2136626079999999</v>
      </c>
      <c r="AE30" s="331">
        <v>119.66000000000001</v>
      </c>
      <c r="AF30" s="330">
        <v>1.3982707879999998</v>
      </c>
      <c r="AG30" s="331">
        <v>139.80000000000001</v>
      </c>
      <c r="AH30" s="330">
        <v>1.4899342859999998</v>
      </c>
      <c r="AI30" s="331">
        <v>157.24</v>
      </c>
      <c r="AJ30" s="330">
        <v>6.0311690000000003E-3</v>
      </c>
      <c r="AK30" s="331">
        <v>0.36</v>
      </c>
      <c r="AL30" s="330">
        <v>1.5970078059999999</v>
      </c>
      <c r="AM30" s="331">
        <v>158.11000000000001</v>
      </c>
      <c r="AN30" s="330">
        <v>4.9688660000000006E-3</v>
      </c>
      <c r="AO30" s="331">
        <v>0.36</v>
      </c>
      <c r="AP30" s="330">
        <v>5.1800090000000002E-3</v>
      </c>
      <c r="AQ30" s="331">
        <v>0.36</v>
      </c>
      <c r="AR30" s="330">
        <v>0.56531940799999991</v>
      </c>
      <c r="AS30" s="331">
        <v>39.35</v>
      </c>
      <c r="AT30" s="330">
        <v>1.184859659</v>
      </c>
      <c r="AU30" s="331">
        <v>79.349999999999994</v>
      </c>
      <c r="AV30" s="330">
        <v>0.73583675000000004</v>
      </c>
      <c r="AW30" s="331">
        <v>59.989999999999995</v>
      </c>
      <c r="AX30" s="330">
        <v>1.427759459</v>
      </c>
      <c r="AY30" s="331">
        <v>119.41</v>
      </c>
      <c r="AZ30" s="330">
        <v>1.9839685449999998</v>
      </c>
      <c r="BA30" s="331">
        <v>139.33000000000001</v>
      </c>
      <c r="BB30" s="330">
        <v>0.34525622900000003</v>
      </c>
      <c r="BC30" s="331">
        <v>19.86</v>
      </c>
      <c r="BD30" s="330">
        <v>0</v>
      </c>
      <c r="BE30" s="331">
        <v>0</v>
      </c>
      <c r="BF30" s="330">
        <v>0</v>
      </c>
      <c r="BG30" s="331">
        <v>0</v>
      </c>
      <c r="BH30" s="330">
        <v>1.7394152419999998</v>
      </c>
      <c r="BI30" s="331">
        <v>98.940000000000012</v>
      </c>
      <c r="BJ30" s="330">
        <v>2.3291327580000001</v>
      </c>
      <c r="BK30" s="331">
        <v>118.66500000000001</v>
      </c>
      <c r="BL30" s="330">
        <v>2.1092159119999998</v>
      </c>
      <c r="BM30" s="331">
        <v>98.88000000000001</v>
      </c>
    </row>
    <row r="31" spans="1:65">
      <c r="A31" s="323"/>
      <c r="B31" s="332"/>
      <c r="C31" s="323" t="s">
        <v>21</v>
      </c>
      <c r="D31" s="329"/>
      <c r="E31" s="330"/>
      <c r="F31" s="330">
        <v>-1.9799999999999999E-4</v>
      </c>
      <c r="G31" s="331">
        <v>0</v>
      </c>
      <c r="H31" s="330">
        <v>0</v>
      </c>
      <c r="I31" s="331">
        <v>0</v>
      </c>
      <c r="J31" s="330">
        <v>0</v>
      </c>
      <c r="K31" s="331">
        <v>0</v>
      </c>
      <c r="L31" s="330">
        <v>0</v>
      </c>
      <c r="M31" s="331">
        <v>0</v>
      </c>
      <c r="N31" s="330">
        <v>0</v>
      </c>
      <c r="O31" s="331">
        <v>0</v>
      </c>
      <c r="P31" s="330">
        <v>0</v>
      </c>
      <c r="Q31" s="331">
        <v>0</v>
      </c>
      <c r="R31" s="330">
        <v>0</v>
      </c>
      <c r="S31" s="331">
        <v>0</v>
      </c>
      <c r="T31" s="330">
        <v>0</v>
      </c>
      <c r="U31" s="331">
        <v>0</v>
      </c>
      <c r="V31" s="330">
        <v>0</v>
      </c>
      <c r="W31" s="331">
        <v>0</v>
      </c>
      <c r="X31" s="330">
        <v>0</v>
      </c>
      <c r="Y31" s="331">
        <v>0</v>
      </c>
      <c r="Z31" s="330">
        <v>0</v>
      </c>
      <c r="AA31" s="331">
        <v>0</v>
      </c>
      <c r="AB31" s="330">
        <v>0.17186400000000002</v>
      </c>
      <c r="AC31" s="331">
        <v>17.82</v>
      </c>
      <c r="AD31" s="330">
        <v>0.8082720000000001</v>
      </c>
      <c r="AE31" s="331">
        <v>79.38</v>
      </c>
      <c r="AF31" s="330">
        <v>0.22374000000000002</v>
      </c>
      <c r="AG31" s="331">
        <v>21.78</v>
      </c>
      <c r="AH31" s="330">
        <v>7.2864360000000003E-2</v>
      </c>
      <c r="AI31" s="331">
        <v>7.02</v>
      </c>
      <c r="AJ31" s="330">
        <v>0.54068020000000006</v>
      </c>
      <c r="AK31" s="331">
        <v>53.459999999999994</v>
      </c>
      <c r="AL31" s="330">
        <v>1.9726265000000003E-2</v>
      </c>
      <c r="AM31" s="331">
        <v>1.98</v>
      </c>
      <c r="AN31" s="330">
        <v>0.97587176300000011</v>
      </c>
      <c r="AO31" s="331">
        <v>121.68000000000002</v>
      </c>
      <c r="AP31" s="330">
        <v>0.93184296700000002</v>
      </c>
      <c r="AQ31" s="331">
        <v>114.65999999999998</v>
      </c>
      <c r="AR31" s="330">
        <v>0.59799906899999999</v>
      </c>
      <c r="AS31" s="331">
        <v>73.440000000000012</v>
      </c>
      <c r="AT31" s="330">
        <v>0.88789016399999998</v>
      </c>
      <c r="AU31" s="331">
        <v>114.48</v>
      </c>
      <c r="AV31" s="330">
        <v>1.0476607489999998</v>
      </c>
      <c r="AW31" s="331">
        <v>136.44</v>
      </c>
      <c r="AX31" s="330">
        <v>1.1741829660000001</v>
      </c>
      <c r="AY31" s="331">
        <v>205.35000000000002</v>
      </c>
      <c r="AZ31" s="330">
        <v>0.28635961599999998</v>
      </c>
      <c r="BA31" s="331">
        <v>35.64</v>
      </c>
      <c r="BB31" s="330">
        <v>0.81829417800000004</v>
      </c>
      <c r="BC31" s="331">
        <v>99.720000000000013</v>
      </c>
      <c r="BD31" s="330">
        <v>0.5602748179999999</v>
      </c>
      <c r="BE31" s="331">
        <v>67.86</v>
      </c>
      <c r="BF31" s="330">
        <v>0.40382330099999997</v>
      </c>
      <c r="BG31" s="331">
        <v>50.04</v>
      </c>
      <c r="BH31" s="330">
        <v>0.68538806799999996</v>
      </c>
      <c r="BI31" s="331">
        <v>84.240000000000009</v>
      </c>
      <c r="BJ31" s="330">
        <v>0.51216251800000001</v>
      </c>
      <c r="BK31" s="331">
        <v>63</v>
      </c>
      <c r="BL31" s="330">
        <v>1.795118354</v>
      </c>
      <c r="BM31" s="331">
        <v>262.63000000000005</v>
      </c>
    </row>
    <row r="32" spans="1:65">
      <c r="A32" s="323"/>
      <c r="B32" s="332"/>
      <c r="C32" s="323" t="s">
        <v>133</v>
      </c>
      <c r="D32" s="329"/>
      <c r="E32" s="330"/>
      <c r="F32" s="330">
        <v>1.6801285699999999</v>
      </c>
      <c r="G32" s="331">
        <v>407.49999999999994</v>
      </c>
      <c r="H32" s="330">
        <v>2.796021172000001</v>
      </c>
      <c r="I32" s="331">
        <v>601.89999999999986</v>
      </c>
      <c r="J32" s="330">
        <v>3.5536006529999993</v>
      </c>
      <c r="K32" s="331">
        <v>796.85</v>
      </c>
      <c r="L32" s="330">
        <v>4.2362414390000005</v>
      </c>
      <c r="M32" s="331">
        <v>895.34999999999991</v>
      </c>
      <c r="N32" s="330">
        <v>3.9205557220000014</v>
      </c>
      <c r="O32" s="331">
        <v>776</v>
      </c>
      <c r="P32" s="330">
        <v>4.113860498000002</v>
      </c>
      <c r="Q32" s="331">
        <v>780.6</v>
      </c>
      <c r="R32" s="330">
        <v>3.18863523</v>
      </c>
      <c r="S32" s="331">
        <v>583.15</v>
      </c>
      <c r="T32" s="330">
        <v>2.2188098160000003</v>
      </c>
      <c r="U32" s="331">
        <v>383.5</v>
      </c>
      <c r="V32" s="330">
        <v>4.0905296589999995</v>
      </c>
      <c r="W32" s="331">
        <v>715.92499999999995</v>
      </c>
      <c r="X32" s="330">
        <v>3.7718981609999993</v>
      </c>
      <c r="Y32" s="331">
        <v>612.6</v>
      </c>
      <c r="Z32" s="330">
        <v>3.3244109999999996</v>
      </c>
      <c r="AA32" s="331">
        <v>539.4</v>
      </c>
      <c r="AB32" s="330">
        <v>3.8333799099999983</v>
      </c>
      <c r="AC32" s="331">
        <v>610.08999999999992</v>
      </c>
      <c r="AD32" s="330">
        <v>5.8856948599999965</v>
      </c>
      <c r="AE32" s="331">
        <v>919.02499999999998</v>
      </c>
      <c r="AF32" s="330">
        <v>4.7399404229999984</v>
      </c>
      <c r="AG32" s="331">
        <v>729.66499999999996</v>
      </c>
      <c r="AH32" s="330">
        <v>4.65944147</v>
      </c>
      <c r="AI32" s="331">
        <v>735.7</v>
      </c>
      <c r="AJ32" s="330">
        <v>4.862081334</v>
      </c>
      <c r="AK32" s="331">
        <v>760.52500000000009</v>
      </c>
      <c r="AL32" s="330">
        <v>4.6936541839999979</v>
      </c>
      <c r="AM32" s="331">
        <v>713.45</v>
      </c>
      <c r="AN32" s="330">
        <v>3.899957294</v>
      </c>
      <c r="AO32" s="331">
        <v>646.99999999999989</v>
      </c>
      <c r="AP32" s="330">
        <v>1.8176989440000002</v>
      </c>
      <c r="AQ32" s="331">
        <v>306.82499999999999</v>
      </c>
      <c r="AR32" s="330">
        <v>1.677586652</v>
      </c>
      <c r="AS32" s="331">
        <v>312.5</v>
      </c>
      <c r="AT32" s="330">
        <v>1.8978574160000008</v>
      </c>
      <c r="AU32" s="331">
        <v>341.95</v>
      </c>
      <c r="AV32" s="330">
        <v>3.9436545610000007</v>
      </c>
      <c r="AW32" s="331">
        <v>724.75</v>
      </c>
      <c r="AX32" s="330">
        <v>3.0139209109999996</v>
      </c>
      <c r="AY32" s="331">
        <v>572.61</v>
      </c>
      <c r="AZ32" s="330">
        <v>3.1158132999999992</v>
      </c>
      <c r="BA32" s="331">
        <v>628.25</v>
      </c>
      <c r="BB32" s="330">
        <v>3.0010038269999999</v>
      </c>
      <c r="BC32" s="331">
        <v>597</v>
      </c>
      <c r="BD32" s="330">
        <v>2.4254443650000006</v>
      </c>
      <c r="BE32" s="331">
        <v>489.85</v>
      </c>
      <c r="BF32" s="330">
        <v>2.7868296739999998</v>
      </c>
      <c r="BG32" s="331">
        <v>554.79999999999995</v>
      </c>
      <c r="BH32" s="330">
        <v>2.2378483940000002</v>
      </c>
      <c r="BI32" s="331">
        <v>443.90000000000003</v>
      </c>
      <c r="BJ32" s="330">
        <v>2.7793778630000006</v>
      </c>
      <c r="BK32" s="331">
        <v>543.04</v>
      </c>
      <c r="BL32" s="330">
        <v>2.2164363720000004</v>
      </c>
      <c r="BM32" s="331">
        <v>442.05</v>
      </c>
    </row>
    <row r="33" spans="1:65">
      <c r="A33" s="323"/>
      <c r="B33" s="332"/>
      <c r="C33" s="323" t="s">
        <v>134</v>
      </c>
      <c r="D33" s="329"/>
      <c r="E33" s="330"/>
      <c r="F33" s="330"/>
      <c r="G33" s="331"/>
      <c r="H33" s="330"/>
      <c r="I33" s="331"/>
      <c r="J33" s="330"/>
      <c r="K33" s="331"/>
      <c r="L33" s="330"/>
      <c r="M33" s="331"/>
      <c r="N33" s="330"/>
      <c r="O33" s="331"/>
      <c r="P33" s="330"/>
      <c r="Q33" s="331"/>
      <c r="R33" s="330"/>
      <c r="S33" s="331"/>
      <c r="T33" s="330"/>
      <c r="U33" s="331"/>
      <c r="V33" s="330"/>
      <c r="W33" s="331"/>
      <c r="X33" s="330"/>
      <c r="Y33" s="331"/>
      <c r="Z33" s="330"/>
      <c r="AA33" s="331"/>
      <c r="AB33" s="330"/>
      <c r="AC33" s="331"/>
      <c r="AD33" s="330"/>
      <c r="AE33" s="331"/>
      <c r="AF33" s="330"/>
      <c r="AG33" s="331"/>
      <c r="AH33" s="330"/>
      <c r="AI33" s="331"/>
      <c r="AJ33" s="330"/>
      <c r="AK33" s="331"/>
      <c r="AL33" s="330"/>
      <c r="AM33" s="331"/>
      <c r="AN33" s="330"/>
      <c r="AO33" s="331"/>
      <c r="AP33" s="330"/>
      <c r="AQ33" s="331"/>
      <c r="AR33" s="330"/>
      <c r="AS33" s="331"/>
      <c r="AT33" s="330"/>
      <c r="AU33" s="331"/>
      <c r="AV33" s="330"/>
      <c r="AW33" s="331"/>
      <c r="AX33" s="330"/>
      <c r="AY33" s="331"/>
      <c r="AZ33" s="330"/>
      <c r="BA33" s="331"/>
      <c r="BB33" s="330"/>
      <c r="BC33" s="331"/>
      <c r="BD33" s="330"/>
      <c r="BE33" s="331"/>
      <c r="BF33" s="330"/>
      <c r="BG33" s="331"/>
      <c r="BH33" s="330"/>
      <c r="BI33" s="331"/>
      <c r="BJ33" s="330"/>
      <c r="BK33" s="331"/>
      <c r="BL33" s="330"/>
      <c r="BM33" s="331"/>
    </row>
    <row r="34" spans="1:65">
      <c r="A34" s="323"/>
      <c r="B34" s="332"/>
      <c r="C34" s="323" t="s">
        <v>135</v>
      </c>
      <c r="D34" s="329"/>
      <c r="E34" s="330"/>
      <c r="F34" s="330">
        <v>7.1501251000000002E-2</v>
      </c>
      <c r="G34" s="331">
        <v>13</v>
      </c>
      <c r="H34" s="330">
        <v>0.16594210000000001</v>
      </c>
      <c r="I34" s="331">
        <v>29</v>
      </c>
      <c r="J34" s="330">
        <v>0.37627715999999994</v>
      </c>
      <c r="K34" s="331">
        <v>64</v>
      </c>
      <c r="L34" s="330">
        <v>7.0826015000000006E-2</v>
      </c>
      <c r="M34" s="331">
        <v>12.35</v>
      </c>
      <c r="N34" s="330">
        <v>0.29766904699999996</v>
      </c>
      <c r="O34" s="331">
        <v>48</v>
      </c>
      <c r="P34" s="330">
        <v>0.28406251500000002</v>
      </c>
      <c r="Q34" s="331">
        <v>40.5</v>
      </c>
      <c r="R34" s="330">
        <v>0.162445652</v>
      </c>
      <c r="S34" s="331">
        <v>24.65</v>
      </c>
      <c r="T34" s="330">
        <v>0.17570066300000003</v>
      </c>
      <c r="U34" s="331">
        <v>26</v>
      </c>
      <c r="V34" s="330">
        <v>0</v>
      </c>
      <c r="W34" s="331">
        <v>0</v>
      </c>
      <c r="X34" s="330">
        <v>0</v>
      </c>
      <c r="Y34" s="331">
        <v>0</v>
      </c>
      <c r="Z34" s="330">
        <v>0</v>
      </c>
      <c r="AA34" s="331">
        <v>0</v>
      </c>
      <c r="AB34" s="330">
        <v>0</v>
      </c>
      <c r="AC34" s="331">
        <v>0</v>
      </c>
      <c r="AD34" s="330">
        <v>0</v>
      </c>
      <c r="AE34" s="331">
        <v>0</v>
      </c>
      <c r="AF34" s="330">
        <v>0</v>
      </c>
      <c r="AG34" s="331">
        <v>0</v>
      </c>
      <c r="AH34" s="330">
        <v>0</v>
      </c>
      <c r="AI34" s="331">
        <v>0</v>
      </c>
      <c r="AJ34" s="330">
        <v>0</v>
      </c>
      <c r="AK34" s="331">
        <v>0</v>
      </c>
      <c r="AL34" s="330">
        <v>0</v>
      </c>
      <c r="AM34" s="331">
        <v>0</v>
      </c>
      <c r="AN34" s="330">
        <v>0</v>
      </c>
      <c r="AO34" s="331">
        <v>0</v>
      </c>
      <c r="AP34" s="330">
        <v>0</v>
      </c>
      <c r="AQ34" s="331">
        <v>0</v>
      </c>
      <c r="AR34" s="330">
        <v>7.669999999999999E-2</v>
      </c>
      <c r="AS34" s="331">
        <v>13</v>
      </c>
      <c r="AT34" s="330">
        <v>1.2E-2</v>
      </c>
      <c r="AU34" s="331">
        <v>2</v>
      </c>
      <c r="AV34" s="330">
        <v>0.29700000000000004</v>
      </c>
      <c r="AW34" s="331">
        <v>53</v>
      </c>
      <c r="AX34" s="330">
        <v>0.2752</v>
      </c>
      <c r="AY34" s="331">
        <v>49.5</v>
      </c>
      <c r="AZ34" s="330">
        <v>0.69630000000000003</v>
      </c>
      <c r="BA34" s="331">
        <v>124.89999999999999</v>
      </c>
      <c r="BB34" s="330">
        <v>0.34732499999999999</v>
      </c>
      <c r="BC34" s="331">
        <v>64.75</v>
      </c>
      <c r="BD34" s="330">
        <v>0.48819999999999997</v>
      </c>
      <c r="BE34" s="331">
        <v>87.5</v>
      </c>
      <c r="BF34" s="330">
        <v>0.52015969499999992</v>
      </c>
      <c r="BG34" s="331">
        <v>97</v>
      </c>
      <c r="BH34" s="330">
        <v>0.37189656500000007</v>
      </c>
      <c r="BI34" s="331">
        <v>67.900000000000006</v>
      </c>
      <c r="BJ34" s="330">
        <v>0.19796</v>
      </c>
      <c r="BK34" s="331">
        <v>36.6</v>
      </c>
      <c r="BL34" s="330">
        <v>9.8099999999999993E-2</v>
      </c>
      <c r="BM34" s="331">
        <v>21</v>
      </c>
    </row>
    <row r="35" spans="1:65">
      <c r="A35" s="323"/>
      <c r="B35" s="332"/>
      <c r="C35" s="323" t="s">
        <v>136</v>
      </c>
      <c r="D35" s="329"/>
      <c r="E35" s="330"/>
      <c r="F35" s="330">
        <v>0</v>
      </c>
      <c r="G35" s="331">
        <v>0</v>
      </c>
      <c r="H35" s="330">
        <v>0</v>
      </c>
      <c r="I35" s="331">
        <v>0</v>
      </c>
      <c r="J35" s="330">
        <v>0</v>
      </c>
      <c r="K35" s="331">
        <v>0</v>
      </c>
      <c r="L35" s="330">
        <v>0</v>
      </c>
      <c r="M35" s="331">
        <v>0</v>
      </c>
      <c r="N35" s="330">
        <v>0</v>
      </c>
      <c r="O35" s="331">
        <v>0</v>
      </c>
      <c r="P35" s="330">
        <v>0</v>
      </c>
      <c r="Q35" s="331">
        <v>0</v>
      </c>
      <c r="R35" s="330">
        <v>0</v>
      </c>
      <c r="S35" s="331">
        <v>0</v>
      </c>
      <c r="T35" s="330">
        <v>0</v>
      </c>
      <c r="U35" s="331">
        <v>0</v>
      </c>
      <c r="V35" s="330">
        <v>0.21727867700000003</v>
      </c>
      <c r="W35" s="331">
        <v>31.5</v>
      </c>
      <c r="X35" s="330">
        <v>0.24160627199999998</v>
      </c>
      <c r="Y35" s="331">
        <v>34.5</v>
      </c>
      <c r="Z35" s="330">
        <v>0.11665387200000001</v>
      </c>
      <c r="AA35" s="331">
        <v>16</v>
      </c>
      <c r="AB35" s="330">
        <v>0.238871747</v>
      </c>
      <c r="AC35" s="331">
        <v>33</v>
      </c>
      <c r="AD35" s="330">
        <v>0.29676725999999998</v>
      </c>
      <c r="AE35" s="331">
        <v>40.5</v>
      </c>
      <c r="AF35" s="330">
        <v>0.10412538</v>
      </c>
      <c r="AG35" s="331">
        <v>14.8</v>
      </c>
      <c r="AH35" s="330">
        <v>0.27955764999999999</v>
      </c>
      <c r="AI35" s="331">
        <v>39.849999999999994</v>
      </c>
      <c r="AJ35" s="330">
        <v>0.17621614400000002</v>
      </c>
      <c r="AK35" s="331">
        <v>25</v>
      </c>
      <c r="AL35" s="330">
        <v>0.18533012599999998</v>
      </c>
      <c r="AM35" s="331">
        <v>26.2</v>
      </c>
      <c r="AN35" s="330">
        <v>3.5180700000000004E-4</v>
      </c>
      <c r="AO35" s="331">
        <v>0.05</v>
      </c>
      <c r="AP35" s="330">
        <v>2.3614458000000001E-2</v>
      </c>
      <c r="AQ35" s="331">
        <v>3.5</v>
      </c>
      <c r="AR35" s="330">
        <v>0.104298796</v>
      </c>
      <c r="AS35" s="331">
        <v>15.9</v>
      </c>
      <c r="AT35" s="330">
        <v>0</v>
      </c>
      <c r="AU35" s="331">
        <v>0</v>
      </c>
      <c r="AV35" s="330">
        <v>3.0843400000000001E-4</v>
      </c>
      <c r="AW35" s="331">
        <v>0.05</v>
      </c>
      <c r="AX35" s="330">
        <v>0</v>
      </c>
      <c r="AY35" s="331">
        <v>0</v>
      </c>
      <c r="AZ35" s="330">
        <v>0</v>
      </c>
      <c r="BA35" s="331">
        <v>0</v>
      </c>
      <c r="BB35" s="330">
        <v>0</v>
      </c>
      <c r="BC35" s="331">
        <v>0</v>
      </c>
      <c r="BD35" s="330">
        <v>4.8637644000000001E-2</v>
      </c>
      <c r="BE35" s="331">
        <v>9.1999999999999993</v>
      </c>
      <c r="BF35" s="330">
        <v>0</v>
      </c>
      <c r="BG35" s="331">
        <v>0</v>
      </c>
      <c r="BH35" s="330">
        <v>0</v>
      </c>
      <c r="BI35" s="331">
        <v>0</v>
      </c>
      <c r="BJ35" s="330">
        <v>0</v>
      </c>
      <c r="BK35" s="331">
        <v>0</v>
      </c>
      <c r="BL35" s="330">
        <v>0</v>
      </c>
      <c r="BM35" s="331">
        <v>0</v>
      </c>
    </row>
    <row r="36" spans="1:65">
      <c r="A36" s="323"/>
      <c r="B36" s="332"/>
      <c r="C36" s="323" t="s">
        <v>137</v>
      </c>
      <c r="D36" s="329"/>
      <c r="E36" s="330"/>
      <c r="F36" s="330">
        <v>0.28677186199999999</v>
      </c>
      <c r="G36" s="331">
        <v>54.4</v>
      </c>
      <c r="H36" s="330">
        <v>0.39419116599999998</v>
      </c>
      <c r="I36" s="331">
        <v>73.05</v>
      </c>
      <c r="J36" s="330">
        <v>0.60299407999999999</v>
      </c>
      <c r="K36" s="331">
        <v>104.15</v>
      </c>
      <c r="L36" s="330">
        <v>1.6852048819999998</v>
      </c>
      <c r="M36" s="331">
        <v>318.66000000000003</v>
      </c>
      <c r="N36" s="330">
        <v>1.043760129</v>
      </c>
      <c r="O36" s="331">
        <v>183.92000000000002</v>
      </c>
      <c r="P36" s="330">
        <v>0.81914797699999997</v>
      </c>
      <c r="Q36" s="331">
        <v>129.38999999999999</v>
      </c>
      <c r="R36" s="330">
        <v>0.33649918200000001</v>
      </c>
      <c r="S36" s="331">
        <v>47.8</v>
      </c>
      <c r="T36" s="330">
        <v>0.19888494300000001</v>
      </c>
      <c r="U36" s="331">
        <v>28</v>
      </c>
      <c r="V36" s="330">
        <v>0.28882000000000002</v>
      </c>
      <c r="W36" s="331">
        <v>37.200000000000003</v>
      </c>
      <c r="X36" s="330">
        <v>0.137082601</v>
      </c>
      <c r="Y36" s="331">
        <v>19</v>
      </c>
      <c r="Z36" s="330">
        <v>9.8079366000000001E-2</v>
      </c>
      <c r="AA36" s="331">
        <v>13.049999999999999</v>
      </c>
      <c r="AB36" s="330">
        <v>0.12491013300000002</v>
      </c>
      <c r="AC36" s="331">
        <v>15.35</v>
      </c>
      <c r="AD36" s="330">
        <v>1.1694170559999999</v>
      </c>
      <c r="AE36" s="331">
        <v>150.05000000000001</v>
      </c>
      <c r="AF36" s="330">
        <v>0.54836175600000003</v>
      </c>
      <c r="AG36" s="331">
        <v>72.45</v>
      </c>
      <c r="AH36" s="330">
        <v>7.120715200000001E-2</v>
      </c>
      <c r="AI36" s="331">
        <v>10.050000000000001</v>
      </c>
      <c r="AJ36" s="330">
        <v>0.50789996599999998</v>
      </c>
      <c r="AK36" s="331">
        <v>66.5</v>
      </c>
      <c r="AL36" s="330">
        <v>0.284491041</v>
      </c>
      <c r="AM36" s="331">
        <v>41.599999999999994</v>
      </c>
      <c r="AN36" s="330">
        <v>0.10110840100000001</v>
      </c>
      <c r="AO36" s="331">
        <v>15.2</v>
      </c>
      <c r="AP36" s="330">
        <v>0.23895463300000003</v>
      </c>
      <c r="AQ36" s="331">
        <v>39.1</v>
      </c>
      <c r="AR36" s="330">
        <v>9.7079518000000004E-2</v>
      </c>
      <c r="AS36" s="331">
        <v>17</v>
      </c>
      <c r="AT36" s="330">
        <v>0.22272</v>
      </c>
      <c r="AU36" s="331">
        <v>38.9</v>
      </c>
      <c r="AV36" s="330">
        <v>0.50794360799999994</v>
      </c>
      <c r="AW36" s="331">
        <v>87.7</v>
      </c>
      <c r="AX36" s="330">
        <v>0.43118820700000005</v>
      </c>
      <c r="AY36" s="331">
        <v>73</v>
      </c>
      <c r="AZ36" s="330">
        <v>0.49618000000000001</v>
      </c>
      <c r="BA36" s="331">
        <v>85.3</v>
      </c>
      <c r="BB36" s="330">
        <v>0.530949377</v>
      </c>
      <c r="BC36" s="331">
        <v>84.9</v>
      </c>
      <c r="BD36" s="330">
        <v>0.23635215800000001</v>
      </c>
      <c r="BE36" s="331">
        <v>36.5</v>
      </c>
      <c r="BF36" s="330">
        <v>0.35248278499999997</v>
      </c>
      <c r="BG36" s="331">
        <v>60.500000000000007</v>
      </c>
      <c r="BH36" s="330">
        <v>0.24845658800000001</v>
      </c>
      <c r="BI36" s="331">
        <v>40.199999999999996</v>
      </c>
      <c r="BJ36" s="330">
        <v>0.33380179700000001</v>
      </c>
      <c r="BK36" s="331">
        <v>59.900000000000006</v>
      </c>
      <c r="BL36" s="330">
        <v>0.46721442600000002</v>
      </c>
      <c r="BM36" s="331">
        <v>91.05</v>
      </c>
    </row>
    <row r="37" spans="1:65">
      <c r="A37" s="323"/>
      <c r="B37" s="332"/>
      <c r="C37" s="323" t="s">
        <v>138</v>
      </c>
      <c r="D37" s="329"/>
      <c r="E37" s="330"/>
      <c r="F37" s="330">
        <v>1.1521159189999999</v>
      </c>
      <c r="G37" s="331">
        <v>182.64999999999998</v>
      </c>
      <c r="H37" s="330">
        <v>1.428667372</v>
      </c>
      <c r="I37" s="331">
        <v>220.90000000000006</v>
      </c>
      <c r="J37" s="330">
        <v>1.4945925760000001</v>
      </c>
      <c r="K37" s="331">
        <v>228.15</v>
      </c>
      <c r="L37" s="330">
        <v>2.6358937769999997</v>
      </c>
      <c r="M37" s="331">
        <v>400.55</v>
      </c>
      <c r="N37" s="330">
        <v>2.5413932790000002</v>
      </c>
      <c r="O37" s="331">
        <v>371.17</v>
      </c>
      <c r="P37" s="330">
        <v>2.610063625</v>
      </c>
      <c r="Q37" s="331">
        <v>393.32000000000005</v>
      </c>
      <c r="R37" s="330">
        <v>4.3410675950000002</v>
      </c>
      <c r="S37" s="331">
        <v>665.5</v>
      </c>
      <c r="T37" s="330">
        <v>2.7492676619999998</v>
      </c>
      <c r="U37" s="331">
        <v>417.13000000000005</v>
      </c>
      <c r="V37" s="330">
        <v>2.2577544249999999</v>
      </c>
      <c r="W37" s="331">
        <v>325.65000000000003</v>
      </c>
      <c r="X37" s="330">
        <v>6.4195161770000002</v>
      </c>
      <c r="Y37" s="331">
        <v>887.17000000000007</v>
      </c>
      <c r="Z37" s="330">
        <v>4.3817527079999996</v>
      </c>
      <c r="AA37" s="331">
        <v>578.24</v>
      </c>
      <c r="AB37" s="330">
        <v>3.6680432449999998</v>
      </c>
      <c r="AC37" s="331">
        <v>495.84000000000003</v>
      </c>
      <c r="AD37" s="330">
        <v>3.6833187689999995</v>
      </c>
      <c r="AE37" s="331">
        <v>486.16999999999996</v>
      </c>
      <c r="AF37" s="330">
        <v>4.4451013719999999</v>
      </c>
      <c r="AG37" s="331">
        <v>588.48</v>
      </c>
      <c r="AH37" s="330">
        <v>3.6931400310000004</v>
      </c>
      <c r="AI37" s="331">
        <v>485.59</v>
      </c>
      <c r="AJ37" s="330">
        <v>3.2791353829999998</v>
      </c>
      <c r="AK37" s="331">
        <v>439.69</v>
      </c>
      <c r="AL37" s="330">
        <v>1.9953500479999999</v>
      </c>
      <c r="AM37" s="331">
        <v>273.2</v>
      </c>
      <c r="AN37" s="330">
        <v>0.27028799999999997</v>
      </c>
      <c r="AO37" s="331">
        <v>37.540000000000006</v>
      </c>
      <c r="AP37" s="330">
        <v>0.12700799999999998</v>
      </c>
      <c r="AQ37" s="331">
        <v>15.119999999999997</v>
      </c>
      <c r="AR37" s="330">
        <v>1.1326019389999999</v>
      </c>
      <c r="AS37" s="331">
        <v>140.87</v>
      </c>
      <c r="AT37" s="330">
        <v>0.28423305199999999</v>
      </c>
      <c r="AU37" s="331">
        <v>34.879999999999995</v>
      </c>
      <c r="AV37" s="330">
        <v>0.98197015300000001</v>
      </c>
      <c r="AW37" s="331">
        <v>134.07999999999998</v>
      </c>
      <c r="AX37" s="330">
        <v>1.087094418</v>
      </c>
      <c r="AY37" s="331">
        <v>163.43</v>
      </c>
      <c r="AZ37" s="330">
        <v>3.0917668780000001</v>
      </c>
      <c r="BA37" s="331">
        <v>459.47000000000008</v>
      </c>
      <c r="BB37" s="330">
        <v>1.4624542049999998</v>
      </c>
      <c r="BC37" s="331">
        <v>212.39</v>
      </c>
      <c r="BD37" s="330">
        <v>1.6675224529999999</v>
      </c>
      <c r="BE37" s="331">
        <v>248.98000000000002</v>
      </c>
      <c r="BF37" s="330">
        <v>0.57673600000000003</v>
      </c>
      <c r="BG37" s="331">
        <v>86.08</v>
      </c>
      <c r="BH37" s="330">
        <v>1.2761798959999999</v>
      </c>
      <c r="BI37" s="331">
        <v>190.34</v>
      </c>
      <c r="BJ37" s="330">
        <v>2.7020256730000001</v>
      </c>
      <c r="BK37" s="331">
        <v>423.18999999999994</v>
      </c>
      <c r="BL37" s="330">
        <v>1.542875233</v>
      </c>
      <c r="BM37" s="331">
        <v>266.47999999999996</v>
      </c>
    </row>
    <row r="38" spans="1:65">
      <c r="A38" s="323"/>
      <c r="B38" s="332"/>
      <c r="C38" s="323" t="s">
        <v>139</v>
      </c>
      <c r="D38" s="329"/>
      <c r="E38" s="330"/>
      <c r="F38" s="330">
        <v>0.26717939500000004</v>
      </c>
      <c r="G38" s="331">
        <v>40.449999999999996</v>
      </c>
      <c r="H38" s="330">
        <v>0.32572869599999998</v>
      </c>
      <c r="I38" s="331">
        <v>45.010000000000005</v>
      </c>
      <c r="J38" s="330">
        <v>0.43656499999999998</v>
      </c>
      <c r="K38" s="331">
        <v>62.43</v>
      </c>
      <c r="L38" s="330">
        <v>1.2888278819999999</v>
      </c>
      <c r="M38" s="331">
        <v>205.12</v>
      </c>
      <c r="N38" s="330">
        <v>1.8036611890000001</v>
      </c>
      <c r="O38" s="331">
        <v>287.67</v>
      </c>
      <c r="P38" s="330">
        <v>1.058557194</v>
      </c>
      <c r="Q38" s="331">
        <v>159.11000000000001</v>
      </c>
      <c r="R38" s="330">
        <v>0.86046432500000003</v>
      </c>
      <c r="S38" s="331">
        <v>130.79000000000002</v>
      </c>
      <c r="T38" s="330">
        <v>3.163445E-3</v>
      </c>
      <c r="U38" s="331">
        <v>0.36</v>
      </c>
      <c r="V38" s="330">
        <v>8.6112241000000006E-2</v>
      </c>
      <c r="W38" s="331">
        <v>9.7199999999999989</v>
      </c>
      <c r="X38" s="330">
        <v>0.88181118400000003</v>
      </c>
      <c r="Y38" s="331">
        <v>136.92000000000002</v>
      </c>
      <c r="Z38" s="330">
        <v>0.21602258800000002</v>
      </c>
      <c r="AA38" s="331">
        <v>28.19</v>
      </c>
      <c r="AB38" s="330">
        <v>3.0968459999999999E-3</v>
      </c>
      <c r="AC38" s="331">
        <v>0.36</v>
      </c>
      <c r="AD38" s="330">
        <v>0.94501518699999998</v>
      </c>
      <c r="AE38" s="331">
        <v>149.96000000000004</v>
      </c>
      <c r="AF38" s="330">
        <v>0.29381558000000002</v>
      </c>
      <c r="AG38" s="331">
        <v>45.49</v>
      </c>
      <c r="AH38" s="330">
        <v>6.8035301999999992E-2</v>
      </c>
      <c r="AI38" s="331">
        <v>7.02</v>
      </c>
      <c r="AJ38" s="330">
        <v>0.29514970400000001</v>
      </c>
      <c r="AK38" s="331">
        <v>37.050000000000004</v>
      </c>
      <c r="AL38" s="330">
        <v>0.133934476</v>
      </c>
      <c r="AM38" s="331">
        <v>19.940000000000001</v>
      </c>
      <c r="AN38" s="330">
        <v>1.3680000000000001E-3</v>
      </c>
      <c r="AO38" s="331">
        <v>0.18</v>
      </c>
      <c r="AP38" s="330">
        <v>2.6024096E-2</v>
      </c>
      <c r="AQ38" s="331">
        <v>2.7</v>
      </c>
      <c r="AR38" s="330">
        <v>0</v>
      </c>
      <c r="AS38" s="331">
        <v>0</v>
      </c>
      <c r="AT38" s="330">
        <v>0.55967040000000001</v>
      </c>
      <c r="AU38" s="331">
        <v>77.73</v>
      </c>
      <c r="AV38" s="330">
        <v>0</v>
      </c>
      <c r="AW38" s="331">
        <v>0</v>
      </c>
      <c r="AX38" s="330">
        <v>9.9759030000000012E-3</v>
      </c>
      <c r="AY38" s="331">
        <v>1.08</v>
      </c>
      <c r="AZ38" s="330">
        <v>0.13699293999999998</v>
      </c>
      <c r="BA38" s="331">
        <v>20.2</v>
      </c>
      <c r="BB38" s="330">
        <v>0</v>
      </c>
      <c r="BC38" s="331">
        <v>0</v>
      </c>
      <c r="BD38" s="330">
        <v>0</v>
      </c>
      <c r="BE38" s="331">
        <v>0</v>
      </c>
      <c r="BF38" s="330">
        <v>0.20573279999999999</v>
      </c>
      <c r="BG38" s="331">
        <v>29.340000000000003</v>
      </c>
      <c r="BH38" s="330">
        <v>0.57582</v>
      </c>
      <c r="BI38" s="331">
        <v>82.26</v>
      </c>
      <c r="BJ38" s="330">
        <v>0.14662038400000002</v>
      </c>
      <c r="BK38" s="331">
        <v>19.690000000000001</v>
      </c>
      <c r="BL38" s="330">
        <v>0</v>
      </c>
      <c r="BM38" s="331">
        <v>0</v>
      </c>
    </row>
    <row r="39" spans="1:65">
      <c r="A39" s="323"/>
      <c r="B39" s="332"/>
      <c r="C39" s="323" t="s">
        <v>20</v>
      </c>
      <c r="D39" s="329"/>
      <c r="E39" s="330"/>
      <c r="F39" s="330"/>
      <c r="G39" s="331"/>
      <c r="H39" s="330"/>
      <c r="I39" s="331"/>
      <c r="J39" s="330"/>
      <c r="K39" s="331"/>
      <c r="L39" s="330"/>
      <c r="M39" s="331"/>
      <c r="N39" s="330"/>
      <c r="O39" s="331"/>
      <c r="P39" s="330">
        <v>1.2489749999999999</v>
      </c>
      <c r="Q39" s="331">
        <v>137.25</v>
      </c>
      <c r="R39" s="330">
        <v>0.20311199999999999</v>
      </c>
      <c r="S39" s="331">
        <v>22.32</v>
      </c>
      <c r="T39" s="330">
        <v>0.75648299999999991</v>
      </c>
      <c r="U39" s="331">
        <v>83.13</v>
      </c>
      <c r="V39" s="330">
        <v>0</v>
      </c>
      <c r="W39" s="331">
        <v>0</v>
      </c>
      <c r="X39" s="330">
        <v>0.73782799999999993</v>
      </c>
      <c r="Y39" s="331">
        <v>81.08</v>
      </c>
      <c r="Z39" s="330">
        <v>0.39521300000000004</v>
      </c>
      <c r="AA39" s="331">
        <v>43.43</v>
      </c>
      <c r="AB39" s="330">
        <v>1.1679850000000001</v>
      </c>
      <c r="AC39" s="331">
        <v>128.35</v>
      </c>
      <c r="AD39" s="330">
        <v>0.6762068</v>
      </c>
      <c r="AE39" s="331">
        <v>62.64</v>
      </c>
      <c r="AF39" s="330">
        <v>0.66754800000000003</v>
      </c>
      <c r="AG39" s="331">
        <v>61.81</v>
      </c>
      <c r="AH39" s="330">
        <v>0.22107599999999999</v>
      </c>
      <c r="AI39" s="331">
        <v>20.47</v>
      </c>
      <c r="AJ39" s="330"/>
      <c r="AK39" s="331"/>
      <c r="AL39" s="330">
        <v>0.90018315599999998</v>
      </c>
      <c r="AM39" s="331">
        <v>80.98</v>
      </c>
      <c r="AN39" s="330">
        <v>5.7071355639999997</v>
      </c>
      <c r="AO39" s="331">
        <v>505.22</v>
      </c>
      <c r="AP39" s="330">
        <v>0.91285620000000001</v>
      </c>
      <c r="AQ39" s="331">
        <v>80.040000000000006</v>
      </c>
      <c r="AR39" s="330">
        <v>2.9190102360000001</v>
      </c>
      <c r="AS39" s="331">
        <v>277.77999999999997</v>
      </c>
      <c r="AT39" s="330">
        <v>4.072104014999999</v>
      </c>
      <c r="AU39" s="331">
        <v>403.32999999999993</v>
      </c>
      <c r="AV39" s="330">
        <v>1.6037510790000002</v>
      </c>
      <c r="AW39" s="331">
        <v>163.44999999999999</v>
      </c>
      <c r="AX39" s="330">
        <v>0.61519814100000003</v>
      </c>
      <c r="AY39" s="331">
        <v>61.19</v>
      </c>
      <c r="AZ39" s="330">
        <v>1.7784498379999998</v>
      </c>
      <c r="BA39" s="331">
        <v>182.11</v>
      </c>
      <c r="BB39" s="330">
        <v>2.8250341309999998</v>
      </c>
      <c r="BC39" s="331">
        <v>283.90999999999997</v>
      </c>
      <c r="BD39" s="330">
        <v>3.5401032049999999</v>
      </c>
      <c r="BE39" s="331">
        <v>362.15999999999997</v>
      </c>
      <c r="BF39" s="330">
        <v>2.9971961599999997</v>
      </c>
      <c r="BG39" s="331">
        <v>304.89999999999998</v>
      </c>
      <c r="BH39" s="330">
        <v>2.882884566</v>
      </c>
      <c r="BI39" s="331">
        <v>298.58000000000004</v>
      </c>
      <c r="BJ39" s="330">
        <v>4.4437771250000004</v>
      </c>
      <c r="BK39" s="331">
        <v>445.81000000000006</v>
      </c>
      <c r="BL39" s="330">
        <v>1.2063996760000002</v>
      </c>
      <c r="BM39" s="331">
        <v>120.18</v>
      </c>
    </row>
    <row r="40" spans="1:65">
      <c r="A40" s="323"/>
      <c r="B40" s="332"/>
      <c r="C40" s="323" t="s">
        <v>140</v>
      </c>
      <c r="D40" s="329"/>
      <c r="E40" s="330"/>
      <c r="F40" s="330">
        <v>7.3332138639999984</v>
      </c>
      <c r="G40" s="331">
        <v>453.61</v>
      </c>
      <c r="H40" s="330">
        <v>5.0703877449999988</v>
      </c>
      <c r="I40" s="331">
        <v>354.86</v>
      </c>
      <c r="J40" s="330">
        <v>10.509542554999999</v>
      </c>
      <c r="K40" s="331">
        <v>672.3</v>
      </c>
      <c r="L40" s="330">
        <v>14.322371096000003</v>
      </c>
      <c r="M40" s="331">
        <v>874.6899999999996</v>
      </c>
      <c r="N40" s="330">
        <v>7.7557003600000014</v>
      </c>
      <c r="O40" s="331">
        <v>439.44999999999982</v>
      </c>
      <c r="P40" s="330">
        <v>2.4842944419999995</v>
      </c>
      <c r="Q40" s="331">
        <v>140.74000000000004</v>
      </c>
      <c r="R40" s="330">
        <v>6.7414934700000009</v>
      </c>
      <c r="S40" s="331">
        <v>368.84000000000003</v>
      </c>
      <c r="T40" s="330">
        <v>8.4818303410000002</v>
      </c>
      <c r="U40" s="331">
        <v>465.78999999999996</v>
      </c>
      <c r="V40" s="330">
        <v>9.929096286</v>
      </c>
      <c r="W40" s="331">
        <v>575.87</v>
      </c>
      <c r="X40" s="330">
        <v>5.7658319999999996</v>
      </c>
      <c r="Y40" s="331">
        <v>351.09000000000003</v>
      </c>
      <c r="Z40" s="330">
        <v>10.922924069</v>
      </c>
      <c r="AA40" s="331">
        <v>664.37000000000012</v>
      </c>
      <c r="AB40" s="330">
        <v>5.4612769500000002</v>
      </c>
      <c r="AC40" s="331">
        <v>347.21000000000004</v>
      </c>
      <c r="AD40" s="330">
        <v>3.6590383930000008</v>
      </c>
      <c r="AE40" s="331">
        <v>206.66000000000003</v>
      </c>
      <c r="AF40" s="330">
        <v>10.626271234999997</v>
      </c>
      <c r="AG40" s="331">
        <v>653.21</v>
      </c>
      <c r="AH40" s="330">
        <v>11.035273298</v>
      </c>
      <c r="AI40" s="331">
        <v>710.56</v>
      </c>
      <c r="AJ40" s="330">
        <v>5.5182655680000003</v>
      </c>
      <c r="AK40" s="331">
        <v>361.15999999999997</v>
      </c>
      <c r="AL40" s="330">
        <v>3.1983914499999995</v>
      </c>
      <c r="AM40" s="331">
        <v>203.03</v>
      </c>
      <c r="AN40" s="330">
        <v>5.5530096340000004</v>
      </c>
      <c r="AO40" s="331">
        <v>360.46000000000004</v>
      </c>
      <c r="AP40" s="330">
        <v>2.1862929220000002</v>
      </c>
      <c r="AQ40" s="331">
        <v>139.75</v>
      </c>
      <c r="AR40" s="330">
        <v>1.7464457229999999</v>
      </c>
      <c r="AS40" s="331">
        <v>114.71000000000001</v>
      </c>
      <c r="AT40" s="330">
        <v>0.50782469400000008</v>
      </c>
      <c r="AU40" s="331">
        <v>29.16</v>
      </c>
      <c r="AV40" s="330">
        <v>5.4107335050000014</v>
      </c>
      <c r="AW40" s="331">
        <v>339.43000000000006</v>
      </c>
      <c r="AX40" s="330">
        <v>7.9024703949999999</v>
      </c>
      <c r="AY40" s="331">
        <v>509.9</v>
      </c>
      <c r="AZ40" s="330">
        <v>14.640761877999999</v>
      </c>
      <c r="BA40" s="331">
        <v>916.32999999999993</v>
      </c>
      <c r="BB40" s="330">
        <v>4.3181145299999999</v>
      </c>
      <c r="BC40" s="331">
        <v>282.90999999999997</v>
      </c>
      <c r="BD40" s="330">
        <v>14.370273121</v>
      </c>
      <c r="BE40" s="331">
        <v>942.21000000000026</v>
      </c>
      <c r="BF40" s="330">
        <v>6.1001831319999997</v>
      </c>
      <c r="BG40" s="331">
        <v>405.62999999999994</v>
      </c>
      <c r="BH40" s="330">
        <v>2.0289858880000002</v>
      </c>
      <c r="BI40" s="331">
        <v>132.44000000000003</v>
      </c>
      <c r="BJ40" s="330">
        <v>11.071922556999999</v>
      </c>
      <c r="BK40" s="331">
        <v>666.02</v>
      </c>
      <c r="BL40" s="330">
        <v>5.4687180460000002</v>
      </c>
      <c r="BM40" s="331">
        <v>354.65</v>
      </c>
    </row>
    <row r="41" spans="1:65">
      <c r="A41" s="323"/>
      <c r="B41" s="332"/>
      <c r="C41" s="333" t="s">
        <v>141</v>
      </c>
      <c r="D41" s="329"/>
      <c r="E41" s="330"/>
      <c r="F41" s="330">
        <v>0</v>
      </c>
      <c r="G41" s="331">
        <v>0</v>
      </c>
      <c r="H41" s="330">
        <v>0</v>
      </c>
      <c r="I41" s="331">
        <v>0</v>
      </c>
      <c r="J41" s="330">
        <v>0</v>
      </c>
      <c r="K41" s="331">
        <v>0</v>
      </c>
      <c r="L41" s="330">
        <v>12.328200764000002</v>
      </c>
      <c r="M41" s="331">
        <v>988.81000000000017</v>
      </c>
      <c r="N41" s="330">
        <v>0</v>
      </c>
      <c r="O41" s="331">
        <v>0</v>
      </c>
      <c r="P41" s="330">
        <v>0</v>
      </c>
      <c r="Q41" s="331">
        <v>0</v>
      </c>
      <c r="R41" s="330">
        <v>0</v>
      </c>
      <c r="S41" s="331">
        <v>0</v>
      </c>
      <c r="T41" s="330">
        <v>0</v>
      </c>
      <c r="U41" s="331">
        <v>0</v>
      </c>
      <c r="V41" s="330">
        <v>0</v>
      </c>
      <c r="W41" s="331">
        <v>0</v>
      </c>
      <c r="X41" s="330">
        <v>0</v>
      </c>
      <c r="Y41" s="331">
        <v>0</v>
      </c>
      <c r="Z41" s="330">
        <v>0</v>
      </c>
      <c r="AA41" s="331">
        <v>0</v>
      </c>
      <c r="AB41" s="330">
        <v>0</v>
      </c>
      <c r="AC41" s="331">
        <v>0</v>
      </c>
      <c r="AD41" s="330">
        <v>0</v>
      </c>
      <c r="AE41" s="331">
        <v>0</v>
      </c>
      <c r="AF41" s="330">
        <v>0</v>
      </c>
      <c r="AG41" s="331">
        <v>0</v>
      </c>
      <c r="AH41" s="330">
        <v>0</v>
      </c>
      <c r="AI41" s="331">
        <v>0</v>
      </c>
      <c r="AJ41" s="330">
        <v>0</v>
      </c>
      <c r="AK41" s="331">
        <v>0</v>
      </c>
      <c r="AL41" s="330">
        <v>0</v>
      </c>
      <c r="AM41" s="331">
        <v>0</v>
      </c>
      <c r="AN41" s="330">
        <v>0</v>
      </c>
      <c r="AO41" s="331">
        <v>0</v>
      </c>
      <c r="AP41" s="330">
        <v>0</v>
      </c>
      <c r="AQ41" s="331">
        <v>0</v>
      </c>
      <c r="AR41" s="330">
        <v>0</v>
      </c>
      <c r="AS41" s="331">
        <v>0</v>
      </c>
      <c r="AT41" s="330">
        <v>0</v>
      </c>
      <c r="AU41" s="331">
        <v>0</v>
      </c>
      <c r="AV41" s="330">
        <v>0</v>
      </c>
      <c r="AW41" s="331">
        <v>0</v>
      </c>
      <c r="AX41" s="330">
        <v>0</v>
      </c>
      <c r="AY41" s="331">
        <v>0</v>
      </c>
      <c r="AZ41" s="330">
        <v>0</v>
      </c>
      <c r="BA41" s="331">
        <v>0</v>
      </c>
      <c r="BB41" s="330">
        <v>0</v>
      </c>
      <c r="BC41" s="331">
        <v>0</v>
      </c>
      <c r="BD41" s="330">
        <v>0</v>
      </c>
      <c r="BE41" s="331">
        <v>0</v>
      </c>
      <c r="BF41" s="330">
        <v>0</v>
      </c>
      <c r="BG41" s="331">
        <v>0</v>
      </c>
      <c r="BH41" s="330">
        <v>0</v>
      </c>
      <c r="BI41" s="331">
        <v>0</v>
      </c>
      <c r="BJ41" s="330">
        <v>0</v>
      </c>
      <c r="BK41" s="331">
        <v>0</v>
      </c>
      <c r="BL41" s="330">
        <v>0</v>
      </c>
      <c r="BM41" s="331">
        <v>0</v>
      </c>
    </row>
    <row r="42" spans="1:65">
      <c r="A42" s="323"/>
      <c r="B42" s="332"/>
      <c r="C42" s="323" t="s">
        <v>142</v>
      </c>
      <c r="D42" s="329"/>
      <c r="E42" s="330"/>
      <c r="F42" s="330">
        <v>0</v>
      </c>
      <c r="G42" s="331">
        <v>0</v>
      </c>
      <c r="H42" s="330">
        <v>4.2724350000000001E-2</v>
      </c>
      <c r="I42" s="331">
        <v>2</v>
      </c>
      <c r="J42" s="330">
        <v>0</v>
      </c>
      <c r="K42" s="331">
        <v>0</v>
      </c>
      <c r="L42" s="330">
        <v>1.327249E-3</v>
      </c>
      <c r="M42" s="331">
        <v>0.05</v>
      </c>
      <c r="N42" s="330">
        <v>0.95947478599999991</v>
      </c>
      <c r="O42" s="331">
        <v>40.725000000000001</v>
      </c>
      <c r="P42" s="330">
        <v>6.3749999999999996E-3</v>
      </c>
      <c r="Q42" s="331">
        <v>0.25</v>
      </c>
      <c r="R42" s="330">
        <v>0.90712702599999995</v>
      </c>
      <c r="S42" s="331">
        <v>40</v>
      </c>
      <c r="T42" s="330">
        <v>0</v>
      </c>
      <c r="U42" s="331">
        <v>0</v>
      </c>
      <c r="V42" s="330">
        <v>0.451410113</v>
      </c>
      <c r="W42" s="331">
        <v>20</v>
      </c>
      <c r="X42" s="330">
        <v>1.1239257089999999</v>
      </c>
      <c r="Y42" s="331">
        <v>50</v>
      </c>
      <c r="Z42" s="330">
        <v>0.32717970699999993</v>
      </c>
      <c r="AA42" s="331">
        <v>15.05</v>
      </c>
      <c r="AB42" s="330">
        <v>-0.92341965599999998</v>
      </c>
      <c r="AC42" s="331">
        <v>-39.975000000000001</v>
      </c>
      <c r="AD42" s="330">
        <v>0.46557571100000006</v>
      </c>
      <c r="AE42" s="331">
        <v>20</v>
      </c>
      <c r="AF42" s="330">
        <v>1.1275051970000001</v>
      </c>
      <c r="AG42" s="331">
        <v>52</v>
      </c>
      <c r="AH42" s="330">
        <v>0.84449355100000001</v>
      </c>
      <c r="AI42" s="331">
        <v>40</v>
      </c>
      <c r="AJ42" s="330">
        <v>1.7966906169999999</v>
      </c>
      <c r="AK42" s="331">
        <v>83.2</v>
      </c>
      <c r="AL42" s="330">
        <v>1.1050312139999998</v>
      </c>
      <c r="AM42" s="331">
        <v>45.128</v>
      </c>
      <c r="AN42" s="330">
        <v>1.1557414770000001</v>
      </c>
      <c r="AO42" s="331">
        <v>52</v>
      </c>
      <c r="AP42" s="330">
        <v>0.87174351300000008</v>
      </c>
      <c r="AQ42" s="331">
        <v>40</v>
      </c>
      <c r="AR42" s="330">
        <v>1.4015379229999998</v>
      </c>
      <c r="AS42" s="331">
        <v>64</v>
      </c>
      <c r="AT42" s="330">
        <v>0</v>
      </c>
      <c r="AU42" s="331">
        <v>0</v>
      </c>
      <c r="AV42" s="330">
        <v>0.51643507399999999</v>
      </c>
      <c r="AW42" s="331">
        <v>24</v>
      </c>
      <c r="AX42" s="330">
        <v>0</v>
      </c>
      <c r="AY42" s="331">
        <v>0</v>
      </c>
      <c r="AZ42" s="330">
        <v>1.69212867</v>
      </c>
      <c r="BA42" s="331">
        <v>80</v>
      </c>
      <c r="BB42" s="330">
        <v>0.96110961599999989</v>
      </c>
      <c r="BC42" s="331">
        <v>46</v>
      </c>
      <c r="BD42" s="330">
        <v>0</v>
      </c>
      <c r="BE42" s="331">
        <v>0</v>
      </c>
      <c r="BF42" s="330">
        <v>0</v>
      </c>
      <c r="BG42" s="331">
        <v>0</v>
      </c>
      <c r="BH42" s="330">
        <v>0</v>
      </c>
      <c r="BI42" s="331">
        <v>0</v>
      </c>
      <c r="BJ42" s="330">
        <v>0</v>
      </c>
      <c r="BK42" s="331">
        <v>0</v>
      </c>
      <c r="BL42" s="330">
        <v>0</v>
      </c>
      <c r="BM42" s="331">
        <v>0</v>
      </c>
    </row>
    <row r="43" spans="1:65">
      <c r="A43" s="323"/>
      <c r="B43" s="332"/>
      <c r="C43" s="323" t="s">
        <v>143</v>
      </c>
      <c r="D43" s="329"/>
      <c r="E43" s="330"/>
      <c r="F43" s="330"/>
      <c r="G43" s="331"/>
      <c r="H43" s="330"/>
      <c r="I43" s="331"/>
      <c r="J43" s="330"/>
      <c r="K43" s="331"/>
      <c r="L43" s="330"/>
      <c r="M43" s="331"/>
      <c r="N43" s="330"/>
      <c r="O43" s="331"/>
      <c r="P43" s="330"/>
      <c r="Q43" s="331"/>
      <c r="R43" s="330"/>
      <c r="S43" s="331"/>
      <c r="T43" s="330"/>
      <c r="U43" s="331"/>
      <c r="V43" s="330"/>
      <c r="W43" s="331"/>
      <c r="X43" s="330"/>
      <c r="Y43" s="331"/>
      <c r="Z43" s="330"/>
      <c r="AA43" s="331"/>
      <c r="AB43" s="330"/>
      <c r="AC43" s="331"/>
      <c r="AD43" s="330"/>
      <c r="AE43" s="331"/>
      <c r="AF43" s="330"/>
      <c r="AG43" s="331"/>
      <c r="AH43" s="330"/>
      <c r="AI43" s="331"/>
      <c r="AJ43" s="330"/>
      <c r="AK43" s="331"/>
      <c r="AL43" s="330"/>
      <c r="AM43" s="331"/>
      <c r="AN43" s="330"/>
      <c r="AO43" s="331"/>
      <c r="AP43" s="330"/>
      <c r="AQ43" s="331"/>
      <c r="AR43" s="330">
        <v>0.13612026699999999</v>
      </c>
      <c r="AS43" s="331">
        <v>19.579999999999998</v>
      </c>
      <c r="AT43" s="330"/>
      <c r="AU43" s="331"/>
      <c r="AV43" s="330"/>
      <c r="AW43" s="331"/>
      <c r="AX43" s="330"/>
      <c r="AY43" s="331"/>
      <c r="AZ43" s="330"/>
      <c r="BA43" s="331"/>
      <c r="BB43" s="330">
        <v>0</v>
      </c>
      <c r="BC43" s="331">
        <v>0</v>
      </c>
      <c r="BD43" s="330">
        <v>0</v>
      </c>
      <c r="BE43" s="331">
        <v>0</v>
      </c>
      <c r="BF43" s="330">
        <v>0</v>
      </c>
      <c r="BG43" s="331">
        <v>0</v>
      </c>
      <c r="BH43" s="330">
        <v>0</v>
      </c>
      <c r="BI43" s="331">
        <v>0</v>
      </c>
      <c r="BJ43" s="330">
        <v>0</v>
      </c>
      <c r="BK43" s="331">
        <v>0</v>
      </c>
      <c r="BL43" s="330">
        <v>0</v>
      </c>
      <c r="BM43" s="331">
        <v>0</v>
      </c>
    </row>
    <row r="44" spans="1:65">
      <c r="A44" s="323"/>
      <c r="B44" s="332"/>
      <c r="C44" s="323" t="s">
        <v>144</v>
      </c>
      <c r="D44" s="329"/>
      <c r="E44" s="330"/>
      <c r="F44" s="330">
        <v>2.1172149810000009</v>
      </c>
      <c r="G44" s="331">
        <v>344.66</v>
      </c>
      <c r="H44" s="330">
        <v>1.2450187000000001</v>
      </c>
      <c r="I44" s="331">
        <v>184.49999999999997</v>
      </c>
      <c r="J44" s="330">
        <v>2.534969174</v>
      </c>
      <c r="K44" s="331">
        <v>381.28999999999996</v>
      </c>
      <c r="L44" s="330">
        <v>4.0791624390000001</v>
      </c>
      <c r="M44" s="331">
        <v>616.29999999999995</v>
      </c>
      <c r="N44" s="330">
        <v>4.8869638960000001</v>
      </c>
      <c r="O44" s="331">
        <v>745.56000000000006</v>
      </c>
      <c r="P44" s="330">
        <v>3.2807253790000002</v>
      </c>
      <c r="Q44" s="331">
        <v>513.54</v>
      </c>
      <c r="R44" s="330">
        <v>3.057330318</v>
      </c>
      <c r="S44" s="331">
        <v>463.79000000000013</v>
      </c>
      <c r="T44" s="330">
        <v>4.0597412640000012</v>
      </c>
      <c r="U44" s="331">
        <v>592.62</v>
      </c>
      <c r="V44" s="330">
        <v>0.86237213200000007</v>
      </c>
      <c r="W44" s="331">
        <v>109.76</v>
      </c>
      <c r="X44" s="330">
        <v>0.79502296500000003</v>
      </c>
      <c r="Y44" s="331">
        <v>108.97</v>
      </c>
      <c r="Z44" s="330">
        <v>3.2048285939999999</v>
      </c>
      <c r="AA44" s="331">
        <v>491.47</v>
      </c>
      <c r="AB44" s="330">
        <v>5.210910085000001</v>
      </c>
      <c r="AC44" s="331">
        <v>816.37000000000012</v>
      </c>
      <c r="AD44" s="330">
        <v>3.3278289439999993</v>
      </c>
      <c r="AE44" s="331">
        <v>474.15000000000009</v>
      </c>
      <c r="AF44" s="330">
        <v>2.27335501</v>
      </c>
      <c r="AG44" s="331">
        <v>344.43000000000006</v>
      </c>
      <c r="AH44" s="330">
        <v>2.644041375</v>
      </c>
      <c r="AI44" s="331">
        <v>403.09000000000003</v>
      </c>
      <c r="AJ44" s="330">
        <v>3.6184280640000011</v>
      </c>
      <c r="AK44" s="331">
        <v>549.49000000000012</v>
      </c>
      <c r="AL44" s="330">
        <v>2.1411549000000001</v>
      </c>
      <c r="AM44" s="331">
        <v>320.51</v>
      </c>
      <c r="AN44" s="330">
        <v>3.4686564779999998</v>
      </c>
      <c r="AO44" s="331">
        <v>544.95999999999992</v>
      </c>
      <c r="AP44" s="330">
        <v>3.8496354200000003</v>
      </c>
      <c r="AQ44" s="331">
        <v>588.76</v>
      </c>
      <c r="AR44" s="330">
        <v>0.58537099999999997</v>
      </c>
      <c r="AS44" s="331">
        <v>83.6</v>
      </c>
      <c r="AT44" s="330">
        <v>2.8349828640000005</v>
      </c>
      <c r="AU44" s="331">
        <v>399.03000000000009</v>
      </c>
      <c r="AV44" s="330">
        <v>1.3005439999999999</v>
      </c>
      <c r="AW44" s="331">
        <v>177.59</v>
      </c>
      <c r="AX44" s="330">
        <v>1.167088382</v>
      </c>
      <c r="AY44" s="331">
        <v>161.10000000000002</v>
      </c>
      <c r="AZ44" s="330">
        <v>4.5157826720000003</v>
      </c>
      <c r="BA44" s="331">
        <v>662.51</v>
      </c>
      <c r="BB44" s="330">
        <v>2.9966446759999998</v>
      </c>
      <c r="BC44" s="331">
        <v>429.28999999999996</v>
      </c>
      <c r="BD44" s="330">
        <v>5.332202487</v>
      </c>
      <c r="BE44" s="331">
        <v>791.91</v>
      </c>
      <c r="BF44" s="330">
        <v>4.5042044689999994</v>
      </c>
      <c r="BG44" s="331">
        <v>656.3900000000001</v>
      </c>
      <c r="BH44" s="330">
        <v>5.7194340480000001</v>
      </c>
      <c r="BI44" s="331">
        <v>867</v>
      </c>
      <c r="BJ44" s="330">
        <v>2.9004605730000006</v>
      </c>
      <c r="BK44" s="331">
        <v>430.81000000000006</v>
      </c>
      <c r="BL44" s="330">
        <v>2.9066990830000003</v>
      </c>
      <c r="BM44" s="331">
        <v>418.26000000000005</v>
      </c>
    </row>
    <row r="45" spans="1:65">
      <c r="A45" s="323"/>
      <c r="B45" s="332"/>
      <c r="C45" s="323" t="s">
        <v>145</v>
      </c>
      <c r="D45" s="329"/>
      <c r="E45" s="330"/>
      <c r="F45" s="330">
        <v>1.401214862</v>
      </c>
      <c r="G45" s="331">
        <v>155.63</v>
      </c>
      <c r="H45" s="330">
        <v>1.4274534269999999</v>
      </c>
      <c r="I45" s="331">
        <v>157.05999999999997</v>
      </c>
      <c r="J45" s="330">
        <v>1.565989431</v>
      </c>
      <c r="K45" s="331">
        <v>157.44</v>
      </c>
      <c r="L45" s="330">
        <v>1.5613189430000001</v>
      </c>
      <c r="M45" s="331">
        <v>156.80000000000001</v>
      </c>
      <c r="N45" s="330">
        <v>1.596812806</v>
      </c>
      <c r="O45" s="331">
        <v>155.85999999999999</v>
      </c>
      <c r="P45" s="330">
        <v>1.7268171910000001</v>
      </c>
      <c r="Q45" s="331">
        <v>156.69999999999999</v>
      </c>
      <c r="R45" s="330">
        <v>3.2427018900000002</v>
      </c>
      <c r="S45" s="331">
        <v>317.05</v>
      </c>
      <c r="T45" s="330">
        <v>1.2462606859999998</v>
      </c>
      <c r="U45" s="331">
        <v>118.56</v>
      </c>
      <c r="V45" s="330">
        <v>4.4342750880000006</v>
      </c>
      <c r="W45" s="331">
        <v>432.04</v>
      </c>
      <c r="X45" s="330">
        <v>1.220028393</v>
      </c>
      <c r="Y45" s="331">
        <v>118.15</v>
      </c>
      <c r="Z45" s="330">
        <v>3.6665584070000001</v>
      </c>
      <c r="AA45" s="331">
        <v>354.53</v>
      </c>
      <c r="AB45" s="330">
        <v>3.5617899620000002</v>
      </c>
      <c r="AC45" s="331">
        <v>354.56000000000006</v>
      </c>
      <c r="AD45" s="330">
        <v>0</v>
      </c>
      <c r="AE45" s="331">
        <v>0</v>
      </c>
      <c r="AF45" s="330">
        <v>1.5214737819999999</v>
      </c>
      <c r="AG45" s="331">
        <v>156.64000000000001</v>
      </c>
      <c r="AH45" s="330">
        <v>1.560683882</v>
      </c>
      <c r="AI45" s="331">
        <v>157.42000000000002</v>
      </c>
      <c r="AJ45" s="330">
        <v>1.5769741669999999</v>
      </c>
      <c r="AK45" s="331">
        <v>157.56</v>
      </c>
      <c r="AL45" s="330">
        <v>1.1322398549999999</v>
      </c>
      <c r="AM45" s="331">
        <v>116.91999999999997</v>
      </c>
      <c r="AN45" s="330">
        <v>1.9342675149999997</v>
      </c>
      <c r="AO45" s="331">
        <v>197.8</v>
      </c>
      <c r="AP45" s="330">
        <v>1.5425536460000002</v>
      </c>
      <c r="AQ45" s="331">
        <v>157.09999999999997</v>
      </c>
      <c r="AR45" s="330">
        <v>0</v>
      </c>
      <c r="AS45" s="331">
        <v>0</v>
      </c>
      <c r="AT45" s="330">
        <v>0</v>
      </c>
      <c r="AU45" s="331">
        <v>0</v>
      </c>
      <c r="AV45" s="330">
        <v>0</v>
      </c>
      <c r="AW45" s="331">
        <v>0</v>
      </c>
      <c r="AX45" s="330">
        <v>0</v>
      </c>
      <c r="AY45" s="331">
        <v>0</v>
      </c>
      <c r="AZ45" s="330">
        <v>0</v>
      </c>
      <c r="BA45" s="331">
        <v>0</v>
      </c>
      <c r="BB45" s="330">
        <v>0</v>
      </c>
      <c r="BC45" s="331">
        <v>0</v>
      </c>
      <c r="BD45" s="330">
        <v>0</v>
      </c>
      <c r="BE45" s="331">
        <v>0</v>
      </c>
      <c r="BF45" s="330">
        <v>0</v>
      </c>
      <c r="BG45" s="331">
        <v>0</v>
      </c>
      <c r="BH45" s="330">
        <v>0</v>
      </c>
      <c r="BI45" s="331">
        <v>0</v>
      </c>
      <c r="BJ45" s="330">
        <v>0</v>
      </c>
      <c r="BK45" s="331">
        <v>0</v>
      </c>
      <c r="BL45" s="330">
        <v>0</v>
      </c>
      <c r="BM45" s="331">
        <v>0</v>
      </c>
    </row>
    <row r="46" spans="1:65">
      <c r="A46" s="323"/>
      <c r="B46" s="332"/>
      <c r="C46" s="323" t="s">
        <v>146</v>
      </c>
      <c r="D46" s="329"/>
      <c r="E46" s="330"/>
      <c r="F46" s="330"/>
      <c r="G46" s="331"/>
      <c r="H46" s="330"/>
      <c r="I46" s="331"/>
      <c r="J46" s="330"/>
      <c r="K46" s="331"/>
      <c r="L46" s="330"/>
      <c r="M46" s="331"/>
      <c r="N46" s="330"/>
      <c r="O46" s="331"/>
      <c r="P46" s="330"/>
      <c r="Q46" s="331"/>
      <c r="R46" s="330"/>
      <c r="S46" s="331"/>
      <c r="T46" s="330"/>
      <c r="U46" s="331"/>
      <c r="V46" s="330"/>
      <c r="W46" s="331"/>
      <c r="X46" s="330"/>
      <c r="Y46" s="331"/>
      <c r="Z46" s="330"/>
      <c r="AA46" s="331"/>
      <c r="AB46" s="330"/>
      <c r="AC46" s="331"/>
      <c r="AD46" s="330"/>
      <c r="AE46" s="331"/>
      <c r="AF46" s="330"/>
      <c r="AG46" s="331"/>
      <c r="AH46" s="330"/>
      <c r="AI46" s="331"/>
      <c r="AJ46" s="330"/>
      <c r="AK46" s="331"/>
      <c r="AL46" s="330"/>
      <c r="AM46" s="331"/>
      <c r="AN46" s="330"/>
      <c r="AO46" s="331"/>
      <c r="AP46" s="330"/>
      <c r="AQ46" s="331"/>
      <c r="AR46" s="330"/>
      <c r="AS46" s="331"/>
      <c r="AT46" s="330"/>
      <c r="AU46" s="331"/>
      <c r="AV46" s="330"/>
      <c r="AW46" s="331"/>
      <c r="AX46" s="330"/>
      <c r="AY46" s="331"/>
      <c r="AZ46" s="330"/>
      <c r="BA46" s="331"/>
      <c r="BB46" s="330">
        <v>0.92361033300000017</v>
      </c>
      <c r="BC46" s="331">
        <v>120.04999999999998</v>
      </c>
      <c r="BD46" s="330">
        <v>0.320863752</v>
      </c>
      <c r="BE46" s="331">
        <v>42.825000000000003</v>
      </c>
      <c r="BF46" s="330">
        <v>1.3600059469999999</v>
      </c>
      <c r="BG46" s="331">
        <v>179.25</v>
      </c>
      <c r="BH46" s="330">
        <v>1.396817E-2</v>
      </c>
      <c r="BI46" s="331">
        <v>1.8</v>
      </c>
      <c r="BJ46" s="330">
        <v>0</v>
      </c>
      <c r="BK46" s="331">
        <v>0</v>
      </c>
      <c r="BL46" s="330">
        <v>0</v>
      </c>
      <c r="BM46" s="331">
        <v>0</v>
      </c>
    </row>
    <row r="47" spans="1:65">
      <c r="A47" s="323"/>
      <c r="B47" s="332"/>
      <c r="C47" s="323" t="s">
        <v>147</v>
      </c>
      <c r="D47" s="329"/>
      <c r="E47" s="330"/>
      <c r="F47" s="330">
        <v>0</v>
      </c>
      <c r="G47" s="331">
        <v>0</v>
      </c>
      <c r="H47" s="330">
        <v>0</v>
      </c>
      <c r="I47" s="331">
        <v>0</v>
      </c>
      <c r="J47" s="330">
        <v>0</v>
      </c>
      <c r="K47" s="331">
        <v>0</v>
      </c>
      <c r="L47" s="330">
        <v>0</v>
      </c>
      <c r="M47" s="331">
        <v>0</v>
      </c>
      <c r="N47" s="330">
        <v>0</v>
      </c>
      <c r="O47" s="331">
        <v>0</v>
      </c>
      <c r="P47" s="330">
        <v>0</v>
      </c>
      <c r="Q47" s="331">
        <v>0</v>
      </c>
      <c r="R47" s="330">
        <v>0</v>
      </c>
      <c r="S47" s="331">
        <v>0</v>
      </c>
      <c r="T47" s="330">
        <v>0</v>
      </c>
      <c r="U47" s="331">
        <v>0</v>
      </c>
      <c r="V47" s="330">
        <v>0</v>
      </c>
      <c r="W47" s="331">
        <v>0</v>
      </c>
      <c r="X47" s="330">
        <v>0</v>
      </c>
      <c r="Y47" s="331">
        <v>0</v>
      </c>
      <c r="Z47" s="330">
        <v>0</v>
      </c>
      <c r="AA47" s="331">
        <v>0</v>
      </c>
      <c r="AB47" s="330">
        <v>0</v>
      </c>
      <c r="AC47" s="331">
        <v>0</v>
      </c>
      <c r="AD47" s="330">
        <v>0</v>
      </c>
      <c r="AE47" s="331">
        <v>0</v>
      </c>
      <c r="AF47" s="330">
        <v>0</v>
      </c>
      <c r="AG47" s="331">
        <v>0</v>
      </c>
      <c r="AH47" s="330">
        <v>0</v>
      </c>
      <c r="AI47" s="331">
        <v>0</v>
      </c>
      <c r="AJ47" s="330">
        <v>0</v>
      </c>
      <c r="AK47" s="331">
        <v>0</v>
      </c>
      <c r="AL47" s="330">
        <v>0</v>
      </c>
      <c r="AM47" s="331">
        <v>0</v>
      </c>
      <c r="AN47" s="330">
        <v>0</v>
      </c>
      <c r="AO47" s="331">
        <v>0</v>
      </c>
      <c r="AP47" s="330">
        <v>0</v>
      </c>
      <c r="AQ47" s="331">
        <v>0</v>
      </c>
      <c r="AR47" s="330">
        <v>0</v>
      </c>
      <c r="AS47" s="331">
        <v>0</v>
      </c>
      <c r="AT47" s="330">
        <v>0</v>
      </c>
      <c r="AU47" s="331">
        <v>0</v>
      </c>
      <c r="AV47" s="330">
        <v>0</v>
      </c>
      <c r="AW47" s="331">
        <v>0</v>
      </c>
      <c r="AX47" s="330">
        <v>0</v>
      </c>
      <c r="AY47" s="331">
        <v>0</v>
      </c>
      <c r="AZ47" s="330">
        <v>0</v>
      </c>
      <c r="BA47" s="331">
        <v>0</v>
      </c>
      <c r="BB47" s="330">
        <v>0</v>
      </c>
      <c r="BC47" s="331">
        <v>0</v>
      </c>
      <c r="BD47" s="330">
        <v>0</v>
      </c>
      <c r="BE47" s="331">
        <v>0</v>
      </c>
      <c r="BF47" s="330">
        <v>0</v>
      </c>
      <c r="BG47" s="331">
        <v>0</v>
      </c>
      <c r="BH47" s="330">
        <v>0</v>
      </c>
      <c r="BI47" s="331">
        <v>0</v>
      </c>
      <c r="BJ47" s="330">
        <v>0</v>
      </c>
      <c r="BK47" s="331">
        <v>0</v>
      </c>
      <c r="BL47" s="330">
        <v>0</v>
      </c>
      <c r="BM47" s="331">
        <v>0</v>
      </c>
    </row>
    <row r="48" spans="1:65">
      <c r="A48" s="323"/>
      <c r="B48" s="332"/>
      <c r="C48" s="323" t="s">
        <v>148</v>
      </c>
      <c r="D48" s="329"/>
      <c r="E48" s="330"/>
      <c r="F48" s="330">
        <v>0</v>
      </c>
      <c r="G48" s="331">
        <v>0</v>
      </c>
      <c r="H48" s="330">
        <v>0</v>
      </c>
      <c r="I48" s="331">
        <v>0</v>
      </c>
      <c r="J48" s="330">
        <v>0</v>
      </c>
      <c r="K48" s="331">
        <v>0</v>
      </c>
      <c r="L48" s="330">
        <v>0</v>
      </c>
      <c r="M48" s="331">
        <v>0</v>
      </c>
      <c r="N48" s="330">
        <v>0</v>
      </c>
      <c r="O48" s="331">
        <v>0</v>
      </c>
      <c r="P48" s="330">
        <v>0</v>
      </c>
      <c r="Q48" s="331">
        <v>0</v>
      </c>
      <c r="R48" s="330">
        <v>0</v>
      </c>
      <c r="S48" s="331">
        <v>0</v>
      </c>
      <c r="T48" s="330">
        <v>0</v>
      </c>
      <c r="U48" s="331">
        <v>0</v>
      </c>
      <c r="V48" s="330">
        <v>0</v>
      </c>
      <c r="W48" s="331">
        <v>0</v>
      </c>
      <c r="X48" s="330">
        <v>0</v>
      </c>
      <c r="Y48" s="331">
        <v>0</v>
      </c>
      <c r="Z48" s="330">
        <v>0</v>
      </c>
      <c r="AA48" s="331">
        <v>0</v>
      </c>
      <c r="AB48" s="330">
        <v>0</v>
      </c>
      <c r="AC48" s="331">
        <v>0</v>
      </c>
      <c r="AD48" s="330">
        <v>0</v>
      </c>
      <c r="AE48" s="331">
        <v>0</v>
      </c>
      <c r="AF48" s="330">
        <v>0</v>
      </c>
      <c r="AG48" s="331">
        <v>0</v>
      </c>
      <c r="AH48" s="330">
        <v>0</v>
      </c>
      <c r="AI48" s="331">
        <v>0</v>
      </c>
      <c r="AJ48" s="330">
        <v>0</v>
      </c>
      <c r="AK48" s="331">
        <v>0</v>
      </c>
      <c r="AL48" s="330">
        <v>0</v>
      </c>
      <c r="AM48" s="331">
        <v>0</v>
      </c>
      <c r="AN48" s="330">
        <v>0</v>
      </c>
      <c r="AO48" s="331">
        <v>0</v>
      </c>
      <c r="AP48" s="330">
        <v>0</v>
      </c>
      <c r="AQ48" s="331">
        <v>0</v>
      </c>
      <c r="AR48" s="330">
        <v>0</v>
      </c>
      <c r="AS48" s="331">
        <v>0</v>
      </c>
      <c r="AT48" s="330">
        <v>0</v>
      </c>
      <c r="AU48" s="331">
        <v>0</v>
      </c>
      <c r="AV48" s="330">
        <v>0</v>
      </c>
      <c r="AW48" s="331">
        <v>0</v>
      </c>
      <c r="AX48" s="330">
        <v>0</v>
      </c>
      <c r="AY48" s="331">
        <v>0</v>
      </c>
      <c r="AZ48" s="330">
        <v>0</v>
      </c>
      <c r="BA48" s="331">
        <v>0</v>
      </c>
      <c r="BB48" s="330">
        <v>0</v>
      </c>
      <c r="BC48" s="331">
        <v>0</v>
      </c>
      <c r="BD48" s="330">
        <v>0</v>
      </c>
      <c r="BE48" s="331">
        <v>0</v>
      </c>
      <c r="BF48" s="330">
        <v>0</v>
      </c>
      <c r="BG48" s="331">
        <v>0</v>
      </c>
      <c r="BH48" s="330">
        <v>0</v>
      </c>
      <c r="BI48" s="331">
        <v>0</v>
      </c>
      <c r="BJ48" s="330">
        <v>0</v>
      </c>
      <c r="BK48" s="331">
        <v>0</v>
      </c>
      <c r="BL48" s="330">
        <v>0</v>
      </c>
      <c r="BM48" s="331">
        <v>0</v>
      </c>
    </row>
    <row r="49" spans="1:65">
      <c r="A49" s="323"/>
      <c r="B49" s="332"/>
      <c r="C49" s="323" t="s">
        <v>149</v>
      </c>
      <c r="D49" s="329"/>
      <c r="E49" s="330"/>
      <c r="F49" s="330"/>
      <c r="G49" s="331"/>
      <c r="H49" s="330"/>
      <c r="I49" s="331"/>
      <c r="J49" s="330"/>
      <c r="K49" s="331"/>
      <c r="L49" s="330"/>
      <c r="M49" s="331"/>
      <c r="N49" s="330"/>
      <c r="O49" s="331"/>
      <c r="P49" s="330"/>
      <c r="Q49" s="331"/>
      <c r="R49" s="330"/>
      <c r="S49" s="331"/>
      <c r="T49" s="330"/>
      <c r="U49" s="331"/>
      <c r="V49" s="330"/>
      <c r="W49" s="331"/>
      <c r="X49" s="330"/>
      <c r="Y49" s="331"/>
      <c r="Z49" s="330"/>
      <c r="AA49" s="331"/>
      <c r="AB49" s="330"/>
      <c r="AC49" s="331"/>
      <c r="AD49" s="330"/>
      <c r="AE49" s="331"/>
      <c r="AF49" s="330"/>
      <c r="AG49" s="331"/>
      <c r="AH49" s="330"/>
      <c r="AI49" s="331"/>
      <c r="AJ49" s="330"/>
      <c r="AK49" s="331"/>
      <c r="AL49" s="330"/>
      <c r="AM49" s="331"/>
      <c r="AN49" s="330"/>
      <c r="AO49" s="331"/>
      <c r="AP49" s="330"/>
      <c r="AQ49" s="331"/>
      <c r="AR49" s="330"/>
      <c r="AS49" s="331"/>
      <c r="AT49" s="330"/>
      <c r="AU49" s="331"/>
      <c r="AV49" s="330"/>
      <c r="AW49" s="331"/>
      <c r="AX49" s="330"/>
      <c r="AY49" s="331"/>
      <c r="AZ49" s="330"/>
      <c r="BA49" s="331"/>
      <c r="BB49" s="330">
        <v>0</v>
      </c>
      <c r="BC49" s="331">
        <v>0</v>
      </c>
      <c r="BD49" s="330">
        <v>0</v>
      </c>
      <c r="BE49" s="331">
        <v>0</v>
      </c>
      <c r="BF49" s="330">
        <v>0</v>
      </c>
      <c r="BG49" s="331">
        <v>0</v>
      </c>
      <c r="BH49" s="330">
        <v>0</v>
      </c>
      <c r="BI49" s="331">
        <v>0</v>
      </c>
      <c r="BJ49" s="330">
        <v>0</v>
      </c>
      <c r="BK49" s="331">
        <v>0</v>
      </c>
      <c r="BL49" s="330">
        <v>0</v>
      </c>
      <c r="BM49" s="331">
        <v>0</v>
      </c>
    </row>
    <row r="50" spans="1:65">
      <c r="A50" s="323"/>
      <c r="B50" s="332"/>
      <c r="C50" s="323" t="s">
        <v>150</v>
      </c>
      <c r="D50" s="329"/>
      <c r="E50" s="330"/>
      <c r="F50" s="330">
        <v>0</v>
      </c>
      <c r="G50" s="331">
        <v>0</v>
      </c>
      <c r="H50" s="330">
        <v>8.051335300000001E-2</v>
      </c>
      <c r="I50" s="331">
        <v>21.23</v>
      </c>
      <c r="J50" s="330">
        <v>0.40557018499999997</v>
      </c>
      <c r="K50" s="331">
        <v>103.98</v>
      </c>
      <c r="L50" s="330">
        <v>1.1910811050000001</v>
      </c>
      <c r="M50" s="331">
        <v>276.91999999999996</v>
      </c>
      <c r="N50" s="330">
        <v>0</v>
      </c>
      <c r="O50" s="331">
        <v>0</v>
      </c>
      <c r="P50" s="330">
        <v>0</v>
      </c>
      <c r="Q50" s="331">
        <v>0</v>
      </c>
      <c r="R50" s="330">
        <v>0</v>
      </c>
      <c r="S50" s="331">
        <v>0</v>
      </c>
      <c r="T50" s="330">
        <v>0</v>
      </c>
      <c r="U50" s="331">
        <v>0</v>
      </c>
      <c r="V50" s="330">
        <v>0</v>
      </c>
      <c r="W50" s="331">
        <v>0</v>
      </c>
      <c r="X50" s="330">
        <v>0</v>
      </c>
      <c r="Y50" s="331">
        <v>0</v>
      </c>
      <c r="Z50" s="330">
        <v>0</v>
      </c>
      <c r="AA50" s="331">
        <v>0</v>
      </c>
      <c r="AB50" s="330">
        <v>0</v>
      </c>
      <c r="AC50" s="331">
        <v>0</v>
      </c>
      <c r="AD50" s="330">
        <v>0</v>
      </c>
      <c r="AE50" s="331">
        <v>0</v>
      </c>
      <c r="AF50" s="330">
        <v>0</v>
      </c>
      <c r="AG50" s="331">
        <v>0</v>
      </c>
      <c r="AH50" s="330">
        <v>0</v>
      </c>
      <c r="AI50" s="331">
        <v>0</v>
      </c>
      <c r="AJ50" s="330">
        <v>0</v>
      </c>
      <c r="AK50" s="331">
        <v>0</v>
      </c>
      <c r="AL50" s="330">
        <v>0</v>
      </c>
      <c r="AM50" s="331">
        <v>0</v>
      </c>
      <c r="AN50" s="330">
        <v>0</v>
      </c>
      <c r="AO50" s="331">
        <v>0</v>
      </c>
      <c r="AP50" s="330">
        <v>0</v>
      </c>
      <c r="AQ50" s="331">
        <v>0</v>
      </c>
      <c r="AR50" s="330">
        <v>0</v>
      </c>
      <c r="AS50" s="331">
        <v>0</v>
      </c>
      <c r="AT50" s="330">
        <v>0</v>
      </c>
      <c r="AU50" s="331">
        <v>0</v>
      </c>
      <c r="AV50" s="330">
        <v>0</v>
      </c>
      <c r="AW50" s="331">
        <v>0</v>
      </c>
      <c r="AX50" s="330">
        <v>0</v>
      </c>
      <c r="AY50" s="331">
        <v>0</v>
      </c>
      <c r="AZ50" s="330">
        <v>0</v>
      </c>
      <c r="BA50" s="331">
        <v>0</v>
      </c>
      <c r="BB50" s="330">
        <v>0</v>
      </c>
      <c r="BC50" s="331">
        <v>0</v>
      </c>
      <c r="BD50" s="330">
        <v>0</v>
      </c>
      <c r="BE50" s="331">
        <v>0</v>
      </c>
      <c r="BF50" s="330">
        <v>0</v>
      </c>
      <c r="BG50" s="331">
        <v>0</v>
      </c>
      <c r="BH50" s="330">
        <v>0</v>
      </c>
      <c r="BI50" s="331">
        <v>0</v>
      </c>
      <c r="BJ50" s="330">
        <v>0</v>
      </c>
      <c r="BK50" s="331">
        <v>0</v>
      </c>
      <c r="BL50" s="330">
        <v>0</v>
      </c>
      <c r="BM50" s="331">
        <v>0</v>
      </c>
    </row>
    <row r="51" spans="1:65">
      <c r="A51" s="323"/>
      <c r="B51" s="332"/>
      <c r="C51" s="323" t="s">
        <v>151</v>
      </c>
      <c r="D51" s="329"/>
      <c r="E51" s="330"/>
      <c r="F51" s="330"/>
      <c r="G51" s="331"/>
      <c r="H51" s="330"/>
      <c r="I51" s="331"/>
      <c r="J51" s="330"/>
      <c r="K51" s="331"/>
      <c r="L51" s="330"/>
      <c r="M51" s="331"/>
      <c r="N51" s="330"/>
      <c r="O51" s="331"/>
      <c r="P51" s="330"/>
      <c r="Q51" s="331"/>
      <c r="R51" s="330"/>
      <c r="S51" s="331"/>
      <c r="T51" s="330"/>
      <c r="U51" s="331"/>
      <c r="V51" s="330"/>
      <c r="W51" s="331"/>
      <c r="X51" s="330"/>
      <c r="Y51" s="331"/>
      <c r="Z51" s="330"/>
      <c r="AA51" s="331"/>
      <c r="AB51" s="330"/>
      <c r="AC51" s="331"/>
      <c r="AD51" s="330">
        <v>0</v>
      </c>
      <c r="AE51" s="331">
        <v>0</v>
      </c>
      <c r="AF51" s="330">
        <v>0</v>
      </c>
      <c r="AG51" s="331">
        <v>0</v>
      </c>
      <c r="AH51" s="330">
        <v>1.5823494699999996</v>
      </c>
      <c r="AI51" s="331">
        <v>222.5</v>
      </c>
      <c r="AJ51" s="330">
        <v>0</v>
      </c>
      <c r="AK51" s="331">
        <v>0</v>
      </c>
      <c r="AL51" s="330">
        <v>0</v>
      </c>
      <c r="AM51" s="331">
        <v>0</v>
      </c>
      <c r="AN51" s="330">
        <v>0.19196259599999999</v>
      </c>
      <c r="AO51" s="331">
        <v>30</v>
      </c>
      <c r="AP51" s="330">
        <v>1.57307737</v>
      </c>
      <c r="AQ51" s="331">
        <v>243.75000000000003</v>
      </c>
      <c r="AR51" s="330">
        <v>1.4903615599999995</v>
      </c>
      <c r="AS51" s="331">
        <v>230.46999999999997</v>
      </c>
      <c r="AT51" s="330">
        <v>6.4175140989999999</v>
      </c>
      <c r="AU51" s="331">
        <v>1084.2600000000002</v>
      </c>
      <c r="AV51" s="330">
        <v>0</v>
      </c>
      <c r="AW51" s="331">
        <v>0</v>
      </c>
      <c r="AX51" s="330">
        <v>3.0558213610000005</v>
      </c>
      <c r="AY51" s="331">
        <v>485.83</v>
      </c>
      <c r="AZ51" s="330">
        <v>0.82566228300000011</v>
      </c>
      <c r="BA51" s="331">
        <v>133.01499999999999</v>
      </c>
      <c r="BB51" s="330">
        <v>1.952367024</v>
      </c>
      <c r="BC51" s="331">
        <v>330.66</v>
      </c>
      <c r="BD51" s="330">
        <v>2.9398863339999997</v>
      </c>
      <c r="BE51" s="331">
        <v>511.73999999999995</v>
      </c>
      <c r="BF51" s="330">
        <v>1.0520073200000002</v>
      </c>
      <c r="BG51" s="331">
        <v>195.54500000000002</v>
      </c>
      <c r="BH51" s="330">
        <v>1.0648466219999997</v>
      </c>
      <c r="BI51" s="331">
        <v>196.86500000000004</v>
      </c>
      <c r="BJ51" s="330">
        <v>2.548917694</v>
      </c>
      <c r="BK51" s="331">
        <v>495.89000000000004</v>
      </c>
      <c r="BL51" s="330">
        <v>0.55249514700000002</v>
      </c>
      <c r="BM51" s="331">
        <v>111.18</v>
      </c>
    </row>
    <row r="52" spans="1:65">
      <c r="A52" s="323"/>
      <c r="B52" s="332"/>
      <c r="C52" s="323" t="s">
        <v>152</v>
      </c>
      <c r="D52" s="329"/>
      <c r="E52" s="330"/>
      <c r="F52" s="330"/>
      <c r="G52" s="331"/>
      <c r="H52" s="330"/>
      <c r="I52" s="331"/>
      <c r="J52" s="330"/>
      <c r="K52" s="331"/>
      <c r="L52" s="330"/>
      <c r="M52" s="331"/>
      <c r="N52" s="330"/>
      <c r="O52" s="331"/>
      <c r="P52" s="330"/>
      <c r="Q52" s="331"/>
      <c r="R52" s="330"/>
      <c r="S52" s="331"/>
      <c r="T52" s="330"/>
      <c r="U52" s="331"/>
      <c r="V52" s="330"/>
      <c r="W52" s="331"/>
      <c r="X52" s="330"/>
      <c r="Y52" s="331"/>
      <c r="Z52" s="330"/>
      <c r="AA52" s="331"/>
      <c r="AB52" s="330"/>
      <c r="AC52" s="331"/>
      <c r="AD52" s="330"/>
      <c r="AE52" s="331"/>
      <c r="AF52" s="330"/>
      <c r="AG52" s="331"/>
      <c r="AH52" s="330"/>
      <c r="AI52" s="331"/>
      <c r="AJ52" s="330"/>
      <c r="AK52" s="331"/>
      <c r="AL52" s="330"/>
      <c r="AM52" s="331"/>
      <c r="AN52" s="330"/>
      <c r="AO52" s="331"/>
      <c r="AP52" s="330"/>
      <c r="AQ52" s="331"/>
      <c r="AR52" s="330">
        <v>0</v>
      </c>
      <c r="AS52" s="331">
        <v>0</v>
      </c>
      <c r="AT52" s="330">
        <v>0</v>
      </c>
      <c r="AU52" s="331">
        <v>0</v>
      </c>
      <c r="AV52" s="330">
        <v>0</v>
      </c>
      <c r="AW52" s="331">
        <v>0</v>
      </c>
      <c r="AX52" s="330">
        <v>0</v>
      </c>
      <c r="AY52" s="331">
        <v>0</v>
      </c>
      <c r="AZ52" s="330">
        <v>0</v>
      </c>
      <c r="BA52" s="331">
        <v>0</v>
      </c>
      <c r="BB52" s="330">
        <v>0</v>
      </c>
      <c r="BC52" s="331">
        <v>0</v>
      </c>
      <c r="BD52" s="330">
        <v>0</v>
      </c>
      <c r="BE52" s="331">
        <v>0</v>
      </c>
      <c r="BF52" s="330">
        <v>0</v>
      </c>
      <c r="BG52" s="331">
        <v>0</v>
      </c>
      <c r="BH52" s="330">
        <v>0</v>
      </c>
      <c r="BI52" s="331">
        <v>0</v>
      </c>
      <c r="BJ52" s="330">
        <v>0</v>
      </c>
      <c r="BK52" s="331">
        <v>0</v>
      </c>
      <c r="BL52" s="330">
        <v>0</v>
      </c>
      <c r="BM52" s="331">
        <v>0</v>
      </c>
    </row>
    <row r="53" spans="1:65">
      <c r="A53" s="323"/>
      <c r="B53" s="332"/>
      <c r="C53" s="323" t="s">
        <v>153</v>
      </c>
      <c r="D53" s="329"/>
      <c r="E53" s="330"/>
      <c r="F53" s="330"/>
      <c r="G53" s="331"/>
      <c r="H53" s="330"/>
      <c r="I53" s="331"/>
      <c r="J53" s="330"/>
      <c r="K53" s="331"/>
      <c r="L53" s="330"/>
      <c r="M53" s="331"/>
      <c r="N53" s="330"/>
      <c r="O53" s="331"/>
      <c r="P53" s="330"/>
      <c r="Q53" s="331"/>
      <c r="R53" s="330"/>
      <c r="S53" s="331"/>
      <c r="T53" s="330"/>
      <c r="U53" s="331"/>
      <c r="V53" s="330"/>
      <c r="W53" s="331"/>
      <c r="X53" s="330"/>
      <c r="Y53" s="331"/>
      <c r="Z53" s="330"/>
      <c r="AA53" s="331"/>
      <c r="AB53" s="330"/>
      <c r="AC53" s="331"/>
      <c r="AD53" s="330"/>
      <c r="AE53" s="331"/>
      <c r="AF53" s="330"/>
      <c r="AG53" s="331"/>
      <c r="AH53" s="330"/>
      <c r="AI53" s="331"/>
      <c r="AJ53" s="330"/>
      <c r="AK53" s="331"/>
      <c r="AL53" s="330"/>
      <c r="AM53" s="331"/>
      <c r="AN53" s="330"/>
      <c r="AO53" s="331"/>
      <c r="AP53" s="330"/>
      <c r="AQ53" s="331"/>
      <c r="AR53" s="330"/>
      <c r="AS53" s="331"/>
      <c r="AT53" s="330"/>
      <c r="AU53" s="331"/>
      <c r="AV53" s="330"/>
      <c r="AW53" s="331"/>
      <c r="AX53" s="330"/>
      <c r="AY53" s="331"/>
      <c r="AZ53" s="330">
        <v>8.979927E-2</v>
      </c>
      <c r="BA53" s="331">
        <v>12</v>
      </c>
      <c r="BB53" s="330">
        <v>0.54940082700000004</v>
      </c>
      <c r="BC53" s="331">
        <v>77.375</v>
      </c>
      <c r="BD53" s="330">
        <v>0.44730000000000003</v>
      </c>
      <c r="BE53" s="331">
        <v>63</v>
      </c>
      <c r="BF53" s="330">
        <v>0.48399890099999998</v>
      </c>
      <c r="BG53" s="331">
        <v>66</v>
      </c>
      <c r="BH53" s="330">
        <v>0.57442499999999996</v>
      </c>
      <c r="BI53" s="331">
        <v>77.625</v>
      </c>
      <c r="BJ53" s="330">
        <v>0.48778252699999997</v>
      </c>
      <c r="BK53" s="331">
        <v>65.550000000000011</v>
      </c>
      <c r="BL53" s="330">
        <v>0.29463553800000003</v>
      </c>
      <c r="BM53" s="331">
        <v>39.65</v>
      </c>
    </row>
    <row r="54" spans="1:65">
      <c r="A54" s="332"/>
      <c r="B54" s="332"/>
      <c r="C54" s="323" t="s">
        <v>154</v>
      </c>
      <c r="D54" s="329"/>
      <c r="E54" s="330"/>
      <c r="F54" s="330"/>
      <c r="G54" s="331"/>
      <c r="H54" s="330"/>
      <c r="I54" s="331"/>
      <c r="J54" s="330"/>
      <c r="K54" s="331"/>
      <c r="L54" s="330"/>
      <c r="M54" s="331"/>
      <c r="N54" s="330"/>
      <c r="O54" s="331"/>
      <c r="P54" s="330"/>
      <c r="Q54" s="331"/>
      <c r="R54" s="330"/>
      <c r="S54" s="331"/>
      <c r="T54" s="330"/>
      <c r="U54" s="331"/>
      <c r="V54" s="330"/>
      <c r="W54" s="331"/>
      <c r="X54" s="330"/>
      <c r="Y54" s="331"/>
      <c r="Z54" s="330"/>
      <c r="AA54" s="331"/>
      <c r="AB54" s="330"/>
      <c r="AC54" s="331"/>
      <c r="AD54" s="330"/>
      <c r="AE54" s="331"/>
      <c r="AF54" s="330"/>
      <c r="AG54" s="331"/>
      <c r="AH54" s="330"/>
      <c r="AI54" s="331"/>
      <c r="AJ54" s="330"/>
      <c r="AK54" s="331"/>
      <c r="AL54" s="330"/>
      <c r="AM54" s="331"/>
      <c r="AN54" s="330"/>
      <c r="AO54" s="331"/>
      <c r="AP54" s="330"/>
      <c r="AQ54" s="331"/>
      <c r="AR54" s="330"/>
      <c r="AS54" s="331"/>
      <c r="AT54" s="330"/>
      <c r="AU54" s="331"/>
      <c r="AV54" s="330"/>
      <c r="AW54" s="331"/>
      <c r="AX54" s="330"/>
      <c r="AY54" s="331"/>
      <c r="AZ54" s="330"/>
      <c r="BA54" s="331"/>
      <c r="BB54" s="330">
        <v>0</v>
      </c>
      <c r="BC54" s="331">
        <v>0</v>
      </c>
      <c r="BD54" s="330">
        <v>0</v>
      </c>
      <c r="BE54" s="331">
        <v>0</v>
      </c>
      <c r="BF54" s="330">
        <v>0</v>
      </c>
      <c r="BG54" s="331">
        <v>0</v>
      </c>
      <c r="BH54" s="330">
        <v>0</v>
      </c>
      <c r="BI54" s="331">
        <v>0</v>
      </c>
      <c r="BJ54" s="330">
        <v>0.17158446000000002</v>
      </c>
      <c r="BK54" s="331">
        <v>28.8</v>
      </c>
      <c r="BL54" s="330">
        <v>0</v>
      </c>
      <c r="BM54" s="331">
        <v>0</v>
      </c>
    </row>
    <row r="55" spans="1:65" ht="13.5" thickBot="1">
      <c r="A55" s="332"/>
      <c r="B55" s="332"/>
      <c r="C55" s="323" t="s">
        <v>155</v>
      </c>
      <c r="D55" s="329"/>
      <c r="E55" s="330"/>
      <c r="F55" s="330">
        <v>0</v>
      </c>
      <c r="G55" s="331">
        <v>0</v>
      </c>
      <c r="H55" s="330">
        <v>0</v>
      </c>
      <c r="I55" s="331">
        <v>0</v>
      </c>
      <c r="J55" s="330">
        <v>0</v>
      </c>
      <c r="K55" s="331">
        <v>0</v>
      </c>
      <c r="L55" s="330">
        <v>0</v>
      </c>
      <c r="M55" s="331">
        <v>0</v>
      </c>
      <c r="N55" s="330">
        <v>0</v>
      </c>
      <c r="O55" s="331">
        <v>0</v>
      </c>
      <c r="P55" s="330">
        <v>0</v>
      </c>
      <c r="Q55" s="331">
        <v>0</v>
      </c>
      <c r="R55" s="330">
        <v>0</v>
      </c>
      <c r="S55" s="331">
        <v>0</v>
      </c>
      <c r="T55" s="330">
        <v>0</v>
      </c>
      <c r="U55" s="331">
        <v>0</v>
      </c>
      <c r="V55" s="330">
        <v>0</v>
      </c>
      <c r="W55" s="331">
        <v>0</v>
      </c>
      <c r="X55" s="330">
        <v>0</v>
      </c>
      <c r="Y55" s="331">
        <v>0</v>
      </c>
      <c r="Z55" s="330">
        <v>0</v>
      </c>
      <c r="AA55" s="331">
        <v>0</v>
      </c>
      <c r="AB55" s="330">
        <v>0</v>
      </c>
      <c r="AC55" s="331">
        <v>0</v>
      </c>
      <c r="AD55" s="330">
        <v>0</v>
      </c>
      <c r="AE55" s="331">
        <v>0</v>
      </c>
      <c r="AF55" s="330">
        <v>0</v>
      </c>
      <c r="AG55" s="331">
        <v>0</v>
      </c>
      <c r="AH55" s="330">
        <v>0</v>
      </c>
      <c r="AI55" s="331">
        <v>0</v>
      </c>
      <c r="AJ55" s="330">
        <v>0</v>
      </c>
      <c r="AK55" s="331">
        <v>0</v>
      </c>
      <c r="AL55" s="330">
        <v>0</v>
      </c>
      <c r="AM55" s="331">
        <v>0</v>
      </c>
      <c r="AN55" s="330">
        <v>0</v>
      </c>
      <c r="AO55" s="331">
        <v>0</v>
      </c>
      <c r="AP55" s="330">
        <v>0</v>
      </c>
      <c r="AQ55" s="331">
        <v>0</v>
      </c>
      <c r="AR55" s="330">
        <v>0</v>
      </c>
      <c r="AS55" s="331">
        <v>0</v>
      </c>
      <c r="AT55" s="330">
        <v>0</v>
      </c>
      <c r="AU55" s="331">
        <v>0</v>
      </c>
      <c r="AV55" s="330">
        <v>0</v>
      </c>
      <c r="AW55" s="331">
        <v>0</v>
      </c>
      <c r="AX55" s="330">
        <v>0</v>
      </c>
      <c r="AY55" s="331">
        <v>0</v>
      </c>
      <c r="AZ55" s="330">
        <v>0</v>
      </c>
      <c r="BA55" s="331">
        <v>0</v>
      </c>
      <c r="BB55" s="330">
        <v>0</v>
      </c>
      <c r="BC55" s="331">
        <v>0</v>
      </c>
      <c r="BD55" s="330">
        <v>0</v>
      </c>
      <c r="BE55" s="331">
        <v>0</v>
      </c>
      <c r="BF55" s="330">
        <v>0</v>
      </c>
      <c r="BG55" s="331">
        <v>0</v>
      </c>
      <c r="BH55" s="330">
        <v>0</v>
      </c>
      <c r="BI55" s="331">
        <v>0</v>
      </c>
      <c r="BJ55" s="330">
        <v>0</v>
      </c>
      <c r="BK55" s="331">
        <v>0</v>
      </c>
      <c r="BL55" s="330">
        <v>0.15780862600000001</v>
      </c>
      <c r="BM55" s="331">
        <v>39.21</v>
      </c>
    </row>
    <row r="56" spans="1:65" ht="13.5" thickBot="1">
      <c r="A56" s="332"/>
      <c r="B56" s="337" t="s">
        <v>156</v>
      </c>
      <c r="C56" s="338"/>
      <c r="D56" s="339"/>
      <c r="E56" s="340"/>
      <c r="F56" s="340">
        <f t="shared" ref="F56:AC56" si="4">SUM(F26:F55)</f>
        <v>25.991109249000004</v>
      </c>
      <c r="G56" s="341">
        <f t="shared" si="4"/>
        <v>2592.73</v>
      </c>
      <c r="H56" s="340">
        <f t="shared" si="4"/>
        <v>21.615469628000003</v>
      </c>
      <c r="I56" s="341">
        <f t="shared" si="4"/>
        <v>2397.8999999999996</v>
      </c>
      <c r="J56" s="340">
        <f t="shared" si="4"/>
        <v>34.784068620999996</v>
      </c>
      <c r="K56" s="341">
        <f t="shared" si="4"/>
        <v>3513.95</v>
      </c>
      <c r="L56" s="340">
        <f t="shared" si="4"/>
        <v>57.397770813000015</v>
      </c>
      <c r="M56" s="341">
        <f t="shared" si="4"/>
        <v>5720.04</v>
      </c>
      <c r="N56" s="340">
        <f t="shared" si="4"/>
        <v>44.189791450000001</v>
      </c>
      <c r="O56" s="341">
        <f t="shared" si="4"/>
        <v>4222.7250000000004</v>
      </c>
      <c r="P56" s="340">
        <f t="shared" si="4"/>
        <v>28.328907776999998</v>
      </c>
      <c r="Q56" s="341">
        <f t="shared" si="4"/>
        <v>2975.0000000000005</v>
      </c>
      <c r="R56" s="340">
        <f t="shared" si="4"/>
        <v>39.391423311999993</v>
      </c>
      <c r="S56" s="341">
        <f t="shared" si="4"/>
        <v>3501.5500000000006</v>
      </c>
      <c r="T56" s="340">
        <f t="shared" si="4"/>
        <v>28.315105162000002</v>
      </c>
      <c r="U56" s="341">
        <f t="shared" si="4"/>
        <v>2671.1</v>
      </c>
      <c r="V56" s="340">
        <f t="shared" si="4"/>
        <v>32.895595866999997</v>
      </c>
      <c r="W56" s="341">
        <f t="shared" si="4"/>
        <v>2847.9650000000001</v>
      </c>
      <c r="X56" s="340">
        <f t="shared" si="4"/>
        <v>32.858301048000001</v>
      </c>
      <c r="Y56" s="341">
        <f t="shared" si="4"/>
        <v>3054.96</v>
      </c>
      <c r="Z56" s="340">
        <f t="shared" si="4"/>
        <v>37.20545300500001</v>
      </c>
      <c r="AA56" s="341">
        <f t="shared" si="4"/>
        <v>3229.21</v>
      </c>
      <c r="AB56" s="340">
        <f t="shared" si="4"/>
        <v>37.120093956000005</v>
      </c>
      <c r="AC56" s="341">
        <f t="shared" si="4"/>
        <v>3430.4249999999997</v>
      </c>
      <c r="AD56" s="340">
        <f>SUM(AD26:AD55)</f>
        <v>31.056618977999992</v>
      </c>
      <c r="AE56" s="341">
        <f t="shared" ref="AE56:BM56" si="5">SUM(AE26:AE55)</f>
        <v>3176.1249999999995</v>
      </c>
      <c r="AF56" s="340">
        <f t="shared" si="5"/>
        <v>35.985240425000001</v>
      </c>
      <c r="AG56" s="341">
        <f t="shared" si="5"/>
        <v>3250.8849999999998</v>
      </c>
      <c r="AH56" s="340">
        <f t="shared" si="5"/>
        <v>39.809636872999995</v>
      </c>
      <c r="AI56" s="341">
        <f t="shared" si="5"/>
        <v>3490.25</v>
      </c>
      <c r="AJ56" s="340">
        <f t="shared" si="5"/>
        <v>28.940929433999997</v>
      </c>
      <c r="AK56" s="341">
        <f t="shared" si="5"/>
        <v>2812.415</v>
      </c>
      <c r="AL56" s="340">
        <f t="shared" si="5"/>
        <v>23.280322255000002</v>
      </c>
      <c r="AM56" s="341">
        <f t="shared" si="5"/>
        <v>2243.9780000000001</v>
      </c>
      <c r="AN56" s="340">
        <f t="shared" si="5"/>
        <v>29.463738245999991</v>
      </c>
      <c r="AO56" s="341">
        <f t="shared" si="5"/>
        <v>2788.64</v>
      </c>
      <c r="AP56" s="340">
        <f t="shared" si="5"/>
        <v>14.118626756000001</v>
      </c>
      <c r="AQ56" s="341">
        <f t="shared" si="5"/>
        <v>1732.0249999999999</v>
      </c>
      <c r="AR56" s="340">
        <f t="shared" si="5"/>
        <v>22.190671059</v>
      </c>
      <c r="AS56" s="341">
        <f t="shared" si="5"/>
        <v>1813.45</v>
      </c>
      <c r="AT56" s="340">
        <f t="shared" si="5"/>
        <v>23.039302376999999</v>
      </c>
      <c r="AU56" s="341">
        <f t="shared" si="5"/>
        <v>2822.63</v>
      </c>
      <c r="AV56" s="340">
        <f t="shared" si="5"/>
        <v>24.439439443000008</v>
      </c>
      <c r="AW56" s="341">
        <f t="shared" si="5"/>
        <v>2270.0500000000002</v>
      </c>
      <c r="AX56" s="340">
        <f t="shared" si="5"/>
        <v>28.027072068999999</v>
      </c>
      <c r="AY56" s="340">
        <f t="shared" si="5"/>
        <v>2758.58</v>
      </c>
      <c r="AZ56" s="340">
        <f t="shared" si="5"/>
        <v>39.061073334</v>
      </c>
      <c r="BA56" s="340">
        <f t="shared" si="5"/>
        <v>3759.2249999999999</v>
      </c>
      <c r="BB56" s="340">
        <f t="shared" si="5"/>
        <v>26.620655211999996</v>
      </c>
      <c r="BC56" s="340">
        <f t="shared" si="5"/>
        <v>2888.6149999999998</v>
      </c>
      <c r="BD56" s="340">
        <f t="shared" si="5"/>
        <v>42.906750825000003</v>
      </c>
      <c r="BE56" s="340">
        <f t="shared" si="5"/>
        <v>4092.8049999999994</v>
      </c>
      <c r="BF56" s="340">
        <f t="shared" si="5"/>
        <v>23.312182753000002</v>
      </c>
      <c r="BG56" s="340">
        <f t="shared" si="5"/>
        <v>2793.2950000000001</v>
      </c>
      <c r="BH56" s="340">
        <f t="shared" si="5"/>
        <v>30.866603393000002</v>
      </c>
      <c r="BI56" s="340">
        <f t="shared" si="5"/>
        <v>3024.5800000000004</v>
      </c>
      <c r="BJ56" s="340">
        <f t="shared" si="5"/>
        <v>41.074792565999999</v>
      </c>
      <c r="BK56" s="340">
        <f t="shared" si="5"/>
        <v>3796.7550000000001</v>
      </c>
      <c r="BL56" s="340">
        <f t="shared" si="5"/>
        <v>23.109948487</v>
      </c>
      <c r="BM56" s="340">
        <f t="shared" si="5"/>
        <v>2436.0100000000002</v>
      </c>
    </row>
    <row r="57" spans="1:65" ht="13.5" thickBot="1">
      <c r="A57" s="332"/>
      <c r="B57" s="328" t="s">
        <v>23</v>
      </c>
      <c r="C57" s="323" t="s">
        <v>157</v>
      </c>
      <c r="D57" s="329"/>
      <c r="E57" s="330"/>
      <c r="F57" s="330">
        <v>5.6978591339999989</v>
      </c>
      <c r="G57" s="331">
        <v>1224.0899999999997</v>
      </c>
      <c r="H57" s="330">
        <v>5.7607541859999998</v>
      </c>
      <c r="I57" s="331">
        <v>1254.3900000000003</v>
      </c>
      <c r="J57" s="330">
        <v>5.9321975600000005</v>
      </c>
      <c r="K57" s="331">
        <v>1247.9000000000001</v>
      </c>
      <c r="L57" s="330">
        <v>6.3934746530000002</v>
      </c>
      <c r="M57" s="331">
        <v>1280.1000000000004</v>
      </c>
      <c r="N57" s="330">
        <v>6.8126000519999996</v>
      </c>
      <c r="O57" s="331">
        <v>1253.4500000000005</v>
      </c>
      <c r="P57" s="330">
        <v>4.7157471160000002</v>
      </c>
      <c r="Q57" s="331">
        <v>756.36</v>
      </c>
      <c r="R57" s="330">
        <v>6.2786400239999978</v>
      </c>
      <c r="S57" s="331">
        <v>1007.0799999999998</v>
      </c>
      <c r="T57" s="330">
        <v>5.8846838580000016</v>
      </c>
      <c r="U57" s="331">
        <v>933.21</v>
      </c>
      <c r="V57" s="330">
        <v>4.6824793690000028</v>
      </c>
      <c r="W57" s="331">
        <v>747.7</v>
      </c>
      <c r="X57" s="330">
        <v>6.0223208020000021</v>
      </c>
      <c r="Y57" s="331">
        <v>942.55500000000006</v>
      </c>
      <c r="Z57" s="330">
        <v>3.1316194119999987</v>
      </c>
      <c r="AA57" s="331">
        <v>481.6099999999999</v>
      </c>
      <c r="AB57" s="330">
        <v>4.291989482</v>
      </c>
      <c r="AC57" s="331">
        <v>658.54000000000008</v>
      </c>
      <c r="AD57" s="330">
        <v>4.2078450010000017</v>
      </c>
      <c r="AE57" s="331">
        <v>662.84</v>
      </c>
      <c r="AF57" s="330">
        <v>4.2640219650000013</v>
      </c>
      <c r="AG57" s="331">
        <v>687.86</v>
      </c>
      <c r="AH57" s="330">
        <v>4.5650267299999987</v>
      </c>
      <c r="AI57" s="331">
        <v>797.06</v>
      </c>
      <c r="AJ57" s="330">
        <v>5.108148743000001</v>
      </c>
      <c r="AK57" s="331">
        <v>941.6400000000001</v>
      </c>
      <c r="AL57" s="330">
        <v>4.1312601460000007</v>
      </c>
      <c r="AM57" s="331">
        <v>786.18999999999994</v>
      </c>
      <c r="AN57" s="330">
        <v>4.2803748070000003</v>
      </c>
      <c r="AO57" s="331">
        <v>859.32</v>
      </c>
      <c r="AP57" s="330">
        <v>3.8348704799999975</v>
      </c>
      <c r="AQ57" s="331">
        <v>831.66</v>
      </c>
      <c r="AR57" s="330">
        <v>3.4894344290000006</v>
      </c>
      <c r="AS57" s="331">
        <v>767.99</v>
      </c>
      <c r="AT57" s="330">
        <v>4.1288677540000007</v>
      </c>
      <c r="AU57" s="331">
        <v>957.26</v>
      </c>
      <c r="AV57" s="330">
        <v>4.0047642679999989</v>
      </c>
      <c r="AW57" s="331">
        <v>915.55000000000018</v>
      </c>
      <c r="AX57" s="330">
        <v>2.3691024719999993</v>
      </c>
      <c r="AY57" s="331">
        <v>556.47</v>
      </c>
      <c r="AZ57" s="330">
        <v>3.1647218820000007</v>
      </c>
      <c r="BA57" s="331">
        <v>727.29000000000008</v>
      </c>
      <c r="BB57" s="330">
        <v>3.6132279789999986</v>
      </c>
      <c r="BC57" s="331">
        <v>836.54</v>
      </c>
      <c r="BD57" s="330">
        <v>3.5240507009999993</v>
      </c>
      <c r="BE57" s="331">
        <v>794.56000000000006</v>
      </c>
      <c r="BF57" s="330">
        <v>2.517563926999999</v>
      </c>
      <c r="BG57" s="331">
        <v>557.66999999999985</v>
      </c>
      <c r="BH57" s="330">
        <v>3.2944884199999995</v>
      </c>
      <c r="BI57" s="331">
        <v>710.91</v>
      </c>
      <c r="BJ57" s="330">
        <v>1.9471567159999994</v>
      </c>
      <c r="BK57" s="331">
        <v>406.67999999999989</v>
      </c>
      <c r="BL57" s="330">
        <v>2.101552243</v>
      </c>
      <c r="BM57" s="331">
        <v>457.68999999999994</v>
      </c>
    </row>
    <row r="58" spans="1:65" ht="13.5" thickBot="1">
      <c r="A58" s="346"/>
      <c r="B58" s="332"/>
      <c r="C58" s="323" t="s">
        <v>158</v>
      </c>
      <c r="D58" s="329"/>
      <c r="E58" s="330"/>
      <c r="F58" s="330">
        <v>1.2414499999999999</v>
      </c>
      <c r="G58" s="331">
        <v>197.75</v>
      </c>
      <c r="H58" s="330">
        <v>2.0213139999999998</v>
      </c>
      <c r="I58" s="331">
        <v>320.5</v>
      </c>
      <c r="J58" s="330">
        <v>1.2300285</v>
      </c>
      <c r="K58" s="331">
        <v>191</v>
      </c>
      <c r="L58" s="330">
        <v>1.4001159999999999</v>
      </c>
      <c r="M58" s="331">
        <v>207.5</v>
      </c>
      <c r="N58" s="330">
        <v>1.9102249999999998</v>
      </c>
      <c r="O58" s="331">
        <v>259.25</v>
      </c>
      <c r="P58" s="330">
        <v>1.509225</v>
      </c>
      <c r="Q58" s="331">
        <v>197.5</v>
      </c>
      <c r="R58" s="330">
        <v>2.6318475000000001</v>
      </c>
      <c r="S58" s="331">
        <v>364</v>
      </c>
      <c r="T58" s="330">
        <v>0.58935000000000004</v>
      </c>
      <c r="U58" s="331">
        <v>79.5</v>
      </c>
      <c r="V58" s="330">
        <v>2.2875025</v>
      </c>
      <c r="W58" s="331">
        <v>314.25</v>
      </c>
      <c r="X58" s="330">
        <v>2.9208524999999992</v>
      </c>
      <c r="Y58" s="331">
        <v>400.5</v>
      </c>
      <c r="Z58" s="330">
        <v>1.2381524949999998</v>
      </c>
      <c r="AA58" s="331">
        <v>165.5</v>
      </c>
      <c r="AB58" s="330">
        <v>1.8149174999999995</v>
      </c>
      <c r="AC58" s="331">
        <v>241.75</v>
      </c>
      <c r="AD58" s="330">
        <v>1.6724775000000003</v>
      </c>
      <c r="AE58" s="331">
        <v>226.25</v>
      </c>
      <c r="AF58" s="330">
        <v>1.5161459999999998</v>
      </c>
      <c r="AG58" s="331">
        <v>211.25</v>
      </c>
      <c r="AH58" s="330">
        <v>1.5476383410000001</v>
      </c>
      <c r="AI58" s="331">
        <v>238.25</v>
      </c>
      <c r="AJ58" s="330">
        <v>1.732744447</v>
      </c>
      <c r="AK58" s="331">
        <v>284.5</v>
      </c>
      <c r="AL58" s="330">
        <v>1.4879441219999998</v>
      </c>
      <c r="AM58" s="331">
        <v>249</v>
      </c>
      <c r="AN58" s="330">
        <v>1.7088443449999999</v>
      </c>
      <c r="AO58" s="331">
        <v>301.25</v>
      </c>
      <c r="AP58" s="330">
        <v>1.2914130730000002</v>
      </c>
      <c r="AQ58" s="331">
        <v>237.25</v>
      </c>
      <c r="AR58" s="330">
        <v>1.1924871329999995</v>
      </c>
      <c r="AS58" s="331">
        <v>221.75</v>
      </c>
      <c r="AT58" s="330">
        <v>1.3275461539999993</v>
      </c>
      <c r="AU58" s="331">
        <v>267.75</v>
      </c>
      <c r="AV58" s="330">
        <v>1.15779225</v>
      </c>
      <c r="AW58" s="331">
        <v>222.25</v>
      </c>
      <c r="AX58" s="330">
        <v>0.90488386900000017</v>
      </c>
      <c r="AY58" s="331">
        <v>170.25</v>
      </c>
      <c r="AZ58" s="330">
        <v>1.5146392319999995</v>
      </c>
      <c r="BA58" s="331">
        <v>293.25</v>
      </c>
      <c r="BB58" s="330">
        <v>1.8559145160000001</v>
      </c>
      <c r="BC58" s="331">
        <v>364.85</v>
      </c>
      <c r="BD58" s="330">
        <v>0.85421681700000018</v>
      </c>
      <c r="BE58" s="331">
        <v>160</v>
      </c>
      <c r="BF58" s="330">
        <v>0.80926001999999986</v>
      </c>
      <c r="BG58" s="331">
        <v>149.5</v>
      </c>
      <c r="BH58" s="330">
        <v>1.2590865800000004</v>
      </c>
      <c r="BI58" s="331">
        <v>243.25</v>
      </c>
      <c r="BJ58" s="330">
        <v>1.5271782049999998</v>
      </c>
      <c r="BK58" s="331">
        <v>290</v>
      </c>
      <c r="BL58" s="330">
        <v>1.3942832999999999</v>
      </c>
      <c r="BM58" s="331">
        <v>265.5</v>
      </c>
    </row>
    <row r="59" spans="1:65">
      <c r="A59" s="323"/>
      <c r="B59" s="332"/>
      <c r="C59" s="323" t="s">
        <v>159</v>
      </c>
      <c r="D59" s="329"/>
      <c r="E59" s="330"/>
      <c r="F59" s="330">
        <v>2.7565244399999993</v>
      </c>
      <c r="G59" s="331">
        <v>684.41000000000008</v>
      </c>
      <c r="H59" s="330">
        <v>1.2639446669999999</v>
      </c>
      <c r="I59" s="331">
        <v>265</v>
      </c>
      <c r="J59" s="330">
        <v>0.61053372500000003</v>
      </c>
      <c r="K59" s="331">
        <v>139.88</v>
      </c>
      <c r="L59" s="330">
        <v>1.65369145</v>
      </c>
      <c r="M59" s="331">
        <v>373.53</v>
      </c>
      <c r="N59" s="330">
        <v>0.34560141799999999</v>
      </c>
      <c r="O59" s="331">
        <v>60.78</v>
      </c>
      <c r="P59" s="330">
        <v>0.63326339600000003</v>
      </c>
      <c r="Q59" s="331">
        <v>102.75</v>
      </c>
      <c r="R59" s="330">
        <v>1.5598208849999999</v>
      </c>
      <c r="S59" s="331">
        <v>260</v>
      </c>
      <c r="T59" s="330">
        <v>1.6803976600000001</v>
      </c>
      <c r="U59" s="331">
        <v>280</v>
      </c>
      <c r="V59" s="330">
        <v>2.5182257110000004</v>
      </c>
      <c r="W59" s="331">
        <v>548.69000000000005</v>
      </c>
      <c r="X59" s="330">
        <v>0.51785879300000004</v>
      </c>
      <c r="Y59" s="331">
        <v>70</v>
      </c>
      <c r="Z59" s="330">
        <v>0.80280000000000007</v>
      </c>
      <c r="AA59" s="331">
        <v>120</v>
      </c>
      <c r="AB59" s="330">
        <v>0.31524149499999998</v>
      </c>
      <c r="AC59" s="331">
        <v>40.25</v>
      </c>
      <c r="AD59" s="330">
        <v>0.20532218200000002</v>
      </c>
      <c r="AE59" s="331">
        <v>27</v>
      </c>
      <c r="AF59" s="330">
        <v>0.33469200199999999</v>
      </c>
      <c r="AG59" s="331">
        <v>45</v>
      </c>
      <c r="AH59" s="330">
        <v>0.48762082500000009</v>
      </c>
      <c r="AI59" s="331">
        <v>64.5</v>
      </c>
      <c r="AJ59" s="330">
        <v>1.48837E-2</v>
      </c>
      <c r="AK59" s="331">
        <v>2.5</v>
      </c>
      <c r="AL59" s="330">
        <v>6.4930139999999997E-2</v>
      </c>
      <c r="AM59" s="331">
        <v>11</v>
      </c>
      <c r="AN59" s="330">
        <v>0.16074507999999998</v>
      </c>
      <c r="AO59" s="331">
        <v>26.25</v>
      </c>
      <c r="AP59" s="330">
        <v>0.16006281999999999</v>
      </c>
      <c r="AQ59" s="331">
        <v>26</v>
      </c>
      <c r="AR59" s="330">
        <v>1.1774414E-2</v>
      </c>
      <c r="AS59" s="331">
        <v>2.25</v>
      </c>
      <c r="AT59" s="330">
        <v>0.13105879499999998</v>
      </c>
      <c r="AU59" s="331">
        <v>20.25</v>
      </c>
      <c r="AV59" s="330">
        <v>0.16942879399999999</v>
      </c>
      <c r="AW59" s="331">
        <v>29</v>
      </c>
      <c r="AX59" s="330">
        <v>0.20498664599999999</v>
      </c>
      <c r="AY59" s="331">
        <v>40</v>
      </c>
      <c r="AZ59" s="330">
        <v>0.34483672500000001</v>
      </c>
      <c r="BA59" s="331">
        <v>67.25</v>
      </c>
      <c r="BB59" s="330">
        <v>0.35772889299999999</v>
      </c>
      <c r="BC59" s="331">
        <v>69.5</v>
      </c>
      <c r="BD59" s="330">
        <v>3.3662999999999998E-2</v>
      </c>
      <c r="BE59" s="331">
        <v>7</v>
      </c>
      <c r="BF59" s="330">
        <v>6.730293200000001E-2</v>
      </c>
      <c r="BG59" s="331">
        <v>13</v>
      </c>
      <c r="BH59" s="330">
        <v>9.4123000000000012E-2</v>
      </c>
      <c r="BI59" s="331">
        <v>18.25</v>
      </c>
      <c r="BJ59" s="330">
        <v>2.4969499999999999E-2</v>
      </c>
      <c r="BK59" s="331">
        <v>5</v>
      </c>
      <c r="BL59" s="330">
        <v>1.5459050000000002E-2</v>
      </c>
      <c r="BM59" s="331">
        <v>2.75</v>
      </c>
    </row>
    <row r="60" spans="1:65">
      <c r="A60" s="323"/>
      <c r="B60" s="332"/>
      <c r="C60" s="323" t="s">
        <v>160</v>
      </c>
      <c r="D60" s="329"/>
      <c r="E60" s="330"/>
      <c r="F60" s="330">
        <v>0</v>
      </c>
      <c r="G60" s="331">
        <v>0</v>
      </c>
      <c r="H60" s="330">
        <v>0</v>
      </c>
      <c r="I60" s="331">
        <v>0</v>
      </c>
      <c r="J60" s="330">
        <v>0</v>
      </c>
      <c r="K60" s="331">
        <v>0</v>
      </c>
      <c r="L60" s="330">
        <v>0</v>
      </c>
      <c r="M60" s="331">
        <v>0</v>
      </c>
      <c r="N60" s="330">
        <v>0</v>
      </c>
      <c r="O60" s="331">
        <v>0</v>
      </c>
      <c r="P60" s="330">
        <v>0</v>
      </c>
      <c r="Q60" s="331">
        <v>0</v>
      </c>
      <c r="R60" s="330">
        <v>0</v>
      </c>
      <c r="S60" s="331">
        <v>0</v>
      </c>
      <c r="T60" s="330">
        <v>1.51145</v>
      </c>
      <c r="U60" s="331">
        <v>208</v>
      </c>
      <c r="V60" s="330">
        <v>0</v>
      </c>
      <c r="W60" s="331">
        <v>0</v>
      </c>
      <c r="X60" s="330">
        <v>0</v>
      </c>
      <c r="Y60" s="331">
        <v>0</v>
      </c>
      <c r="Z60" s="330">
        <v>0</v>
      </c>
      <c r="AA60" s="331">
        <v>0</v>
      </c>
      <c r="AB60" s="330">
        <v>0</v>
      </c>
      <c r="AC60" s="331">
        <v>0</v>
      </c>
      <c r="AD60" s="330">
        <v>0</v>
      </c>
      <c r="AE60" s="331">
        <v>0</v>
      </c>
      <c r="AF60" s="330">
        <v>0</v>
      </c>
      <c r="AG60" s="331">
        <v>0</v>
      </c>
      <c r="AH60" s="330">
        <v>0</v>
      </c>
      <c r="AI60" s="331">
        <v>0</v>
      </c>
      <c r="AJ60" s="330">
        <v>0</v>
      </c>
      <c r="AK60" s="331">
        <v>0</v>
      </c>
      <c r="AL60" s="330">
        <v>0</v>
      </c>
      <c r="AM60" s="331">
        <v>0</v>
      </c>
      <c r="AN60" s="330">
        <v>0</v>
      </c>
      <c r="AO60" s="331">
        <v>0</v>
      </c>
      <c r="AP60" s="330">
        <v>0</v>
      </c>
      <c r="AQ60" s="331">
        <v>0</v>
      </c>
      <c r="AR60" s="330">
        <v>0</v>
      </c>
      <c r="AS60" s="331">
        <v>0</v>
      </c>
      <c r="AT60" s="330">
        <v>0</v>
      </c>
      <c r="AU60" s="331">
        <v>0</v>
      </c>
      <c r="AV60" s="330">
        <v>0</v>
      </c>
      <c r="AW60" s="331">
        <v>0</v>
      </c>
      <c r="AX60" s="330">
        <v>0</v>
      </c>
      <c r="AY60" s="331">
        <v>0</v>
      </c>
      <c r="AZ60" s="330">
        <v>0</v>
      </c>
      <c r="BA60" s="331">
        <v>0</v>
      </c>
      <c r="BB60" s="330">
        <v>0</v>
      </c>
      <c r="BC60" s="331">
        <v>0</v>
      </c>
      <c r="BD60" s="330">
        <v>0</v>
      </c>
      <c r="BE60" s="331">
        <v>0</v>
      </c>
      <c r="BF60" s="330">
        <v>0</v>
      </c>
      <c r="BG60" s="331">
        <v>0</v>
      </c>
      <c r="BH60" s="330">
        <v>0</v>
      </c>
      <c r="BI60" s="331">
        <v>0</v>
      </c>
      <c r="BJ60" s="330">
        <v>0</v>
      </c>
      <c r="BK60" s="331">
        <v>0</v>
      </c>
      <c r="BL60" s="330">
        <v>0</v>
      </c>
      <c r="BM60" s="331">
        <v>0</v>
      </c>
    </row>
    <row r="61" spans="1:65">
      <c r="A61" s="342"/>
      <c r="B61" s="332"/>
      <c r="C61" s="323" t="s">
        <v>161</v>
      </c>
      <c r="D61" s="329"/>
      <c r="E61" s="330"/>
      <c r="F61" s="330">
        <v>0</v>
      </c>
      <c r="G61" s="331">
        <v>0</v>
      </c>
      <c r="H61" s="330">
        <v>0</v>
      </c>
      <c r="I61" s="331">
        <v>0</v>
      </c>
      <c r="J61" s="330">
        <v>0</v>
      </c>
      <c r="K61" s="331">
        <v>0</v>
      </c>
      <c r="L61" s="330">
        <v>0</v>
      </c>
      <c r="M61" s="331">
        <v>0</v>
      </c>
      <c r="N61" s="330">
        <v>0</v>
      </c>
      <c r="O61" s="331">
        <v>0</v>
      </c>
      <c r="P61" s="330">
        <v>0</v>
      </c>
      <c r="Q61" s="331">
        <v>0</v>
      </c>
      <c r="R61" s="330">
        <v>0</v>
      </c>
      <c r="S61" s="331">
        <v>0</v>
      </c>
      <c r="T61" s="330">
        <v>0</v>
      </c>
      <c r="U61" s="331">
        <v>0</v>
      </c>
      <c r="V61" s="330">
        <v>0</v>
      </c>
      <c r="W61" s="331">
        <v>0</v>
      </c>
      <c r="X61" s="330">
        <v>0</v>
      </c>
      <c r="Y61" s="331">
        <v>0</v>
      </c>
      <c r="Z61" s="330">
        <v>0</v>
      </c>
      <c r="AA61" s="331">
        <v>0</v>
      </c>
      <c r="AB61" s="330">
        <v>0</v>
      </c>
      <c r="AC61" s="331">
        <v>0</v>
      </c>
      <c r="AD61" s="330">
        <v>0</v>
      </c>
      <c r="AE61" s="331">
        <v>0</v>
      </c>
      <c r="AF61" s="330">
        <v>0</v>
      </c>
      <c r="AG61" s="331">
        <v>0</v>
      </c>
      <c r="AH61" s="330">
        <v>0</v>
      </c>
      <c r="AI61" s="331">
        <v>0</v>
      </c>
      <c r="AJ61" s="330">
        <v>0</v>
      </c>
      <c r="AK61" s="331">
        <v>0</v>
      </c>
      <c r="AL61" s="330">
        <v>0</v>
      </c>
      <c r="AM61" s="331">
        <v>0</v>
      </c>
      <c r="AN61" s="330">
        <v>0</v>
      </c>
      <c r="AO61" s="331">
        <v>0</v>
      </c>
      <c r="AP61" s="330">
        <v>0</v>
      </c>
      <c r="AQ61" s="331">
        <v>0</v>
      </c>
      <c r="AR61" s="330">
        <v>0</v>
      </c>
      <c r="AS61" s="331">
        <v>0</v>
      </c>
      <c r="AT61" s="330">
        <v>0</v>
      </c>
      <c r="AU61" s="331">
        <v>0</v>
      </c>
      <c r="AV61" s="330">
        <v>0</v>
      </c>
      <c r="AW61" s="331">
        <v>0</v>
      </c>
      <c r="AX61" s="330">
        <v>0</v>
      </c>
      <c r="AY61" s="331">
        <v>0</v>
      </c>
      <c r="AZ61" s="330">
        <v>0</v>
      </c>
      <c r="BA61" s="331">
        <v>0</v>
      </c>
      <c r="BB61" s="330">
        <v>0</v>
      </c>
      <c r="BC61" s="331">
        <v>0</v>
      </c>
      <c r="BD61" s="330">
        <v>0</v>
      </c>
      <c r="BE61" s="331">
        <v>0</v>
      </c>
      <c r="BF61" s="330">
        <v>0</v>
      </c>
      <c r="BG61" s="331">
        <v>0</v>
      </c>
      <c r="BH61" s="330">
        <v>0</v>
      </c>
      <c r="BI61" s="331">
        <v>0</v>
      </c>
      <c r="BJ61" s="330">
        <v>0</v>
      </c>
      <c r="BK61" s="331">
        <v>0</v>
      </c>
      <c r="BL61" s="330">
        <v>0</v>
      </c>
      <c r="BM61" s="331">
        <v>0</v>
      </c>
    </row>
    <row r="62" spans="1:65" ht="13.5" thickBot="1">
      <c r="B62" s="332"/>
      <c r="C62" s="323" t="s">
        <v>162</v>
      </c>
      <c r="D62" s="329"/>
      <c r="E62" s="330"/>
      <c r="F62" s="330">
        <v>0</v>
      </c>
      <c r="G62" s="331">
        <v>0</v>
      </c>
      <c r="H62" s="330">
        <v>0</v>
      </c>
      <c r="I62" s="331">
        <v>0</v>
      </c>
      <c r="J62" s="330">
        <v>0</v>
      </c>
      <c r="K62" s="331">
        <v>0</v>
      </c>
      <c r="L62" s="330">
        <v>0</v>
      </c>
      <c r="M62" s="331">
        <v>0</v>
      </c>
      <c r="N62" s="330">
        <v>0</v>
      </c>
      <c r="O62" s="331">
        <v>0</v>
      </c>
      <c r="P62" s="330">
        <v>0</v>
      </c>
      <c r="Q62" s="331">
        <v>0</v>
      </c>
      <c r="R62" s="330">
        <v>0</v>
      </c>
      <c r="S62" s="331">
        <v>0</v>
      </c>
      <c r="T62" s="330">
        <v>0</v>
      </c>
      <c r="U62" s="331">
        <v>0</v>
      </c>
      <c r="V62" s="330">
        <v>0</v>
      </c>
      <c r="W62" s="331">
        <v>0</v>
      </c>
      <c r="X62" s="330">
        <v>0</v>
      </c>
      <c r="Y62" s="331">
        <v>0</v>
      </c>
      <c r="Z62" s="330">
        <v>0</v>
      </c>
      <c r="AA62" s="331">
        <v>0</v>
      </c>
      <c r="AB62" s="330">
        <v>0</v>
      </c>
      <c r="AC62" s="331">
        <v>0</v>
      </c>
      <c r="AD62" s="330">
        <v>0</v>
      </c>
      <c r="AE62" s="331">
        <v>0</v>
      </c>
      <c r="AF62" s="330">
        <v>0</v>
      </c>
      <c r="AG62" s="331">
        <v>0</v>
      </c>
      <c r="AH62" s="330">
        <v>0</v>
      </c>
      <c r="AI62" s="331">
        <v>0</v>
      </c>
      <c r="AJ62" s="330">
        <v>0</v>
      </c>
      <c r="AK62" s="331">
        <v>0</v>
      </c>
      <c r="AL62" s="330">
        <v>0</v>
      </c>
      <c r="AM62" s="331">
        <v>0</v>
      </c>
      <c r="AN62" s="330">
        <v>0</v>
      </c>
      <c r="AO62" s="331">
        <v>0</v>
      </c>
      <c r="AP62" s="330">
        <v>0</v>
      </c>
      <c r="AQ62" s="331">
        <v>0</v>
      </c>
      <c r="AR62" s="330">
        <v>0</v>
      </c>
      <c r="AS62" s="331">
        <v>0</v>
      </c>
      <c r="AT62" s="330">
        <v>0</v>
      </c>
      <c r="AU62" s="331">
        <v>0</v>
      </c>
      <c r="AV62" s="330">
        <v>0</v>
      </c>
      <c r="AW62" s="331">
        <v>0</v>
      </c>
      <c r="AX62" s="330">
        <v>0</v>
      </c>
      <c r="AY62" s="331">
        <v>0</v>
      </c>
      <c r="AZ62" s="330">
        <v>0</v>
      </c>
      <c r="BA62" s="331">
        <v>0</v>
      </c>
      <c r="BB62" s="330">
        <v>0</v>
      </c>
      <c r="BC62" s="331">
        <v>0</v>
      </c>
      <c r="BD62" s="330">
        <v>0</v>
      </c>
      <c r="BE62" s="331">
        <v>0</v>
      </c>
      <c r="BF62" s="330">
        <v>0</v>
      </c>
      <c r="BG62" s="331">
        <v>0</v>
      </c>
      <c r="BH62" s="330">
        <v>0</v>
      </c>
      <c r="BI62" s="331">
        <v>0</v>
      </c>
      <c r="BJ62" s="330">
        <v>0</v>
      </c>
      <c r="BK62" s="331">
        <v>0</v>
      </c>
      <c r="BL62" s="330">
        <v>0</v>
      </c>
      <c r="BM62" s="331">
        <v>0</v>
      </c>
    </row>
    <row r="63" spans="1:65" ht="13.5" thickBot="1">
      <c r="B63" s="337" t="s">
        <v>163</v>
      </c>
      <c r="C63" s="338"/>
      <c r="D63" s="339"/>
      <c r="E63" s="340"/>
      <c r="F63" s="340">
        <f t="shared" ref="F63:AC63" si="6">SUM(F57:F62)</f>
        <v>9.6958335739999981</v>
      </c>
      <c r="G63" s="341">
        <f t="shared" si="6"/>
        <v>2106.25</v>
      </c>
      <c r="H63" s="340">
        <f t="shared" si="6"/>
        <v>9.0460128530000006</v>
      </c>
      <c r="I63" s="341">
        <f t="shared" si="6"/>
        <v>1839.8900000000003</v>
      </c>
      <c r="J63" s="340">
        <f t="shared" si="6"/>
        <v>7.7727597849999999</v>
      </c>
      <c r="K63" s="341">
        <f t="shared" si="6"/>
        <v>1578.7800000000002</v>
      </c>
      <c r="L63" s="340">
        <f t="shared" si="6"/>
        <v>9.4472821029999992</v>
      </c>
      <c r="M63" s="341">
        <f t="shared" si="6"/>
        <v>1861.1300000000003</v>
      </c>
      <c r="N63" s="340">
        <f t="shared" si="6"/>
        <v>9.0684264699999986</v>
      </c>
      <c r="O63" s="341">
        <f t="shared" si="6"/>
        <v>1573.4800000000005</v>
      </c>
      <c r="P63" s="340">
        <f t="shared" si="6"/>
        <v>6.8582355120000003</v>
      </c>
      <c r="Q63" s="341">
        <f t="shared" si="6"/>
        <v>1056.6100000000001</v>
      </c>
      <c r="R63" s="340">
        <f t="shared" si="6"/>
        <v>10.470308408999998</v>
      </c>
      <c r="S63" s="341">
        <f t="shared" si="6"/>
        <v>1631.08</v>
      </c>
      <c r="T63" s="340">
        <f t="shared" si="6"/>
        <v>9.6658815180000026</v>
      </c>
      <c r="U63" s="341">
        <f t="shared" si="6"/>
        <v>1500.71</v>
      </c>
      <c r="V63" s="340">
        <f t="shared" si="6"/>
        <v>9.4882075800000045</v>
      </c>
      <c r="W63" s="341">
        <f t="shared" si="6"/>
        <v>1610.64</v>
      </c>
      <c r="X63" s="340">
        <f t="shared" si="6"/>
        <v>9.461032095000002</v>
      </c>
      <c r="Y63" s="341">
        <f t="shared" si="6"/>
        <v>1413.0550000000001</v>
      </c>
      <c r="Z63" s="340">
        <f t="shared" si="6"/>
        <v>5.1725719069999991</v>
      </c>
      <c r="AA63" s="341">
        <f t="shared" si="6"/>
        <v>767.1099999999999</v>
      </c>
      <c r="AB63" s="340">
        <f t="shared" si="6"/>
        <v>6.4221484770000004</v>
      </c>
      <c r="AC63" s="341">
        <f t="shared" si="6"/>
        <v>940.54000000000008</v>
      </c>
      <c r="AD63" s="340">
        <f>SUM(AD57:AD62)</f>
        <v>6.0856446830000017</v>
      </c>
      <c r="AE63" s="341">
        <f t="shared" ref="AE63:BM63" si="7">SUM(AE57:AE62)</f>
        <v>916.09</v>
      </c>
      <c r="AF63" s="340">
        <f t="shared" si="7"/>
        <v>6.114859967000001</v>
      </c>
      <c r="AG63" s="341">
        <f t="shared" si="7"/>
        <v>944.11</v>
      </c>
      <c r="AH63" s="340">
        <f t="shared" si="7"/>
        <v>6.600285895999999</v>
      </c>
      <c r="AI63" s="341">
        <f t="shared" si="7"/>
        <v>1099.81</v>
      </c>
      <c r="AJ63" s="340">
        <f t="shared" si="7"/>
        <v>6.8557768900000013</v>
      </c>
      <c r="AK63" s="341">
        <f t="shared" si="7"/>
        <v>1228.6400000000001</v>
      </c>
      <c r="AL63" s="340">
        <f t="shared" si="7"/>
        <v>5.6841344080000011</v>
      </c>
      <c r="AM63" s="341">
        <f t="shared" si="7"/>
        <v>1046.19</v>
      </c>
      <c r="AN63" s="340">
        <f t="shared" si="7"/>
        <v>6.1499642320000003</v>
      </c>
      <c r="AO63" s="341">
        <f t="shared" si="7"/>
        <v>1186.8200000000002</v>
      </c>
      <c r="AP63" s="340">
        <f t="shared" si="7"/>
        <v>5.286346372999998</v>
      </c>
      <c r="AQ63" s="341">
        <f t="shared" si="7"/>
        <v>1094.9099999999999</v>
      </c>
      <c r="AR63" s="340">
        <f t="shared" si="7"/>
        <v>4.6936959759999999</v>
      </c>
      <c r="AS63" s="341">
        <f t="shared" si="7"/>
        <v>991.99</v>
      </c>
      <c r="AT63" s="340">
        <f t="shared" si="7"/>
        <v>5.5874727030000004</v>
      </c>
      <c r="AU63" s="341">
        <f t="shared" si="7"/>
        <v>1245.26</v>
      </c>
      <c r="AV63" s="340">
        <f t="shared" si="7"/>
        <v>5.3319853119999987</v>
      </c>
      <c r="AW63" s="341">
        <f t="shared" si="7"/>
        <v>1166.8000000000002</v>
      </c>
      <c r="AX63" s="340">
        <f t="shared" si="7"/>
        <v>3.4789729869999997</v>
      </c>
      <c r="AY63" s="341">
        <f t="shared" si="7"/>
        <v>766.72</v>
      </c>
      <c r="AZ63" s="341">
        <f t="shared" si="7"/>
        <v>5.0241978390000011</v>
      </c>
      <c r="BA63" s="341">
        <f t="shared" si="7"/>
        <v>1087.79</v>
      </c>
      <c r="BB63" s="341">
        <f t="shared" si="7"/>
        <v>5.8268713879999989</v>
      </c>
      <c r="BC63" s="341">
        <f t="shared" si="7"/>
        <v>1270.8899999999999</v>
      </c>
      <c r="BD63" s="341">
        <f t="shared" si="7"/>
        <v>4.4119305179999992</v>
      </c>
      <c r="BE63" s="341">
        <f t="shared" si="7"/>
        <v>961.56000000000006</v>
      </c>
      <c r="BF63" s="341">
        <f t="shared" si="7"/>
        <v>3.394126878999999</v>
      </c>
      <c r="BG63" s="341">
        <f t="shared" si="7"/>
        <v>720.16999999999985</v>
      </c>
      <c r="BH63" s="341">
        <f t="shared" si="7"/>
        <v>4.6476980000000001</v>
      </c>
      <c r="BI63" s="341">
        <f t="shared" si="7"/>
        <v>972.41</v>
      </c>
      <c r="BJ63" s="341">
        <f t="shared" si="7"/>
        <v>3.4993044209999993</v>
      </c>
      <c r="BK63" s="341">
        <f t="shared" si="7"/>
        <v>701.67999999999984</v>
      </c>
      <c r="BL63" s="341">
        <f t="shared" si="7"/>
        <v>3.5112945930000001</v>
      </c>
      <c r="BM63" s="341">
        <f t="shared" si="7"/>
        <v>725.93999999999994</v>
      </c>
    </row>
    <row r="64" spans="1:65">
      <c r="B64" s="328"/>
      <c r="C64" s="323"/>
      <c r="D64" s="329"/>
      <c r="E64" s="330"/>
      <c r="F64" s="330"/>
      <c r="G64" s="331"/>
      <c r="H64" s="330"/>
      <c r="I64" s="331"/>
      <c r="J64" s="330"/>
      <c r="K64" s="331"/>
      <c r="L64" s="330"/>
      <c r="M64" s="331"/>
      <c r="N64" s="330"/>
      <c r="O64" s="331"/>
      <c r="P64" s="330"/>
      <c r="Q64" s="331"/>
      <c r="R64" s="330"/>
      <c r="S64" s="331"/>
      <c r="T64" s="330"/>
      <c r="U64" s="331"/>
      <c r="V64" s="330"/>
      <c r="W64" s="331"/>
      <c r="X64" s="330"/>
      <c r="Y64" s="331"/>
      <c r="Z64" s="330"/>
      <c r="AA64" s="331"/>
      <c r="AB64" s="330"/>
      <c r="AC64" s="331"/>
      <c r="AD64" s="330"/>
      <c r="AE64" s="331"/>
      <c r="AF64" s="330"/>
      <c r="AG64" s="331"/>
      <c r="AH64" s="330"/>
      <c r="AI64" s="331"/>
      <c r="AJ64" s="330"/>
      <c r="AK64" s="331"/>
      <c r="AL64" s="330"/>
      <c r="AM64" s="331"/>
      <c r="AN64" s="330"/>
      <c r="AO64" s="331"/>
      <c r="AP64" s="330"/>
      <c r="AQ64" s="331"/>
      <c r="AR64" s="330"/>
      <c r="AS64" s="331"/>
      <c r="AT64" s="330"/>
      <c r="AU64" s="331"/>
      <c r="AV64" s="330"/>
      <c r="AW64" s="331"/>
      <c r="AX64" s="330"/>
      <c r="AY64" s="331"/>
      <c r="AZ64" s="330"/>
      <c r="BA64" s="331"/>
      <c r="BB64" s="330"/>
      <c r="BC64" s="331"/>
      <c r="BD64" s="330"/>
      <c r="BE64" s="331"/>
      <c r="BF64" s="330"/>
      <c r="BG64" s="331"/>
      <c r="BH64" s="330"/>
      <c r="BI64" s="331"/>
      <c r="BJ64" s="330"/>
      <c r="BK64" s="331"/>
      <c r="BL64" s="330"/>
      <c r="BM64" s="331"/>
    </row>
    <row r="65" spans="1:65">
      <c r="B65" s="328" t="s">
        <v>24</v>
      </c>
      <c r="C65" s="347" t="s">
        <v>164</v>
      </c>
      <c r="D65" s="329"/>
      <c r="E65" s="330"/>
      <c r="F65" s="330">
        <v>0.27264557</v>
      </c>
      <c r="G65" s="331">
        <v>115.36999999999999</v>
      </c>
      <c r="H65" s="330">
        <v>0.189111523</v>
      </c>
      <c r="I65" s="331">
        <v>79.92</v>
      </c>
      <c r="J65" s="330">
        <v>0.26689637400000005</v>
      </c>
      <c r="K65" s="331">
        <v>101.10999999999999</v>
      </c>
      <c r="L65" s="330">
        <v>0.20456141899999999</v>
      </c>
      <c r="M65" s="331">
        <v>82.960000000000008</v>
      </c>
      <c r="N65" s="330">
        <v>0.470310108</v>
      </c>
      <c r="O65" s="331">
        <v>197.46000000000004</v>
      </c>
      <c r="P65" s="330">
        <v>8.5889668999999988E-2</v>
      </c>
      <c r="Q65" s="331">
        <v>37.379999999999995</v>
      </c>
      <c r="R65" s="330">
        <v>0.210526937</v>
      </c>
      <c r="S65" s="331">
        <v>87.76</v>
      </c>
      <c r="T65" s="330">
        <v>0.39550306200000007</v>
      </c>
      <c r="U65" s="331">
        <v>146.72999999999996</v>
      </c>
      <c r="V65" s="330">
        <v>0.8434514649999999</v>
      </c>
      <c r="W65" s="331">
        <v>301.06</v>
      </c>
      <c r="X65" s="330">
        <v>0</v>
      </c>
      <c r="Y65" s="331">
        <v>0</v>
      </c>
      <c r="Z65" s="330">
        <v>0.60601706899999996</v>
      </c>
      <c r="AA65" s="331">
        <v>233.60000000000005</v>
      </c>
      <c r="AB65" s="330">
        <v>0.37817769599999995</v>
      </c>
      <c r="AC65" s="331">
        <v>153.21</v>
      </c>
      <c r="AD65" s="330">
        <v>1.037187474</v>
      </c>
      <c r="AE65" s="331">
        <v>377.59000000000003</v>
      </c>
      <c r="AF65" s="330">
        <v>0.83065314800000001</v>
      </c>
      <c r="AG65" s="331">
        <v>300.47000000000003</v>
      </c>
      <c r="AH65" s="330">
        <v>0.322379001</v>
      </c>
      <c r="AI65" s="331">
        <v>135.24</v>
      </c>
      <c r="AJ65" s="330">
        <v>0.49809374699999998</v>
      </c>
      <c r="AK65" s="331">
        <v>196.52</v>
      </c>
      <c r="AL65" s="330">
        <v>0.44842993299999995</v>
      </c>
      <c r="AM65" s="331">
        <v>164.48999999999998</v>
      </c>
      <c r="AN65" s="330">
        <v>0.62596621299999999</v>
      </c>
      <c r="AO65" s="331">
        <v>238.44</v>
      </c>
      <c r="AP65" s="330">
        <v>0.24963934699999998</v>
      </c>
      <c r="AQ65" s="331">
        <v>96.35</v>
      </c>
      <c r="AR65" s="330">
        <v>0.45051970200000002</v>
      </c>
      <c r="AS65" s="331">
        <v>183.73000000000002</v>
      </c>
      <c r="AT65" s="330">
        <v>0.21682315599999999</v>
      </c>
      <c r="AU65" s="331">
        <v>97.460000000000008</v>
      </c>
      <c r="AV65" s="330">
        <v>0.138093454</v>
      </c>
      <c r="AW65" s="331">
        <v>58.71</v>
      </c>
      <c r="AX65" s="330">
        <v>0.12081813800000002</v>
      </c>
      <c r="AY65" s="331">
        <v>59.47</v>
      </c>
      <c r="AZ65" s="330">
        <v>0.35588777200000005</v>
      </c>
      <c r="BA65" s="331">
        <v>184.93</v>
      </c>
      <c r="BB65" s="330">
        <v>0.40634221600000003</v>
      </c>
      <c r="BC65" s="331">
        <v>205.19</v>
      </c>
      <c r="BD65" s="330">
        <v>0.30973909499999996</v>
      </c>
      <c r="BE65" s="331">
        <v>158.57999999999998</v>
      </c>
      <c r="BF65" s="330">
        <v>0.228345624</v>
      </c>
      <c r="BG65" s="331">
        <v>110.04000000000002</v>
      </c>
      <c r="BH65" s="330">
        <v>0.13508025099999998</v>
      </c>
      <c r="BI65" s="331">
        <v>72.41</v>
      </c>
      <c r="BJ65" s="330">
        <v>0.32114612200000003</v>
      </c>
      <c r="BK65" s="331">
        <v>192.02</v>
      </c>
      <c r="BL65" s="330">
        <v>0.28457053400000004</v>
      </c>
      <c r="BM65" s="331">
        <v>198.96</v>
      </c>
    </row>
    <row r="66" spans="1:65">
      <c r="A66" s="348"/>
      <c r="B66" s="332"/>
      <c r="C66" s="347" t="s">
        <v>165</v>
      </c>
      <c r="D66" s="329"/>
      <c r="E66" s="330"/>
      <c r="F66" s="330">
        <v>0.28227073699999999</v>
      </c>
      <c r="G66" s="331">
        <v>184.22</v>
      </c>
      <c r="H66" s="330">
        <v>1.5830010629999998</v>
      </c>
      <c r="I66" s="331">
        <v>595.1400000000001</v>
      </c>
      <c r="J66" s="330">
        <v>1.2851831279999999</v>
      </c>
      <c r="K66" s="331">
        <v>544.71000000000015</v>
      </c>
      <c r="L66" s="330">
        <v>0.76974894299999974</v>
      </c>
      <c r="M66" s="331">
        <v>388.46000000000004</v>
      </c>
      <c r="N66" s="330">
        <v>0.84748714199999986</v>
      </c>
      <c r="O66" s="331">
        <v>493.16999999999996</v>
      </c>
      <c r="P66" s="330">
        <v>0.65357696100000007</v>
      </c>
      <c r="Q66" s="331">
        <v>451.0800000000001</v>
      </c>
      <c r="R66" s="330">
        <v>1.6989586509999999</v>
      </c>
      <c r="S66" s="331">
        <v>674.03000000000009</v>
      </c>
      <c r="T66" s="330">
        <v>3.4197316129999997</v>
      </c>
      <c r="U66" s="331">
        <v>1289.0899999999997</v>
      </c>
      <c r="V66" s="330">
        <v>3.1802765599999998</v>
      </c>
      <c r="W66" s="331">
        <v>1298.5399999999997</v>
      </c>
      <c r="X66" s="330">
        <v>2.1349314509999995</v>
      </c>
      <c r="Y66" s="331">
        <v>898.06000000000029</v>
      </c>
      <c r="Z66" s="330">
        <v>1.6179687410000003</v>
      </c>
      <c r="AA66" s="331">
        <v>620.85000000000014</v>
      </c>
      <c r="AB66" s="330">
        <v>1.3817801280000002</v>
      </c>
      <c r="AC66" s="331">
        <v>513.21</v>
      </c>
      <c r="AD66" s="330">
        <v>0.82763876999999997</v>
      </c>
      <c r="AE66" s="331">
        <v>407.23000000000008</v>
      </c>
      <c r="AF66" s="330">
        <v>1.8653846980000002</v>
      </c>
      <c r="AG66" s="331">
        <v>640.33299999999997</v>
      </c>
      <c r="AH66" s="330">
        <v>0.86156864399999988</v>
      </c>
      <c r="AI66" s="331">
        <v>380.07000000000005</v>
      </c>
      <c r="AJ66" s="330">
        <v>0.44975233799999997</v>
      </c>
      <c r="AK66" s="331">
        <v>189.38</v>
      </c>
      <c r="AL66" s="330">
        <v>0.74046263499999998</v>
      </c>
      <c r="AM66" s="331">
        <v>355.76</v>
      </c>
      <c r="AN66" s="330">
        <v>1.2307260800000002</v>
      </c>
      <c r="AO66" s="331">
        <v>583.4499999999997</v>
      </c>
      <c r="AP66" s="330">
        <v>0.9949889679999997</v>
      </c>
      <c r="AQ66" s="331">
        <v>485.87999999999994</v>
      </c>
      <c r="AR66" s="330">
        <v>0.38720052900000002</v>
      </c>
      <c r="AS66" s="331">
        <v>236.07</v>
      </c>
      <c r="AT66" s="330">
        <v>1.0398851609999999</v>
      </c>
      <c r="AU66" s="331">
        <v>533.9</v>
      </c>
      <c r="AV66" s="330">
        <v>0.56533349999999993</v>
      </c>
      <c r="AW66" s="331">
        <v>434.53999999999996</v>
      </c>
      <c r="AX66" s="330">
        <v>0.36717681200000002</v>
      </c>
      <c r="AY66" s="331">
        <v>207.44</v>
      </c>
      <c r="AZ66" s="330">
        <v>7.9478869000000008E-2</v>
      </c>
      <c r="BA66" s="331">
        <v>145.13999999999999</v>
      </c>
      <c r="BB66" s="330">
        <v>0.47784215700000005</v>
      </c>
      <c r="BC66" s="331">
        <v>575.39</v>
      </c>
      <c r="BD66" s="330">
        <v>0.184694943</v>
      </c>
      <c r="BE66" s="331">
        <v>198.37</v>
      </c>
      <c r="BF66" s="330">
        <v>0.3602633890000001</v>
      </c>
      <c r="BG66" s="331">
        <v>375.98000000000008</v>
      </c>
      <c r="BH66" s="330">
        <v>0.36712556200000002</v>
      </c>
      <c r="BI66" s="331">
        <v>341.84</v>
      </c>
      <c r="BJ66" s="330">
        <v>0.37929009000000008</v>
      </c>
      <c r="BK66" s="331">
        <v>390.36</v>
      </c>
      <c r="BL66" s="330">
        <v>0.65837172399999999</v>
      </c>
      <c r="BM66" s="331">
        <v>819.86999999999989</v>
      </c>
    </row>
    <row r="67" spans="1:65" ht="13.5" thickBot="1">
      <c r="B67" s="332"/>
      <c r="C67" s="323"/>
      <c r="D67" s="329"/>
      <c r="E67" s="330"/>
      <c r="F67" s="330"/>
      <c r="G67" s="331"/>
      <c r="H67" s="330"/>
      <c r="I67" s="331"/>
      <c r="J67" s="330"/>
      <c r="K67" s="331"/>
      <c r="L67" s="330"/>
      <c r="M67" s="331"/>
      <c r="N67" s="330"/>
      <c r="O67" s="331"/>
      <c r="P67" s="330"/>
      <c r="Q67" s="331"/>
      <c r="R67" s="330"/>
      <c r="S67" s="331"/>
      <c r="T67" s="330"/>
      <c r="U67" s="331"/>
      <c r="V67" s="330"/>
      <c r="W67" s="331"/>
      <c r="X67" s="330"/>
      <c r="Y67" s="331"/>
      <c r="Z67" s="330"/>
      <c r="AA67" s="331"/>
      <c r="AB67" s="330"/>
      <c r="AC67" s="331"/>
      <c r="AD67" s="330"/>
      <c r="AE67" s="331"/>
      <c r="AF67" s="330"/>
      <c r="AG67" s="331"/>
      <c r="AH67" s="330"/>
      <c r="AI67" s="331"/>
      <c r="AJ67" s="330"/>
      <c r="AK67" s="331"/>
      <c r="AL67" s="330"/>
      <c r="AM67" s="331"/>
      <c r="AN67" s="330"/>
      <c r="AO67" s="331"/>
      <c r="AP67" s="330"/>
      <c r="AQ67" s="331"/>
      <c r="AR67" s="330"/>
      <c r="AS67" s="331"/>
      <c r="AT67" s="330"/>
      <c r="AU67" s="331"/>
      <c r="AV67" s="330"/>
      <c r="AW67" s="331"/>
      <c r="AX67" s="330"/>
      <c r="AY67" s="331"/>
      <c r="AZ67" s="330"/>
      <c r="BA67" s="331"/>
      <c r="BB67" s="330"/>
      <c r="BC67" s="331"/>
      <c r="BD67" s="330"/>
      <c r="BE67" s="331"/>
      <c r="BF67" s="330"/>
      <c r="BG67" s="331"/>
      <c r="BH67" s="330"/>
      <c r="BI67" s="331"/>
      <c r="BJ67" s="330"/>
      <c r="BK67" s="331"/>
      <c r="BL67" s="330"/>
      <c r="BM67" s="331"/>
    </row>
    <row r="68" spans="1:65" ht="13.5" thickBot="1">
      <c r="B68" s="337" t="s">
        <v>166</v>
      </c>
      <c r="C68" s="338"/>
      <c r="D68" s="339"/>
      <c r="E68" s="340"/>
      <c r="F68" s="340">
        <f t="shared" ref="F68:AC68" si="8">SUM(F65:F67)</f>
        <v>0.55491630700000005</v>
      </c>
      <c r="G68" s="341">
        <f t="shared" si="8"/>
        <v>299.58999999999997</v>
      </c>
      <c r="H68" s="340">
        <f t="shared" si="8"/>
        <v>1.7721125859999998</v>
      </c>
      <c r="I68" s="341">
        <f t="shared" si="8"/>
        <v>675.06000000000006</v>
      </c>
      <c r="J68" s="340">
        <f t="shared" si="8"/>
        <v>1.552079502</v>
      </c>
      <c r="K68" s="341">
        <f t="shared" si="8"/>
        <v>645.82000000000016</v>
      </c>
      <c r="L68" s="340">
        <f t="shared" si="8"/>
        <v>0.97431036199999976</v>
      </c>
      <c r="M68" s="341">
        <f t="shared" si="8"/>
        <v>471.42000000000007</v>
      </c>
      <c r="N68" s="340">
        <f t="shared" si="8"/>
        <v>1.3177972499999999</v>
      </c>
      <c r="O68" s="341">
        <f t="shared" si="8"/>
        <v>690.63</v>
      </c>
      <c r="P68" s="340">
        <f t="shared" si="8"/>
        <v>0.73946663000000001</v>
      </c>
      <c r="Q68" s="341">
        <f t="shared" si="8"/>
        <v>488.46000000000009</v>
      </c>
      <c r="R68" s="340">
        <f t="shared" si="8"/>
        <v>1.9094855879999999</v>
      </c>
      <c r="S68" s="341">
        <f t="shared" si="8"/>
        <v>761.79000000000008</v>
      </c>
      <c r="T68" s="340">
        <f t="shared" si="8"/>
        <v>3.8152346749999997</v>
      </c>
      <c r="U68" s="341">
        <f t="shared" si="8"/>
        <v>1435.8199999999997</v>
      </c>
      <c r="V68" s="340">
        <f t="shared" si="8"/>
        <v>4.0237280249999996</v>
      </c>
      <c r="W68" s="341">
        <f t="shared" si="8"/>
        <v>1599.5999999999997</v>
      </c>
      <c r="X68" s="340">
        <f t="shared" si="8"/>
        <v>2.1349314509999995</v>
      </c>
      <c r="Y68" s="341">
        <f t="shared" si="8"/>
        <v>898.06000000000029</v>
      </c>
      <c r="Z68" s="340">
        <f t="shared" si="8"/>
        <v>2.2239858100000003</v>
      </c>
      <c r="AA68" s="341">
        <f t="shared" si="8"/>
        <v>854.45000000000016</v>
      </c>
      <c r="AB68" s="340">
        <f t="shared" si="8"/>
        <v>1.7599578240000002</v>
      </c>
      <c r="AC68" s="341">
        <f t="shared" si="8"/>
        <v>666.42000000000007</v>
      </c>
      <c r="AD68" s="340">
        <f>SUM(AD65:AD67)</f>
        <v>1.8648262440000001</v>
      </c>
      <c r="AE68" s="341">
        <f t="shared" ref="AE68:BM68" si="9">SUM(AE65:AE67)</f>
        <v>784.82000000000016</v>
      </c>
      <c r="AF68" s="340">
        <f t="shared" si="9"/>
        <v>2.6960378460000003</v>
      </c>
      <c r="AG68" s="341">
        <f t="shared" si="9"/>
        <v>940.803</v>
      </c>
      <c r="AH68" s="340">
        <f t="shared" si="9"/>
        <v>1.1839476449999999</v>
      </c>
      <c r="AI68" s="341">
        <f t="shared" si="9"/>
        <v>515.31000000000006</v>
      </c>
      <c r="AJ68" s="340">
        <f t="shared" si="9"/>
        <v>0.94784608499999989</v>
      </c>
      <c r="AK68" s="341">
        <f t="shared" si="9"/>
        <v>385.9</v>
      </c>
      <c r="AL68" s="340">
        <f t="shared" si="9"/>
        <v>1.188892568</v>
      </c>
      <c r="AM68" s="341">
        <f t="shared" si="9"/>
        <v>520.25</v>
      </c>
      <c r="AN68" s="340">
        <f t="shared" si="9"/>
        <v>1.856692293</v>
      </c>
      <c r="AO68" s="341">
        <f t="shared" si="9"/>
        <v>821.88999999999965</v>
      </c>
      <c r="AP68" s="340">
        <f t="shared" si="9"/>
        <v>1.2446283149999997</v>
      </c>
      <c r="AQ68" s="341">
        <f t="shared" si="9"/>
        <v>582.2299999999999</v>
      </c>
      <c r="AR68" s="340">
        <f t="shared" si="9"/>
        <v>0.83772023100000004</v>
      </c>
      <c r="AS68" s="341">
        <f t="shared" si="9"/>
        <v>419.8</v>
      </c>
      <c r="AT68" s="340">
        <f t="shared" si="9"/>
        <v>1.256708317</v>
      </c>
      <c r="AU68" s="341">
        <f t="shared" si="9"/>
        <v>631.36</v>
      </c>
      <c r="AV68" s="340">
        <f t="shared" si="9"/>
        <v>0.70342695399999999</v>
      </c>
      <c r="AW68" s="341">
        <f t="shared" si="9"/>
        <v>493.24999999999994</v>
      </c>
      <c r="AX68" s="340">
        <f t="shared" si="9"/>
        <v>0.48799495000000004</v>
      </c>
      <c r="AY68" s="341">
        <f t="shared" si="9"/>
        <v>266.90999999999997</v>
      </c>
      <c r="AZ68" s="340">
        <f t="shared" si="9"/>
        <v>0.43536664100000005</v>
      </c>
      <c r="BA68" s="340">
        <f t="shared" si="9"/>
        <v>330.07</v>
      </c>
      <c r="BB68" s="340">
        <f t="shared" si="9"/>
        <v>0.88418437300000008</v>
      </c>
      <c r="BC68" s="340">
        <f t="shared" si="9"/>
        <v>780.57999999999993</v>
      </c>
      <c r="BD68" s="340">
        <f t="shared" si="9"/>
        <v>0.49443403799999996</v>
      </c>
      <c r="BE68" s="340">
        <f t="shared" si="9"/>
        <v>356.95</v>
      </c>
      <c r="BF68" s="340">
        <f t="shared" si="9"/>
        <v>0.58860901300000013</v>
      </c>
      <c r="BG68" s="340">
        <f t="shared" si="9"/>
        <v>486.0200000000001</v>
      </c>
      <c r="BH68" s="340">
        <f t="shared" si="9"/>
        <v>0.502205813</v>
      </c>
      <c r="BI68" s="340">
        <f t="shared" si="9"/>
        <v>414.25</v>
      </c>
      <c r="BJ68" s="340">
        <f t="shared" si="9"/>
        <v>0.70043621200000006</v>
      </c>
      <c r="BK68" s="340">
        <f t="shared" si="9"/>
        <v>582.38</v>
      </c>
      <c r="BL68" s="340">
        <f t="shared" si="9"/>
        <v>0.94294225799999998</v>
      </c>
      <c r="BM68" s="340">
        <f t="shared" si="9"/>
        <v>1018.8299999999999</v>
      </c>
    </row>
    <row r="69" spans="1:65">
      <c r="B69" s="328"/>
      <c r="C69" s="342"/>
      <c r="D69" s="343"/>
      <c r="E69" s="344"/>
      <c r="F69" s="344"/>
      <c r="G69" s="345"/>
      <c r="H69" s="344"/>
      <c r="I69" s="345"/>
      <c r="J69" s="344"/>
      <c r="K69" s="345"/>
      <c r="L69" s="344"/>
      <c r="M69" s="345"/>
      <c r="N69" s="344"/>
      <c r="O69" s="345"/>
      <c r="P69" s="344"/>
      <c r="Q69" s="345"/>
      <c r="R69" s="344"/>
      <c r="S69" s="345"/>
      <c r="T69" s="344"/>
      <c r="U69" s="345"/>
      <c r="V69" s="344"/>
      <c r="W69" s="345"/>
      <c r="X69" s="344"/>
      <c r="Y69" s="345"/>
      <c r="Z69" s="344"/>
      <c r="AA69" s="345"/>
      <c r="AB69" s="344"/>
      <c r="AC69" s="345"/>
      <c r="AD69" s="344"/>
      <c r="AE69" s="345"/>
      <c r="AF69" s="344"/>
      <c r="AG69" s="345"/>
      <c r="AH69" s="344"/>
      <c r="AI69" s="345"/>
      <c r="AJ69" s="344"/>
      <c r="AK69" s="345"/>
      <c r="AL69" s="344"/>
      <c r="AM69" s="345"/>
      <c r="AN69" s="344"/>
      <c r="AO69" s="345"/>
      <c r="AP69" s="344"/>
      <c r="AQ69" s="345"/>
      <c r="AR69" s="344"/>
      <c r="AS69" s="345"/>
      <c r="AT69" s="344"/>
      <c r="AU69" s="345"/>
      <c r="AV69" s="344"/>
      <c r="AW69" s="345"/>
      <c r="AX69" s="344"/>
      <c r="AY69" s="345"/>
      <c r="AZ69" s="344"/>
      <c r="BA69" s="345"/>
      <c r="BB69" s="344"/>
      <c r="BC69" s="345"/>
      <c r="BD69" s="344"/>
      <c r="BE69" s="345"/>
      <c r="BF69" s="344"/>
      <c r="BG69" s="345"/>
      <c r="BH69" s="344"/>
      <c r="BI69" s="345"/>
      <c r="BJ69" s="344"/>
      <c r="BK69" s="345"/>
      <c r="BL69" s="344"/>
      <c r="BM69" s="345"/>
    </row>
    <row r="70" spans="1:65" ht="13.5" thickBot="1">
      <c r="B70" s="328" t="s">
        <v>167</v>
      </c>
      <c r="C70" s="342"/>
      <c r="D70" s="343"/>
      <c r="E70" s="344"/>
      <c r="F70" s="344">
        <v>0</v>
      </c>
      <c r="G70" s="349">
        <v>0</v>
      </c>
      <c r="H70" s="344">
        <v>0</v>
      </c>
      <c r="I70" s="349">
        <v>0</v>
      </c>
      <c r="J70" s="344">
        <v>1.1292E-2</v>
      </c>
      <c r="K70" s="349">
        <v>1</v>
      </c>
      <c r="L70" s="344">
        <v>0</v>
      </c>
      <c r="M70" s="349">
        <v>0</v>
      </c>
      <c r="N70" s="344">
        <v>7.9497000000000005E-3</v>
      </c>
      <c r="O70" s="349">
        <v>0.8</v>
      </c>
      <c r="P70" s="344">
        <v>0</v>
      </c>
      <c r="Q70" s="349">
        <v>0</v>
      </c>
      <c r="R70" s="344">
        <v>1.08401E-2</v>
      </c>
      <c r="S70" s="349">
        <v>1</v>
      </c>
      <c r="T70" s="344">
        <v>0</v>
      </c>
      <c r="U70" s="349">
        <v>0</v>
      </c>
      <c r="V70" s="344">
        <v>0</v>
      </c>
      <c r="W70" s="349">
        <v>0</v>
      </c>
      <c r="X70" s="344">
        <v>0</v>
      </c>
      <c r="Y70" s="349">
        <v>0</v>
      </c>
      <c r="Z70" s="344">
        <v>1.0500000000000001E-2</v>
      </c>
      <c r="AA70" s="349">
        <v>1</v>
      </c>
      <c r="AB70" s="344">
        <v>0</v>
      </c>
      <c r="AC70" s="349">
        <v>0</v>
      </c>
      <c r="AD70" s="344">
        <v>0.24712882500000002</v>
      </c>
      <c r="AE70" s="349">
        <v>1</v>
      </c>
      <c r="AF70" s="344">
        <v>8.1809999999999994E-2</v>
      </c>
      <c r="AG70" s="349">
        <v>1</v>
      </c>
      <c r="AH70" s="344">
        <v>6.5095611999999997E-2</v>
      </c>
      <c r="AI70" s="349">
        <v>4.3</v>
      </c>
      <c r="AJ70" s="344">
        <v>5.2279409999999998E-2</v>
      </c>
      <c r="AK70" s="349">
        <v>4.25</v>
      </c>
      <c r="AL70" s="344">
        <v>0.50565010799999999</v>
      </c>
      <c r="AM70" s="349">
        <v>39.260000000000005</v>
      </c>
      <c r="AN70" s="344">
        <v>0.51108739800000003</v>
      </c>
      <c r="AO70" s="349">
        <v>39.93</v>
      </c>
      <c r="AP70" s="344">
        <v>0.25404672500000003</v>
      </c>
      <c r="AQ70" s="349">
        <v>19.63</v>
      </c>
      <c r="AR70" s="344">
        <v>1.15E-2</v>
      </c>
      <c r="AS70" s="349">
        <v>1</v>
      </c>
      <c r="AT70" s="344">
        <v>0.28262667900000005</v>
      </c>
      <c r="AU70" s="349">
        <v>21.54</v>
      </c>
      <c r="AV70" s="344">
        <v>0.25562891300000001</v>
      </c>
      <c r="AW70" s="349">
        <v>19.43</v>
      </c>
      <c r="AX70" s="344">
        <v>0.47540328900000001</v>
      </c>
      <c r="AY70" s="349">
        <v>36.129999999999995</v>
      </c>
      <c r="AZ70" s="344">
        <v>0.48752449599999997</v>
      </c>
      <c r="BA70" s="349">
        <v>37.21</v>
      </c>
      <c r="BB70" s="344">
        <v>0.24030242299999999</v>
      </c>
      <c r="BC70" s="349">
        <v>21.41</v>
      </c>
      <c r="BD70" s="344">
        <v>0.22194828499999997</v>
      </c>
      <c r="BE70" s="349">
        <v>19.105</v>
      </c>
      <c r="BF70" s="344">
        <v>0.461457956</v>
      </c>
      <c r="BG70" s="349">
        <v>36.629999999999995</v>
      </c>
      <c r="BH70" s="344">
        <v>0</v>
      </c>
      <c r="BI70" s="349">
        <v>0</v>
      </c>
      <c r="BJ70" s="344">
        <v>1.3783443270000002</v>
      </c>
      <c r="BK70" s="349">
        <v>63.789999999999992</v>
      </c>
      <c r="BL70" s="344">
        <v>0.38565745600000001</v>
      </c>
      <c r="BM70" s="349">
        <v>32.480000000000004</v>
      </c>
    </row>
    <row r="71" spans="1:65" ht="13.5" thickBot="1">
      <c r="B71" s="337" t="s">
        <v>168</v>
      </c>
      <c r="C71" s="338"/>
      <c r="D71" s="339"/>
      <c r="E71" s="350"/>
      <c r="F71" s="350">
        <f t="shared" ref="F71:AC71" si="10">F70</f>
        <v>0</v>
      </c>
      <c r="G71" s="341">
        <f t="shared" si="10"/>
        <v>0</v>
      </c>
      <c r="H71" s="350">
        <f t="shared" si="10"/>
        <v>0</v>
      </c>
      <c r="I71" s="341">
        <f t="shared" si="10"/>
        <v>0</v>
      </c>
      <c r="J71" s="350">
        <f t="shared" si="10"/>
        <v>1.1292E-2</v>
      </c>
      <c r="K71" s="341">
        <f t="shared" si="10"/>
        <v>1</v>
      </c>
      <c r="L71" s="350">
        <f t="shared" si="10"/>
        <v>0</v>
      </c>
      <c r="M71" s="341">
        <f t="shared" si="10"/>
        <v>0</v>
      </c>
      <c r="N71" s="350">
        <f t="shared" si="10"/>
        <v>7.9497000000000005E-3</v>
      </c>
      <c r="O71" s="341">
        <f t="shared" si="10"/>
        <v>0.8</v>
      </c>
      <c r="P71" s="350">
        <f t="shared" si="10"/>
        <v>0</v>
      </c>
      <c r="Q71" s="341">
        <f t="shared" si="10"/>
        <v>0</v>
      </c>
      <c r="R71" s="350">
        <f t="shared" si="10"/>
        <v>1.08401E-2</v>
      </c>
      <c r="S71" s="341">
        <f t="shared" si="10"/>
        <v>1</v>
      </c>
      <c r="T71" s="350">
        <f t="shared" si="10"/>
        <v>0</v>
      </c>
      <c r="U71" s="341">
        <f t="shared" si="10"/>
        <v>0</v>
      </c>
      <c r="V71" s="350">
        <f t="shared" si="10"/>
        <v>0</v>
      </c>
      <c r="W71" s="341">
        <f t="shared" si="10"/>
        <v>0</v>
      </c>
      <c r="X71" s="350">
        <f t="shared" si="10"/>
        <v>0</v>
      </c>
      <c r="Y71" s="341">
        <f t="shared" si="10"/>
        <v>0</v>
      </c>
      <c r="Z71" s="350">
        <f t="shared" si="10"/>
        <v>1.0500000000000001E-2</v>
      </c>
      <c r="AA71" s="341">
        <f t="shared" si="10"/>
        <v>1</v>
      </c>
      <c r="AB71" s="350">
        <f t="shared" si="10"/>
        <v>0</v>
      </c>
      <c r="AC71" s="341">
        <f t="shared" si="10"/>
        <v>0</v>
      </c>
      <c r="AD71" s="350">
        <f>AD70</f>
        <v>0.24712882500000002</v>
      </c>
      <c r="AE71" s="341">
        <f t="shared" ref="AE71:BM71" si="11">AE70</f>
        <v>1</v>
      </c>
      <c r="AF71" s="350">
        <f t="shared" si="11"/>
        <v>8.1809999999999994E-2</v>
      </c>
      <c r="AG71" s="341">
        <f t="shared" si="11"/>
        <v>1</v>
      </c>
      <c r="AH71" s="350">
        <f t="shared" si="11"/>
        <v>6.5095611999999997E-2</v>
      </c>
      <c r="AI71" s="341">
        <f t="shared" si="11"/>
        <v>4.3</v>
      </c>
      <c r="AJ71" s="350">
        <f t="shared" si="11"/>
        <v>5.2279409999999998E-2</v>
      </c>
      <c r="AK71" s="341">
        <f t="shared" si="11"/>
        <v>4.25</v>
      </c>
      <c r="AL71" s="350">
        <f t="shared" si="11"/>
        <v>0.50565010799999999</v>
      </c>
      <c r="AM71" s="341">
        <f t="shared" si="11"/>
        <v>39.260000000000005</v>
      </c>
      <c r="AN71" s="350">
        <f t="shared" si="11"/>
        <v>0.51108739800000003</v>
      </c>
      <c r="AO71" s="341">
        <f t="shared" si="11"/>
        <v>39.93</v>
      </c>
      <c r="AP71" s="350">
        <f t="shared" si="11"/>
        <v>0.25404672500000003</v>
      </c>
      <c r="AQ71" s="341">
        <f t="shared" si="11"/>
        <v>19.63</v>
      </c>
      <c r="AR71" s="350">
        <f t="shared" si="11"/>
        <v>1.15E-2</v>
      </c>
      <c r="AS71" s="341">
        <f t="shared" si="11"/>
        <v>1</v>
      </c>
      <c r="AT71" s="350">
        <f t="shared" si="11"/>
        <v>0.28262667900000005</v>
      </c>
      <c r="AU71" s="341">
        <f t="shared" si="11"/>
        <v>21.54</v>
      </c>
      <c r="AV71" s="350">
        <f t="shared" si="11"/>
        <v>0.25562891300000001</v>
      </c>
      <c r="AW71" s="341">
        <f t="shared" si="11"/>
        <v>19.43</v>
      </c>
      <c r="AX71" s="350">
        <f t="shared" si="11"/>
        <v>0.47540328900000001</v>
      </c>
      <c r="AY71" s="341">
        <f t="shared" si="11"/>
        <v>36.129999999999995</v>
      </c>
      <c r="AZ71" s="350">
        <f t="shared" si="11"/>
        <v>0.48752449599999997</v>
      </c>
      <c r="BA71" s="341">
        <f t="shared" si="11"/>
        <v>37.21</v>
      </c>
      <c r="BB71" s="341">
        <f t="shared" si="11"/>
        <v>0.24030242299999999</v>
      </c>
      <c r="BC71" s="341">
        <f t="shared" si="11"/>
        <v>21.41</v>
      </c>
      <c r="BD71" s="341">
        <f t="shared" si="11"/>
        <v>0.22194828499999997</v>
      </c>
      <c r="BE71" s="341">
        <f t="shared" si="11"/>
        <v>19.105</v>
      </c>
      <c r="BF71" s="341">
        <f t="shared" si="11"/>
        <v>0.461457956</v>
      </c>
      <c r="BG71" s="341">
        <f t="shared" si="11"/>
        <v>36.629999999999995</v>
      </c>
      <c r="BH71" s="341">
        <f t="shared" si="11"/>
        <v>0</v>
      </c>
      <c r="BI71" s="341">
        <f t="shared" si="11"/>
        <v>0</v>
      </c>
      <c r="BJ71" s="341">
        <f t="shared" si="11"/>
        <v>1.3783443270000002</v>
      </c>
      <c r="BK71" s="341">
        <f t="shared" si="11"/>
        <v>63.789999999999992</v>
      </c>
      <c r="BL71" s="341">
        <f t="shared" si="11"/>
        <v>0.38565745600000001</v>
      </c>
      <c r="BM71" s="341">
        <f t="shared" si="11"/>
        <v>32.480000000000004</v>
      </c>
    </row>
    <row r="72" spans="1:65" ht="13.5" thickBot="1">
      <c r="B72" s="328"/>
      <c r="C72" s="342"/>
      <c r="D72" s="343"/>
      <c r="E72" s="344"/>
      <c r="F72" s="344"/>
      <c r="G72" s="345"/>
      <c r="H72" s="344"/>
      <c r="I72" s="345"/>
      <c r="J72" s="344"/>
      <c r="K72" s="345"/>
      <c r="L72" s="344"/>
      <c r="M72" s="345"/>
      <c r="N72" s="344"/>
      <c r="O72" s="345"/>
      <c r="P72" s="344"/>
      <c r="Q72" s="345"/>
      <c r="R72" s="344"/>
      <c r="S72" s="345"/>
      <c r="T72" s="344"/>
      <c r="U72" s="345"/>
      <c r="V72" s="344"/>
      <c r="W72" s="345"/>
      <c r="X72" s="344"/>
      <c r="Y72" s="345"/>
      <c r="Z72" s="344"/>
      <c r="AA72" s="345"/>
      <c r="AB72" s="344"/>
      <c r="AC72" s="345"/>
      <c r="AD72" s="344"/>
      <c r="AE72" s="345"/>
      <c r="AF72" s="344"/>
      <c r="AG72" s="345"/>
      <c r="AH72" s="344"/>
      <c r="AI72" s="345"/>
      <c r="AJ72" s="344"/>
      <c r="AK72" s="345"/>
      <c r="AL72" s="344"/>
      <c r="AM72" s="345"/>
      <c r="AN72" s="344"/>
      <c r="AO72" s="345"/>
      <c r="AP72" s="344"/>
      <c r="AQ72" s="345"/>
      <c r="AR72" s="344"/>
      <c r="AS72" s="345"/>
      <c r="AT72" s="344"/>
      <c r="AU72" s="345"/>
      <c r="AV72" s="344"/>
      <c r="AW72" s="345"/>
      <c r="AX72" s="344"/>
      <c r="AY72" s="345"/>
      <c r="AZ72" s="344"/>
      <c r="BA72" s="345"/>
      <c r="BB72" s="344"/>
      <c r="BC72" s="345"/>
      <c r="BD72" s="344"/>
      <c r="BE72" s="345"/>
      <c r="BF72" s="344"/>
      <c r="BG72" s="345"/>
      <c r="BH72" s="344"/>
      <c r="BI72" s="345"/>
      <c r="BJ72" s="344"/>
      <c r="BK72" s="345"/>
      <c r="BL72" s="344"/>
      <c r="BM72" s="345"/>
    </row>
    <row r="73" spans="1:65" ht="13.5" thickBot="1">
      <c r="B73" s="337" t="s">
        <v>169</v>
      </c>
      <c r="C73" s="338"/>
      <c r="D73" s="339"/>
      <c r="E73" s="350"/>
      <c r="F73" s="350">
        <f t="shared" ref="F73:AC73" si="12">F71+F68+F63+F56+F24</f>
        <v>103.79976215900001</v>
      </c>
      <c r="G73" s="341">
        <f t="shared" si="12"/>
        <v>13751.304999999998</v>
      </c>
      <c r="H73" s="350">
        <f t="shared" si="12"/>
        <v>87.959120655000007</v>
      </c>
      <c r="I73" s="341">
        <f t="shared" si="12"/>
        <v>11737.374</v>
      </c>
      <c r="J73" s="350">
        <f t="shared" si="12"/>
        <v>127.77299602299999</v>
      </c>
      <c r="K73" s="341">
        <f t="shared" si="12"/>
        <v>15769.119000000002</v>
      </c>
      <c r="L73" s="350">
        <f t="shared" si="12"/>
        <v>141.05742360699998</v>
      </c>
      <c r="M73" s="341">
        <f t="shared" si="12"/>
        <v>16921.3</v>
      </c>
      <c r="N73" s="350">
        <f t="shared" si="12"/>
        <v>132.53610875199996</v>
      </c>
      <c r="O73" s="341">
        <f t="shared" si="12"/>
        <v>14477.030999999999</v>
      </c>
      <c r="P73" s="350">
        <f t="shared" si="12"/>
        <v>106.92211137999999</v>
      </c>
      <c r="Q73" s="341">
        <f t="shared" si="12"/>
        <v>11896.849999999999</v>
      </c>
      <c r="R73" s="350">
        <f t="shared" si="12"/>
        <v>124.56333790399998</v>
      </c>
      <c r="S73" s="341">
        <f t="shared" si="12"/>
        <v>13812.197</v>
      </c>
      <c r="T73" s="350">
        <f t="shared" si="12"/>
        <v>110.34377695700002</v>
      </c>
      <c r="U73" s="341">
        <f t="shared" si="12"/>
        <v>12365.708999999999</v>
      </c>
      <c r="V73" s="350">
        <f t="shared" si="12"/>
        <v>146.97455122700001</v>
      </c>
      <c r="W73" s="341">
        <f t="shared" si="12"/>
        <v>16721.553</v>
      </c>
      <c r="X73" s="350">
        <f t="shared" si="12"/>
        <v>130.05546216000002</v>
      </c>
      <c r="Y73" s="341">
        <f t="shared" si="12"/>
        <v>13458.998</v>
      </c>
      <c r="Z73" s="350">
        <f t="shared" si="12"/>
        <v>108.94045461900001</v>
      </c>
      <c r="AA73" s="341">
        <f t="shared" si="12"/>
        <v>10604.563000000002</v>
      </c>
      <c r="AB73" s="350">
        <f t="shared" si="12"/>
        <v>106.15896464900001</v>
      </c>
      <c r="AC73" s="341">
        <f t="shared" si="12"/>
        <v>10489.137000000002</v>
      </c>
      <c r="AD73" s="350">
        <f>AD71+AD68+AD63+AD56+AD24</f>
        <v>111.67179424099999</v>
      </c>
      <c r="AE73" s="341">
        <f t="shared" ref="AE73:BM73" si="13">AE71+AE68+AE63+AE56+AE24</f>
        <v>11287.355</v>
      </c>
      <c r="AF73" s="350">
        <f t="shared" si="13"/>
        <v>94.732385641999997</v>
      </c>
      <c r="AG73" s="341">
        <f t="shared" si="13"/>
        <v>9561.7249999999985</v>
      </c>
      <c r="AH73" s="350">
        <f t="shared" si="13"/>
        <v>127.86255716400001</v>
      </c>
      <c r="AI73" s="341">
        <f t="shared" si="13"/>
        <v>12390.394999999999</v>
      </c>
      <c r="AJ73" s="350">
        <f t="shared" si="13"/>
        <v>86.015973900999995</v>
      </c>
      <c r="AK73" s="341">
        <f t="shared" si="13"/>
        <v>8588.2000000000007</v>
      </c>
      <c r="AL73" s="350">
        <f t="shared" si="13"/>
        <v>86.836704115000003</v>
      </c>
      <c r="AM73" s="341">
        <f t="shared" si="13"/>
        <v>9044.1879999999983</v>
      </c>
      <c r="AN73" s="350">
        <f t="shared" si="13"/>
        <v>81.256469829999986</v>
      </c>
      <c r="AO73" s="341">
        <f t="shared" si="13"/>
        <v>8820.375</v>
      </c>
      <c r="AP73" s="350">
        <f t="shared" si="13"/>
        <v>74.902517646000007</v>
      </c>
      <c r="AQ73" s="341">
        <f t="shared" si="13"/>
        <v>9058.1149999999998</v>
      </c>
      <c r="AR73" s="350">
        <f t="shared" si="13"/>
        <v>71.865753654000002</v>
      </c>
      <c r="AS73" s="341">
        <f t="shared" si="13"/>
        <v>8234.5099999999984</v>
      </c>
      <c r="AT73" s="350">
        <f t="shared" si="13"/>
        <v>89.193409586079994</v>
      </c>
      <c r="AU73" s="341">
        <f t="shared" si="13"/>
        <v>11828.05</v>
      </c>
      <c r="AV73" s="350">
        <f t="shared" si="13"/>
        <v>81.545740874000003</v>
      </c>
      <c r="AW73" s="341">
        <f t="shared" si="13"/>
        <v>9417.3549999999996</v>
      </c>
      <c r="AX73" s="350">
        <f t="shared" si="13"/>
        <v>85.511287150000001</v>
      </c>
      <c r="AY73" s="341">
        <f t="shared" si="13"/>
        <v>9034.380000000001</v>
      </c>
      <c r="AZ73" s="350">
        <f t="shared" si="13"/>
        <v>94.15459801099999</v>
      </c>
      <c r="BA73" s="341">
        <f t="shared" si="13"/>
        <v>9681.6349999999984</v>
      </c>
      <c r="BB73" s="341">
        <f t="shared" si="13"/>
        <v>75.562475985999995</v>
      </c>
      <c r="BC73" s="341">
        <f t="shared" si="13"/>
        <v>9319.2749999999978</v>
      </c>
      <c r="BD73" s="341">
        <f t="shared" si="13"/>
        <v>75.120771966000007</v>
      </c>
      <c r="BE73" s="341">
        <f t="shared" si="13"/>
        <v>8179.8639999999996</v>
      </c>
      <c r="BF73" s="341">
        <f t="shared" si="13"/>
        <v>54.289823165000001</v>
      </c>
      <c r="BG73" s="341">
        <f t="shared" si="13"/>
        <v>6596.07</v>
      </c>
      <c r="BH73" s="341">
        <f t="shared" si="13"/>
        <v>76.330699583000012</v>
      </c>
      <c r="BI73" s="341">
        <f t="shared" si="13"/>
        <v>8584.0600000000013</v>
      </c>
      <c r="BJ73" s="341">
        <f t="shared" si="13"/>
        <v>84.291711940999988</v>
      </c>
      <c r="BK73" s="341">
        <f t="shared" si="13"/>
        <v>9212.0339999999997</v>
      </c>
      <c r="BL73" s="341">
        <f t="shared" si="13"/>
        <v>76.599626326999996</v>
      </c>
      <c r="BM73" s="341">
        <f t="shared" si="13"/>
        <v>9376.652</v>
      </c>
    </row>
    <row r="74" spans="1:65">
      <c r="B74" s="351" t="s">
        <v>170</v>
      </c>
      <c r="C74" s="352"/>
      <c r="D74" s="353"/>
      <c r="E74" s="354"/>
      <c r="F74" s="354">
        <v>0</v>
      </c>
      <c r="G74" s="355">
        <v>0</v>
      </c>
      <c r="H74" s="354">
        <v>0.23396742999999992</v>
      </c>
      <c r="I74" s="355">
        <v>1.4464699999999999</v>
      </c>
      <c r="J74" s="354">
        <v>0.40867783600000007</v>
      </c>
      <c r="K74" s="355">
        <v>1.7442970799999995</v>
      </c>
      <c r="L74" s="354">
        <v>0.30265620800000009</v>
      </c>
      <c r="M74" s="355">
        <v>1.2198902799999995</v>
      </c>
      <c r="N74" s="354">
        <v>0.58348535799999923</v>
      </c>
      <c r="O74" s="355">
        <v>2.6623256400000019</v>
      </c>
      <c r="P74" s="354">
        <v>0.28458372299999996</v>
      </c>
      <c r="Q74" s="355">
        <v>1.1539447199999997</v>
      </c>
      <c r="R74" s="354">
        <v>-9.3726429999999999E-3</v>
      </c>
      <c r="S74" s="355">
        <v>0</v>
      </c>
      <c r="T74" s="354">
        <v>-3.6912899999999998E-3</v>
      </c>
      <c r="U74" s="355">
        <v>0</v>
      </c>
      <c r="V74" s="354">
        <v>1.8237114000000002E-2</v>
      </c>
      <c r="W74" s="355">
        <v>5.7239640000000001E-2</v>
      </c>
      <c r="X74" s="354">
        <v>1.7971445999999999E-2</v>
      </c>
      <c r="Y74" s="355">
        <v>6.1380000000000004E-2</v>
      </c>
      <c r="Z74" s="354">
        <v>0.1660156470000001</v>
      </c>
      <c r="AA74" s="355">
        <v>0.62461</v>
      </c>
      <c r="AB74" s="354">
        <v>0.18504274800000001</v>
      </c>
      <c r="AC74" s="355">
        <v>0.69573999999999991</v>
      </c>
      <c r="AD74" s="354">
        <v>0.22765603700000003</v>
      </c>
      <c r="AE74" s="355">
        <v>0.85230999999999968</v>
      </c>
      <c r="AF74" s="354">
        <v>0.64280266500000016</v>
      </c>
      <c r="AG74" s="355">
        <v>2.1302744000000007</v>
      </c>
      <c r="AH74" s="354">
        <v>0.94668052700000105</v>
      </c>
      <c r="AI74" s="355">
        <v>3.1588039200000031</v>
      </c>
      <c r="AJ74" s="354">
        <v>0.66307498600000048</v>
      </c>
      <c r="AK74" s="355">
        <v>2.1916707600000023</v>
      </c>
      <c r="AL74" s="354">
        <v>0.6048017500000008</v>
      </c>
      <c r="AM74" s="355">
        <v>2.0297460000000007</v>
      </c>
      <c r="AN74" s="354">
        <v>0.80728415600000059</v>
      </c>
      <c r="AO74" s="355">
        <v>2.6915743200000009</v>
      </c>
      <c r="AP74" s="354">
        <v>0.8219017710000005</v>
      </c>
      <c r="AQ74" s="355">
        <v>3.1622113600000037</v>
      </c>
      <c r="AR74" s="354">
        <v>0.76144203799999988</v>
      </c>
      <c r="AS74" s="355">
        <v>3.0119182800000019</v>
      </c>
      <c r="AT74" s="354">
        <v>0.494317964</v>
      </c>
      <c r="AU74" s="355">
        <v>1.7850882400000005</v>
      </c>
      <c r="AV74" s="354">
        <v>2.3881650000000046E-2</v>
      </c>
      <c r="AW74" s="355">
        <v>0.40519099999999991</v>
      </c>
      <c r="AX74" s="354">
        <v>0.121605566</v>
      </c>
      <c r="AY74" s="355">
        <v>0.44058556000000004</v>
      </c>
      <c r="AZ74" s="354">
        <v>0.17700863900000002</v>
      </c>
      <c r="BA74" s="355">
        <v>0.64524603999999997</v>
      </c>
      <c r="BB74" s="354">
        <v>0.20183849400000001</v>
      </c>
      <c r="BC74" s="355">
        <v>0.73770183999999994</v>
      </c>
      <c r="BD74" s="354">
        <v>0.35386853999999995</v>
      </c>
      <c r="BE74" s="355">
        <v>1.1490743999999999</v>
      </c>
      <c r="BF74" s="354">
        <v>0.14334770700000002</v>
      </c>
      <c r="BG74" s="355">
        <v>0.5225425199999999</v>
      </c>
      <c r="BH74" s="354">
        <v>0.19525088899999993</v>
      </c>
      <c r="BI74" s="355">
        <v>0.74916403999999981</v>
      </c>
      <c r="BJ74" s="354">
        <v>0.147571165</v>
      </c>
      <c r="BK74" s="355">
        <v>0.56637539999999997</v>
      </c>
      <c r="BL74" s="354">
        <v>0.47330643699999986</v>
      </c>
      <c r="BM74" s="355">
        <v>1.7328973200000006</v>
      </c>
    </row>
    <row r="75" spans="1:65">
      <c r="B75" s="356"/>
      <c r="C75" s="314"/>
      <c r="D75" s="357"/>
      <c r="E75" s="358"/>
      <c r="F75" s="358"/>
      <c r="G75" s="359"/>
      <c r="H75" s="358"/>
      <c r="I75" s="359"/>
      <c r="J75" s="358"/>
      <c r="K75" s="359"/>
      <c r="L75" s="358"/>
      <c r="M75" s="359"/>
      <c r="N75" s="358"/>
      <c r="O75" s="359"/>
      <c r="P75" s="358"/>
      <c r="Q75" s="359"/>
      <c r="R75" s="358"/>
      <c r="S75" s="359"/>
      <c r="T75" s="358"/>
      <c r="U75" s="359"/>
      <c r="V75" s="358"/>
      <c r="W75" s="359"/>
      <c r="X75" s="358"/>
      <c r="Y75" s="359"/>
      <c r="Z75" s="358"/>
      <c r="AA75" s="359"/>
      <c r="AB75" s="358"/>
      <c r="AC75" s="359"/>
      <c r="AD75" s="358"/>
      <c r="AE75" s="359"/>
      <c r="AF75" s="358"/>
      <c r="AG75" s="359"/>
      <c r="AH75" s="358"/>
      <c r="AI75" s="359"/>
      <c r="AJ75" s="358"/>
      <c r="AK75" s="359"/>
      <c r="AL75" s="358"/>
      <c r="AM75" s="359"/>
      <c r="AN75" s="358"/>
      <c r="AO75" s="359"/>
      <c r="AP75" s="358"/>
      <c r="AQ75" s="359"/>
      <c r="AR75" s="358"/>
      <c r="AS75" s="359"/>
      <c r="AT75" s="358"/>
      <c r="AU75" s="359"/>
      <c r="AV75" s="358"/>
      <c r="AW75" s="359"/>
      <c r="AX75" s="358"/>
      <c r="AY75" s="359"/>
      <c r="AZ75" s="358"/>
      <c r="BA75" s="359"/>
      <c r="BB75" s="358"/>
      <c r="BC75" s="359"/>
      <c r="BD75" s="358"/>
      <c r="BE75" s="359"/>
      <c r="BF75" s="358"/>
      <c r="BG75" s="359"/>
      <c r="BH75" s="358"/>
      <c r="BI75" s="359"/>
      <c r="BJ75" s="358"/>
      <c r="BK75" s="359"/>
      <c r="BL75" s="358"/>
      <c r="BM75" s="359"/>
    </row>
    <row r="76" spans="1:65">
      <c r="B76" s="328" t="s">
        <v>171</v>
      </c>
      <c r="C76" s="314"/>
      <c r="D76" s="357"/>
      <c r="E76" s="360"/>
      <c r="F76" s="360">
        <v>0.28176469999999998</v>
      </c>
      <c r="G76" s="359"/>
      <c r="H76" s="360">
        <v>9.4548700999999999E-2</v>
      </c>
      <c r="I76" s="359"/>
      <c r="J76" s="360">
        <v>0</v>
      </c>
      <c r="K76" s="359"/>
      <c r="L76" s="360">
        <v>0.1055352</v>
      </c>
      <c r="M76" s="359"/>
      <c r="N76" s="360">
        <v>2.8274299999999999E-2</v>
      </c>
      <c r="O76" s="359"/>
      <c r="P76" s="360">
        <v>2.45726E-2</v>
      </c>
      <c r="Q76" s="359"/>
      <c r="R76" s="360">
        <v>0</v>
      </c>
      <c r="S76" s="359"/>
      <c r="T76" s="360">
        <v>5.8172599999999998E-2</v>
      </c>
      <c r="U76" s="359"/>
      <c r="V76" s="360">
        <v>5.9066500000000001E-2</v>
      </c>
      <c r="W76" s="359"/>
      <c r="X76" s="360">
        <v>0.28999999999999998</v>
      </c>
      <c r="Y76" s="359"/>
      <c r="Z76" s="360">
        <v>5.7384600000000001E-2</v>
      </c>
      <c r="AA76" s="359"/>
      <c r="AB76" s="360">
        <v>0.2925584</v>
      </c>
      <c r="AC76" s="359"/>
      <c r="AD76" s="360">
        <v>1.8878940399999999</v>
      </c>
      <c r="AE76" s="359"/>
      <c r="AF76" s="360">
        <v>1.97146318</v>
      </c>
      <c r="AG76" s="359"/>
      <c r="AH76" s="360">
        <v>3.4768426230000005</v>
      </c>
      <c r="AI76" s="359"/>
      <c r="AJ76" s="360">
        <v>3.2839631460000001</v>
      </c>
      <c r="AK76" s="359"/>
      <c r="AL76" s="360">
        <v>2.0502232999999999</v>
      </c>
      <c r="AM76" s="359"/>
      <c r="AN76" s="360">
        <v>1.475601806</v>
      </c>
      <c r="AO76" s="359"/>
      <c r="AP76" s="360">
        <v>2.4151147240000017</v>
      </c>
      <c r="AQ76" s="359"/>
      <c r="AR76" s="360">
        <v>1.2416723529999998</v>
      </c>
      <c r="AS76" s="359"/>
      <c r="AT76" s="360">
        <v>2.199005512000002</v>
      </c>
      <c r="AU76" s="359"/>
      <c r="AV76" s="360">
        <v>1.967516383</v>
      </c>
      <c r="AW76" s="359"/>
      <c r="AX76" s="360">
        <v>1.7177933999999999</v>
      </c>
      <c r="AY76" s="359"/>
      <c r="AZ76" s="360">
        <v>1.8379006580000001</v>
      </c>
      <c r="BA76" s="359"/>
      <c r="BB76" s="360">
        <v>0.81060968200000005</v>
      </c>
      <c r="BC76" s="359"/>
      <c r="BD76" s="360">
        <v>0.69031911199999973</v>
      </c>
      <c r="BE76" s="359"/>
      <c r="BF76" s="360">
        <v>0.47166629299999996</v>
      </c>
      <c r="BG76" s="359"/>
      <c r="BH76" s="360">
        <v>0.87334218900000005</v>
      </c>
      <c r="BI76" s="359"/>
      <c r="BJ76" s="360">
        <v>1.148138442</v>
      </c>
      <c r="BK76" s="359"/>
      <c r="BL76" s="360">
        <v>1.014796067</v>
      </c>
      <c r="BM76" s="359"/>
    </row>
    <row r="77" spans="1:65" s="362" customFormat="1">
      <c r="A77" s="361"/>
      <c r="B77" s="356"/>
      <c r="C77" s="314"/>
      <c r="D77" s="357"/>
      <c r="E77" s="358"/>
      <c r="F77" s="358"/>
      <c r="G77" s="359"/>
      <c r="H77" s="358"/>
      <c r="I77" s="359"/>
      <c r="J77" s="358"/>
      <c r="K77" s="359"/>
      <c r="L77" s="358"/>
      <c r="M77" s="359"/>
      <c r="N77" s="358"/>
      <c r="O77" s="359"/>
      <c r="P77" s="358"/>
      <c r="Q77" s="359"/>
      <c r="R77" s="358"/>
      <c r="S77" s="359"/>
      <c r="T77" s="358"/>
      <c r="U77" s="359"/>
      <c r="V77" s="358"/>
      <c r="W77" s="359"/>
      <c r="X77" s="358"/>
      <c r="Y77" s="359"/>
      <c r="Z77" s="358"/>
      <c r="AA77" s="359"/>
      <c r="AB77" s="358"/>
      <c r="AC77" s="359"/>
      <c r="AD77" s="358"/>
      <c r="AE77" s="359"/>
      <c r="AF77" s="358"/>
      <c r="AG77" s="359"/>
      <c r="AH77" s="358"/>
      <c r="AI77" s="359"/>
      <c r="AJ77" s="358"/>
      <c r="AK77" s="359"/>
      <c r="AL77" s="358"/>
      <c r="AM77" s="359"/>
      <c r="AN77" s="358"/>
      <c r="AO77" s="359"/>
      <c r="AP77" s="358"/>
      <c r="AQ77" s="359"/>
      <c r="AR77" s="358"/>
      <c r="AS77" s="359"/>
      <c r="AT77" s="358"/>
      <c r="AU77" s="359"/>
      <c r="AV77" s="358"/>
      <c r="AW77" s="359"/>
      <c r="AX77" s="358"/>
      <c r="AY77" s="359"/>
      <c r="AZ77" s="358"/>
      <c r="BA77" s="359"/>
      <c r="BB77" s="358"/>
      <c r="BC77" s="359"/>
      <c r="BD77" s="358"/>
      <c r="BE77" s="359"/>
      <c r="BF77" s="358"/>
      <c r="BG77" s="359"/>
      <c r="BH77" s="358"/>
      <c r="BI77" s="359"/>
      <c r="BJ77" s="358"/>
      <c r="BK77" s="359"/>
      <c r="BL77" s="358"/>
      <c r="BM77" s="359"/>
    </row>
    <row r="78" spans="1:65" s="362" customFormat="1">
      <c r="A78" s="361"/>
      <c r="B78" s="328"/>
      <c r="C78" s="314"/>
      <c r="D78" s="357"/>
      <c r="E78" s="360"/>
      <c r="F78" s="360"/>
      <c r="G78" s="359"/>
      <c r="H78" s="360"/>
      <c r="I78" s="359"/>
      <c r="J78" s="360"/>
      <c r="K78" s="359"/>
      <c r="L78" s="360"/>
      <c r="M78" s="359"/>
      <c r="N78" s="360"/>
      <c r="O78" s="359"/>
      <c r="P78" s="360"/>
      <c r="Q78" s="359"/>
      <c r="R78" s="360"/>
      <c r="S78" s="359"/>
      <c r="T78" s="360"/>
      <c r="U78" s="359"/>
      <c r="V78" s="360"/>
      <c r="W78" s="359"/>
      <c r="X78" s="360"/>
      <c r="Y78" s="359"/>
      <c r="Z78" s="360"/>
      <c r="AA78" s="359"/>
      <c r="AB78" s="360"/>
      <c r="AC78" s="359"/>
      <c r="AD78" s="360"/>
      <c r="AE78" s="359"/>
      <c r="AF78" s="360"/>
      <c r="AG78" s="359"/>
      <c r="AH78" s="360"/>
      <c r="AI78" s="359"/>
      <c r="AJ78" s="360"/>
      <c r="AK78" s="359"/>
      <c r="AL78" s="360"/>
      <c r="AM78" s="359"/>
      <c r="AN78" s="360"/>
      <c r="AO78" s="359"/>
      <c r="AP78" s="360"/>
      <c r="AQ78" s="359"/>
      <c r="AR78" s="360"/>
      <c r="AS78" s="359"/>
      <c r="AT78" s="360"/>
      <c r="AU78" s="359"/>
      <c r="AV78" s="360"/>
      <c r="AW78" s="359"/>
      <c r="AX78" s="360"/>
      <c r="AY78" s="359"/>
      <c r="AZ78" s="360"/>
      <c r="BA78" s="359"/>
      <c r="BB78" s="360"/>
      <c r="BC78" s="359"/>
      <c r="BD78" s="360"/>
      <c r="BE78" s="359"/>
      <c r="BF78" s="360"/>
      <c r="BG78" s="359"/>
      <c r="BH78" s="360"/>
      <c r="BI78" s="359"/>
      <c r="BJ78" s="360"/>
      <c r="BK78" s="359"/>
      <c r="BL78" s="360"/>
      <c r="BM78" s="359"/>
    </row>
    <row r="79" spans="1:65" ht="13.5" thickBot="1">
      <c r="B79" s="356"/>
      <c r="C79" s="314"/>
      <c r="D79" s="357"/>
      <c r="E79" s="358"/>
      <c r="F79" s="358"/>
      <c r="G79" s="359"/>
      <c r="H79" s="358"/>
      <c r="I79" s="359"/>
      <c r="J79" s="358"/>
      <c r="K79" s="359"/>
      <c r="L79" s="358"/>
      <c r="M79" s="359"/>
      <c r="N79" s="358"/>
      <c r="O79" s="359"/>
      <c r="P79" s="358"/>
      <c r="Q79" s="359"/>
      <c r="R79" s="358"/>
      <c r="S79" s="359"/>
      <c r="T79" s="358"/>
      <c r="U79" s="359"/>
      <c r="V79" s="358"/>
      <c r="W79" s="359"/>
      <c r="X79" s="358"/>
      <c r="Y79" s="359"/>
      <c r="Z79" s="358"/>
      <c r="AA79" s="359"/>
      <c r="AB79" s="358"/>
      <c r="AC79" s="359"/>
      <c r="AD79" s="358"/>
      <c r="AE79" s="359"/>
      <c r="AF79" s="358"/>
      <c r="AG79" s="359"/>
      <c r="AH79" s="358"/>
      <c r="AI79" s="359"/>
      <c r="AJ79" s="358"/>
      <c r="AK79" s="359"/>
      <c r="AL79" s="358"/>
      <c r="AM79" s="359"/>
      <c r="AN79" s="358"/>
      <c r="AO79" s="359"/>
      <c r="AP79" s="358"/>
      <c r="AQ79" s="359"/>
      <c r="AR79" s="358"/>
      <c r="AS79" s="359"/>
      <c r="AT79" s="358"/>
      <c r="AU79" s="359"/>
      <c r="AV79" s="358"/>
      <c r="AW79" s="359"/>
      <c r="AX79" s="358"/>
      <c r="AY79" s="359"/>
      <c r="AZ79" s="358"/>
      <c r="BA79" s="359"/>
      <c r="BB79" s="358"/>
      <c r="BC79" s="359"/>
      <c r="BD79" s="358"/>
      <c r="BE79" s="359"/>
      <c r="BF79" s="358"/>
      <c r="BG79" s="359"/>
      <c r="BH79" s="358"/>
      <c r="BI79" s="359"/>
      <c r="BJ79" s="358"/>
      <c r="BK79" s="359"/>
      <c r="BL79" s="358"/>
      <c r="BM79" s="359"/>
    </row>
    <row r="80" spans="1:65" ht="13.5" thickBot="1">
      <c r="B80" s="363" t="s">
        <v>172</v>
      </c>
      <c r="C80" s="364"/>
      <c r="D80" s="365"/>
      <c r="E80" s="366"/>
      <c r="F80" s="366">
        <f t="shared" ref="F80:AC80" si="14">F73+F74+F76</f>
        <v>104.08152685900001</v>
      </c>
      <c r="G80" s="367">
        <f t="shared" si="14"/>
        <v>13751.304999999998</v>
      </c>
      <c r="H80" s="366">
        <f t="shared" si="14"/>
        <v>88.287636786000007</v>
      </c>
      <c r="I80" s="367">
        <f t="shared" si="14"/>
        <v>11738.820470000001</v>
      </c>
      <c r="J80" s="366">
        <f t="shared" si="14"/>
        <v>128.181673859</v>
      </c>
      <c r="K80" s="367">
        <f t="shared" si="14"/>
        <v>15770.863297080003</v>
      </c>
      <c r="L80" s="366">
        <f t="shared" si="14"/>
        <v>141.46561501499997</v>
      </c>
      <c r="M80" s="367">
        <f t="shared" si="14"/>
        <v>16922.51989028</v>
      </c>
      <c r="N80" s="366">
        <f t="shared" si="14"/>
        <v>133.14786840999994</v>
      </c>
      <c r="O80" s="367">
        <f t="shared" si="14"/>
        <v>14479.693325639999</v>
      </c>
      <c r="P80" s="366">
        <f t="shared" si="14"/>
        <v>107.23126770299999</v>
      </c>
      <c r="Q80" s="367">
        <f t="shared" si="14"/>
        <v>11898.003944719998</v>
      </c>
      <c r="R80" s="366">
        <f t="shared" si="14"/>
        <v>124.55396526099997</v>
      </c>
      <c r="S80" s="367">
        <f t="shared" si="14"/>
        <v>13812.197</v>
      </c>
      <c r="T80" s="366">
        <f t="shared" si="14"/>
        <v>110.39825826700002</v>
      </c>
      <c r="U80" s="367">
        <f t="shared" si="14"/>
        <v>12365.708999999999</v>
      </c>
      <c r="V80" s="366">
        <f t="shared" si="14"/>
        <v>147.05185484099999</v>
      </c>
      <c r="W80" s="367">
        <f t="shared" si="14"/>
        <v>16721.610239639998</v>
      </c>
      <c r="X80" s="366">
        <f t="shared" si="14"/>
        <v>130.363433606</v>
      </c>
      <c r="Y80" s="367">
        <f t="shared" si="14"/>
        <v>13459.059379999999</v>
      </c>
      <c r="Z80" s="366">
        <f t="shared" si="14"/>
        <v>109.16385486600001</v>
      </c>
      <c r="AA80" s="367">
        <f t="shared" si="14"/>
        <v>10605.187610000003</v>
      </c>
      <c r="AB80" s="366">
        <f t="shared" si="14"/>
        <v>106.63656579700002</v>
      </c>
      <c r="AC80" s="367">
        <f t="shared" si="14"/>
        <v>10489.832740000002</v>
      </c>
      <c r="AD80" s="366">
        <f>AD73+AD74+AD76</f>
        <v>113.787344318</v>
      </c>
      <c r="AE80" s="367">
        <f>AE73+AE74+AE76</f>
        <v>11288.20731</v>
      </c>
      <c r="AF80" s="366">
        <f>AF73+AF74+AF76</f>
        <v>97.346651487000003</v>
      </c>
      <c r="AG80" s="367">
        <f t="shared" ref="AG80:BM80" si="15">AG73+AG74+AG76</f>
        <v>9563.855274399999</v>
      </c>
      <c r="AH80" s="366">
        <f>AH73+AH74+AH76</f>
        <v>132.28608031400003</v>
      </c>
      <c r="AI80" s="367">
        <f t="shared" si="15"/>
        <v>12393.553803919998</v>
      </c>
      <c r="AJ80" s="366">
        <f t="shared" si="15"/>
        <v>89.963012032999998</v>
      </c>
      <c r="AK80" s="367">
        <f t="shared" si="15"/>
        <v>8590.3916707600001</v>
      </c>
      <c r="AL80" s="366">
        <f t="shared" si="15"/>
        <v>89.49172916500001</v>
      </c>
      <c r="AM80" s="367">
        <f t="shared" si="15"/>
        <v>9046.2177459999984</v>
      </c>
      <c r="AN80" s="366">
        <f t="shared" si="15"/>
        <v>83.539355791999981</v>
      </c>
      <c r="AO80" s="367">
        <f t="shared" si="15"/>
        <v>8823.0665743200007</v>
      </c>
      <c r="AP80" s="366">
        <f t="shared" si="15"/>
        <v>78.139534141000013</v>
      </c>
      <c r="AQ80" s="367">
        <f t="shared" si="15"/>
        <v>9061.2772113600004</v>
      </c>
      <c r="AR80" s="366">
        <f t="shared" si="15"/>
        <v>73.868868044999999</v>
      </c>
      <c r="AS80" s="367">
        <f t="shared" si="15"/>
        <v>8237.5219182799992</v>
      </c>
      <c r="AT80" s="366">
        <f t="shared" si="15"/>
        <v>91.886733062079998</v>
      </c>
      <c r="AU80" s="367">
        <f t="shared" si="15"/>
        <v>11829.835088239999</v>
      </c>
      <c r="AV80" s="366">
        <f t="shared" si="15"/>
        <v>83.537138907000013</v>
      </c>
      <c r="AW80" s="367">
        <f t="shared" si="15"/>
        <v>9417.7601909999994</v>
      </c>
      <c r="AX80" s="366">
        <f t="shared" si="15"/>
        <v>87.350686116000006</v>
      </c>
      <c r="AY80" s="367">
        <f t="shared" si="15"/>
        <v>9034.8205855600008</v>
      </c>
      <c r="AZ80" s="366">
        <f t="shared" si="15"/>
        <v>96.169507307999979</v>
      </c>
      <c r="BA80" s="367">
        <f t="shared" si="15"/>
        <v>9682.280246039998</v>
      </c>
      <c r="BB80" s="367">
        <f t="shared" si="15"/>
        <v>76.574924162000002</v>
      </c>
      <c r="BC80" s="367">
        <f t="shared" si="15"/>
        <v>9320.012701839998</v>
      </c>
      <c r="BD80" s="367">
        <f t="shared" si="15"/>
        <v>76.164959617999997</v>
      </c>
      <c r="BE80" s="367">
        <f t="shared" si="15"/>
        <v>8181.0130743999998</v>
      </c>
      <c r="BF80" s="367">
        <f t="shared" si="15"/>
        <v>54.904837164999996</v>
      </c>
      <c r="BG80" s="367">
        <f t="shared" si="15"/>
        <v>6596.5925425199994</v>
      </c>
      <c r="BH80" s="367">
        <f t="shared" si="15"/>
        <v>77.399292661000004</v>
      </c>
      <c r="BI80" s="367">
        <f t="shared" si="15"/>
        <v>8584.8091640400016</v>
      </c>
      <c r="BJ80" s="367">
        <f t="shared" si="15"/>
        <v>85.587421547999995</v>
      </c>
      <c r="BK80" s="367">
        <f t="shared" si="15"/>
        <v>9212.6003753999994</v>
      </c>
      <c r="BL80" s="367">
        <f t="shared" si="15"/>
        <v>78.087728831000007</v>
      </c>
      <c r="BM80" s="367">
        <f t="shared" si="15"/>
        <v>9378.3848973200002</v>
      </c>
    </row>
    <row r="81" spans="1:65">
      <c r="A81" s="317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2">
        <v>0</v>
      </c>
      <c r="AF81" s="362">
        <v>0</v>
      </c>
      <c r="AG81" s="362">
        <v>0</v>
      </c>
      <c r="AH81" s="362"/>
      <c r="AI81" s="362"/>
      <c r="AJ81" s="362"/>
      <c r="AK81" s="362"/>
      <c r="AL81" s="362"/>
      <c r="AM81" s="362"/>
      <c r="AN81" s="362"/>
      <c r="AO81" s="362"/>
      <c r="AP81" s="368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9"/>
      <c r="BG81" s="369"/>
      <c r="BH81" s="369"/>
      <c r="BI81" s="369"/>
      <c r="BJ81" s="370"/>
      <c r="BK81" s="371"/>
      <c r="BL81" s="370"/>
      <c r="BM81" s="371"/>
    </row>
    <row r="82" spans="1:65" customFormat="1" ht="15">
      <c r="A82" s="278"/>
      <c r="B82" s="317"/>
      <c r="C82" s="278"/>
      <c r="D82" s="317"/>
      <c r="E82" s="317"/>
      <c r="F82" s="317"/>
      <c r="G82" s="317"/>
      <c r="H82" s="317"/>
      <c r="I82" s="317"/>
      <c r="J82" s="317"/>
      <c r="K82" s="317"/>
      <c r="L82" s="317"/>
    </row>
    <row r="83" spans="1:65" customFormat="1" ht="15">
      <c r="A83" s="280"/>
      <c r="B83" s="317"/>
      <c r="C83" s="280" t="s">
        <v>86</v>
      </c>
      <c r="D83" s="317"/>
      <c r="E83" s="317"/>
      <c r="F83" s="376"/>
      <c r="G83" s="376"/>
      <c r="H83" s="376"/>
      <c r="I83" s="376"/>
      <c r="J83" s="376"/>
      <c r="K83" s="376"/>
      <c r="L83" s="376"/>
      <c r="M83" s="376"/>
      <c r="N83" s="376"/>
      <c r="O83" s="376"/>
      <c r="P83" s="376"/>
      <c r="Q83" s="376"/>
      <c r="R83" s="376"/>
      <c r="S83" s="376"/>
      <c r="T83" s="376"/>
      <c r="U83" s="376"/>
      <c r="V83" s="376"/>
      <c r="W83" s="376"/>
      <c r="X83" s="376"/>
      <c r="Y83" s="376"/>
      <c r="Z83" s="376"/>
      <c r="AA83" s="376"/>
      <c r="AB83" s="376"/>
      <c r="AC83" s="376"/>
      <c r="AD83" s="376"/>
      <c r="AE83" s="376"/>
      <c r="AF83" s="376"/>
      <c r="AG83" s="376"/>
      <c r="AH83" s="376"/>
      <c r="AI83" s="376"/>
      <c r="AJ83" s="376"/>
      <c r="AK83" s="376"/>
      <c r="AL83" s="376"/>
      <c r="AM83" s="376"/>
      <c r="AN83" s="376"/>
      <c r="AO83" s="376"/>
      <c r="AP83" s="376"/>
      <c r="AQ83" s="376"/>
      <c r="AR83" s="376"/>
      <c r="AS83" s="376"/>
      <c r="AT83" s="376"/>
      <c r="AU83" s="376"/>
      <c r="AV83" s="376"/>
      <c r="AW83" s="376"/>
      <c r="AX83" s="376"/>
      <c r="AY83" s="376"/>
      <c r="AZ83" s="376"/>
      <c r="BA83" s="376"/>
      <c r="BB83" s="376"/>
      <c r="BC83" s="376"/>
      <c r="BD83" s="376"/>
      <c r="BE83" s="376"/>
      <c r="BF83" s="376"/>
      <c r="BG83" s="376"/>
      <c r="BH83" s="376"/>
      <c r="BI83" s="376"/>
      <c r="BJ83" s="376"/>
      <c r="BK83" s="376"/>
      <c r="BL83" s="376"/>
      <c r="BM83" s="376"/>
    </row>
    <row r="84" spans="1:65" customFormat="1" ht="15">
      <c r="A84" s="285"/>
      <c r="B84" s="317"/>
      <c r="C84" s="285" t="s">
        <v>10</v>
      </c>
      <c r="D84" s="317"/>
      <c r="E84" s="317"/>
      <c r="F84" s="376">
        <f>SUM(F85:F89)</f>
        <v>67.557903029000016</v>
      </c>
      <c r="G84" s="376">
        <f t="shared" ref="G84:BM84" si="16">SUM(G85:G89)</f>
        <v>8752.7350000000006</v>
      </c>
      <c r="H84" s="376">
        <f t="shared" si="16"/>
        <v>55.525525588000001</v>
      </c>
      <c r="I84" s="376">
        <f t="shared" si="16"/>
        <v>6824.5239999999994</v>
      </c>
      <c r="J84" s="376">
        <f t="shared" si="16"/>
        <v>83.664088114999998</v>
      </c>
      <c r="K84" s="376">
        <f t="shared" si="16"/>
        <v>10030.569000000001</v>
      </c>
      <c r="L84" s="376">
        <f t="shared" si="16"/>
        <v>73.238060328999964</v>
      </c>
      <c r="M84" s="376">
        <f t="shared" si="16"/>
        <v>8868.7099999999973</v>
      </c>
      <c r="N84" s="376">
        <f t="shared" si="16"/>
        <v>77.960093581999985</v>
      </c>
      <c r="O84" s="376">
        <f t="shared" si="16"/>
        <v>7990.1959999999999</v>
      </c>
      <c r="P84" s="376">
        <f t="shared" si="16"/>
        <v>70.995501460999989</v>
      </c>
      <c r="Q84" s="376">
        <f t="shared" si="16"/>
        <v>7376.7799999999979</v>
      </c>
      <c r="R84" s="376">
        <f t="shared" si="16"/>
        <v>72.792120594999986</v>
      </c>
      <c r="S84" s="376">
        <f t="shared" si="16"/>
        <v>7917.777000000001</v>
      </c>
      <c r="T84" s="376">
        <f t="shared" si="16"/>
        <v>68.547555602000017</v>
      </c>
      <c r="U84" s="376">
        <f t="shared" si="16"/>
        <v>6758.0789999999997</v>
      </c>
      <c r="V84" s="376">
        <f t="shared" si="16"/>
        <v>100.56701975499999</v>
      </c>
      <c r="W84" s="376">
        <f t="shared" si="16"/>
        <v>10663.348000000002</v>
      </c>
      <c r="X84" s="376">
        <f t="shared" si="16"/>
        <v>85.601197565999996</v>
      </c>
      <c r="Y84" s="376">
        <f t="shared" si="16"/>
        <v>8092.922999999998</v>
      </c>
      <c r="Z84" s="376">
        <f t="shared" si="16"/>
        <v>64.338443896999991</v>
      </c>
      <c r="AA84" s="376">
        <f t="shared" si="16"/>
        <v>5753.7929999999997</v>
      </c>
      <c r="AB84" s="376">
        <f t="shared" si="16"/>
        <v>59.567283640999996</v>
      </c>
      <c r="AC84" s="376">
        <f t="shared" si="16"/>
        <v>5349.2519999999986</v>
      </c>
      <c r="AD84" s="376">
        <f t="shared" si="16"/>
        <v>71.380570212000009</v>
      </c>
      <c r="AE84" s="376">
        <f t="shared" si="16"/>
        <v>6308.244999999999</v>
      </c>
      <c r="AF84" s="376">
        <f t="shared" si="16"/>
        <v>48.81417865400001</v>
      </c>
      <c r="AG84" s="376">
        <f t="shared" si="16"/>
        <v>4344.322000000001</v>
      </c>
      <c r="AH84" s="376">
        <f t="shared" si="16"/>
        <v>78.632711750000013</v>
      </c>
      <c r="AI84" s="376">
        <f t="shared" si="16"/>
        <v>7166.0450000000001</v>
      </c>
      <c r="AJ84" s="376">
        <f t="shared" si="16"/>
        <v>46.712253492000002</v>
      </c>
      <c r="AK84" s="376">
        <f t="shared" si="16"/>
        <v>3983.5250000000001</v>
      </c>
      <c r="AL84" s="376">
        <f t="shared" si="16"/>
        <v>54.327043883999998</v>
      </c>
      <c r="AM84" s="376">
        <f t="shared" si="16"/>
        <v>5058.3499999999995</v>
      </c>
      <c r="AN84" s="376">
        <f t="shared" si="16"/>
        <v>41.016246809000002</v>
      </c>
      <c r="AO84" s="376">
        <f t="shared" si="16"/>
        <v>3786.7949999999996</v>
      </c>
      <c r="AP84" s="376">
        <f t="shared" si="16"/>
        <v>51.80176563900001</v>
      </c>
      <c r="AQ84" s="376">
        <f t="shared" si="16"/>
        <v>5431.6900000000005</v>
      </c>
      <c r="AR84" s="376">
        <f t="shared" si="16"/>
        <v>41.809462185999998</v>
      </c>
      <c r="AS84" s="376">
        <f t="shared" si="16"/>
        <v>4793.1900000000005</v>
      </c>
      <c r="AT84" s="376">
        <f t="shared" si="16"/>
        <v>56.533391564079999</v>
      </c>
      <c r="AU84" s="376">
        <f t="shared" si="16"/>
        <v>6874.95</v>
      </c>
      <c r="AV84" s="376">
        <f t="shared" si="16"/>
        <v>48.898746214999989</v>
      </c>
      <c r="AW84" s="376">
        <f t="shared" si="16"/>
        <v>5291.86</v>
      </c>
      <c r="AX84" s="376">
        <f t="shared" si="16"/>
        <v>49.361192144000007</v>
      </c>
      <c r="AY84" s="376">
        <f t="shared" si="16"/>
        <v>4855.67</v>
      </c>
      <c r="AZ84" s="376">
        <f t="shared" si="16"/>
        <v>49.216270196999993</v>
      </c>
      <c r="BA84" s="376">
        <f t="shared" si="16"/>
        <v>4465.5499999999993</v>
      </c>
      <c r="BB84" s="376">
        <f t="shared" si="16"/>
        <v>42.230765013000003</v>
      </c>
      <c r="BC84" s="376">
        <f t="shared" si="16"/>
        <v>4379.1899999999996</v>
      </c>
      <c r="BD84" s="376">
        <f t="shared" si="16"/>
        <v>27.307656585</v>
      </c>
      <c r="BE84" s="376">
        <f t="shared" si="16"/>
        <v>2768.549</v>
      </c>
      <c r="BF84" s="376">
        <f t="shared" si="16"/>
        <v>26.994904520000006</v>
      </c>
      <c r="BG84" s="376">
        <f t="shared" si="16"/>
        <v>2596.5849999999996</v>
      </c>
      <c r="BH84" s="376">
        <f t="shared" si="16"/>
        <v>40.314192377000005</v>
      </c>
      <c r="BI84" s="376">
        <f t="shared" si="16"/>
        <v>4172.8200000000006</v>
      </c>
      <c r="BJ84" s="376">
        <f t="shared" si="16"/>
        <v>39.017178741999999</v>
      </c>
      <c r="BK84" s="376">
        <f t="shared" si="16"/>
        <v>4131.2189999999991</v>
      </c>
      <c r="BL84" s="376">
        <f t="shared" si="16"/>
        <v>49.035440988999994</v>
      </c>
      <c r="BM84" s="376">
        <f t="shared" si="16"/>
        <v>5195.8720000000003</v>
      </c>
    </row>
    <row r="85" spans="1:65" customFormat="1" ht="15">
      <c r="A85" s="287"/>
      <c r="B85" s="317"/>
      <c r="C85" s="287" t="s">
        <v>11</v>
      </c>
      <c r="D85" s="317"/>
      <c r="E85" s="317"/>
      <c r="F85" s="376">
        <f>F5+F6+F7</f>
        <v>43.662558272000012</v>
      </c>
      <c r="G85" s="376">
        <f t="shared" ref="G85:BM85" si="17">G5+G6+G7</f>
        <v>6003.5100000000011</v>
      </c>
      <c r="H85" s="376">
        <f t="shared" si="17"/>
        <v>36.130487927000004</v>
      </c>
      <c r="I85" s="376">
        <f t="shared" si="17"/>
        <v>4836.1999999999989</v>
      </c>
      <c r="J85" s="376">
        <f t="shared" si="17"/>
        <v>62.812240383999985</v>
      </c>
      <c r="K85" s="376">
        <f t="shared" si="17"/>
        <v>7849.4200000000028</v>
      </c>
      <c r="L85" s="376">
        <f t="shared" si="17"/>
        <v>49.860408270999962</v>
      </c>
      <c r="M85" s="376">
        <f t="shared" si="17"/>
        <v>5917.8599999999979</v>
      </c>
      <c r="N85" s="376">
        <f t="shared" si="17"/>
        <v>50.55602953199999</v>
      </c>
      <c r="O85" s="376">
        <f t="shared" si="17"/>
        <v>5404.51</v>
      </c>
      <c r="P85" s="376">
        <f t="shared" si="17"/>
        <v>50.140408903000001</v>
      </c>
      <c r="Q85" s="376">
        <f t="shared" si="17"/>
        <v>5271.2899999999991</v>
      </c>
      <c r="R85" s="376">
        <f t="shared" si="17"/>
        <v>53.80101101999999</v>
      </c>
      <c r="S85" s="376">
        <f t="shared" si="17"/>
        <v>5844.8200000000015</v>
      </c>
      <c r="T85" s="376">
        <f t="shared" si="17"/>
        <v>47.857855739000023</v>
      </c>
      <c r="U85" s="376">
        <f t="shared" si="17"/>
        <v>4922.53</v>
      </c>
      <c r="V85" s="376">
        <f t="shared" si="17"/>
        <v>72.166896141999999</v>
      </c>
      <c r="W85" s="376">
        <f t="shared" si="17"/>
        <v>7864.6100000000015</v>
      </c>
      <c r="X85" s="376">
        <f t="shared" si="17"/>
        <v>60.674666114000004</v>
      </c>
      <c r="Y85" s="376">
        <f t="shared" si="17"/>
        <v>5923.5099999999984</v>
      </c>
      <c r="Z85" s="376">
        <f t="shared" si="17"/>
        <v>33.470892038999999</v>
      </c>
      <c r="AA85" s="376">
        <f t="shared" si="17"/>
        <v>3211.98</v>
      </c>
      <c r="AB85" s="376">
        <f t="shared" si="17"/>
        <v>27.399964010999991</v>
      </c>
      <c r="AC85" s="376">
        <f t="shared" si="17"/>
        <v>2366.6699999999996</v>
      </c>
      <c r="AD85" s="376">
        <f t="shared" si="17"/>
        <v>36.383232516999996</v>
      </c>
      <c r="AE85" s="376">
        <f t="shared" si="17"/>
        <v>3252.7699999999986</v>
      </c>
      <c r="AF85" s="376">
        <f t="shared" si="17"/>
        <v>24.308355929000001</v>
      </c>
      <c r="AG85" s="376">
        <f t="shared" si="17"/>
        <v>2106.2100000000005</v>
      </c>
      <c r="AH85" s="376">
        <f t="shared" si="17"/>
        <v>50.530844611999996</v>
      </c>
      <c r="AI85" s="376">
        <f t="shared" si="17"/>
        <v>4671.16</v>
      </c>
      <c r="AJ85" s="376">
        <f t="shared" si="17"/>
        <v>20.764932680999998</v>
      </c>
      <c r="AK85" s="376">
        <f t="shared" si="17"/>
        <v>1971.9499999999998</v>
      </c>
      <c r="AL85" s="376">
        <f t="shared" si="17"/>
        <v>34.317405626999999</v>
      </c>
      <c r="AM85" s="376">
        <f t="shared" si="17"/>
        <v>3321.08</v>
      </c>
      <c r="AN85" s="376">
        <f t="shared" si="17"/>
        <v>15.926222070000001</v>
      </c>
      <c r="AO85" s="376">
        <f t="shared" si="17"/>
        <v>1625.4999999999998</v>
      </c>
      <c r="AP85" s="376">
        <f t="shared" si="17"/>
        <v>28.59800202800001</v>
      </c>
      <c r="AQ85" s="376">
        <f t="shared" si="17"/>
        <v>3356.4699999999993</v>
      </c>
      <c r="AR85" s="376">
        <f t="shared" si="17"/>
        <v>22.784710298999993</v>
      </c>
      <c r="AS85" s="376">
        <f t="shared" si="17"/>
        <v>2822.37</v>
      </c>
      <c r="AT85" s="376">
        <f t="shared" si="17"/>
        <v>39.460697376060004</v>
      </c>
      <c r="AU85" s="376">
        <f t="shared" si="17"/>
        <v>5069.4399999999996</v>
      </c>
      <c r="AV85" s="376">
        <f t="shared" si="17"/>
        <v>26.952082919999992</v>
      </c>
      <c r="AW85" s="376">
        <f t="shared" si="17"/>
        <v>3347.6499999999996</v>
      </c>
      <c r="AX85" s="376">
        <f t="shared" si="17"/>
        <v>21.028498795999997</v>
      </c>
      <c r="AY85" s="376">
        <f t="shared" si="17"/>
        <v>2359.7100000000005</v>
      </c>
      <c r="AZ85" s="376">
        <f t="shared" si="17"/>
        <v>16.383418986000002</v>
      </c>
      <c r="BA85" s="376">
        <f t="shared" si="17"/>
        <v>1903.4799999999996</v>
      </c>
      <c r="BB85" s="376">
        <f t="shared" si="17"/>
        <v>23.094057475000003</v>
      </c>
      <c r="BC85" s="376">
        <f t="shared" si="17"/>
        <v>2644.2499999999995</v>
      </c>
      <c r="BD85" s="376">
        <f t="shared" si="17"/>
        <v>13.992877736000001</v>
      </c>
      <c r="BE85" s="376">
        <f t="shared" si="17"/>
        <v>1492.48</v>
      </c>
      <c r="BF85" s="376">
        <f t="shared" si="17"/>
        <v>8.1013155480000023</v>
      </c>
      <c r="BG85" s="376">
        <f t="shared" si="17"/>
        <v>880.16</v>
      </c>
      <c r="BH85" s="376">
        <f t="shared" si="17"/>
        <v>20.283969333000002</v>
      </c>
      <c r="BI85" s="376">
        <f t="shared" si="17"/>
        <v>2267.25</v>
      </c>
      <c r="BJ85" s="376">
        <f t="shared" si="17"/>
        <v>21.746597444999999</v>
      </c>
      <c r="BK85" s="376">
        <f t="shared" si="17"/>
        <v>2497.7499999999991</v>
      </c>
      <c r="BL85" s="376">
        <f t="shared" si="17"/>
        <v>29.209808851999998</v>
      </c>
      <c r="BM85" s="376">
        <f t="shared" si="17"/>
        <v>3430.3800000000006</v>
      </c>
    </row>
    <row r="86" spans="1:65" customFormat="1" ht="15">
      <c r="A86" s="287"/>
      <c r="B86" s="317"/>
      <c r="C86" s="287" t="s">
        <v>12</v>
      </c>
      <c r="D86" s="317"/>
      <c r="E86" s="317"/>
      <c r="F86" s="376">
        <f>F8+F9+F70</f>
        <v>12.918427674</v>
      </c>
      <c r="G86" s="376">
        <f t="shared" ref="G86:BM86" si="18">G8+G9+G70</f>
        <v>1843.9299999999996</v>
      </c>
      <c r="H86" s="376">
        <f t="shared" si="18"/>
        <v>9.3122462409999986</v>
      </c>
      <c r="I86" s="376">
        <f t="shared" si="18"/>
        <v>1338.6390000000001</v>
      </c>
      <c r="J86" s="376">
        <f t="shared" si="18"/>
        <v>12.045817703000003</v>
      </c>
      <c r="K86" s="376">
        <f t="shared" si="18"/>
        <v>1657.8950000000002</v>
      </c>
      <c r="L86" s="376">
        <f t="shared" si="18"/>
        <v>16.857258516000002</v>
      </c>
      <c r="M86" s="376">
        <f t="shared" si="18"/>
        <v>2449.0949999999998</v>
      </c>
      <c r="N86" s="376">
        <f t="shared" si="18"/>
        <v>14.546640016</v>
      </c>
      <c r="O86" s="376">
        <f t="shared" si="18"/>
        <v>1722.5559999999998</v>
      </c>
      <c r="P86" s="376">
        <f t="shared" si="18"/>
        <v>14.524442663999986</v>
      </c>
      <c r="Q86" s="376">
        <f t="shared" si="18"/>
        <v>1720.65</v>
      </c>
      <c r="R86" s="376">
        <f t="shared" si="18"/>
        <v>16.339787433000001</v>
      </c>
      <c r="S86" s="376">
        <f t="shared" si="18"/>
        <v>1910.2299999999998</v>
      </c>
      <c r="T86" s="376">
        <f t="shared" si="18"/>
        <v>9.7913488459999964</v>
      </c>
      <c r="U86" s="376">
        <f t="shared" si="18"/>
        <v>1092.7850000000001</v>
      </c>
      <c r="V86" s="376">
        <f t="shared" si="18"/>
        <v>19.545487879</v>
      </c>
      <c r="W86" s="376">
        <f t="shared" si="18"/>
        <v>2277.7150000000001</v>
      </c>
      <c r="X86" s="376">
        <f t="shared" si="18"/>
        <v>14.295960042000004</v>
      </c>
      <c r="Y86" s="376">
        <f t="shared" si="18"/>
        <v>1637.9450000000002</v>
      </c>
      <c r="Z86" s="376">
        <f t="shared" si="18"/>
        <v>16.126502176999999</v>
      </c>
      <c r="AA86" s="376">
        <f t="shared" si="18"/>
        <v>1815.4249999999997</v>
      </c>
      <c r="AB86" s="376">
        <f t="shared" si="18"/>
        <v>20.430168452000007</v>
      </c>
      <c r="AC86" s="376">
        <f t="shared" si="18"/>
        <v>2278.0150000000003</v>
      </c>
      <c r="AD86" s="376">
        <f t="shared" si="18"/>
        <v>19.193230272000005</v>
      </c>
      <c r="AE86" s="376">
        <f t="shared" si="18"/>
        <v>2174.3900000000003</v>
      </c>
      <c r="AF86" s="376">
        <f t="shared" si="18"/>
        <v>15.121143258000004</v>
      </c>
      <c r="AG86" s="376">
        <f t="shared" si="18"/>
        <v>1634.7349999999999</v>
      </c>
      <c r="AH86" s="376">
        <f t="shared" si="18"/>
        <v>17.656809754000001</v>
      </c>
      <c r="AI86" s="376">
        <f t="shared" si="18"/>
        <v>1893.2399999999996</v>
      </c>
      <c r="AJ86" s="376">
        <f t="shared" si="18"/>
        <v>12.656885692000001</v>
      </c>
      <c r="AK86" s="376">
        <f t="shared" si="18"/>
        <v>1376.3349999999998</v>
      </c>
      <c r="AL86" s="376">
        <f t="shared" si="18"/>
        <v>9.8914557149999993</v>
      </c>
      <c r="AM86" s="376">
        <f t="shared" si="18"/>
        <v>1066.4000000000001</v>
      </c>
      <c r="AN86" s="376">
        <f t="shared" si="18"/>
        <v>13.925342271999998</v>
      </c>
      <c r="AO86" s="376">
        <f t="shared" si="18"/>
        <v>1516.6699999999998</v>
      </c>
      <c r="AP86" s="376">
        <f t="shared" si="18"/>
        <v>12.709199694000002</v>
      </c>
      <c r="AQ86" s="376">
        <f t="shared" si="18"/>
        <v>1338.3600000000001</v>
      </c>
      <c r="AR86" s="376">
        <f t="shared" si="18"/>
        <v>12.435119525000005</v>
      </c>
      <c r="AS86" s="376">
        <f t="shared" si="18"/>
        <v>1460.7650000000003</v>
      </c>
      <c r="AT86" s="376">
        <f t="shared" si="18"/>
        <v>13.402629125820001</v>
      </c>
      <c r="AU86" s="376">
        <f t="shared" si="18"/>
        <v>1466.9199999999998</v>
      </c>
      <c r="AV86" s="376">
        <f t="shared" si="18"/>
        <v>13.011161587999998</v>
      </c>
      <c r="AW86" s="376">
        <f t="shared" si="18"/>
        <v>1457.5350000000001</v>
      </c>
      <c r="AX86" s="376">
        <f t="shared" si="18"/>
        <v>13.000063748000004</v>
      </c>
      <c r="AY86" s="376">
        <f t="shared" si="18"/>
        <v>1444.27</v>
      </c>
      <c r="AZ86" s="376">
        <f t="shared" si="18"/>
        <v>10.931222435</v>
      </c>
      <c r="BA86" s="376">
        <f t="shared" si="18"/>
        <v>1185.2200000000003</v>
      </c>
      <c r="BB86" s="376">
        <f t="shared" si="18"/>
        <v>10.472595995999997</v>
      </c>
      <c r="BC86" s="376">
        <f t="shared" si="18"/>
        <v>1152.6100000000001</v>
      </c>
      <c r="BD86" s="376">
        <f t="shared" si="18"/>
        <v>8.8201401729999986</v>
      </c>
      <c r="BE86" s="376">
        <f t="shared" si="18"/>
        <v>943.69</v>
      </c>
      <c r="BF86" s="376">
        <f t="shared" si="18"/>
        <v>10.099421529000001</v>
      </c>
      <c r="BG86" s="376">
        <f t="shared" si="18"/>
        <v>1073.2199999999998</v>
      </c>
      <c r="BH86" s="376">
        <f t="shared" si="18"/>
        <v>12.287688383000003</v>
      </c>
      <c r="BI86" s="376">
        <f t="shared" si="18"/>
        <v>1360.0150000000001</v>
      </c>
      <c r="BJ86" s="376">
        <f t="shared" si="18"/>
        <v>10.075602609999999</v>
      </c>
      <c r="BK86" s="376">
        <f t="shared" si="18"/>
        <v>1037.51</v>
      </c>
      <c r="BL86" s="376">
        <f t="shared" si="18"/>
        <v>10.392835994</v>
      </c>
      <c r="BM86" s="376">
        <f t="shared" si="18"/>
        <v>1210.9649999999999</v>
      </c>
    </row>
    <row r="87" spans="1:65" customFormat="1" ht="15">
      <c r="A87" s="287"/>
      <c r="B87" s="317"/>
      <c r="C87" s="287" t="s">
        <v>13</v>
      </c>
      <c r="D87" s="317"/>
      <c r="E87" s="317"/>
      <c r="F87" s="376">
        <f>F11+F12</f>
        <v>6.528344349000001</v>
      </c>
      <c r="G87" s="376">
        <f t="shared" ref="G87:BM87" si="19">G11+G12</f>
        <v>711.33999999999969</v>
      </c>
      <c r="H87" s="376">
        <f t="shared" si="19"/>
        <v>2.9911944150000003</v>
      </c>
      <c r="I87" s="376">
        <f t="shared" si="19"/>
        <v>326.505</v>
      </c>
      <c r="J87" s="376">
        <f t="shared" si="19"/>
        <v>2.4910681889999999</v>
      </c>
      <c r="K87" s="376">
        <f t="shared" si="19"/>
        <v>247.68400000000003</v>
      </c>
      <c r="L87" s="376">
        <f t="shared" si="19"/>
        <v>3.4058810730000002</v>
      </c>
      <c r="M87" s="376">
        <f t="shared" si="19"/>
        <v>357.13</v>
      </c>
      <c r="N87" s="376">
        <f t="shared" si="19"/>
        <v>5.7714940009999989</v>
      </c>
      <c r="O87" s="376">
        <f t="shared" si="19"/>
        <v>562.53</v>
      </c>
      <c r="P87" s="376">
        <f t="shared" si="19"/>
        <v>2.4586097480000002</v>
      </c>
      <c r="Q87" s="376">
        <f t="shared" si="19"/>
        <v>229.44</v>
      </c>
      <c r="R87" s="376">
        <f t="shared" si="19"/>
        <v>1.015912626</v>
      </c>
      <c r="S87" s="376">
        <f t="shared" si="19"/>
        <v>91.844000000000008</v>
      </c>
      <c r="T87" s="376">
        <f t="shared" si="19"/>
        <v>5.5942375340000003</v>
      </c>
      <c r="U87" s="376">
        <f t="shared" si="19"/>
        <v>524.26399999999978</v>
      </c>
      <c r="V87" s="376">
        <f t="shared" si="19"/>
        <v>3.1343721279999994</v>
      </c>
      <c r="W87" s="376">
        <f t="shared" si="19"/>
        <v>286.84299999999996</v>
      </c>
      <c r="X87" s="376">
        <f t="shared" si="19"/>
        <v>2.090092898</v>
      </c>
      <c r="Y87" s="376">
        <f t="shared" si="19"/>
        <v>192.56800000000001</v>
      </c>
      <c r="Z87" s="376">
        <f t="shared" si="19"/>
        <v>2.4894501779999998</v>
      </c>
      <c r="AA87" s="376">
        <f t="shared" si="19"/>
        <v>233.59499999999997</v>
      </c>
      <c r="AB87" s="376">
        <f t="shared" si="19"/>
        <v>4.3260318199999999</v>
      </c>
      <c r="AC87" s="376">
        <f t="shared" si="19"/>
        <v>389.93999999999994</v>
      </c>
      <c r="AD87" s="376">
        <f t="shared" si="19"/>
        <v>4.6771024820000004</v>
      </c>
      <c r="AE87" s="376">
        <f t="shared" si="19"/>
        <v>427.3599999999999</v>
      </c>
      <c r="AF87" s="376">
        <f t="shared" si="19"/>
        <v>3.84290793</v>
      </c>
      <c r="AG87" s="376">
        <f t="shared" si="19"/>
        <v>361.94699999999995</v>
      </c>
      <c r="AH87" s="376">
        <f t="shared" si="19"/>
        <v>2.7842348110000001</v>
      </c>
      <c r="AI87" s="376">
        <f t="shared" si="19"/>
        <v>255.41999999999993</v>
      </c>
      <c r="AJ87" s="376">
        <f t="shared" si="19"/>
        <v>1.2526606679999999</v>
      </c>
      <c r="AK87" s="376">
        <f t="shared" si="19"/>
        <v>119.75999999999999</v>
      </c>
      <c r="AL87" s="376">
        <f t="shared" si="19"/>
        <v>4.4121749649999984</v>
      </c>
      <c r="AM87" s="376">
        <f t="shared" si="19"/>
        <v>415.34499999999991</v>
      </c>
      <c r="AN87" s="376">
        <f t="shared" si="19"/>
        <v>2.7565669399999995</v>
      </c>
      <c r="AO87" s="376">
        <f t="shared" si="19"/>
        <v>276.19999999999993</v>
      </c>
      <c r="AP87" s="376">
        <f t="shared" si="19"/>
        <v>4.7373650899999991</v>
      </c>
      <c r="AQ87" s="376">
        <f t="shared" si="19"/>
        <v>489.42999999999984</v>
      </c>
      <c r="AR87" s="376">
        <f t="shared" si="19"/>
        <v>3.9052140009999992</v>
      </c>
      <c r="AS87" s="376">
        <f t="shared" si="19"/>
        <v>391.55499999999995</v>
      </c>
      <c r="AT87" s="376">
        <f t="shared" si="19"/>
        <v>3.2725105392000002</v>
      </c>
      <c r="AU87" s="376">
        <f t="shared" si="19"/>
        <v>321.48999999999995</v>
      </c>
      <c r="AV87" s="376">
        <f t="shared" si="19"/>
        <v>1.668354603</v>
      </c>
      <c r="AW87" s="376">
        <f t="shared" si="19"/>
        <v>170.875</v>
      </c>
      <c r="AX87" s="376">
        <f t="shared" si="19"/>
        <v>6.6056037599999975</v>
      </c>
      <c r="AY87" s="376">
        <f t="shared" si="19"/>
        <v>672.68999999999983</v>
      </c>
      <c r="AZ87" s="376">
        <f t="shared" si="19"/>
        <v>7.6757748049999988</v>
      </c>
      <c r="BA87" s="376">
        <f t="shared" si="19"/>
        <v>771.94999999999982</v>
      </c>
      <c r="BB87" s="376">
        <f t="shared" si="19"/>
        <v>3.7773925239999997</v>
      </c>
      <c r="BC87" s="376">
        <f t="shared" si="19"/>
        <v>366.95500000000004</v>
      </c>
      <c r="BD87" s="376">
        <f t="shared" si="19"/>
        <v>2.1228623419999999</v>
      </c>
      <c r="BE87" s="376">
        <f t="shared" si="19"/>
        <v>213.33699999999999</v>
      </c>
      <c r="BF87" s="376">
        <f t="shared" si="19"/>
        <v>4.3326003140000005</v>
      </c>
      <c r="BG87" s="376">
        <f t="shared" si="19"/>
        <v>429.49999999999989</v>
      </c>
      <c r="BH87" s="376">
        <f t="shared" si="19"/>
        <v>3.7605450739999999</v>
      </c>
      <c r="BI87" s="376">
        <f t="shared" si="19"/>
        <v>368.98</v>
      </c>
      <c r="BJ87" s="376">
        <f t="shared" si="19"/>
        <v>4.6301432499999997</v>
      </c>
      <c r="BK87" s="376">
        <f t="shared" si="19"/>
        <v>476.4489999999999</v>
      </c>
      <c r="BL87" s="376">
        <f t="shared" si="19"/>
        <v>2.3262041290000002</v>
      </c>
      <c r="BM87" s="376">
        <f t="shared" si="19"/>
        <v>241.18200000000002</v>
      </c>
    </row>
    <row r="88" spans="1:65" customFormat="1" ht="15">
      <c r="A88" s="287"/>
      <c r="B88" s="317"/>
      <c r="C88" s="287" t="s">
        <v>14</v>
      </c>
      <c r="D88" s="317"/>
      <c r="E88" s="317"/>
      <c r="F88" s="376">
        <f>F13+F14+F15+F16+F17</f>
        <v>4.4485727340000008</v>
      </c>
      <c r="G88" s="376">
        <f t="shared" ref="G88:BM88" si="20">G13+G14+G15+G16+G17</f>
        <v>193.95499999999998</v>
      </c>
      <c r="H88" s="376">
        <f t="shared" si="20"/>
        <v>7.0915970049999997</v>
      </c>
      <c r="I88" s="376">
        <f t="shared" si="20"/>
        <v>323.18</v>
      </c>
      <c r="J88" s="376">
        <f t="shared" si="20"/>
        <v>6.3149618390000004</v>
      </c>
      <c r="K88" s="376">
        <f t="shared" si="20"/>
        <v>275.57</v>
      </c>
      <c r="L88" s="376">
        <f t="shared" si="20"/>
        <v>3.1145124690000001</v>
      </c>
      <c r="M88" s="376">
        <f t="shared" si="20"/>
        <v>144.625</v>
      </c>
      <c r="N88" s="376">
        <f t="shared" si="20"/>
        <v>7.0859300330000003</v>
      </c>
      <c r="O88" s="376">
        <f t="shared" si="20"/>
        <v>300.60000000000002</v>
      </c>
      <c r="P88" s="376">
        <f t="shared" si="20"/>
        <v>3.8720401460000002</v>
      </c>
      <c r="Q88" s="376">
        <f t="shared" si="20"/>
        <v>155.4</v>
      </c>
      <c r="R88" s="376">
        <f t="shared" si="20"/>
        <v>1.6354095160000002</v>
      </c>
      <c r="S88" s="376">
        <f t="shared" si="20"/>
        <v>70.882999999999996</v>
      </c>
      <c r="T88" s="376">
        <f t="shared" si="20"/>
        <v>5.3041134830000001</v>
      </c>
      <c r="U88" s="376">
        <f t="shared" si="20"/>
        <v>218.5</v>
      </c>
      <c r="V88" s="376">
        <f t="shared" si="20"/>
        <v>5.7202636059999996</v>
      </c>
      <c r="W88" s="376">
        <f t="shared" si="20"/>
        <v>234.17999999999998</v>
      </c>
      <c r="X88" s="376">
        <f t="shared" si="20"/>
        <v>8.540478512</v>
      </c>
      <c r="Y88" s="376">
        <f t="shared" si="20"/>
        <v>338.9</v>
      </c>
      <c r="Z88" s="376">
        <f t="shared" si="20"/>
        <v>12.251599502999998</v>
      </c>
      <c r="AA88" s="376">
        <f t="shared" si="20"/>
        <v>492.79300000000001</v>
      </c>
      <c r="AB88" s="376">
        <f t="shared" si="20"/>
        <v>7.4111193580000005</v>
      </c>
      <c r="AC88" s="376">
        <f t="shared" si="20"/>
        <v>314.62699999999995</v>
      </c>
      <c r="AD88" s="376">
        <f t="shared" si="20"/>
        <v>11.127004941000001</v>
      </c>
      <c r="AE88" s="376">
        <f t="shared" si="20"/>
        <v>453.72500000000002</v>
      </c>
      <c r="AF88" s="376">
        <f t="shared" si="20"/>
        <v>5.5417715369999998</v>
      </c>
      <c r="AG88" s="376">
        <f t="shared" si="20"/>
        <v>241.43</v>
      </c>
      <c r="AH88" s="376">
        <f t="shared" si="20"/>
        <v>7.6608225729999999</v>
      </c>
      <c r="AI88" s="376">
        <f t="shared" si="20"/>
        <v>346.22500000000002</v>
      </c>
      <c r="AJ88" s="376">
        <f t="shared" si="20"/>
        <v>12.037774451000001</v>
      </c>
      <c r="AK88" s="376">
        <f t="shared" si="20"/>
        <v>515.48</v>
      </c>
      <c r="AL88" s="376">
        <f t="shared" si="20"/>
        <v>5.7060075770000003</v>
      </c>
      <c r="AM88" s="376">
        <f t="shared" si="20"/>
        <v>255.52499999999998</v>
      </c>
      <c r="AN88" s="376">
        <f t="shared" si="20"/>
        <v>8.4081155269999996</v>
      </c>
      <c r="AO88" s="376">
        <f t="shared" si="20"/>
        <v>368.42500000000001</v>
      </c>
      <c r="AP88" s="376">
        <f t="shared" si="20"/>
        <v>5.7571988269999999</v>
      </c>
      <c r="AQ88" s="376">
        <f t="shared" si="20"/>
        <v>247.42999999999998</v>
      </c>
      <c r="AR88" s="376">
        <f t="shared" si="20"/>
        <v>2.6844183609999996</v>
      </c>
      <c r="AS88" s="376">
        <f t="shared" si="20"/>
        <v>118.5</v>
      </c>
      <c r="AT88" s="376">
        <f t="shared" si="20"/>
        <v>0.39755452299999999</v>
      </c>
      <c r="AU88" s="376">
        <f t="shared" si="20"/>
        <v>17.100000000000001</v>
      </c>
      <c r="AV88" s="376">
        <f t="shared" si="20"/>
        <v>7.2671471040000002</v>
      </c>
      <c r="AW88" s="376">
        <f t="shared" si="20"/>
        <v>315.8</v>
      </c>
      <c r="AX88" s="376">
        <f t="shared" si="20"/>
        <v>8.7270258400000031</v>
      </c>
      <c r="AY88" s="376">
        <f t="shared" si="20"/>
        <v>379</v>
      </c>
      <c r="AZ88" s="376">
        <f t="shared" si="20"/>
        <v>14.22585397099999</v>
      </c>
      <c r="BA88" s="376">
        <f t="shared" si="20"/>
        <v>604.9</v>
      </c>
      <c r="BB88" s="376">
        <f t="shared" si="20"/>
        <v>4.8867190180000009</v>
      </c>
      <c r="BC88" s="376">
        <f t="shared" si="20"/>
        <v>215.375</v>
      </c>
      <c r="BD88" s="376">
        <f t="shared" si="20"/>
        <v>2.3717763339999998</v>
      </c>
      <c r="BE88" s="376">
        <f t="shared" si="20"/>
        <v>119.04199999999999</v>
      </c>
      <c r="BF88" s="376">
        <f t="shared" si="20"/>
        <v>4.4615671290000005</v>
      </c>
      <c r="BG88" s="376">
        <f t="shared" si="20"/>
        <v>213.70499999999998</v>
      </c>
      <c r="BH88" s="376">
        <f t="shared" si="20"/>
        <v>3.9819895870000006</v>
      </c>
      <c r="BI88" s="376">
        <f t="shared" si="20"/>
        <v>176.57499999999999</v>
      </c>
      <c r="BJ88" s="376">
        <f t="shared" si="20"/>
        <v>2.5648354370000002</v>
      </c>
      <c r="BK88" s="376">
        <f t="shared" si="20"/>
        <v>119.50999999999999</v>
      </c>
      <c r="BL88" s="376">
        <f t="shared" si="20"/>
        <v>7.1065920140000003</v>
      </c>
      <c r="BM88" s="376">
        <f t="shared" si="20"/>
        <v>313.34500000000003</v>
      </c>
    </row>
    <row r="89" spans="1:65" customFormat="1" ht="15">
      <c r="A89" s="287"/>
      <c r="B89" s="317"/>
      <c r="C89" s="287" t="s">
        <v>90</v>
      </c>
      <c r="D89" s="317"/>
      <c r="E89" s="317"/>
      <c r="F89" s="376">
        <v>0</v>
      </c>
      <c r="G89" s="376">
        <v>0</v>
      </c>
      <c r="H89" s="376">
        <v>0</v>
      </c>
      <c r="I89" s="376">
        <v>0</v>
      </c>
      <c r="J89" s="376">
        <v>0</v>
      </c>
      <c r="K89" s="376">
        <v>0</v>
      </c>
      <c r="L89" s="376">
        <v>0</v>
      </c>
      <c r="M89" s="376">
        <v>0</v>
      </c>
      <c r="N89" s="376">
        <v>0</v>
      </c>
      <c r="O89" s="376">
        <v>0</v>
      </c>
      <c r="P89" s="376">
        <v>0</v>
      </c>
      <c r="Q89" s="376">
        <v>0</v>
      </c>
      <c r="R89" s="376">
        <v>0</v>
      </c>
      <c r="S89" s="376">
        <v>0</v>
      </c>
      <c r="T89" s="376">
        <v>0</v>
      </c>
      <c r="U89" s="376">
        <v>0</v>
      </c>
      <c r="V89" s="376">
        <v>0</v>
      </c>
      <c r="W89" s="376">
        <v>0</v>
      </c>
      <c r="X89" s="376">
        <v>0</v>
      </c>
      <c r="Y89" s="376">
        <v>0</v>
      </c>
      <c r="Z89" s="376">
        <v>0</v>
      </c>
      <c r="AA89" s="376">
        <v>0</v>
      </c>
      <c r="AB89" s="376">
        <v>0</v>
      </c>
      <c r="AC89" s="376">
        <v>0</v>
      </c>
      <c r="AD89" s="376">
        <v>0</v>
      </c>
      <c r="AE89" s="376">
        <v>0</v>
      </c>
      <c r="AF89" s="376">
        <v>0</v>
      </c>
      <c r="AG89" s="376">
        <v>0</v>
      </c>
      <c r="AH89" s="376">
        <v>0</v>
      </c>
      <c r="AI89" s="376">
        <v>0</v>
      </c>
      <c r="AJ89" s="376">
        <v>0</v>
      </c>
      <c r="AK89" s="376">
        <v>0</v>
      </c>
      <c r="AL89" s="376">
        <v>0</v>
      </c>
      <c r="AM89" s="376">
        <v>0</v>
      </c>
      <c r="AN89" s="376">
        <v>0</v>
      </c>
      <c r="AO89" s="376">
        <v>0</v>
      </c>
      <c r="AP89" s="376">
        <v>0</v>
      </c>
      <c r="AQ89" s="376">
        <v>0</v>
      </c>
      <c r="AR89" s="376">
        <v>0</v>
      </c>
      <c r="AS89" s="376">
        <v>0</v>
      </c>
      <c r="AT89" s="376">
        <v>0</v>
      </c>
      <c r="AU89" s="376">
        <v>0</v>
      </c>
      <c r="AV89" s="376">
        <v>0</v>
      </c>
      <c r="AW89" s="376">
        <v>0</v>
      </c>
      <c r="AX89" s="376">
        <v>0</v>
      </c>
      <c r="AY89" s="376">
        <v>0</v>
      </c>
      <c r="AZ89" s="376">
        <v>0</v>
      </c>
      <c r="BA89" s="376">
        <v>0</v>
      </c>
      <c r="BB89" s="376">
        <v>0</v>
      </c>
      <c r="BC89" s="376">
        <v>0</v>
      </c>
      <c r="BD89" s="376">
        <v>0</v>
      </c>
      <c r="BE89" s="376">
        <v>0</v>
      </c>
      <c r="BF89" s="376">
        <v>0</v>
      </c>
      <c r="BG89" s="376">
        <v>0</v>
      </c>
      <c r="BH89" s="376">
        <v>0</v>
      </c>
      <c r="BI89" s="376">
        <v>0</v>
      </c>
      <c r="BJ89" s="376">
        <v>0</v>
      </c>
      <c r="BK89" s="376">
        <v>0</v>
      </c>
      <c r="BL89" s="376">
        <v>0</v>
      </c>
      <c r="BM89" s="376">
        <v>0</v>
      </c>
    </row>
    <row r="90" spans="1:65" customFormat="1" ht="15">
      <c r="A90" s="288"/>
      <c r="B90" s="317"/>
      <c r="C90" s="288"/>
      <c r="D90" s="317"/>
      <c r="E90" s="317"/>
      <c r="F90" s="376"/>
      <c r="G90" s="376"/>
      <c r="H90" s="376"/>
      <c r="I90" s="376"/>
      <c r="J90" s="376"/>
      <c r="K90" s="376"/>
      <c r="L90" s="376"/>
      <c r="M90" s="376"/>
      <c r="N90" s="376"/>
      <c r="O90" s="376"/>
      <c r="P90" s="376"/>
      <c r="Q90" s="376"/>
      <c r="R90" s="376"/>
      <c r="S90" s="376"/>
      <c r="T90" s="376"/>
      <c r="U90" s="376"/>
      <c r="V90" s="376"/>
      <c r="W90" s="376"/>
      <c r="X90" s="376"/>
      <c r="Y90" s="376"/>
      <c r="Z90" s="376"/>
      <c r="AA90" s="376"/>
      <c r="AB90" s="376"/>
      <c r="AC90" s="376"/>
      <c r="AD90" s="376"/>
      <c r="AE90" s="376"/>
      <c r="AF90" s="376"/>
      <c r="AG90" s="376"/>
      <c r="AH90" s="376"/>
      <c r="AI90" s="376"/>
      <c r="AJ90" s="376"/>
      <c r="AK90" s="376"/>
      <c r="AL90" s="376"/>
      <c r="AM90" s="376"/>
      <c r="AN90" s="376"/>
      <c r="AO90" s="376"/>
      <c r="AP90" s="376"/>
      <c r="AQ90" s="376"/>
      <c r="AR90" s="376"/>
      <c r="AS90" s="376"/>
      <c r="AT90" s="376"/>
      <c r="AU90" s="376"/>
      <c r="AV90" s="376"/>
      <c r="AW90" s="376"/>
      <c r="AX90" s="376"/>
      <c r="AY90" s="376"/>
      <c r="AZ90" s="376"/>
      <c r="BA90" s="376"/>
      <c r="BB90" s="376"/>
      <c r="BC90" s="376"/>
      <c r="BD90" s="376"/>
      <c r="BE90" s="376"/>
      <c r="BF90" s="376"/>
      <c r="BG90" s="376"/>
      <c r="BH90" s="376"/>
      <c r="BI90" s="376"/>
      <c r="BJ90" s="376"/>
      <c r="BK90" s="376"/>
      <c r="BL90" s="376"/>
      <c r="BM90" s="376"/>
    </row>
    <row r="91" spans="1:65" customFormat="1" ht="15">
      <c r="A91" s="285"/>
      <c r="B91" s="317"/>
      <c r="C91" s="285" t="s">
        <v>16</v>
      </c>
      <c r="D91" s="317"/>
      <c r="E91" s="317"/>
      <c r="F91" s="376">
        <f>SUM(F92:F97)</f>
        <v>25.991109249000004</v>
      </c>
      <c r="G91" s="376">
        <f t="shared" ref="G91:BM91" si="21">SUM(G92:G97)</f>
        <v>2592.73</v>
      </c>
      <c r="H91" s="376">
        <f t="shared" si="21"/>
        <v>21.615469628000003</v>
      </c>
      <c r="I91" s="376">
        <f t="shared" si="21"/>
        <v>2397.8999999999996</v>
      </c>
      <c r="J91" s="376">
        <f t="shared" si="21"/>
        <v>34.784068620999996</v>
      </c>
      <c r="K91" s="376">
        <f t="shared" si="21"/>
        <v>3513.95</v>
      </c>
      <c r="L91" s="376">
        <f t="shared" si="21"/>
        <v>57.397770813000015</v>
      </c>
      <c r="M91" s="376">
        <f t="shared" si="21"/>
        <v>5720.04</v>
      </c>
      <c r="N91" s="376">
        <f t="shared" si="21"/>
        <v>44.189791450000001</v>
      </c>
      <c r="O91" s="376">
        <f t="shared" si="21"/>
        <v>4222.7250000000004</v>
      </c>
      <c r="P91" s="376">
        <f t="shared" si="21"/>
        <v>28.328907776999998</v>
      </c>
      <c r="Q91" s="376">
        <f t="shared" si="21"/>
        <v>2975.0000000000005</v>
      </c>
      <c r="R91" s="376">
        <f t="shared" si="21"/>
        <v>39.391423311999993</v>
      </c>
      <c r="S91" s="376">
        <f t="shared" si="21"/>
        <v>3501.5500000000011</v>
      </c>
      <c r="T91" s="376">
        <f t="shared" si="21"/>
        <v>28.315105162000002</v>
      </c>
      <c r="U91" s="376">
        <f t="shared" si="21"/>
        <v>2671.1</v>
      </c>
      <c r="V91" s="376">
        <f t="shared" si="21"/>
        <v>32.895595866999997</v>
      </c>
      <c r="W91" s="376">
        <f t="shared" si="21"/>
        <v>2847.9650000000001</v>
      </c>
      <c r="X91" s="376">
        <f t="shared" si="21"/>
        <v>32.858301048000001</v>
      </c>
      <c r="Y91" s="376">
        <f t="shared" si="21"/>
        <v>3054.96</v>
      </c>
      <c r="Z91" s="376">
        <f t="shared" si="21"/>
        <v>37.20545300500001</v>
      </c>
      <c r="AA91" s="376">
        <f t="shared" si="21"/>
        <v>3229.21</v>
      </c>
      <c r="AB91" s="376">
        <f t="shared" si="21"/>
        <v>37.120093956000005</v>
      </c>
      <c r="AC91" s="376">
        <f t="shared" si="21"/>
        <v>3430.4249999999997</v>
      </c>
      <c r="AD91" s="376">
        <f t="shared" si="21"/>
        <v>31.056618977999992</v>
      </c>
      <c r="AE91" s="376">
        <f t="shared" si="21"/>
        <v>3176.1249999999995</v>
      </c>
      <c r="AF91" s="376">
        <f t="shared" si="21"/>
        <v>35.985240425000001</v>
      </c>
      <c r="AG91" s="376">
        <f t="shared" si="21"/>
        <v>3250.8849999999998</v>
      </c>
      <c r="AH91" s="376">
        <f t="shared" si="21"/>
        <v>39.809636872999995</v>
      </c>
      <c r="AI91" s="376">
        <f t="shared" si="21"/>
        <v>3490.25</v>
      </c>
      <c r="AJ91" s="376">
        <f t="shared" si="21"/>
        <v>28.940929433999997</v>
      </c>
      <c r="AK91" s="376">
        <f t="shared" si="21"/>
        <v>2812.415</v>
      </c>
      <c r="AL91" s="376">
        <f t="shared" si="21"/>
        <v>23.280322255000002</v>
      </c>
      <c r="AM91" s="376">
        <f t="shared" si="21"/>
        <v>2243.9780000000001</v>
      </c>
      <c r="AN91" s="376">
        <f t="shared" si="21"/>
        <v>29.463738245999991</v>
      </c>
      <c r="AO91" s="376">
        <f t="shared" si="21"/>
        <v>2788.64</v>
      </c>
      <c r="AP91" s="376">
        <f t="shared" si="21"/>
        <v>14.118626756000001</v>
      </c>
      <c r="AQ91" s="376">
        <f t="shared" si="21"/>
        <v>1732.0249999999999</v>
      </c>
      <c r="AR91" s="376">
        <f t="shared" si="21"/>
        <v>22.190671059</v>
      </c>
      <c r="AS91" s="376">
        <f t="shared" si="21"/>
        <v>1813.45</v>
      </c>
      <c r="AT91" s="376">
        <f t="shared" si="21"/>
        <v>23.039302376999999</v>
      </c>
      <c r="AU91" s="376">
        <f t="shared" si="21"/>
        <v>2822.63</v>
      </c>
      <c r="AV91" s="376">
        <f t="shared" si="21"/>
        <v>24.439439443000008</v>
      </c>
      <c r="AW91" s="376">
        <f t="shared" si="21"/>
        <v>2270.0500000000002</v>
      </c>
      <c r="AX91" s="376">
        <f t="shared" si="21"/>
        <v>28.027072068999999</v>
      </c>
      <c r="AY91" s="376">
        <f t="shared" si="21"/>
        <v>2758.58</v>
      </c>
      <c r="AZ91" s="376">
        <f t="shared" si="21"/>
        <v>39.061073334</v>
      </c>
      <c r="BA91" s="376">
        <f t="shared" si="21"/>
        <v>3759.2249999999999</v>
      </c>
      <c r="BB91" s="376">
        <f t="shared" si="21"/>
        <v>26.620655211999996</v>
      </c>
      <c r="BC91" s="376">
        <f t="shared" si="21"/>
        <v>2888.6149999999998</v>
      </c>
      <c r="BD91" s="376">
        <f t="shared" si="21"/>
        <v>42.906750825000003</v>
      </c>
      <c r="BE91" s="376">
        <f t="shared" si="21"/>
        <v>4092.8049999999994</v>
      </c>
      <c r="BF91" s="376">
        <f t="shared" si="21"/>
        <v>23.312182753000002</v>
      </c>
      <c r="BG91" s="376">
        <f t="shared" si="21"/>
        <v>2793.2950000000001</v>
      </c>
      <c r="BH91" s="376">
        <f t="shared" si="21"/>
        <v>30.866603393000005</v>
      </c>
      <c r="BI91" s="376">
        <f t="shared" si="21"/>
        <v>3024.5800000000004</v>
      </c>
      <c r="BJ91" s="376">
        <f t="shared" si="21"/>
        <v>41.074792565999999</v>
      </c>
      <c r="BK91" s="376">
        <f t="shared" si="21"/>
        <v>3796.7550000000001</v>
      </c>
      <c r="BL91" s="376">
        <f t="shared" si="21"/>
        <v>23.109948487</v>
      </c>
      <c r="BM91" s="376">
        <f t="shared" si="21"/>
        <v>2436.0100000000002</v>
      </c>
    </row>
    <row r="92" spans="1:65" customFormat="1" ht="15">
      <c r="A92" s="287"/>
      <c r="B92" s="317"/>
      <c r="C92" s="287" t="s">
        <v>17</v>
      </c>
      <c r="D92" s="317"/>
      <c r="E92" s="317"/>
      <c r="F92" s="376">
        <f>F40</f>
        <v>7.3332138639999984</v>
      </c>
      <c r="G92" s="376">
        <f t="shared" ref="G92:BM92" si="22">G40</f>
        <v>453.61</v>
      </c>
      <c r="H92" s="376">
        <f t="shared" si="22"/>
        <v>5.0703877449999988</v>
      </c>
      <c r="I92" s="376">
        <f t="shared" si="22"/>
        <v>354.86</v>
      </c>
      <c r="J92" s="376">
        <f t="shared" si="22"/>
        <v>10.509542554999999</v>
      </c>
      <c r="K92" s="376">
        <f t="shared" si="22"/>
        <v>672.3</v>
      </c>
      <c r="L92" s="376">
        <f t="shared" si="22"/>
        <v>14.322371096000003</v>
      </c>
      <c r="M92" s="376">
        <f t="shared" si="22"/>
        <v>874.6899999999996</v>
      </c>
      <c r="N92" s="376">
        <f t="shared" si="22"/>
        <v>7.7557003600000014</v>
      </c>
      <c r="O92" s="376">
        <f t="shared" si="22"/>
        <v>439.44999999999982</v>
      </c>
      <c r="P92" s="376">
        <f t="shared" si="22"/>
        <v>2.4842944419999995</v>
      </c>
      <c r="Q92" s="376">
        <f t="shared" si="22"/>
        <v>140.74000000000004</v>
      </c>
      <c r="R92" s="376">
        <f t="shared" si="22"/>
        <v>6.7414934700000009</v>
      </c>
      <c r="S92" s="376">
        <f t="shared" si="22"/>
        <v>368.84000000000003</v>
      </c>
      <c r="T92" s="376">
        <f t="shared" si="22"/>
        <v>8.4818303410000002</v>
      </c>
      <c r="U92" s="376">
        <f t="shared" si="22"/>
        <v>465.78999999999996</v>
      </c>
      <c r="V92" s="376">
        <f t="shared" si="22"/>
        <v>9.929096286</v>
      </c>
      <c r="W92" s="376">
        <f t="shared" si="22"/>
        <v>575.87</v>
      </c>
      <c r="X92" s="376">
        <f t="shared" si="22"/>
        <v>5.7658319999999996</v>
      </c>
      <c r="Y92" s="376">
        <f t="shared" si="22"/>
        <v>351.09000000000003</v>
      </c>
      <c r="Z92" s="376">
        <f t="shared" si="22"/>
        <v>10.922924069</v>
      </c>
      <c r="AA92" s="376">
        <f t="shared" si="22"/>
        <v>664.37000000000012</v>
      </c>
      <c r="AB92" s="376">
        <f t="shared" si="22"/>
        <v>5.4612769500000002</v>
      </c>
      <c r="AC92" s="376">
        <f t="shared" si="22"/>
        <v>347.21000000000004</v>
      </c>
      <c r="AD92" s="376">
        <f t="shared" si="22"/>
        <v>3.6590383930000008</v>
      </c>
      <c r="AE92" s="376">
        <f t="shared" si="22"/>
        <v>206.66000000000003</v>
      </c>
      <c r="AF92" s="376">
        <f t="shared" si="22"/>
        <v>10.626271234999997</v>
      </c>
      <c r="AG92" s="376">
        <f t="shared" si="22"/>
        <v>653.21</v>
      </c>
      <c r="AH92" s="376">
        <f t="shared" si="22"/>
        <v>11.035273298</v>
      </c>
      <c r="AI92" s="376">
        <f t="shared" si="22"/>
        <v>710.56</v>
      </c>
      <c r="AJ92" s="376">
        <f t="shared" si="22"/>
        <v>5.5182655680000003</v>
      </c>
      <c r="AK92" s="376">
        <f t="shared" si="22"/>
        <v>361.15999999999997</v>
      </c>
      <c r="AL92" s="376">
        <f t="shared" si="22"/>
        <v>3.1983914499999995</v>
      </c>
      <c r="AM92" s="376">
        <f t="shared" si="22"/>
        <v>203.03</v>
      </c>
      <c r="AN92" s="376">
        <f t="shared" si="22"/>
        <v>5.5530096340000004</v>
      </c>
      <c r="AO92" s="376">
        <f t="shared" si="22"/>
        <v>360.46000000000004</v>
      </c>
      <c r="AP92" s="376">
        <f t="shared" si="22"/>
        <v>2.1862929220000002</v>
      </c>
      <c r="AQ92" s="376">
        <f t="shared" si="22"/>
        <v>139.75</v>
      </c>
      <c r="AR92" s="376">
        <f t="shared" si="22"/>
        <v>1.7464457229999999</v>
      </c>
      <c r="AS92" s="376">
        <f t="shared" si="22"/>
        <v>114.71000000000001</v>
      </c>
      <c r="AT92" s="376">
        <f t="shared" si="22"/>
        <v>0.50782469400000008</v>
      </c>
      <c r="AU92" s="376">
        <f t="shared" si="22"/>
        <v>29.16</v>
      </c>
      <c r="AV92" s="376">
        <f t="shared" si="22"/>
        <v>5.4107335050000014</v>
      </c>
      <c r="AW92" s="376">
        <f t="shared" si="22"/>
        <v>339.43000000000006</v>
      </c>
      <c r="AX92" s="376">
        <f t="shared" si="22"/>
        <v>7.9024703949999999</v>
      </c>
      <c r="AY92" s="376">
        <f t="shared" si="22"/>
        <v>509.9</v>
      </c>
      <c r="AZ92" s="376">
        <f t="shared" si="22"/>
        <v>14.640761877999999</v>
      </c>
      <c r="BA92" s="376">
        <f t="shared" si="22"/>
        <v>916.32999999999993</v>
      </c>
      <c r="BB92" s="376">
        <f t="shared" si="22"/>
        <v>4.3181145299999999</v>
      </c>
      <c r="BC92" s="376">
        <f t="shared" si="22"/>
        <v>282.90999999999997</v>
      </c>
      <c r="BD92" s="376">
        <f t="shared" si="22"/>
        <v>14.370273121</v>
      </c>
      <c r="BE92" s="376">
        <f t="shared" si="22"/>
        <v>942.21000000000026</v>
      </c>
      <c r="BF92" s="376">
        <f t="shared" si="22"/>
        <v>6.1001831319999997</v>
      </c>
      <c r="BG92" s="376">
        <f t="shared" si="22"/>
        <v>405.62999999999994</v>
      </c>
      <c r="BH92" s="376">
        <f t="shared" si="22"/>
        <v>2.0289858880000002</v>
      </c>
      <c r="BI92" s="376">
        <f t="shared" si="22"/>
        <v>132.44000000000003</v>
      </c>
      <c r="BJ92" s="376">
        <f t="shared" si="22"/>
        <v>11.071922556999999</v>
      </c>
      <c r="BK92" s="376">
        <f t="shared" si="22"/>
        <v>666.02</v>
      </c>
      <c r="BL92" s="376">
        <f t="shared" si="22"/>
        <v>5.4687180460000002</v>
      </c>
      <c r="BM92" s="376">
        <f t="shared" si="22"/>
        <v>354.65</v>
      </c>
    </row>
    <row r="93" spans="1:65" customFormat="1" ht="15">
      <c r="A93" s="287"/>
      <c r="B93" s="317"/>
      <c r="C93" s="287" t="s">
        <v>18</v>
      </c>
      <c r="D93" s="317"/>
      <c r="E93" s="317"/>
      <c r="F93" s="376">
        <f>F42</f>
        <v>0</v>
      </c>
      <c r="G93" s="376">
        <f t="shared" ref="G93:BM93" si="23">G42</f>
        <v>0</v>
      </c>
      <c r="H93" s="376">
        <f t="shared" si="23"/>
        <v>4.2724350000000001E-2</v>
      </c>
      <c r="I93" s="376">
        <f t="shared" si="23"/>
        <v>2</v>
      </c>
      <c r="J93" s="376">
        <f t="shared" si="23"/>
        <v>0</v>
      </c>
      <c r="K93" s="376">
        <f t="shared" si="23"/>
        <v>0</v>
      </c>
      <c r="L93" s="376">
        <f t="shared" si="23"/>
        <v>1.327249E-3</v>
      </c>
      <c r="M93" s="376">
        <f t="shared" si="23"/>
        <v>0.05</v>
      </c>
      <c r="N93" s="376">
        <f t="shared" si="23"/>
        <v>0.95947478599999991</v>
      </c>
      <c r="O93" s="376">
        <f t="shared" si="23"/>
        <v>40.725000000000001</v>
      </c>
      <c r="P93" s="376">
        <f t="shared" si="23"/>
        <v>6.3749999999999996E-3</v>
      </c>
      <c r="Q93" s="376">
        <f t="shared" si="23"/>
        <v>0.25</v>
      </c>
      <c r="R93" s="376">
        <f t="shared" si="23"/>
        <v>0.90712702599999995</v>
      </c>
      <c r="S93" s="376">
        <f t="shared" si="23"/>
        <v>40</v>
      </c>
      <c r="T93" s="376">
        <f t="shared" si="23"/>
        <v>0</v>
      </c>
      <c r="U93" s="376">
        <f t="shared" si="23"/>
        <v>0</v>
      </c>
      <c r="V93" s="376">
        <f t="shared" si="23"/>
        <v>0.451410113</v>
      </c>
      <c r="W93" s="376">
        <f t="shared" si="23"/>
        <v>20</v>
      </c>
      <c r="X93" s="376">
        <f t="shared" si="23"/>
        <v>1.1239257089999999</v>
      </c>
      <c r="Y93" s="376">
        <f t="shared" si="23"/>
        <v>50</v>
      </c>
      <c r="Z93" s="376">
        <f t="shared" si="23"/>
        <v>0.32717970699999993</v>
      </c>
      <c r="AA93" s="376">
        <f t="shared" si="23"/>
        <v>15.05</v>
      </c>
      <c r="AB93" s="376">
        <f t="shared" si="23"/>
        <v>-0.92341965599999998</v>
      </c>
      <c r="AC93" s="376">
        <f t="shared" si="23"/>
        <v>-39.975000000000001</v>
      </c>
      <c r="AD93" s="376">
        <f t="shared" si="23"/>
        <v>0.46557571100000006</v>
      </c>
      <c r="AE93" s="376">
        <f t="shared" si="23"/>
        <v>20</v>
      </c>
      <c r="AF93" s="376">
        <f t="shared" si="23"/>
        <v>1.1275051970000001</v>
      </c>
      <c r="AG93" s="376">
        <f t="shared" si="23"/>
        <v>52</v>
      </c>
      <c r="AH93" s="376">
        <f t="shared" si="23"/>
        <v>0.84449355100000001</v>
      </c>
      <c r="AI93" s="376">
        <f t="shared" si="23"/>
        <v>40</v>
      </c>
      <c r="AJ93" s="376">
        <f t="shared" si="23"/>
        <v>1.7966906169999999</v>
      </c>
      <c r="AK93" s="376">
        <f t="shared" si="23"/>
        <v>83.2</v>
      </c>
      <c r="AL93" s="376">
        <f t="shared" si="23"/>
        <v>1.1050312139999998</v>
      </c>
      <c r="AM93" s="376">
        <f t="shared" si="23"/>
        <v>45.128</v>
      </c>
      <c r="AN93" s="376">
        <f t="shared" si="23"/>
        <v>1.1557414770000001</v>
      </c>
      <c r="AO93" s="376">
        <f t="shared" si="23"/>
        <v>52</v>
      </c>
      <c r="AP93" s="376">
        <f t="shared" si="23"/>
        <v>0.87174351300000008</v>
      </c>
      <c r="AQ93" s="376">
        <f t="shared" si="23"/>
        <v>40</v>
      </c>
      <c r="AR93" s="376">
        <f t="shared" si="23"/>
        <v>1.4015379229999998</v>
      </c>
      <c r="AS93" s="376">
        <f t="shared" si="23"/>
        <v>64</v>
      </c>
      <c r="AT93" s="376">
        <f t="shared" si="23"/>
        <v>0</v>
      </c>
      <c r="AU93" s="376">
        <f t="shared" si="23"/>
        <v>0</v>
      </c>
      <c r="AV93" s="376">
        <f t="shared" si="23"/>
        <v>0.51643507399999999</v>
      </c>
      <c r="AW93" s="376">
        <f t="shared" si="23"/>
        <v>24</v>
      </c>
      <c r="AX93" s="376">
        <f t="shared" si="23"/>
        <v>0</v>
      </c>
      <c r="AY93" s="376">
        <f t="shared" si="23"/>
        <v>0</v>
      </c>
      <c r="AZ93" s="376">
        <f t="shared" si="23"/>
        <v>1.69212867</v>
      </c>
      <c r="BA93" s="376">
        <f t="shared" si="23"/>
        <v>80</v>
      </c>
      <c r="BB93" s="376">
        <f t="shared" si="23"/>
        <v>0.96110961599999989</v>
      </c>
      <c r="BC93" s="376">
        <f t="shared" si="23"/>
        <v>46</v>
      </c>
      <c r="BD93" s="376">
        <f t="shared" si="23"/>
        <v>0</v>
      </c>
      <c r="BE93" s="376">
        <f t="shared" si="23"/>
        <v>0</v>
      </c>
      <c r="BF93" s="376">
        <f t="shared" si="23"/>
        <v>0</v>
      </c>
      <c r="BG93" s="376">
        <f t="shared" si="23"/>
        <v>0</v>
      </c>
      <c r="BH93" s="376">
        <f t="shared" si="23"/>
        <v>0</v>
      </c>
      <c r="BI93" s="376">
        <f t="shared" si="23"/>
        <v>0</v>
      </c>
      <c r="BJ93" s="376">
        <f t="shared" si="23"/>
        <v>0</v>
      </c>
      <c r="BK93" s="376">
        <f t="shared" si="23"/>
        <v>0</v>
      </c>
      <c r="BL93" s="376">
        <f t="shared" si="23"/>
        <v>0</v>
      </c>
      <c r="BM93" s="376">
        <f t="shared" si="23"/>
        <v>0</v>
      </c>
    </row>
    <row r="94" spans="1:65" customFormat="1" ht="15">
      <c r="A94" s="287"/>
      <c r="B94" s="317"/>
      <c r="C94" s="287" t="s">
        <v>19</v>
      </c>
      <c r="D94" s="317"/>
      <c r="E94" s="317"/>
      <c r="F94" s="376">
        <f>F32+F33+F34+F35+F36+F53</f>
        <v>2.038401683</v>
      </c>
      <c r="G94" s="376">
        <f t="shared" ref="G94:BM94" si="24">G32+G33+G34+G35+G36+G53</f>
        <v>474.89999999999992</v>
      </c>
      <c r="H94" s="376">
        <f t="shared" si="24"/>
        <v>3.3561544380000012</v>
      </c>
      <c r="I94" s="376">
        <f t="shared" si="24"/>
        <v>703.94999999999982</v>
      </c>
      <c r="J94" s="376">
        <f t="shared" si="24"/>
        <v>4.5328718929999994</v>
      </c>
      <c r="K94" s="376">
        <f t="shared" si="24"/>
        <v>965</v>
      </c>
      <c r="L94" s="376">
        <f t="shared" si="24"/>
        <v>5.9922723360000001</v>
      </c>
      <c r="M94" s="376">
        <f t="shared" si="24"/>
        <v>1226.3599999999999</v>
      </c>
      <c r="N94" s="376">
        <f t="shared" si="24"/>
        <v>5.2619848980000015</v>
      </c>
      <c r="O94" s="376">
        <f t="shared" si="24"/>
        <v>1007.9200000000001</v>
      </c>
      <c r="P94" s="376">
        <f t="shared" si="24"/>
        <v>5.2170709900000016</v>
      </c>
      <c r="Q94" s="376">
        <f t="shared" si="24"/>
        <v>950.49</v>
      </c>
      <c r="R94" s="376">
        <f t="shared" si="24"/>
        <v>3.687580064</v>
      </c>
      <c r="S94" s="376">
        <f t="shared" si="24"/>
        <v>655.59999999999991</v>
      </c>
      <c r="T94" s="376">
        <f t="shared" si="24"/>
        <v>2.5933954220000004</v>
      </c>
      <c r="U94" s="376">
        <f t="shared" si="24"/>
        <v>437.5</v>
      </c>
      <c r="V94" s="376">
        <f t="shared" si="24"/>
        <v>4.5966283360000002</v>
      </c>
      <c r="W94" s="376">
        <f t="shared" si="24"/>
        <v>784.625</v>
      </c>
      <c r="X94" s="376">
        <f t="shared" si="24"/>
        <v>4.150587034</v>
      </c>
      <c r="Y94" s="376">
        <f t="shared" si="24"/>
        <v>666.1</v>
      </c>
      <c r="Z94" s="376">
        <f t="shared" si="24"/>
        <v>3.5391442379999996</v>
      </c>
      <c r="AA94" s="376">
        <f t="shared" si="24"/>
        <v>568.44999999999993</v>
      </c>
      <c r="AB94" s="376">
        <f t="shared" si="24"/>
        <v>4.1971617899999982</v>
      </c>
      <c r="AC94" s="376">
        <f t="shared" si="24"/>
        <v>658.43999999999994</v>
      </c>
      <c r="AD94" s="376">
        <f t="shared" si="24"/>
        <v>7.3518791759999971</v>
      </c>
      <c r="AE94" s="376">
        <f t="shared" si="24"/>
        <v>1109.575</v>
      </c>
      <c r="AF94" s="376">
        <f t="shared" si="24"/>
        <v>5.3924275589999988</v>
      </c>
      <c r="AG94" s="376">
        <f t="shared" si="24"/>
        <v>816.91499999999996</v>
      </c>
      <c r="AH94" s="376">
        <f t="shared" si="24"/>
        <v>5.0102062720000005</v>
      </c>
      <c r="AI94" s="376">
        <f t="shared" si="24"/>
        <v>785.6</v>
      </c>
      <c r="AJ94" s="376">
        <f t="shared" si="24"/>
        <v>5.5461974439999997</v>
      </c>
      <c r="AK94" s="376">
        <f t="shared" si="24"/>
        <v>852.02500000000009</v>
      </c>
      <c r="AL94" s="376">
        <f t="shared" si="24"/>
        <v>5.163475350999998</v>
      </c>
      <c r="AM94" s="376">
        <f t="shared" si="24"/>
        <v>781.25000000000011</v>
      </c>
      <c r="AN94" s="376">
        <f t="shared" si="24"/>
        <v>4.0014175019999998</v>
      </c>
      <c r="AO94" s="376">
        <f t="shared" si="24"/>
        <v>662.24999999999989</v>
      </c>
      <c r="AP94" s="376">
        <f t="shared" si="24"/>
        <v>2.080268035</v>
      </c>
      <c r="AQ94" s="376">
        <f t="shared" si="24"/>
        <v>349.42500000000001</v>
      </c>
      <c r="AR94" s="376">
        <f t="shared" si="24"/>
        <v>1.9556649659999998</v>
      </c>
      <c r="AS94" s="376">
        <f t="shared" si="24"/>
        <v>358.4</v>
      </c>
      <c r="AT94" s="376">
        <f t="shared" si="24"/>
        <v>2.1325774160000006</v>
      </c>
      <c r="AU94" s="376">
        <f t="shared" si="24"/>
        <v>382.84999999999997</v>
      </c>
      <c r="AV94" s="376">
        <f t="shared" si="24"/>
        <v>4.748906603</v>
      </c>
      <c r="AW94" s="376">
        <f t="shared" si="24"/>
        <v>865.5</v>
      </c>
      <c r="AX94" s="376">
        <f t="shared" si="24"/>
        <v>3.7203091179999994</v>
      </c>
      <c r="AY94" s="376">
        <f t="shared" si="24"/>
        <v>695.11</v>
      </c>
      <c r="AZ94" s="376">
        <f t="shared" si="24"/>
        <v>4.3980925699999993</v>
      </c>
      <c r="BA94" s="376">
        <f t="shared" si="24"/>
        <v>850.44999999999993</v>
      </c>
      <c r="BB94" s="376">
        <f t="shared" si="24"/>
        <v>4.4286790310000006</v>
      </c>
      <c r="BC94" s="376">
        <f t="shared" si="24"/>
        <v>824.02499999999998</v>
      </c>
      <c r="BD94" s="376">
        <f t="shared" si="24"/>
        <v>3.6459341670000001</v>
      </c>
      <c r="BE94" s="376">
        <f t="shared" si="24"/>
        <v>686.05000000000007</v>
      </c>
      <c r="BF94" s="376">
        <f t="shared" si="24"/>
        <v>4.1434710549999991</v>
      </c>
      <c r="BG94" s="376">
        <f t="shared" si="24"/>
        <v>778.3</v>
      </c>
      <c r="BH94" s="376">
        <f t="shared" si="24"/>
        <v>3.4326265469999999</v>
      </c>
      <c r="BI94" s="376">
        <f t="shared" si="24"/>
        <v>629.62500000000011</v>
      </c>
      <c r="BJ94" s="376">
        <f t="shared" si="24"/>
        <v>3.7989221870000005</v>
      </c>
      <c r="BK94" s="376">
        <f t="shared" si="24"/>
        <v>705.08999999999992</v>
      </c>
      <c r="BL94" s="376">
        <f t="shared" si="24"/>
        <v>3.0763863360000006</v>
      </c>
      <c r="BM94" s="376">
        <f t="shared" si="24"/>
        <v>593.75</v>
      </c>
    </row>
    <row r="95" spans="1:65" customFormat="1" ht="15">
      <c r="A95" s="287"/>
      <c r="B95" s="317"/>
      <c r="C95" s="287" t="s">
        <v>20</v>
      </c>
      <c r="D95" s="317"/>
      <c r="E95" s="317"/>
      <c r="F95" s="376">
        <f>F39</f>
        <v>0</v>
      </c>
      <c r="G95" s="376">
        <f t="shared" ref="G95:BM95" si="25">G39</f>
        <v>0</v>
      </c>
      <c r="H95" s="376">
        <f t="shared" si="25"/>
        <v>0</v>
      </c>
      <c r="I95" s="376">
        <f t="shared" si="25"/>
        <v>0</v>
      </c>
      <c r="J95" s="376">
        <f t="shared" si="25"/>
        <v>0</v>
      </c>
      <c r="K95" s="376">
        <f t="shared" si="25"/>
        <v>0</v>
      </c>
      <c r="L95" s="376">
        <f t="shared" si="25"/>
        <v>0</v>
      </c>
      <c r="M95" s="376">
        <f t="shared" si="25"/>
        <v>0</v>
      </c>
      <c r="N95" s="376">
        <f t="shared" si="25"/>
        <v>0</v>
      </c>
      <c r="O95" s="376">
        <f t="shared" si="25"/>
        <v>0</v>
      </c>
      <c r="P95" s="376">
        <f t="shared" si="25"/>
        <v>1.2489749999999999</v>
      </c>
      <c r="Q95" s="376">
        <f t="shared" si="25"/>
        <v>137.25</v>
      </c>
      <c r="R95" s="376">
        <f t="shared" si="25"/>
        <v>0.20311199999999999</v>
      </c>
      <c r="S95" s="376">
        <f t="shared" si="25"/>
        <v>22.32</v>
      </c>
      <c r="T95" s="376">
        <f t="shared" si="25"/>
        <v>0.75648299999999991</v>
      </c>
      <c r="U95" s="376">
        <f t="shared" si="25"/>
        <v>83.13</v>
      </c>
      <c r="V95" s="376">
        <f t="shared" si="25"/>
        <v>0</v>
      </c>
      <c r="W95" s="376">
        <f t="shared" si="25"/>
        <v>0</v>
      </c>
      <c r="X95" s="376">
        <f t="shared" si="25"/>
        <v>0.73782799999999993</v>
      </c>
      <c r="Y95" s="376">
        <f t="shared" si="25"/>
        <v>81.08</v>
      </c>
      <c r="Z95" s="376">
        <f t="shared" si="25"/>
        <v>0.39521300000000004</v>
      </c>
      <c r="AA95" s="376">
        <f t="shared" si="25"/>
        <v>43.43</v>
      </c>
      <c r="AB95" s="376">
        <f t="shared" si="25"/>
        <v>1.1679850000000001</v>
      </c>
      <c r="AC95" s="376">
        <f t="shared" si="25"/>
        <v>128.35</v>
      </c>
      <c r="AD95" s="376">
        <f t="shared" si="25"/>
        <v>0.6762068</v>
      </c>
      <c r="AE95" s="376">
        <f t="shared" si="25"/>
        <v>62.64</v>
      </c>
      <c r="AF95" s="376">
        <f t="shared" si="25"/>
        <v>0.66754800000000003</v>
      </c>
      <c r="AG95" s="376">
        <f t="shared" si="25"/>
        <v>61.81</v>
      </c>
      <c r="AH95" s="376">
        <f t="shared" si="25"/>
        <v>0.22107599999999999</v>
      </c>
      <c r="AI95" s="376">
        <f t="shared" si="25"/>
        <v>20.47</v>
      </c>
      <c r="AJ95" s="376">
        <f t="shared" si="25"/>
        <v>0</v>
      </c>
      <c r="AK95" s="376">
        <f t="shared" si="25"/>
        <v>0</v>
      </c>
      <c r="AL95" s="376">
        <f t="shared" si="25"/>
        <v>0.90018315599999998</v>
      </c>
      <c r="AM95" s="376">
        <f t="shared" si="25"/>
        <v>80.98</v>
      </c>
      <c r="AN95" s="376">
        <f t="shared" si="25"/>
        <v>5.7071355639999997</v>
      </c>
      <c r="AO95" s="376">
        <f t="shared" si="25"/>
        <v>505.22</v>
      </c>
      <c r="AP95" s="376">
        <f t="shared" si="25"/>
        <v>0.91285620000000001</v>
      </c>
      <c r="AQ95" s="376">
        <f t="shared" si="25"/>
        <v>80.040000000000006</v>
      </c>
      <c r="AR95" s="376">
        <f t="shared" si="25"/>
        <v>2.9190102360000001</v>
      </c>
      <c r="AS95" s="376">
        <f t="shared" si="25"/>
        <v>277.77999999999997</v>
      </c>
      <c r="AT95" s="376">
        <f t="shared" si="25"/>
        <v>4.072104014999999</v>
      </c>
      <c r="AU95" s="376">
        <f t="shared" si="25"/>
        <v>403.32999999999993</v>
      </c>
      <c r="AV95" s="376">
        <f t="shared" si="25"/>
        <v>1.6037510790000002</v>
      </c>
      <c r="AW95" s="376">
        <f t="shared" si="25"/>
        <v>163.44999999999999</v>
      </c>
      <c r="AX95" s="376">
        <f t="shared" si="25"/>
        <v>0.61519814100000003</v>
      </c>
      <c r="AY95" s="376">
        <f t="shared" si="25"/>
        <v>61.19</v>
      </c>
      <c r="AZ95" s="376">
        <f t="shared" si="25"/>
        <v>1.7784498379999998</v>
      </c>
      <c r="BA95" s="376">
        <f t="shared" si="25"/>
        <v>182.11</v>
      </c>
      <c r="BB95" s="376">
        <f t="shared" si="25"/>
        <v>2.8250341309999998</v>
      </c>
      <c r="BC95" s="376">
        <f t="shared" si="25"/>
        <v>283.90999999999997</v>
      </c>
      <c r="BD95" s="376">
        <f t="shared" si="25"/>
        <v>3.5401032049999999</v>
      </c>
      <c r="BE95" s="376">
        <f t="shared" si="25"/>
        <v>362.15999999999997</v>
      </c>
      <c r="BF95" s="376">
        <f t="shared" si="25"/>
        <v>2.9971961599999997</v>
      </c>
      <c r="BG95" s="376">
        <f t="shared" si="25"/>
        <v>304.89999999999998</v>
      </c>
      <c r="BH95" s="376">
        <f t="shared" si="25"/>
        <v>2.882884566</v>
      </c>
      <c r="BI95" s="376">
        <f t="shared" si="25"/>
        <v>298.58000000000004</v>
      </c>
      <c r="BJ95" s="376">
        <f t="shared" si="25"/>
        <v>4.4437771250000004</v>
      </c>
      <c r="BK95" s="376">
        <f t="shared" si="25"/>
        <v>445.81000000000006</v>
      </c>
      <c r="BL95" s="376">
        <f t="shared" si="25"/>
        <v>1.2063996760000002</v>
      </c>
      <c r="BM95" s="376">
        <f t="shared" si="25"/>
        <v>120.18</v>
      </c>
    </row>
    <row r="96" spans="1:65" customFormat="1" ht="15">
      <c r="A96" s="287"/>
      <c r="B96" s="317"/>
      <c r="C96" s="287" t="s">
        <v>21</v>
      </c>
      <c r="D96" s="317"/>
      <c r="E96" s="317"/>
      <c r="F96" s="376">
        <f>F31</f>
        <v>-1.9799999999999999E-4</v>
      </c>
      <c r="G96" s="376">
        <f t="shared" ref="G96:BM96" si="26">G31</f>
        <v>0</v>
      </c>
      <c r="H96" s="376">
        <f t="shared" si="26"/>
        <v>0</v>
      </c>
      <c r="I96" s="376">
        <f t="shared" si="26"/>
        <v>0</v>
      </c>
      <c r="J96" s="376">
        <f t="shared" si="26"/>
        <v>0</v>
      </c>
      <c r="K96" s="376">
        <f t="shared" si="26"/>
        <v>0</v>
      </c>
      <c r="L96" s="376">
        <f t="shared" si="26"/>
        <v>0</v>
      </c>
      <c r="M96" s="376">
        <f t="shared" si="26"/>
        <v>0</v>
      </c>
      <c r="N96" s="376">
        <f t="shared" si="26"/>
        <v>0</v>
      </c>
      <c r="O96" s="376">
        <f t="shared" si="26"/>
        <v>0</v>
      </c>
      <c r="P96" s="376">
        <f t="shared" si="26"/>
        <v>0</v>
      </c>
      <c r="Q96" s="376">
        <f t="shared" si="26"/>
        <v>0</v>
      </c>
      <c r="R96" s="376">
        <f t="shared" si="26"/>
        <v>0</v>
      </c>
      <c r="S96" s="376">
        <f t="shared" si="26"/>
        <v>0</v>
      </c>
      <c r="T96" s="376">
        <f t="shared" si="26"/>
        <v>0</v>
      </c>
      <c r="U96" s="376">
        <f t="shared" si="26"/>
        <v>0</v>
      </c>
      <c r="V96" s="376">
        <f t="shared" si="26"/>
        <v>0</v>
      </c>
      <c r="W96" s="376">
        <f t="shared" si="26"/>
        <v>0</v>
      </c>
      <c r="X96" s="376">
        <f t="shared" si="26"/>
        <v>0</v>
      </c>
      <c r="Y96" s="376">
        <f t="shared" si="26"/>
        <v>0</v>
      </c>
      <c r="Z96" s="376">
        <f t="shared" si="26"/>
        <v>0</v>
      </c>
      <c r="AA96" s="376">
        <f t="shared" si="26"/>
        <v>0</v>
      </c>
      <c r="AB96" s="376">
        <f t="shared" si="26"/>
        <v>0.17186400000000002</v>
      </c>
      <c r="AC96" s="376">
        <f t="shared" si="26"/>
        <v>17.82</v>
      </c>
      <c r="AD96" s="376">
        <f t="shared" si="26"/>
        <v>0.8082720000000001</v>
      </c>
      <c r="AE96" s="376">
        <f t="shared" si="26"/>
        <v>79.38</v>
      </c>
      <c r="AF96" s="376">
        <f t="shared" si="26"/>
        <v>0.22374000000000002</v>
      </c>
      <c r="AG96" s="376">
        <f t="shared" si="26"/>
        <v>21.78</v>
      </c>
      <c r="AH96" s="376">
        <f t="shared" si="26"/>
        <v>7.2864360000000003E-2</v>
      </c>
      <c r="AI96" s="376">
        <f t="shared" si="26"/>
        <v>7.02</v>
      </c>
      <c r="AJ96" s="376">
        <f t="shared" si="26"/>
        <v>0.54068020000000006</v>
      </c>
      <c r="AK96" s="376">
        <f t="shared" si="26"/>
        <v>53.459999999999994</v>
      </c>
      <c r="AL96" s="376">
        <f t="shared" si="26"/>
        <v>1.9726265000000003E-2</v>
      </c>
      <c r="AM96" s="376">
        <f t="shared" si="26"/>
        <v>1.98</v>
      </c>
      <c r="AN96" s="376">
        <f t="shared" si="26"/>
        <v>0.97587176300000011</v>
      </c>
      <c r="AO96" s="376">
        <f t="shared" si="26"/>
        <v>121.68000000000002</v>
      </c>
      <c r="AP96" s="376">
        <f t="shared" si="26"/>
        <v>0.93184296700000002</v>
      </c>
      <c r="AQ96" s="376">
        <f t="shared" si="26"/>
        <v>114.65999999999998</v>
      </c>
      <c r="AR96" s="376">
        <f t="shared" si="26"/>
        <v>0.59799906899999999</v>
      </c>
      <c r="AS96" s="376">
        <f t="shared" si="26"/>
        <v>73.440000000000012</v>
      </c>
      <c r="AT96" s="376">
        <f t="shared" si="26"/>
        <v>0.88789016399999998</v>
      </c>
      <c r="AU96" s="376">
        <f t="shared" si="26"/>
        <v>114.48</v>
      </c>
      <c r="AV96" s="376">
        <f t="shared" si="26"/>
        <v>1.0476607489999998</v>
      </c>
      <c r="AW96" s="376">
        <f t="shared" si="26"/>
        <v>136.44</v>
      </c>
      <c r="AX96" s="376">
        <f t="shared" si="26"/>
        <v>1.1741829660000001</v>
      </c>
      <c r="AY96" s="376">
        <f t="shared" si="26"/>
        <v>205.35000000000002</v>
      </c>
      <c r="AZ96" s="376">
        <f t="shared" si="26"/>
        <v>0.28635961599999998</v>
      </c>
      <c r="BA96" s="376">
        <f t="shared" si="26"/>
        <v>35.64</v>
      </c>
      <c r="BB96" s="376">
        <f t="shared" si="26"/>
        <v>0.81829417800000004</v>
      </c>
      <c r="BC96" s="376">
        <f t="shared" si="26"/>
        <v>99.720000000000013</v>
      </c>
      <c r="BD96" s="376">
        <f t="shared" si="26"/>
        <v>0.5602748179999999</v>
      </c>
      <c r="BE96" s="376">
        <f t="shared" si="26"/>
        <v>67.86</v>
      </c>
      <c r="BF96" s="376">
        <f t="shared" si="26"/>
        <v>0.40382330099999997</v>
      </c>
      <c r="BG96" s="376">
        <f t="shared" si="26"/>
        <v>50.04</v>
      </c>
      <c r="BH96" s="376">
        <f t="shared" si="26"/>
        <v>0.68538806799999996</v>
      </c>
      <c r="BI96" s="376">
        <f t="shared" si="26"/>
        <v>84.240000000000009</v>
      </c>
      <c r="BJ96" s="376">
        <f t="shared" si="26"/>
        <v>0.51216251800000001</v>
      </c>
      <c r="BK96" s="376">
        <f t="shared" si="26"/>
        <v>63</v>
      </c>
      <c r="BL96" s="376">
        <f t="shared" si="26"/>
        <v>1.795118354</v>
      </c>
      <c r="BM96" s="376">
        <f t="shared" si="26"/>
        <v>262.63000000000005</v>
      </c>
    </row>
    <row r="97" spans="1:65" customFormat="1" ht="15">
      <c r="A97" s="287"/>
      <c r="B97" s="317"/>
      <c r="C97" s="287" t="s">
        <v>22</v>
      </c>
      <c r="D97" s="317"/>
      <c r="E97" s="317"/>
      <c r="F97" s="376">
        <f>F56-SUM(F92:F96)</f>
        <v>16.619691702000004</v>
      </c>
      <c r="G97" s="376">
        <f t="shared" ref="G97:BM97" si="27">G56-SUM(G92:G96)</f>
        <v>1664.22</v>
      </c>
      <c r="H97" s="376">
        <f t="shared" si="27"/>
        <v>13.146203095000002</v>
      </c>
      <c r="I97" s="376">
        <f t="shared" si="27"/>
        <v>1337.0899999999997</v>
      </c>
      <c r="J97" s="376">
        <f t="shared" si="27"/>
        <v>19.741654172999997</v>
      </c>
      <c r="K97" s="376">
        <f t="shared" si="27"/>
        <v>1876.6499999999999</v>
      </c>
      <c r="L97" s="376">
        <f t="shared" si="27"/>
        <v>37.081800132000012</v>
      </c>
      <c r="M97" s="376">
        <f t="shared" si="27"/>
        <v>3618.9400000000005</v>
      </c>
      <c r="N97" s="376">
        <f t="shared" si="27"/>
        <v>30.212631406</v>
      </c>
      <c r="O97" s="376">
        <f t="shared" si="27"/>
        <v>2734.6300000000006</v>
      </c>
      <c r="P97" s="376">
        <f t="shared" si="27"/>
        <v>19.372192344999995</v>
      </c>
      <c r="Q97" s="376">
        <f t="shared" si="27"/>
        <v>1746.2700000000004</v>
      </c>
      <c r="R97" s="376">
        <f t="shared" si="27"/>
        <v>27.852110751999991</v>
      </c>
      <c r="S97" s="376">
        <f t="shared" si="27"/>
        <v>2414.7900000000009</v>
      </c>
      <c r="T97" s="376">
        <f t="shared" si="27"/>
        <v>16.483396399</v>
      </c>
      <c r="U97" s="376">
        <f t="shared" si="27"/>
        <v>1684.6799999999998</v>
      </c>
      <c r="V97" s="376">
        <f t="shared" si="27"/>
        <v>17.918461131999997</v>
      </c>
      <c r="W97" s="376">
        <f t="shared" si="27"/>
        <v>1467.4700000000003</v>
      </c>
      <c r="X97" s="376">
        <f t="shared" si="27"/>
        <v>21.080128305000002</v>
      </c>
      <c r="Y97" s="376">
        <f t="shared" si="27"/>
        <v>1906.69</v>
      </c>
      <c r="Z97" s="376">
        <f t="shared" si="27"/>
        <v>22.02099199100001</v>
      </c>
      <c r="AA97" s="376">
        <f t="shared" si="27"/>
        <v>1937.91</v>
      </c>
      <c r="AB97" s="376">
        <f t="shared" si="27"/>
        <v>27.04522587200001</v>
      </c>
      <c r="AC97" s="376">
        <f t="shared" si="27"/>
        <v>2318.58</v>
      </c>
      <c r="AD97" s="376">
        <f t="shared" si="27"/>
        <v>18.095646897999995</v>
      </c>
      <c r="AE97" s="376">
        <f t="shared" si="27"/>
        <v>1697.8699999999994</v>
      </c>
      <c r="AF97" s="376">
        <f t="shared" si="27"/>
        <v>17.947748434000005</v>
      </c>
      <c r="AG97" s="376">
        <f t="shared" si="27"/>
        <v>1645.1699999999998</v>
      </c>
      <c r="AH97" s="376">
        <f t="shared" si="27"/>
        <v>22.625723391999994</v>
      </c>
      <c r="AI97" s="376">
        <f t="shared" si="27"/>
        <v>1926.6000000000001</v>
      </c>
      <c r="AJ97" s="376">
        <f t="shared" si="27"/>
        <v>15.539095604999996</v>
      </c>
      <c r="AK97" s="376">
        <f t="shared" si="27"/>
        <v>1462.57</v>
      </c>
      <c r="AL97" s="376">
        <f t="shared" si="27"/>
        <v>12.893514819000004</v>
      </c>
      <c r="AM97" s="376">
        <f t="shared" si="27"/>
        <v>1131.6099999999999</v>
      </c>
      <c r="AN97" s="376">
        <f t="shared" si="27"/>
        <v>12.070562305999992</v>
      </c>
      <c r="AO97" s="376">
        <f t="shared" si="27"/>
        <v>1087.0299999999997</v>
      </c>
      <c r="AP97" s="376">
        <f t="shared" si="27"/>
        <v>7.1356231190000008</v>
      </c>
      <c r="AQ97" s="376">
        <f t="shared" si="27"/>
        <v>1008.15</v>
      </c>
      <c r="AR97" s="376">
        <f t="shared" si="27"/>
        <v>13.570013142000001</v>
      </c>
      <c r="AS97" s="376">
        <f t="shared" si="27"/>
        <v>925.12</v>
      </c>
      <c r="AT97" s="376">
        <f t="shared" si="27"/>
        <v>15.438906088</v>
      </c>
      <c r="AU97" s="376">
        <f t="shared" si="27"/>
        <v>1892.8100000000002</v>
      </c>
      <c r="AV97" s="376">
        <f t="shared" si="27"/>
        <v>11.111952433000006</v>
      </c>
      <c r="AW97" s="376">
        <f t="shared" si="27"/>
        <v>741.23</v>
      </c>
      <c r="AX97" s="376">
        <f t="shared" si="27"/>
        <v>14.614911448999999</v>
      </c>
      <c r="AY97" s="376">
        <f t="shared" si="27"/>
        <v>1287.0299999999997</v>
      </c>
      <c r="AZ97" s="376">
        <f t="shared" si="27"/>
        <v>16.265280762000003</v>
      </c>
      <c r="BA97" s="376">
        <f t="shared" si="27"/>
        <v>1694.6950000000002</v>
      </c>
      <c r="BB97" s="376">
        <f t="shared" si="27"/>
        <v>13.269423725999994</v>
      </c>
      <c r="BC97" s="376">
        <f t="shared" si="27"/>
        <v>1352.05</v>
      </c>
      <c r="BD97" s="376">
        <f t="shared" si="27"/>
        <v>20.790165514000002</v>
      </c>
      <c r="BE97" s="376">
        <f t="shared" si="27"/>
        <v>2034.5249999999992</v>
      </c>
      <c r="BF97" s="376">
        <f t="shared" si="27"/>
        <v>9.6675091050000042</v>
      </c>
      <c r="BG97" s="376">
        <f t="shared" si="27"/>
        <v>1254.4250000000002</v>
      </c>
      <c r="BH97" s="376">
        <f t="shared" si="27"/>
        <v>21.836718324000003</v>
      </c>
      <c r="BI97" s="376">
        <f t="shared" si="27"/>
        <v>1879.6950000000002</v>
      </c>
      <c r="BJ97" s="376">
        <f t="shared" si="27"/>
        <v>21.248008178999999</v>
      </c>
      <c r="BK97" s="376">
        <f t="shared" si="27"/>
        <v>1916.835</v>
      </c>
      <c r="BL97" s="376">
        <f t="shared" si="27"/>
        <v>11.563326074999999</v>
      </c>
      <c r="BM97" s="376">
        <f t="shared" si="27"/>
        <v>1104.8000000000002</v>
      </c>
    </row>
    <row r="98" spans="1:65" customFormat="1" ht="15">
      <c r="A98" s="288"/>
      <c r="B98" s="317"/>
      <c r="C98" s="288"/>
      <c r="D98" s="317"/>
      <c r="E98" s="317"/>
      <c r="F98" s="376"/>
      <c r="G98" s="376"/>
      <c r="H98" s="376"/>
      <c r="I98" s="376"/>
      <c r="J98" s="376"/>
      <c r="K98" s="376"/>
      <c r="L98" s="376"/>
      <c r="M98" s="376"/>
      <c r="N98" s="376"/>
      <c r="O98" s="376"/>
      <c r="P98" s="376"/>
      <c r="Q98" s="376"/>
      <c r="R98" s="376"/>
      <c r="S98" s="376"/>
      <c r="T98" s="376"/>
      <c r="U98" s="376"/>
      <c r="V98" s="376"/>
      <c r="W98" s="376"/>
      <c r="X98" s="376"/>
      <c r="Y98" s="376"/>
      <c r="Z98" s="376"/>
      <c r="AA98" s="376"/>
      <c r="AB98" s="376"/>
      <c r="AC98" s="376"/>
      <c r="AD98" s="376"/>
      <c r="AE98" s="376"/>
      <c r="AF98" s="376"/>
      <c r="AG98" s="376"/>
      <c r="AH98" s="376"/>
      <c r="AI98" s="376"/>
      <c r="AJ98" s="376"/>
      <c r="AK98" s="376"/>
      <c r="AL98" s="376"/>
      <c r="AM98" s="376"/>
      <c r="AN98" s="376"/>
      <c r="AO98" s="376"/>
      <c r="AP98" s="376"/>
      <c r="AQ98" s="376"/>
      <c r="AR98" s="376"/>
      <c r="AS98" s="376"/>
      <c r="AT98" s="376"/>
      <c r="AU98" s="376"/>
      <c r="AV98" s="376"/>
      <c r="AW98" s="376"/>
      <c r="AX98" s="376"/>
      <c r="AY98" s="376"/>
      <c r="AZ98" s="376"/>
      <c r="BA98" s="376"/>
      <c r="BB98" s="376"/>
      <c r="BC98" s="376"/>
      <c r="BD98" s="376"/>
      <c r="BE98" s="376"/>
      <c r="BF98" s="376"/>
      <c r="BG98" s="376"/>
      <c r="BH98" s="376"/>
      <c r="BI98" s="376"/>
      <c r="BJ98" s="376"/>
      <c r="BK98" s="376"/>
      <c r="BL98" s="376"/>
      <c r="BM98" s="376"/>
    </row>
    <row r="99" spans="1:65" customFormat="1" ht="15">
      <c r="A99" s="285"/>
      <c r="B99" s="317"/>
      <c r="C99" s="285" t="s">
        <v>23</v>
      </c>
      <c r="D99" s="317"/>
      <c r="E99" s="317"/>
      <c r="F99" s="376">
        <f>F63</f>
        <v>9.6958335739999981</v>
      </c>
      <c r="G99" s="376">
        <f t="shared" ref="G99:BM99" si="28">G63</f>
        <v>2106.25</v>
      </c>
      <c r="H99" s="376">
        <f t="shared" si="28"/>
        <v>9.0460128530000006</v>
      </c>
      <c r="I99" s="376">
        <f t="shared" si="28"/>
        <v>1839.8900000000003</v>
      </c>
      <c r="J99" s="376">
        <f t="shared" si="28"/>
        <v>7.7727597849999999</v>
      </c>
      <c r="K99" s="376">
        <f t="shared" si="28"/>
        <v>1578.7800000000002</v>
      </c>
      <c r="L99" s="376">
        <f t="shared" si="28"/>
        <v>9.4472821029999992</v>
      </c>
      <c r="M99" s="376">
        <f t="shared" si="28"/>
        <v>1861.1300000000003</v>
      </c>
      <c r="N99" s="376">
        <f t="shared" si="28"/>
        <v>9.0684264699999986</v>
      </c>
      <c r="O99" s="376">
        <f t="shared" si="28"/>
        <v>1573.4800000000005</v>
      </c>
      <c r="P99" s="376">
        <f t="shared" si="28"/>
        <v>6.8582355120000003</v>
      </c>
      <c r="Q99" s="376">
        <f t="shared" si="28"/>
        <v>1056.6100000000001</v>
      </c>
      <c r="R99" s="376">
        <f t="shared" si="28"/>
        <v>10.470308408999998</v>
      </c>
      <c r="S99" s="376">
        <f t="shared" si="28"/>
        <v>1631.08</v>
      </c>
      <c r="T99" s="376">
        <f t="shared" si="28"/>
        <v>9.6658815180000026</v>
      </c>
      <c r="U99" s="376">
        <f t="shared" si="28"/>
        <v>1500.71</v>
      </c>
      <c r="V99" s="376">
        <f t="shared" si="28"/>
        <v>9.4882075800000045</v>
      </c>
      <c r="W99" s="376">
        <f t="shared" si="28"/>
        <v>1610.64</v>
      </c>
      <c r="X99" s="376">
        <f t="shared" si="28"/>
        <v>9.461032095000002</v>
      </c>
      <c r="Y99" s="376">
        <f t="shared" si="28"/>
        <v>1413.0550000000001</v>
      </c>
      <c r="Z99" s="376">
        <f t="shared" si="28"/>
        <v>5.1725719069999991</v>
      </c>
      <c r="AA99" s="376">
        <f t="shared" si="28"/>
        <v>767.1099999999999</v>
      </c>
      <c r="AB99" s="376">
        <f t="shared" si="28"/>
        <v>6.4221484770000004</v>
      </c>
      <c r="AC99" s="376">
        <f t="shared" si="28"/>
        <v>940.54000000000008</v>
      </c>
      <c r="AD99" s="376">
        <f t="shared" si="28"/>
        <v>6.0856446830000017</v>
      </c>
      <c r="AE99" s="376">
        <f t="shared" si="28"/>
        <v>916.09</v>
      </c>
      <c r="AF99" s="376">
        <f t="shared" si="28"/>
        <v>6.114859967000001</v>
      </c>
      <c r="AG99" s="376">
        <f t="shared" si="28"/>
        <v>944.11</v>
      </c>
      <c r="AH99" s="376">
        <f t="shared" si="28"/>
        <v>6.600285895999999</v>
      </c>
      <c r="AI99" s="376">
        <f t="shared" si="28"/>
        <v>1099.81</v>
      </c>
      <c r="AJ99" s="376">
        <f t="shared" si="28"/>
        <v>6.8557768900000013</v>
      </c>
      <c r="AK99" s="376">
        <f t="shared" si="28"/>
        <v>1228.6400000000001</v>
      </c>
      <c r="AL99" s="376">
        <f t="shared" si="28"/>
        <v>5.6841344080000011</v>
      </c>
      <c r="AM99" s="376">
        <f t="shared" si="28"/>
        <v>1046.19</v>
      </c>
      <c r="AN99" s="376">
        <f t="shared" si="28"/>
        <v>6.1499642320000003</v>
      </c>
      <c r="AO99" s="376">
        <f t="shared" si="28"/>
        <v>1186.8200000000002</v>
      </c>
      <c r="AP99" s="376">
        <f t="shared" si="28"/>
        <v>5.286346372999998</v>
      </c>
      <c r="AQ99" s="376">
        <f t="shared" si="28"/>
        <v>1094.9099999999999</v>
      </c>
      <c r="AR99" s="376">
        <f t="shared" si="28"/>
        <v>4.6936959759999999</v>
      </c>
      <c r="AS99" s="376">
        <f t="shared" si="28"/>
        <v>991.99</v>
      </c>
      <c r="AT99" s="376">
        <f t="shared" si="28"/>
        <v>5.5874727030000004</v>
      </c>
      <c r="AU99" s="376">
        <f t="shared" si="28"/>
        <v>1245.26</v>
      </c>
      <c r="AV99" s="376">
        <f t="shared" si="28"/>
        <v>5.3319853119999987</v>
      </c>
      <c r="AW99" s="376">
        <f t="shared" si="28"/>
        <v>1166.8000000000002</v>
      </c>
      <c r="AX99" s="376">
        <f t="shared" si="28"/>
        <v>3.4789729869999997</v>
      </c>
      <c r="AY99" s="376">
        <f t="shared" si="28"/>
        <v>766.72</v>
      </c>
      <c r="AZ99" s="376">
        <f t="shared" si="28"/>
        <v>5.0241978390000011</v>
      </c>
      <c r="BA99" s="376">
        <f t="shared" si="28"/>
        <v>1087.79</v>
      </c>
      <c r="BB99" s="376">
        <f t="shared" si="28"/>
        <v>5.8268713879999989</v>
      </c>
      <c r="BC99" s="376">
        <f t="shared" si="28"/>
        <v>1270.8899999999999</v>
      </c>
      <c r="BD99" s="376">
        <f t="shared" si="28"/>
        <v>4.4119305179999992</v>
      </c>
      <c r="BE99" s="376">
        <f t="shared" si="28"/>
        <v>961.56000000000006</v>
      </c>
      <c r="BF99" s="376">
        <f t="shared" si="28"/>
        <v>3.394126878999999</v>
      </c>
      <c r="BG99" s="376">
        <f t="shared" si="28"/>
        <v>720.16999999999985</v>
      </c>
      <c r="BH99" s="376">
        <f t="shared" si="28"/>
        <v>4.6476980000000001</v>
      </c>
      <c r="BI99" s="376">
        <f t="shared" si="28"/>
        <v>972.41</v>
      </c>
      <c r="BJ99" s="376">
        <f t="shared" si="28"/>
        <v>3.4993044209999993</v>
      </c>
      <c r="BK99" s="376">
        <f t="shared" si="28"/>
        <v>701.67999999999984</v>
      </c>
      <c r="BL99" s="376">
        <f t="shared" si="28"/>
        <v>3.5112945930000001</v>
      </c>
      <c r="BM99" s="376">
        <f t="shared" si="28"/>
        <v>725.93999999999994</v>
      </c>
    </row>
    <row r="100" spans="1:65" customFormat="1" ht="15">
      <c r="A100" s="285"/>
      <c r="B100" s="317"/>
      <c r="C100" s="285" t="s">
        <v>24</v>
      </c>
      <c r="D100" s="317"/>
      <c r="E100" s="317"/>
      <c r="F100" s="376">
        <f>F68</f>
        <v>0.55491630700000005</v>
      </c>
      <c r="G100" s="376">
        <f t="shared" ref="G100:BM100" si="29">G68</f>
        <v>299.58999999999997</v>
      </c>
      <c r="H100" s="376">
        <f t="shared" si="29"/>
        <v>1.7721125859999998</v>
      </c>
      <c r="I100" s="376">
        <f t="shared" si="29"/>
        <v>675.06000000000006</v>
      </c>
      <c r="J100" s="376">
        <f t="shared" si="29"/>
        <v>1.552079502</v>
      </c>
      <c r="K100" s="376">
        <f t="shared" si="29"/>
        <v>645.82000000000016</v>
      </c>
      <c r="L100" s="376">
        <f t="shared" si="29"/>
        <v>0.97431036199999976</v>
      </c>
      <c r="M100" s="376">
        <f t="shared" si="29"/>
        <v>471.42000000000007</v>
      </c>
      <c r="N100" s="376">
        <f t="shared" si="29"/>
        <v>1.3177972499999999</v>
      </c>
      <c r="O100" s="376">
        <f t="shared" si="29"/>
        <v>690.63</v>
      </c>
      <c r="P100" s="376">
        <f t="shared" si="29"/>
        <v>0.73946663000000001</v>
      </c>
      <c r="Q100" s="376">
        <f t="shared" si="29"/>
        <v>488.46000000000009</v>
      </c>
      <c r="R100" s="376">
        <f t="shared" si="29"/>
        <v>1.9094855879999999</v>
      </c>
      <c r="S100" s="376">
        <f t="shared" si="29"/>
        <v>761.79000000000008</v>
      </c>
      <c r="T100" s="376">
        <f t="shared" si="29"/>
        <v>3.8152346749999997</v>
      </c>
      <c r="U100" s="376">
        <f t="shared" si="29"/>
        <v>1435.8199999999997</v>
      </c>
      <c r="V100" s="376">
        <f t="shared" si="29"/>
        <v>4.0237280249999996</v>
      </c>
      <c r="W100" s="376">
        <f t="shared" si="29"/>
        <v>1599.5999999999997</v>
      </c>
      <c r="X100" s="376">
        <f t="shared" si="29"/>
        <v>2.1349314509999995</v>
      </c>
      <c r="Y100" s="376">
        <f t="shared" si="29"/>
        <v>898.06000000000029</v>
      </c>
      <c r="Z100" s="376">
        <f t="shared" si="29"/>
        <v>2.2239858100000003</v>
      </c>
      <c r="AA100" s="376">
        <f t="shared" si="29"/>
        <v>854.45000000000016</v>
      </c>
      <c r="AB100" s="376">
        <f t="shared" si="29"/>
        <v>1.7599578240000002</v>
      </c>
      <c r="AC100" s="376">
        <f t="shared" si="29"/>
        <v>666.42000000000007</v>
      </c>
      <c r="AD100" s="376">
        <f t="shared" si="29"/>
        <v>1.8648262440000001</v>
      </c>
      <c r="AE100" s="376">
        <f t="shared" si="29"/>
        <v>784.82000000000016</v>
      </c>
      <c r="AF100" s="376">
        <f t="shared" si="29"/>
        <v>2.6960378460000003</v>
      </c>
      <c r="AG100" s="376">
        <f t="shared" si="29"/>
        <v>940.803</v>
      </c>
      <c r="AH100" s="376">
        <f t="shared" si="29"/>
        <v>1.1839476449999999</v>
      </c>
      <c r="AI100" s="376">
        <f t="shared" si="29"/>
        <v>515.31000000000006</v>
      </c>
      <c r="AJ100" s="376">
        <f t="shared" si="29"/>
        <v>0.94784608499999989</v>
      </c>
      <c r="AK100" s="376">
        <f t="shared" si="29"/>
        <v>385.9</v>
      </c>
      <c r="AL100" s="376">
        <f t="shared" si="29"/>
        <v>1.188892568</v>
      </c>
      <c r="AM100" s="376">
        <f t="shared" si="29"/>
        <v>520.25</v>
      </c>
      <c r="AN100" s="376">
        <f t="shared" si="29"/>
        <v>1.856692293</v>
      </c>
      <c r="AO100" s="376">
        <f t="shared" si="29"/>
        <v>821.88999999999965</v>
      </c>
      <c r="AP100" s="376">
        <f t="shared" si="29"/>
        <v>1.2446283149999997</v>
      </c>
      <c r="AQ100" s="376">
        <f t="shared" si="29"/>
        <v>582.2299999999999</v>
      </c>
      <c r="AR100" s="376">
        <f t="shared" si="29"/>
        <v>0.83772023100000004</v>
      </c>
      <c r="AS100" s="376">
        <f t="shared" si="29"/>
        <v>419.8</v>
      </c>
      <c r="AT100" s="376">
        <f t="shared" si="29"/>
        <v>1.256708317</v>
      </c>
      <c r="AU100" s="376">
        <f t="shared" si="29"/>
        <v>631.36</v>
      </c>
      <c r="AV100" s="376">
        <f t="shared" si="29"/>
        <v>0.70342695399999999</v>
      </c>
      <c r="AW100" s="376">
        <f t="shared" si="29"/>
        <v>493.24999999999994</v>
      </c>
      <c r="AX100" s="376">
        <f t="shared" si="29"/>
        <v>0.48799495000000004</v>
      </c>
      <c r="AY100" s="376">
        <f t="shared" si="29"/>
        <v>266.90999999999997</v>
      </c>
      <c r="AZ100" s="376">
        <f t="shared" si="29"/>
        <v>0.43536664100000005</v>
      </c>
      <c r="BA100" s="376">
        <f t="shared" si="29"/>
        <v>330.07</v>
      </c>
      <c r="BB100" s="376">
        <f t="shared" si="29"/>
        <v>0.88418437300000008</v>
      </c>
      <c r="BC100" s="376">
        <f t="shared" si="29"/>
        <v>780.57999999999993</v>
      </c>
      <c r="BD100" s="376">
        <f t="shared" si="29"/>
        <v>0.49443403799999996</v>
      </c>
      <c r="BE100" s="376">
        <f t="shared" si="29"/>
        <v>356.95</v>
      </c>
      <c r="BF100" s="376">
        <f t="shared" si="29"/>
        <v>0.58860901300000013</v>
      </c>
      <c r="BG100" s="376">
        <f t="shared" si="29"/>
        <v>486.0200000000001</v>
      </c>
      <c r="BH100" s="376">
        <f t="shared" si="29"/>
        <v>0.502205813</v>
      </c>
      <c r="BI100" s="376">
        <f t="shared" si="29"/>
        <v>414.25</v>
      </c>
      <c r="BJ100" s="376">
        <f t="shared" si="29"/>
        <v>0.70043621200000006</v>
      </c>
      <c r="BK100" s="376">
        <f t="shared" si="29"/>
        <v>582.38</v>
      </c>
      <c r="BL100" s="376">
        <f t="shared" si="29"/>
        <v>0.94294225799999998</v>
      </c>
      <c r="BM100" s="376">
        <f t="shared" si="29"/>
        <v>1018.8299999999999</v>
      </c>
    </row>
    <row r="101" spans="1:65" customFormat="1" ht="15">
      <c r="A101" s="285"/>
      <c r="B101" s="317"/>
      <c r="C101" s="285" t="s">
        <v>25</v>
      </c>
      <c r="D101" s="317"/>
      <c r="E101" s="317"/>
      <c r="F101" s="376">
        <f>F23</f>
        <v>0</v>
      </c>
      <c r="G101" s="376">
        <f t="shared" ref="G101:BM101" si="30">G23</f>
        <v>0</v>
      </c>
      <c r="H101" s="376">
        <f t="shared" si="30"/>
        <v>0</v>
      </c>
      <c r="I101" s="376">
        <f t="shared" si="30"/>
        <v>0</v>
      </c>
      <c r="J101" s="376">
        <f t="shared" si="30"/>
        <v>0</v>
      </c>
      <c r="K101" s="376">
        <f t="shared" si="30"/>
        <v>0</v>
      </c>
      <c r="L101" s="376">
        <f t="shared" si="30"/>
        <v>0</v>
      </c>
      <c r="M101" s="376">
        <f t="shared" si="30"/>
        <v>0</v>
      </c>
      <c r="N101" s="376">
        <f t="shared" si="30"/>
        <v>0</v>
      </c>
      <c r="O101" s="376">
        <f t="shared" si="30"/>
        <v>0</v>
      </c>
      <c r="P101" s="376">
        <f t="shared" si="30"/>
        <v>0</v>
      </c>
      <c r="Q101" s="376">
        <f t="shared" si="30"/>
        <v>0</v>
      </c>
      <c r="R101" s="376">
        <f t="shared" si="30"/>
        <v>0</v>
      </c>
      <c r="S101" s="376">
        <f t="shared" si="30"/>
        <v>0</v>
      </c>
      <c r="T101" s="376">
        <f t="shared" si="30"/>
        <v>0</v>
      </c>
      <c r="U101" s="376">
        <f t="shared" si="30"/>
        <v>0</v>
      </c>
      <c r="V101" s="376">
        <f t="shared" si="30"/>
        <v>0</v>
      </c>
      <c r="W101" s="376">
        <f t="shared" si="30"/>
        <v>0</v>
      </c>
      <c r="X101" s="376">
        <f t="shared" si="30"/>
        <v>0</v>
      </c>
      <c r="Y101" s="376">
        <f t="shared" si="30"/>
        <v>0</v>
      </c>
      <c r="Z101" s="376">
        <f t="shared" si="30"/>
        <v>0</v>
      </c>
      <c r="AA101" s="376">
        <f t="shared" si="30"/>
        <v>0</v>
      </c>
      <c r="AB101" s="376">
        <f t="shared" si="30"/>
        <v>1.2894807509999999</v>
      </c>
      <c r="AC101" s="376">
        <f t="shared" si="30"/>
        <v>102.49999999999999</v>
      </c>
      <c r="AD101" s="376">
        <f t="shared" si="30"/>
        <v>1.2841341239999999</v>
      </c>
      <c r="AE101" s="376">
        <f t="shared" si="30"/>
        <v>102.075</v>
      </c>
      <c r="AF101" s="376">
        <f t="shared" si="30"/>
        <v>1.1220687499999999</v>
      </c>
      <c r="AG101" s="376">
        <f t="shared" si="30"/>
        <v>81.60499999999999</v>
      </c>
      <c r="AH101" s="376">
        <f t="shared" si="30"/>
        <v>1.6359750000000002</v>
      </c>
      <c r="AI101" s="376">
        <f t="shared" si="30"/>
        <v>118.98</v>
      </c>
      <c r="AJ101" s="376">
        <f t="shared" si="30"/>
        <v>2.5591679999999997</v>
      </c>
      <c r="AK101" s="376">
        <f t="shared" si="30"/>
        <v>177.72</v>
      </c>
      <c r="AL101" s="376">
        <f t="shared" si="30"/>
        <v>2.3563109999999998</v>
      </c>
      <c r="AM101" s="376">
        <f t="shared" si="30"/>
        <v>175.42000000000002</v>
      </c>
      <c r="AN101" s="376">
        <f t="shared" si="30"/>
        <v>2.7698282500000002</v>
      </c>
      <c r="AO101" s="376">
        <f t="shared" si="30"/>
        <v>236.23</v>
      </c>
      <c r="AP101" s="376">
        <f t="shared" si="30"/>
        <v>2.4511505630000001</v>
      </c>
      <c r="AQ101" s="376">
        <f t="shared" si="30"/>
        <v>217.26</v>
      </c>
      <c r="AR101" s="376">
        <f t="shared" si="30"/>
        <v>2.334204202</v>
      </c>
      <c r="AS101" s="376">
        <f t="shared" si="30"/>
        <v>216.08</v>
      </c>
      <c r="AT101" s="376">
        <f t="shared" si="30"/>
        <v>2.776534625</v>
      </c>
      <c r="AU101" s="376">
        <f t="shared" si="30"/>
        <v>253.85</v>
      </c>
      <c r="AV101" s="376">
        <f t="shared" si="30"/>
        <v>2.17214295</v>
      </c>
      <c r="AW101" s="376">
        <f t="shared" si="30"/>
        <v>195.39499999999998</v>
      </c>
      <c r="AX101" s="376">
        <f t="shared" si="30"/>
        <v>4.1560549999999994</v>
      </c>
      <c r="AY101" s="376">
        <f t="shared" si="30"/>
        <v>386.5</v>
      </c>
      <c r="AZ101" s="376">
        <f t="shared" si="30"/>
        <v>0.41769000000000001</v>
      </c>
      <c r="BA101" s="376">
        <f t="shared" si="30"/>
        <v>39</v>
      </c>
      <c r="BB101" s="376">
        <f t="shared" si="30"/>
        <v>0</v>
      </c>
      <c r="BC101" s="376">
        <f t="shared" si="30"/>
        <v>0</v>
      </c>
      <c r="BD101" s="376">
        <f t="shared" si="30"/>
        <v>0</v>
      </c>
      <c r="BE101" s="376">
        <f t="shared" si="30"/>
        <v>0</v>
      </c>
      <c r="BF101" s="376">
        <f t="shared" si="30"/>
        <v>0</v>
      </c>
      <c r="BG101" s="376">
        <f t="shared" si="30"/>
        <v>0</v>
      </c>
      <c r="BH101" s="376">
        <f t="shared" si="30"/>
        <v>0</v>
      </c>
      <c r="BI101" s="376">
        <f t="shared" si="30"/>
        <v>0</v>
      </c>
      <c r="BJ101" s="376">
        <f t="shared" si="30"/>
        <v>0</v>
      </c>
      <c r="BK101" s="376">
        <f t="shared" si="30"/>
        <v>0</v>
      </c>
      <c r="BL101" s="376">
        <f t="shared" si="30"/>
        <v>0</v>
      </c>
      <c r="BM101" s="376">
        <f t="shared" si="30"/>
        <v>0</v>
      </c>
    </row>
    <row r="102" spans="1:65" customFormat="1" ht="15">
      <c r="A102" s="285"/>
      <c r="B102" s="317"/>
      <c r="C102" s="285" t="s">
        <v>26</v>
      </c>
      <c r="D102" s="317"/>
      <c r="E102" s="317"/>
      <c r="F102" s="376">
        <f>F74</f>
        <v>0</v>
      </c>
      <c r="G102" s="376">
        <f t="shared" ref="G102:BM102" si="31">G74</f>
        <v>0</v>
      </c>
      <c r="H102" s="376">
        <f t="shared" si="31"/>
        <v>0.23396742999999992</v>
      </c>
      <c r="I102" s="376">
        <f t="shared" si="31"/>
        <v>1.4464699999999999</v>
      </c>
      <c r="J102" s="376">
        <f t="shared" si="31"/>
        <v>0.40867783600000007</v>
      </c>
      <c r="K102" s="376">
        <f t="shared" si="31"/>
        <v>1.7442970799999995</v>
      </c>
      <c r="L102" s="376">
        <f t="shared" si="31"/>
        <v>0.30265620800000009</v>
      </c>
      <c r="M102" s="376">
        <f t="shared" si="31"/>
        <v>1.2198902799999995</v>
      </c>
      <c r="N102" s="376">
        <f t="shared" si="31"/>
        <v>0.58348535799999923</v>
      </c>
      <c r="O102" s="376">
        <f t="shared" si="31"/>
        <v>2.6623256400000019</v>
      </c>
      <c r="P102" s="376">
        <f t="shared" si="31"/>
        <v>0.28458372299999996</v>
      </c>
      <c r="Q102" s="376">
        <f t="shared" si="31"/>
        <v>1.1539447199999997</v>
      </c>
      <c r="R102" s="376">
        <f t="shared" si="31"/>
        <v>-9.3726429999999999E-3</v>
      </c>
      <c r="S102" s="376">
        <f t="shared" si="31"/>
        <v>0</v>
      </c>
      <c r="T102" s="376">
        <f t="shared" si="31"/>
        <v>-3.6912899999999998E-3</v>
      </c>
      <c r="U102" s="376">
        <f t="shared" si="31"/>
        <v>0</v>
      </c>
      <c r="V102" s="376">
        <f t="shared" si="31"/>
        <v>1.8237114000000002E-2</v>
      </c>
      <c r="W102" s="376">
        <f t="shared" si="31"/>
        <v>5.7239640000000001E-2</v>
      </c>
      <c r="X102" s="376">
        <f t="shared" si="31"/>
        <v>1.7971445999999999E-2</v>
      </c>
      <c r="Y102" s="376">
        <f t="shared" si="31"/>
        <v>6.1380000000000004E-2</v>
      </c>
      <c r="Z102" s="376">
        <f t="shared" si="31"/>
        <v>0.1660156470000001</v>
      </c>
      <c r="AA102" s="376">
        <f t="shared" si="31"/>
        <v>0.62461</v>
      </c>
      <c r="AB102" s="376">
        <f t="shared" si="31"/>
        <v>0.18504274800000001</v>
      </c>
      <c r="AC102" s="376">
        <f t="shared" si="31"/>
        <v>0.69573999999999991</v>
      </c>
      <c r="AD102" s="376">
        <f t="shared" si="31"/>
        <v>0.22765603700000003</v>
      </c>
      <c r="AE102" s="376">
        <f t="shared" si="31"/>
        <v>0.85230999999999968</v>
      </c>
      <c r="AF102" s="376">
        <f t="shared" si="31"/>
        <v>0.64280266500000016</v>
      </c>
      <c r="AG102" s="376">
        <f t="shared" si="31"/>
        <v>2.1302744000000007</v>
      </c>
      <c r="AH102" s="376">
        <f t="shared" si="31"/>
        <v>0.94668052700000105</v>
      </c>
      <c r="AI102" s="376">
        <f t="shared" si="31"/>
        <v>3.1588039200000031</v>
      </c>
      <c r="AJ102" s="376">
        <f t="shared" si="31"/>
        <v>0.66307498600000048</v>
      </c>
      <c r="AK102" s="376">
        <f t="shared" si="31"/>
        <v>2.1916707600000023</v>
      </c>
      <c r="AL102" s="376">
        <f t="shared" si="31"/>
        <v>0.6048017500000008</v>
      </c>
      <c r="AM102" s="376">
        <f t="shared" si="31"/>
        <v>2.0297460000000007</v>
      </c>
      <c r="AN102" s="376">
        <f t="shared" si="31"/>
        <v>0.80728415600000059</v>
      </c>
      <c r="AO102" s="376">
        <f t="shared" si="31"/>
        <v>2.6915743200000009</v>
      </c>
      <c r="AP102" s="376">
        <f t="shared" si="31"/>
        <v>0.8219017710000005</v>
      </c>
      <c r="AQ102" s="376">
        <f t="shared" si="31"/>
        <v>3.1622113600000037</v>
      </c>
      <c r="AR102" s="376">
        <f t="shared" si="31"/>
        <v>0.76144203799999988</v>
      </c>
      <c r="AS102" s="376">
        <f t="shared" si="31"/>
        <v>3.0119182800000019</v>
      </c>
      <c r="AT102" s="376">
        <f t="shared" si="31"/>
        <v>0.494317964</v>
      </c>
      <c r="AU102" s="376">
        <f t="shared" si="31"/>
        <v>1.7850882400000005</v>
      </c>
      <c r="AV102" s="376">
        <f t="shared" si="31"/>
        <v>2.3881650000000046E-2</v>
      </c>
      <c r="AW102" s="376">
        <f t="shared" si="31"/>
        <v>0.40519099999999991</v>
      </c>
      <c r="AX102" s="376">
        <f t="shared" si="31"/>
        <v>0.121605566</v>
      </c>
      <c r="AY102" s="376">
        <f t="shared" si="31"/>
        <v>0.44058556000000004</v>
      </c>
      <c r="AZ102" s="376">
        <f t="shared" si="31"/>
        <v>0.17700863900000002</v>
      </c>
      <c r="BA102" s="376">
        <f t="shared" si="31"/>
        <v>0.64524603999999997</v>
      </c>
      <c r="BB102" s="376">
        <f t="shared" si="31"/>
        <v>0.20183849400000001</v>
      </c>
      <c r="BC102" s="376">
        <f t="shared" si="31"/>
        <v>0.73770183999999994</v>
      </c>
      <c r="BD102" s="376">
        <f t="shared" si="31"/>
        <v>0.35386853999999995</v>
      </c>
      <c r="BE102" s="376">
        <f t="shared" si="31"/>
        <v>1.1490743999999999</v>
      </c>
      <c r="BF102" s="376">
        <f t="shared" si="31"/>
        <v>0.14334770700000002</v>
      </c>
      <c r="BG102" s="376">
        <f t="shared" si="31"/>
        <v>0.5225425199999999</v>
      </c>
      <c r="BH102" s="376">
        <f t="shared" si="31"/>
        <v>0.19525088899999993</v>
      </c>
      <c r="BI102" s="376">
        <f t="shared" si="31"/>
        <v>0.74916403999999981</v>
      </c>
      <c r="BJ102" s="376">
        <f t="shared" si="31"/>
        <v>0.147571165</v>
      </c>
      <c r="BK102" s="376">
        <f t="shared" si="31"/>
        <v>0.56637539999999997</v>
      </c>
      <c r="BL102" s="376">
        <f t="shared" si="31"/>
        <v>0.47330643699999986</v>
      </c>
      <c r="BM102" s="376">
        <f t="shared" si="31"/>
        <v>1.7328973200000006</v>
      </c>
    </row>
    <row r="103" spans="1:65" customFormat="1" ht="15">
      <c r="A103" s="289"/>
      <c r="B103" s="317"/>
      <c r="C103" s="289" t="s">
        <v>27</v>
      </c>
      <c r="D103" s="317"/>
      <c r="E103" s="317"/>
      <c r="F103" s="376">
        <f>SUM(F99:F102)+F84+F91</f>
        <v>103.79976215900001</v>
      </c>
      <c r="G103" s="376">
        <f t="shared" ref="G103:BM103" si="32">SUM(G99:G102)+G84+G91</f>
        <v>13751.305</v>
      </c>
      <c r="H103" s="376">
        <f t="shared" si="32"/>
        <v>88.193088084999999</v>
      </c>
      <c r="I103" s="376">
        <f t="shared" si="32"/>
        <v>11738.820469999999</v>
      </c>
      <c r="J103" s="376">
        <f t="shared" si="32"/>
        <v>128.181673859</v>
      </c>
      <c r="K103" s="376">
        <f t="shared" si="32"/>
        <v>15770.863297080003</v>
      </c>
      <c r="L103" s="376">
        <f t="shared" si="32"/>
        <v>141.36007981499998</v>
      </c>
      <c r="M103" s="376">
        <f t="shared" si="32"/>
        <v>16922.519890279997</v>
      </c>
      <c r="N103" s="376">
        <f t="shared" si="32"/>
        <v>133.11959410999998</v>
      </c>
      <c r="O103" s="376">
        <f t="shared" si="32"/>
        <v>14479.693325640001</v>
      </c>
      <c r="P103" s="376">
        <f t="shared" si="32"/>
        <v>107.20669510299999</v>
      </c>
      <c r="Q103" s="376">
        <f t="shared" si="32"/>
        <v>11898.003944719998</v>
      </c>
      <c r="R103" s="376">
        <f t="shared" si="32"/>
        <v>124.55396526099997</v>
      </c>
      <c r="S103" s="376">
        <f t="shared" si="32"/>
        <v>13812.197000000002</v>
      </c>
      <c r="T103" s="376">
        <f t="shared" si="32"/>
        <v>110.34008566700001</v>
      </c>
      <c r="U103" s="376">
        <f t="shared" si="32"/>
        <v>12365.709000000001</v>
      </c>
      <c r="V103" s="376">
        <f t="shared" si="32"/>
        <v>146.99278834099999</v>
      </c>
      <c r="W103" s="376">
        <f t="shared" si="32"/>
        <v>16721.610239640002</v>
      </c>
      <c r="X103" s="376">
        <f t="shared" si="32"/>
        <v>130.07343360599998</v>
      </c>
      <c r="Y103" s="376">
        <f t="shared" si="32"/>
        <v>13459.059379999999</v>
      </c>
      <c r="Z103" s="376">
        <f t="shared" si="32"/>
        <v>109.106470266</v>
      </c>
      <c r="AA103" s="376">
        <f t="shared" si="32"/>
        <v>10605.187610000001</v>
      </c>
      <c r="AB103" s="376">
        <f t="shared" si="32"/>
        <v>106.344007397</v>
      </c>
      <c r="AC103" s="376">
        <f t="shared" si="32"/>
        <v>10489.832739999998</v>
      </c>
      <c r="AD103" s="376">
        <f t="shared" si="32"/>
        <v>111.899450278</v>
      </c>
      <c r="AE103" s="376">
        <f t="shared" si="32"/>
        <v>11288.20731</v>
      </c>
      <c r="AF103" s="376">
        <f t="shared" si="32"/>
        <v>95.375188307000002</v>
      </c>
      <c r="AG103" s="376">
        <f t="shared" si="32"/>
        <v>9563.8552744000008</v>
      </c>
      <c r="AH103" s="376">
        <f t="shared" si="32"/>
        <v>128.80923769100002</v>
      </c>
      <c r="AI103" s="376">
        <f t="shared" si="32"/>
        <v>12393.55380392</v>
      </c>
      <c r="AJ103" s="376">
        <f t="shared" si="32"/>
        <v>86.679048886999993</v>
      </c>
      <c r="AK103" s="376">
        <f t="shared" si="32"/>
        <v>8590.3916707600001</v>
      </c>
      <c r="AL103" s="376">
        <f t="shared" si="32"/>
        <v>87.441505864999996</v>
      </c>
      <c r="AM103" s="376">
        <f t="shared" si="32"/>
        <v>9046.2177459999984</v>
      </c>
      <c r="AN103" s="376">
        <f t="shared" si="32"/>
        <v>82.063753985999995</v>
      </c>
      <c r="AO103" s="376">
        <f t="shared" si="32"/>
        <v>8823.0665743199988</v>
      </c>
      <c r="AP103" s="376">
        <f t="shared" si="32"/>
        <v>75.724419417000007</v>
      </c>
      <c r="AQ103" s="376">
        <f t="shared" si="32"/>
        <v>9061.2772113600004</v>
      </c>
      <c r="AR103" s="376">
        <f t="shared" si="32"/>
        <v>72.627195692000001</v>
      </c>
      <c r="AS103" s="376">
        <f t="shared" si="32"/>
        <v>8237.521918280001</v>
      </c>
      <c r="AT103" s="376">
        <f t="shared" si="32"/>
        <v>89.687727550079998</v>
      </c>
      <c r="AU103" s="376">
        <f t="shared" si="32"/>
        <v>11829.835088240001</v>
      </c>
      <c r="AV103" s="376">
        <f t="shared" si="32"/>
        <v>81.569622523999996</v>
      </c>
      <c r="AW103" s="376">
        <f t="shared" si="32"/>
        <v>9417.7601910000012</v>
      </c>
      <c r="AX103" s="376">
        <f t="shared" si="32"/>
        <v>85.632892716000001</v>
      </c>
      <c r="AY103" s="376">
        <f t="shared" si="32"/>
        <v>9034.820585559999</v>
      </c>
      <c r="AZ103" s="376">
        <f t="shared" si="32"/>
        <v>94.331606649999998</v>
      </c>
      <c r="BA103" s="376">
        <f t="shared" si="32"/>
        <v>9682.2802460399998</v>
      </c>
      <c r="BB103" s="376">
        <f t="shared" si="32"/>
        <v>75.764314479999996</v>
      </c>
      <c r="BC103" s="376">
        <f t="shared" si="32"/>
        <v>9320.0127018399999</v>
      </c>
      <c r="BD103" s="376">
        <f t="shared" si="32"/>
        <v>75.474640506</v>
      </c>
      <c r="BE103" s="376">
        <f t="shared" si="32"/>
        <v>8181.0130743999998</v>
      </c>
      <c r="BF103" s="376">
        <f t="shared" si="32"/>
        <v>54.433170872000005</v>
      </c>
      <c r="BG103" s="376">
        <f t="shared" si="32"/>
        <v>6596.5925425199994</v>
      </c>
      <c r="BH103" s="376">
        <f t="shared" si="32"/>
        <v>76.525950472000005</v>
      </c>
      <c r="BI103" s="376">
        <f t="shared" si="32"/>
        <v>8584.8091640400016</v>
      </c>
      <c r="BJ103" s="376">
        <f t="shared" si="32"/>
        <v>84.439283106000005</v>
      </c>
      <c r="BK103" s="376">
        <f t="shared" si="32"/>
        <v>9212.6003753999994</v>
      </c>
      <c r="BL103" s="376">
        <f t="shared" si="32"/>
        <v>77.072932764000001</v>
      </c>
      <c r="BM103" s="376">
        <f t="shared" si="32"/>
        <v>9378.3848973200002</v>
      </c>
    </row>
    <row r="104" spans="1:65" ht="15">
      <c r="F104" s="376"/>
      <c r="G104" s="376"/>
      <c r="H104" s="376"/>
      <c r="I104" s="376"/>
      <c r="J104" s="376"/>
      <c r="K104" s="376"/>
      <c r="L104" s="376"/>
      <c r="M104" s="376"/>
      <c r="N104" s="376"/>
      <c r="O104" s="376"/>
      <c r="P104" s="376"/>
      <c r="Q104" s="376"/>
      <c r="R104" s="376"/>
      <c r="S104" s="376"/>
      <c r="T104" s="376"/>
      <c r="U104" s="376"/>
      <c r="V104" s="376"/>
      <c r="W104" s="376"/>
      <c r="X104" s="376"/>
      <c r="Y104" s="376"/>
      <c r="Z104" s="376"/>
      <c r="AA104" s="376"/>
      <c r="AB104" s="376"/>
      <c r="AC104" s="376"/>
      <c r="AD104" s="376"/>
      <c r="AE104" s="376"/>
      <c r="AF104" s="376"/>
      <c r="AG104" s="376"/>
      <c r="AH104" s="376"/>
      <c r="AI104" s="376"/>
      <c r="AJ104" s="376"/>
      <c r="AK104" s="376"/>
      <c r="AL104" s="376"/>
      <c r="AM104" s="376"/>
      <c r="AN104" s="376"/>
      <c r="AO104" s="376"/>
      <c r="AP104" s="376"/>
      <c r="AQ104" s="376"/>
      <c r="AR104" s="376"/>
      <c r="AS104" s="376"/>
      <c r="AT104" s="376"/>
      <c r="AU104" s="376"/>
      <c r="AV104" s="376"/>
      <c r="AW104" s="376"/>
      <c r="AX104" s="376"/>
      <c r="AY104" s="376"/>
      <c r="AZ104" s="376"/>
      <c r="BA104" s="376"/>
      <c r="BB104" s="376"/>
      <c r="BC104" s="376"/>
      <c r="BD104" s="376"/>
      <c r="BE104" s="376"/>
      <c r="BF104" s="376"/>
      <c r="BG104" s="376"/>
      <c r="BH104" s="376"/>
      <c r="BI104" s="376"/>
      <c r="BJ104" s="376"/>
      <c r="BK104" s="376"/>
      <c r="BL104" s="376"/>
      <c r="BM104" s="376"/>
    </row>
    <row r="105" spans="1:65">
      <c r="BM105" s="377"/>
    </row>
  </sheetData>
  <mergeCells count="30">
    <mergeCell ref="BL3:BM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AN3:A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P3:Q3"/>
    <mergeCell ref="F3:G3"/>
    <mergeCell ref="H3:I3"/>
    <mergeCell ref="J3:K3"/>
    <mergeCell ref="L3:M3"/>
    <mergeCell ref="N3:O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Sales Productwise - Oleo </vt:lpstr>
      <vt:lpstr>Forecast Oleo</vt:lpstr>
      <vt:lpstr>Dashboard</vt:lpstr>
      <vt:lpstr>YTD sheet</vt:lpstr>
      <vt:lpstr>YTD summary</vt:lpstr>
      <vt:lpstr>Regional summary</vt:lpstr>
      <vt:lpstr>Sheet3</vt:lpstr>
      <vt:lpstr>Sheet4</vt:lpstr>
      <vt:lpstr>Base Data</vt:lpstr>
      <vt:lpstr>Moving Avg (Vol)</vt:lpstr>
      <vt:lpstr>Mvg Avg (Val)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Gajendra Palo</dc:creator>
  <cp:lastModifiedBy>Vinoo Dias</cp:lastModifiedBy>
  <cp:lastPrinted>2015-08-28T04:46:27Z</cp:lastPrinted>
  <dcterms:created xsi:type="dcterms:W3CDTF">2015-05-29T06:09:00Z</dcterms:created>
  <dcterms:modified xsi:type="dcterms:W3CDTF">2017-04-20T09:09:13Z</dcterms:modified>
</cp:coreProperties>
</file>