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2"/>
  </bookViews>
  <sheets>
    <sheet name="SLS Needle" sheetId="1" r:id="rId1"/>
    <sheet name="SLES 28%" sheetId="2" r:id="rId2"/>
    <sheet name="CMEA" sheetId="3" r:id="rId3"/>
    <sheet name="CMEA1" sheetId="4" r:id="rId4"/>
    <sheet name="CMEA2" sheetId="5" r:id="rId5"/>
  </sheets>
  <calcPr calcId="145621"/>
</workbook>
</file>

<file path=xl/calcChain.xml><?xml version="1.0" encoding="utf-8"?>
<calcChain xmlns="http://schemas.openxmlformats.org/spreadsheetml/2006/main">
  <c r="N12" i="4" l="1"/>
  <c r="K24" i="3"/>
  <c r="K23" i="3"/>
  <c r="K26" i="3" s="1"/>
  <c r="K29" i="3" s="1"/>
  <c r="K31" i="3" s="1"/>
  <c r="E10" i="3"/>
  <c r="K6" i="3"/>
  <c r="E6" i="3"/>
  <c r="K5" i="3"/>
  <c r="K8" i="3" s="1"/>
  <c r="K11" i="3" s="1"/>
  <c r="K13" i="3" s="1"/>
  <c r="E5" i="3"/>
  <c r="E8" i="3" s="1"/>
  <c r="E11" i="3" s="1"/>
  <c r="E13" i="3" s="1"/>
  <c r="N24" i="4" l="1"/>
  <c r="N13" i="4"/>
  <c r="N14" i="4" s="1"/>
  <c r="K14" i="3"/>
  <c r="K15" i="3" s="1"/>
  <c r="E14" i="3"/>
  <c r="E15" i="3" s="1"/>
  <c r="K33" i="3"/>
  <c r="K32" i="3"/>
  <c r="N15" i="4" l="1"/>
  <c r="N16" i="4" l="1"/>
  <c r="N17" i="4" l="1"/>
  <c r="N19" i="4" l="1"/>
  <c r="N20" i="4" s="1"/>
  <c r="N18" i="4"/>
  <c r="N21" i="4" s="1"/>
  <c r="N22" i="4" l="1"/>
  <c r="N33" i="4" s="1"/>
  <c r="N23" i="4"/>
  <c r="N25" i="4" s="1"/>
  <c r="N28" i="4" s="1"/>
  <c r="N31" i="4" s="1"/>
  <c r="N35" i="4" s="1"/>
  <c r="N39" i="4" s="1"/>
  <c r="E11" i="2" l="1"/>
  <c r="E10" i="2"/>
  <c r="E7" i="2"/>
  <c r="E6" i="2"/>
  <c r="E5" i="2"/>
  <c r="E8" i="2" s="1"/>
  <c r="E9" i="2" s="1"/>
  <c r="E12" i="2" s="1"/>
  <c r="E13" i="2" s="1"/>
  <c r="E15" i="2" s="1"/>
  <c r="E17" i="2" s="1"/>
  <c r="F5" i="1" l="1"/>
  <c r="F8" i="1" l="1"/>
  <c r="E8" i="1"/>
  <c r="F7" i="1"/>
  <c r="E7" i="1"/>
  <c r="E5" i="1"/>
  <c r="E14" i="1" l="1"/>
  <c r="F14" i="1"/>
  <c r="F15" i="1" s="1"/>
  <c r="E15" i="1" l="1"/>
  <c r="E17" i="1" s="1"/>
  <c r="F17" i="1"/>
</calcChain>
</file>

<file path=xl/sharedStrings.xml><?xml version="1.0" encoding="utf-8"?>
<sst xmlns="http://schemas.openxmlformats.org/spreadsheetml/2006/main" count="1082" uniqueCount="152">
  <si>
    <t>Imput</t>
  </si>
  <si>
    <t>Other RM</t>
  </si>
  <si>
    <t>Caustic Flakes</t>
  </si>
  <si>
    <t>Sulphur Powder</t>
  </si>
  <si>
    <t>Other exp:</t>
  </si>
  <si>
    <t>Packing cost for bag</t>
  </si>
  <si>
    <t>Selling Price</t>
  </si>
  <si>
    <t>Conversion Charges:</t>
  </si>
  <si>
    <t>Rate</t>
  </si>
  <si>
    <t>Cost /Kg</t>
  </si>
  <si>
    <t>Description</t>
  </si>
  <si>
    <t>Coal / Steam/ Power/Labour/ Fixed overhead/Dep/ Wastage</t>
  </si>
  <si>
    <t>Cost price per kg</t>
  </si>
  <si>
    <t>Rhodia</t>
  </si>
  <si>
    <t>Aarti Ind</t>
  </si>
  <si>
    <t>Discount</t>
  </si>
  <si>
    <t xml:space="preserve">Conversion Charges </t>
  </si>
  <si>
    <t>July'16</t>
  </si>
  <si>
    <t>138+++</t>
  </si>
  <si>
    <t>Aug'16</t>
  </si>
  <si>
    <t>145+++</t>
  </si>
  <si>
    <t>Sep'16</t>
  </si>
  <si>
    <t>155 +++</t>
  </si>
  <si>
    <t>Oct'16</t>
  </si>
  <si>
    <t>162+++</t>
  </si>
  <si>
    <t>Nov'16</t>
  </si>
  <si>
    <t>163+++</t>
  </si>
  <si>
    <t>Dec'16</t>
  </si>
  <si>
    <t>178+++</t>
  </si>
  <si>
    <t>16.10.2016</t>
  </si>
  <si>
    <t>SODIUM LAURYL SULPHATE 12-14 N</t>
  </si>
  <si>
    <t>KG</t>
  </si>
  <si>
    <t>14.10.2016</t>
  </si>
  <si>
    <t>16.09.2016</t>
  </si>
  <si>
    <t>09.09.2016</t>
  </si>
  <si>
    <t>22.08.2016</t>
  </si>
  <si>
    <t>16.08.2016</t>
  </si>
  <si>
    <t>01.08.2016</t>
  </si>
  <si>
    <t>07.07.2016</t>
  </si>
  <si>
    <t>GODREJ</t>
  </si>
  <si>
    <t xml:space="preserve">RHODIA </t>
  </si>
  <si>
    <t>AARTI</t>
  </si>
  <si>
    <t>Present Offer by Aarti Inds</t>
  </si>
  <si>
    <t>Present Offer by Rhodia</t>
  </si>
  <si>
    <t>Summary of previous purchase</t>
  </si>
  <si>
    <t>SLS (12-14) Needle</t>
  </si>
  <si>
    <t>Cost of LA 12-14</t>
  </si>
  <si>
    <t>Price trend of LA12-14 (data from Oleo Div)</t>
  </si>
  <si>
    <t>Jan'17</t>
  </si>
  <si>
    <t>200+++</t>
  </si>
  <si>
    <t>1st' Feb'17</t>
  </si>
  <si>
    <t>222+++</t>
  </si>
  <si>
    <t xml:space="preserve">Simple Pricing Model for SLES 28% (2.5 moles): </t>
  </si>
  <si>
    <t>For supplies in Drum</t>
  </si>
  <si>
    <t>Major Raw Material:</t>
  </si>
  <si>
    <t>% of RM in product</t>
  </si>
  <si>
    <t>Price/MT in INR</t>
  </si>
  <si>
    <t>Cost in INR</t>
  </si>
  <si>
    <t>Lauryl Alcohol</t>
  </si>
  <si>
    <t>EO</t>
  </si>
  <si>
    <t xml:space="preserve">Conversion cost + Freight </t>
  </si>
  <si>
    <t>Subtotal of LAE</t>
  </si>
  <si>
    <t>Contribution of LAE to make SLES 100% basis</t>
  </si>
  <si>
    <t>Sulphonation cost: Sulphur</t>
  </si>
  <si>
    <t>Caustic lye</t>
  </si>
  <si>
    <t>SLES 100% basis</t>
  </si>
  <si>
    <t>Cost of SLES 28%</t>
  </si>
  <si>
    <t>Other expenses with margen</t>
  </si>
  <si>
    <t>Cost of production of SLES 28%</t>
  </si>
  <si>
    <t>Packing material</t>
  </si>
  <si>
    <t>Offer Price of SLES 28%</t>
  </si>
  <si>
    <t>Jan'16</t>
  </si>
  <si>
    <t>For Aarti</t>
  </si>
  <si>
    <t>June'16</t>
  </si>
  <si>
    <t>For Galaxy</t>
  </si>
  <si>
    <t>&lt;</t>
  </si>
  <si>
    <t>Details</t>
  </si>
  <si>
    <t>Input</t>
  </si>
  <si>
    <t>Value</t>
  </si>
  <si>
    <t>DCFA</t>
  </si>
  <si>
    <t>MEA</t>
  </si>
  <si>
    <t>OTHER</t>
  </si>
  <si>
    <t>Total RM</t>
  </si>
  <si>
    <t>Fixed Cost (including utility ,fixed cost- factory and all manufacturing expenses)</t>
  </si>
  <si>
    <t>cost</t>
  </si>
  <si>
    <t>Packing</t>
  </si>
  <si>
    <t>Total Cost</t>
  </si>
  <si>
    <t>Margin</t>
  </si>
  <si>
    <t>Selling Price</t>
  </si>
  <si>
    <t>CAPB with Fatty Route</t>
  </si>
  <si>
    <t>Negotiated offer is Rs.</t>
  </si>
  <si>
    <t>per kg</t>
  </si>
  <si>
    <t>OIL</t>
  </si>
  <si>
    <t>0.187 Kg</t>
  </si>
  <si>
    <t xml:space="preserve">USD 1.2-1.3 </t>
  </si>
  <si>
    <t>Rs. 15.75</t>
  </si>
  <si>
    <t>(+7.5% duty)</t>
  </si>
  <si>
    <t>AMINE</t>
  </si>
  <si>
    <t>0.087 Kg</t>
  </si>
  <si>
    <t>USD 2.4-2.5</t>
  </si>
  <si>
    <t>Rs. 14.50</t>
  </si>
  <si>
    <t>(+5% duty)</t>
  </si>
  <si>
    <t xml:space="preserve">SMCA </t>
  </si>
  <si>
    <t>0.10 Kg</t>
  </si>
  <si>
    <t>Rs. 55</t>
  </si>
  <si>
    <t>Rs. 5.50</t>
  </si>
  <si>
    <t xml:space="preserve">Misc. </t>
  </si>
  <si>
    <t>0.02 Kg</t>
  </si>
  <si>
    <t>Rs. 0.50</t>
  </si>
  <si>
    <t>Rs. 5.00</t>
  </si>
  <si>
    <t>TOTAL</t>
  </si>
  <si>
    <t>Rs. 41.25</t>
  </si>
  <si>
    <t>Import details of DCFA 8-18</t>
  </si>
  <si>
    <t>Basic Duty</t>
  </si>
  <si>
    <t>CVD</t>
  </si>
  <si>
    <t>SPL.CVD</t>
  </si>
  <si>
    <t>SI - Liquid</t>
  </si>
  <si>
    <t>Date</t>
  </si>
  <si>
    <t>HS Code</t>
  </si>
  <si>
    <t>Origin Country</t>
  </si>
  <si>
    <t>Port of Discharge</t>
  </si>
  <si>
    <t>Unit</t>
  </si>
  <si>
    <t>Quantity</t>
  </si>
  <si>
    <t>Value (INR)</t>
  </si>
  <si>
    <t>Per Unit (INR)</t>
  </si>
  <si>
    <t>Landed Cost</t>
  </si>
  <si>
    <t>Huntsman</t>
  </si>
  <si>
    <t>COCONUT FATTY ACID (DCFA 8-18) (TANK CONTAINER)</t>
  </si>
  <si>
    <t>Malaysia</t>
  </si>
  <si>
    <t>Nhava Sheva Sea</t>
  </si>
  <si>
    <t>KGS</t>
  </si>
  <si>
    <t>For FCL</t>
  </si>
  <si>
    <t>COCONUT FATTY ACID (DCFA 8.18) (TANK CONTAINER)</t>
  </si>
  <si>
    <t>COCONUT FATTY ACID (DCFA 8.18)(TANK CONTAINER)</t>
  </si>
  <si>
    <t>12.5% &amp; 4%</t>
  </si>
  <si>
    <t>landed cost</t>
  </si>
  <si>
    <t>COCONUT FATTY ACID (DCFA 8.18) (TANK CONTAINER) (V.GEN(30)TAL/TECH/GSL/46/14-15/1547 DT. 26.08.2014)</t>
  </si>
  <si>
    <t>COCONUT FATTY ACID (DCFA 8.18) (TANK CONTAINER) (V.GEN(30)TAL/TECH/GSL/46/14-15/1547 DT. 26.08.2014 )</t>
  </si>
  <si>
    <t>COCONUT FATTY ACID (DCFA 8.18) (TANK CONTAINER) (V.GEN(30)TAL/TECH/GSL/46/14-15/1547 DT.26.08.2014)</t>
  </si>
  <si>
    <t>COCONUT FATTY ACID (DCFA 8.18) (TANK CONTAINER)(CEC FILE NO.V.GEN(30)TAL/TECH/GSL/46/14-15/1547 DTD.26.08.2014)</t>
  </si>
  <si>
    <t>COCONUT FATTY ACID (DCFA 8.18) (TANK CONTAINER)(CEC FILE.V.GEN(30)TAL/TECH/GSL/46/14-15/1547 DTD.26.08.2014)</t>
  </si>
  <si>
    <t>COCONUT FATTY ACID (DCFA 8.18) (TANK CONTAINER)(CEC FILE.V.Misc.(30)51/GSL/BSr-I/14/2402 DTD.10.10.2014)</t>
  </si>
  <si>
    <t>COCONUT FATTY ACID (DCFA 8.18) (TANK CONTAINER)(CE FILE NO.V.GEN(30)TAL/TECH/GSL/46/14-15/1547 DTD.26.08.2014)</t>
  </si>
  <si>
    <t>COCONUT FATTY ACID (DCFA 8.18)(TANK CONTAINER)(CE FILE NO.V.GEN(30)TAL/TECH/GSL/46/14-15/1547 DTD.26.08.2014)</t>
  </si>
  <si>
    <t>COCONUT FATTY ACID (DCFA 8.18)(TANK CONTAINER) (V.Gen.(30)Tal/Tech/GSL/46/14-15/1547 DT 26.08.2014)</t>
  </si>
  <si>
    <t>COCONUT FATTY ACID[DCFA8.18][TANK CONTAINER][CE FILE NO.V.GEN[30]TAL/TECH/GSL/46/14-15/1547 DT.26.8.2014]</t>
  </si>
  <si>
    <t>COCONUT FATTY ACID (DCFA 8.18) (TANK CONTAINER) (V.Gen.(30)Tal/Tech/GSL/46/14-15/1547 DT.26.08.14)</t>
  </si>
  <si>
    <t>COCONUT FATTY ACID [ DCFA 8-18] [TANK CONTAINER] [CE FILE NO.V.GEN [30] TAL/TECH/GSL/46/14-1547 DT 26.08.2014 ]</t>
  </si>
  <si>
    <t>COCONUT FATTY ACID (DCFA8.18) (TANK CONTAINER)</t>
  </si>
  <si>
    <t>Month</t>
  </si>
  <si>
    <t>Average Sales realization</t>
  </si>
  <si>
    <t>INR 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</si>
</sst>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Palatino Linotype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u/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494949"/>
      </left>
      <right style="medium">
        <color rgb="FF494949"/>
      </right>
      <top style="medium">
        <color rgb="FF494949"/>
      </top>
      <bottom style="medium">
        <color rgb="FF494949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2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3" fontId="0" fillId="0" borderId="1" xfId="0" applyNumberForma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wrapText="1"/>
    </xf>
    <xf numFmtId="9" fontId="2" fillId="0" borderId="1" xfId="0" applyNumberFormat="1" applyFont="1" applyBorder="1"/>
    <xf numFmtId="0" fontId="2" fillId="0" borderId="1" xfId="0" applyFont="1" applyFill="1" applyBorder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/>
    <xf numFmtId="164" fontId="7" fillId="0" borderId="0" xfId="0" applyNumberFormat="1" applyFont="1" applyFill="1"/>
    <xf numFmtId="9" fontId="7" fillId="0" borderId="0" xfId="0" applyNumberFormat="1" applyFont="1" applyFill="1"/>
    <xf numFmtId="0" fontId="9" fillId="3" borderId="1" xfId="0" applyFont="1" applyFill="1" applyBorder="1" applyAlignment="1">
      <alignment horizontal="right"/>
    </xf>
    <xf numFmtId="0" fontId="10" fillId="0" borderId="11" xfId="0" applyFont="1" applyFill="1" applyBorder="1" applyAlignment="1">
      <alignment horizontal="left" vertical="center" indent="1"/>
    </xf>
    <xf numFmtId="15" fontId="11" fillId="0" borderId="11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3" fontId="11" fillId="0" borderId="11" xfId="0" applyNumberFormat="1" applyFont="1" applyFill="1" applyBorder="1" applyAlignment="1">
      <alignment horizontal="left" vertical="center"/>
    </xf>
    <xf numFmtId="2" fontId="0" fillId="3" borderId="1" xfId="0" applyNumberFormat="1" applyFill="1" applyBorder="1" applyAlignment="1">
      <alignment horizontal="right"/>
    </xf>
    <xf numFmtId="2" fontId="12" fillId="3" borderId="1" xfId="0" applyNumberFormat="1" applyFont="1" applyFill="1" applyBorder="1" applyAlignment="1">
      <alignment horizontal="right"/>
    </xf>
    <xf numFmtId="2" fontId="9" fillId="3" borderId="1" xfId="0" applyNumberFormat="1" applyFont="1" applyFill="1" applyBorder="1" applyAlignment="1">
      <alignment horizontal="right"/>
    </xf>
    <xf numFmtId="10" fontId="7" fillId="0" borderId="0" xfId="0" applyNumberFormat="1" applyFont="1" applyFill="1"/>
    <xf numFmtId="15" fontId="11" fillId="0" borderId="11" xfId="0" applyNumberFormat="1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3" fontId="11" fillId="0" borderId="1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/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6" fontId="13" fillId="0" borderId="12" xfId="0" applyNumberFormat="1" applyFont="1" applyBorder="1" applyAlignment="1">
      <alignment horizontal="right" vertical="center"/>
    </xf>
    <xf numFmtId="0" fontId="13" fillId="0" borderId="10" xfId="0" applyFont="1" applyBorder="1" applyAlignment="1">
      <alignment horizontal="right" vertical="center"/>
    </xf>
    <xf numFmtId="16" fontId="13" fillId="0" borderId="8" xfId="0" applyNumberFormat="1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opLeftCell="A10" workbookViewId="0">
      <selection activeCell="B23" sqref="B23:C31"/>
    </sheetView>
  </sheetViews>
  <sheetFormatPr defaultRowHeight="15" x14ac:dyDescent="0.25"/>
  <cols>
    <col min="2" max="2" width="47.5703125" bestFit="1" customWidth="1"/>
    <col min="3" max="3" width="7.42578125" bestFit="1" customWidth="1"/>
    <col min="4" max="4" width="6.28515625" bestFit="1" customWidth="1"/>
    <col min="5" max="5" width="8.28515625" bestFit="1" customWidth="1"/>
    <col min="6" max="6" width="8.5703125" bestFit="1" customWidth="1"/>
    <col min="7" max="7" width="7" bestFit="1" customWidth="1"/>
    <col min="8" max="8" width="4" bestFit="1" customWidth="1"/>
    <col min="9" max="9" width="10.140625" bestFit="1" customWidth="1"/>
    <col min="10" max="10" width="11" bestFit="1" customWidth="1"/>
    <col min="11" max="11" width="32.140625" bestFit="1" customWidth="1"/>
    <col min="12" max="12" width="8.42578125" bestFit="1" customWidth="1"/>
    <col min="13" max="13" width="4" bestFit="1" customWidth="1"/>
    <col min="14" max="14" width="5.5703125" bestFit="1" customWidth="1"/>
    <col min="15" max="15" width="3.42578125" bestFit="1" customWidth="1"/>
  </cols>
  <sheetData>
    <row r="2" spans="2:15" x14ac:dyDescent="0.25">
      <c r="B2" s="8" t="s">
        <v>45</v>
      </c>
      <c r="I2" s="8" t="s">
        <v>44</v>
      </c>
    </row>
    <row r="3" spans="2:15" x14ac:dyDescent="0.25">
      <c r="E3" t="s">
        <v>13</v>
      </c>
      <c r="F3" t="s">
        <v>14</v>
      </c>
    </row>
    <row r="4" spans="2:15" x14ac:dyDescent="0.25">
      <c r="B4" s="1" t="s">
        <v>10</v>
      </c>
      <c r="C4" s="1" t="s">
        <v>8</v>
      </c>
      <c r="D4" s="1" t="s">
        <v>0</v>
      </c>
      <c r="E4" s="1" t="s">
        <v>9</v>
      </c>
      <c r="F4" s="1" t="s">
        <v>9</v>
      </c>
      <c r="H4" s="1">
        <v>103</v>
      </c>
      <c r="I4" s="1" t="s">
        <v>29</v>
      </c>
      <c r="J4" s="1">
        <v>3000035465</v>
      </c>
      <c r="K4" s="1" t="s">
        <v>30</v>
      </c>
      <c r="L4" s="1" t="s">
        <v>41</v>
      </c>
      <c r="M4" s="1">
        <v>135</v>
      </c>
      <c r="N4" s="1">
        <v>550</v>
      </c>
      <c r="O4" s="1" t="s">
        <v>31</v>
      </c>
    </row>
    <row r="5" spans="2:15" x14ac:dyDescent="0.25">
      <c r="B5" s="1" t="s">
        <v>46</v>
      </c>
      <c r="C5" s="2">
        <v>163</v>
      </c>
      <c r="D5" s="3">
        <v>0.72</v>
      </c>
      <c r="E5" s="2">
        <f>C5*D5</f>
        <v>117.36</v>
      </c>
      <c r="F5" s="2">
        <f>C5*D5</f>
        <v>117.36</v>
      </c>
      <c r="H5" s="1">
        <v>114</v>
      </c>
      <c r="I5" s="1" t="s">
        <v>32</v>
      </c>
      <c r="J5" s="1">
        <v>3000035441</v>
      </c>
      <c r="K5" s="1" t="s">
        <v>30</v>
      </c>
      <c r="L5" s="1" t="s">
        <v>41</v>
      </c>
      <c r="M5" s="1">
        <v>135</v>
      </c>
      <c r="N5" s="7">
        <v>2000</v>
      </c>
      <c r="O5" s="1" t="s">
        <v>31</v>
      </c>
    </row>
    <row r="6" spans="2:15" x14ac:dyDescent="0.25">
      <c r="B6" s="4" t="s">
        <v>1</v>
      </c>
      <c r="C6" s="2"/>
      <c r="D6" s="1"/>
      <c r="E6" s="2"/>
      <c r="F6" s="2"/>
      <c r="H6" s="1">
        <v>103</v>
      </c>
      <c r="I6" s="1" t="s">
        <v>33</v>
      </c>
      <c r="J6" s="1">
        <v>3000034616</v>
      </c>
      <c r="K6" s="1" t="s">
        <v>30</v>
      </c>
      <c r="L6" s="1" t="s">
        <v>41</v>
      </c>
      <c r="M6" s="1">
        <v>135</v>
      </c>
      <c r="N6" s="1">
        <v>13</v>
      </c>
      <c r="O6" s="1" t="s">
        <v>31</v>
      </c>
    </row>
    <row r="7" spans="2:15" x14ac:dyDescent="0.25">
      <c r="B7" s="1" t="s">
        <v>3</v>
      </c>
      <c r="C7" s="2">
        <v>12</v>
      </c>
      <c r="D7" s="3">
        <v>0.15</v>
      </c>
      <c r="E7" s="2">
        <f>12*D7</f>
        <v>1.7999999999999998</v>
      </c>
      <c r="F7" s="2">
        <f>12*D7</f>
        <v>1.7999999999999998</v>
      </c>
      <c r="H7" s="1">
        <v>103</v>
      </c>
      <c r="I7" s="1" t="s">
        <v>34</v>
      </c>
      <c r="J7" s="1">
        <v>3000034411</v>
      </c>
      <c r="K7" s="1" t="s">
        <v>30</v>
      </c>
      <c r="L7" s="1" t="s">
        <v>41</v>
      </c>
      <c r="M7" s="1">
        <v>135</v>
      </c>
      <c r="N7" s="7">
        <v>4237</v>
      </c>
      <c r="O7" s="1" t="s">
        <v>31</v>
      </c>
    </row>
    <row r="8" spans="2:15" x14ac:dyDescent="0.25">
      <c r="B8" s="1" t="s">
        <v>2</v>
      </c>
      <c r="C8" s="2">
        <v>32</v>
      </c>
      <c r="D8" s="3">
        <v>0.16</v>
      </c>
      <c r="E8" s="2">
        <f>32*D8</f>
        <v>5.12</v>
      </c>
      <c r="F8" s="2">
        <f>32*D8</f>
        <v>5.12</v>
      </c>
      <c r="H8" s="1">
        <v>103</v>
      </c>
      <c r="I8" s="1" t="s">
        <v>34</v>
      </c>
      <c r="J8" s="1">
        <v>3000034411</v>
      </c>
      <c r="K8" s="1" t="s">
        <v>30</v>
      </c>
      <c r="L8" s="1" t="s">
        <v>41</v>
      </c>
      <c r="M8" s="1">
        <v>135</v>
      </c>
      <c r="N8" s="7">
        <v>3300</v>
      </c>
      <c r="O8" s="1" t="s">
        <v>31</v>
      </c>
    </row>
    <row r="9" spans="2:15" x14ac:dyDescent="0.25">
      <c r="B9" s="4" t="s">
        <v>4</v>
      </c>
      <c r="C9" s="1"/>
      <c r="D9" s="1"/>
      <c r="E9" s="2">
        <v>12</v>
      </c>
      <c r="F9" s="2">
        <v>11</v>
      </c>
      <c r="H9" s="1">
        <v>103</v>
      </c>
      <c r="I9" s="1" t="s">
        <v>34</v>
      </c>
      <c r="J9" s="1">
        <v>3000034411</v>
      </c>
      <c r="K9" s="1" t="s">
        <v>30</v>
      </c>
      <c r="L9" s="1" t="s">
        <v>41</v>
      </c>
      <c r="M9" s="1">
        <v>135</v>
      </c>
      <c r="N9" s="1">
        <v>450</v>
      </c>
      <c r="O9" s="1" t="s">
        <v>31</v>
      </c>
    </row>
    <row r="10" spans="2:15" ht="30" x14ac:dyDescent="0.25">
      <c r="B10" s="5" t="s">
        <v>11</v>
      </c>
      <c r="C10" s="1"/>
      <c r="D10" s="1"/>
      <c r="E10" s="2"/>
      <c r="F10" s="2"/>
      <c r="H10" s="1">
        <v>114</v>
      </c>
      <c r="I10" s="1" t="s">
        <v>35</v>
      </c>
      <c r="J10" s="1">
        <v>3000033776</v>
      </c>
      <c r="K10" s="1" t="s">
        <v>30</v>
      </c>
      <c r="L10" s="1" t="s">
        <v>40</v>
      </c>
      <c r="M10" s="1">
        <v>137</v>
      </c>
      <c r="N10" s="1">
        <v>400</v>
      </c>
      <c r="O10" s="1" t="s">
        <v>31</v>
      </c>
    </row>
    <row r="11" spans="2:15" x14ac:dyDescent="0.25">
      <c r="B11" s="4" t="s">
        <v>7</v>
      </c>
      <c r="C11" s="1"/>
      <c r="D11" s="1"/>
      <c r="E11" s="2"/>
      <c r="F11" s="2"/>
      <c r="H11" s="1">
        <v>114</v>
      </c>
      <c r="I11" s="1" t="s">
        <v>35</v>
      </c>
      <c r="J11" s="1">
        <v>3000033776</v>
      </c>
      <c r="K11" s="1" t="s">
        <v>30</v>
      </c>
      <c r="L11" s="1" t="s">
        <v>40</v>
      </c>
      <c r="M11" s="1">
        <v>137</v>
      </c>
      <c r="N11" s="1">
        <v>800</v>
      </c>
      <c r="O11" s="1" t="s">
        <v>31</v>
      </c>
    </row>
    <row r="12" spans="2:15" x14ac:dyDescent="0.25">
      <c r="B12" s="1" t="s">
        <v>16</v>
      </c>
      <c r="C12" s="1"/>
      <c r="D12" s="1"/>
      <c r="E12" s="2">
        <v>11</v>
      </c>
      <c r="F12" s="2">
        <v>12</v>
      </c>
      <c r="H12" s="1">
        <v>114</v>
      </c>
      <c r="I12" s="1" t="s">
        <v>35</v>
      </c>
      <c r="J12" s="1">
        <v>3000033776</v>
      </c>
      <c r="K12" s="1" t="s">
        <v>30</v>
      </c>
      <c r="L12" s="1" t="s">
        <v>40</v>
      </c>
      <c r="M12" s="1">
        <v>137</v>
      </c>
      <c r="N12" s="7">
        <v>1600</v>
      </c>
      <c r="O12" s="1" t="s">
        <v>31</v>
      </c>
    </row>
    <row r="13" spans="2:15" x14ac:dyDescent="0.25">
      <c r="B13" s="1" t="s">
        <v>5</v>
      </c>
      <c r="C13" s="1"/>
      <c r="D13" s="1"/>
      <c r="E13" s="2">
        <v>3</v>
      </c>
      <c r="F13" s="2">
        <v>3</v>
      </c>
      <c r="H13" s="1">
        <v>103</v>
      </c>
      <c r="I13" s="1" t="s">
        <v>36</v>
      </c>
      <c r="J13" s="1">
        <v>3000033653</v>
      </c>
      <c r="K13" s="1" t="s">
        <v>30</v>
      </c>
      <c r="L13" s="1" t="s">
        <v>40</v>
      </c>
      <c r="M13" s="1">
        <v>137</v>
      </c>
      <c r="N13" s="7">
        <v>2400</v>
      </c>
      <c r="O13" s="1" t="s">
        <v>31</v>
      </c>
    </row>
    <row r="14" spans="2:15" x14ac:dyDescent="0.25">
      <c r="B14" s="1" t="s">
        <v>12</v>
      </c>
      <c r="C14" s="1"/>
      <c r="D14" s="1"/>
      <c r="E14" s="2">
        <f>SUM(E5:E13)</f>
        <v>150.28</v>
      </c>
      <c r="F14" s="2">
        <f>SUM(F5:F13)</f>
        <v>150.28</v>
      </c>
      <c r="H14" s="1">
        <v>114</v>
      </c>
      <c r="I14" s="1" t="s">
        <v>36</v>
      </c>
      <c r="J14" s="1">
        <v>3000033654</v>
      </c>
      <c r="K14" s="1" t="s">
        <v>30</v>
      </c>
      <c r="L14" s="1" t="s">
        <v>40</v>
      </c>
      <c r="M14" s="1">
        <v>137</v>
      </c>
      <c r="N14" s="7">
        <v>2000</v>
      </c>
      <c r="O14" s="1" t="s">
        <v>31</v>
      </c>
    </row>
    <row r="15" spans="2:15" x14ac:dyDescent="0.25">
      <c r="B15" s="1" t="s">
        <v>6</v>
      </c>
      <c r="C15" s="1"/>
      <c r="D15" s="1"/>
      <c r="E15" s="2">
        <f t="shared" ref="E15" si="0">E14</f>
        <v>150.28</v>
      </c>
      <c r="F15" s="2">
        <f>F14</f>
        <v>150.28</v>
      </c>
      <c r="H15" s="1">
        <v>114</v>
      </c>
      <c r="I15" s="1" t="s">
        <v>37</v>
      </c>
      <c r="J15" s="1">
        <v>3000033153</v>
      </c>
      <c r="K15" s="1" t="s">
        <v>30</v>
      </c>
      <c r="L15" s="1" t="s">
        <v>39</v>
      </c>
      <c r="M15" s="1">
        <v>137</v>
      </c>
      <c r="N15" s="1">
        <v>800</v>
      </c>
      <c r="O15" s="1" t="s">
        <v>31</v>
      </c>
    </row>
    <row r="16" spans="2:15" x14ac:dyDescent="0.25">
      <c r="B16" s="6" t="s">
        <v>15</v>
      </c>
      <c r="C16" s="1"/>
      <c r="D16" s="1"/>
      <c r="E16" s="2"/>
      <c r="F16" s="2"/>
      <c r="H16" s="1">
        <v>114</v>
      </c>
      <c r="I16" s="1" t="s">
        <v>37</v>
      </c>
      <c r="J16" s="1">
        <v>3000033153</v>
      </c>
      <c r="K16" s="1" t="s">
        <v>30</v>
      </c>
      <c r="L16" s="1" t="s">
        <v>39</v>
      </c>
      <c r="M16" s="1">
        <v>137</v>
      </c>
      <c r="N16" s="7">
        <v>1600</v>
      </c>
      <c r="O16" s="1" t="s">
        <v>31</v>
      </c>
    </row>
    <row r="17" spans="2:15" x14ac:dyDescent="0.25">
      <c r="B17" s="6" t="s">
        <v>6</v>
      </c>
      <c r="C17" s="1"/>
      <c r="D17" s="1"/>
      <c r="E17" s="2">
        <f>E15-E16</f>
        <v>150.28</v>
      </c>
      <c r="F17" s="2">
        <f>F15-F16</f>
        <v>150.28</v>
      </c>
      <c r="H17" s="1">
        <v>103</v>
      </c>
      <c r="I17" s="1" t="s">
        <v>38</v>
      </c>
      <c r="J17" s="1">
        <v>3000032361</v>
      </c>
      <c r="K17" s="1" t="s">
        <v>30</v>
      </c>
      <c r="L17" s="1" t="s">
        <v>40</v>
      </c>
      <c r="M17" s="1">
        <v>124</v>
      </c>
      <c r="N17" s="1">
        <v>450</v>
      </c>
      <c r="O17" s="1" t="s">
        <v>31</v>
      </c>
    </row>
    <row r="19" spans="2:15" x14ac:dyDescent="0.25">
      <c r="B19" s="1" t="s">
        <v>42</v>
      </c>
      <c r="C19" s="1"/>
      <c r="D19" s="1"/>
      <c r="E19" s="1"/>
      <c r="F19" s="1">
        <v>147</v>
      </c>
    </row>
    <row r="20" spans="2:15" x14ac:dyDescent="0.25">
      <c r="B20" s="1" t="s">
        <v>43</v>
      </c>
      <c r="C20" s="1"/>
      <c r="D20" s="1"/>
      <c r="E20" s="1"/>
      <c r="F20" s="1">
        <v>155</v>
      </c>
    </row>
    <row r="23" spans="2:15" x14ac:dyDescent="0.25">
      <c r="B23" s="8" t="s">
        <v>47</v>
      </c>
    </row>
    <row r="24" spans="2:15" x14ac:dyDescent="0.25">
      <c r="B24" s="1" t="s">
        <v>17</v>
      </c>
      <c r="C24" s="1" t="s">
        <v>18</v>
      </c>
    </row>
    <row r="25" spans="2:15" x14ac:dyDescent="0.25">
      <c r="B25" s="1" t="s">
        <v>19</v>
      </c>
      <c r="C25" s="1" t="s">
        <v>20</v>
      </c>
    </row>
    <row r="26" spans="2:15" x14ac:dyDescent="0.25">
      <c r="B26" s="1" t="s">
        <v>21</v>
      </c>
      <c r="C26" s="1" t="s">
        <v>22</v>
      </c>
    </row>
    <row r="27" spans="2:15" x14ac:dyDescent="0.25">
      <c r="B27" s="1" t="s">
        <v>23</v>
      </c>
      <c r="C27" s="1" t="s">
        <v>24</v>
      </c>
    </row>
    <row r="28" spans="2:15" x14ac:dyDescent="0.25">
      <c r="B28" s="1" t="s">
        <v>25</v>
      </c>
      <c r="C28" s="1" t="s">
        <v>26</v>
      </c>
    </row>
    <row r="29" spans="2:15" x14ac:dyDescent="0.25">
      <c r="B29" s="1" t="s">
        <v>27</v>
      </c>
      <c r="C29" s="1" t="s">
        <v>28</v>
      </c>
    </row>
    <row r="30" spans="2:15" x14ac:dyDescent="0.25">
      <c r="B30" s="6" t="s">
        <v>48</v>
      </c>
      <c r="C30" s="6" t="s">
        <v>49</v>
      </c>
    </row>
    <row r="31" spans="2:15" x14ac:dyDescent="0.25">
      <c r="B31" s="6" t="s">
        <v>50</v>
      </c>
      <c r="C31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workbookViewId="0">
      <selection activeCell="B6" sqref="B6"/>
    </sheetView>
  </sheetViews>
  <sheetFormatPr defaultRowHeight="15" x14ac:dyDescent="0.25"/>
  <cols>
    <col min="2" max="2" width="48.85546875" bestFit="1" customWidth="1"/>
    <col min="3" max="3" width="8.5703125" bestFit="1" customWidth="1"/>
    <col min="5" max="5" width="8.7109375" bestFit="1" customWidth="1"/>
    <col min="8" max="8" width="39.7109375" bestFit="1" customWidth="1"/>
    <col min="9" max="9" width="7.42578125" bestFit="1" customWidth="1"/>
  </cols>
  <sheetData>
    <row r="3" spans="2:9" ht="66" x14ac:dyDescent="0.3">
      <c r="B3" s="9" t="s">
        <v>52</v>
      </c>
      <c r="C3" s="9"/>
      <c r="D3" s="9"/>
      <c r="E3" s="10" t="s">
        <v>53</v>
      </c>
      <c r="H3" s="8" t="s">
        <v>47</v>
      </c>
    </row>
    <row r="4" spans="2:9" ht="49.5" x14ac:dyDescent="0.3">
      <c r="B4" s="9" t="s">
        <v>54</v>
      </c>
      <c r="C4" s="11" t="s">
        <v>55</v>
      </c>
      <c r="D4" s="11" t="s">
        <v>56</v>
      </c>
      <c r="E4" s="11" t="s">
        <v>57</v>
      </c>
      <c r="H4" s="1" t="s">
        <v>17</v>
      </c>
      <c r="I4" s="1" t="s">
        <v>18</v>
      </c>
    </row>
    <row r="5" spans="2:9" ht="16.5" x14ac:dyDescent="0.3">
      <c r="B5" s="9" t="s">
        <v>58</v>
      </c>
      <c r="C5" s="9">
        <v>0.64500000000000002</v>
      </c>
      <c r="D5" s="12">
        <v>137</v>
      </c>
      <c r="E5" s="13">
        <f>C5*D5</f>
        <v>88.365000000000009</v>
      </c>
      <c r="H5" s="1" t="s">
        <v>19</v>
      </c>
      <c r="I5" s="1" t="s">
        <v>20</v>
      </c>
    </row>
    <row r="6" spans="2:9" ht="16.5" x14ac:dyDescent="0.3">
      <c r="B6" s="9" t="s">
        <v>59</v>
      </c>
      <c r="C6" s="9">
        <v>0.35499999999999998</v>
      </c>
      <c r="D6" s="12">
        <v>88</v>
      </c>
      <c r="E6" s="13">
        <f>C6*D6</f>
        <v>31.24</v>
      </c>
      <c r="H6" s="1" t="s">
        <v>21</v>
      </c>
      <c r="I6" s="1" t="s">
        <v>22</v>
      </c>
    </row>
    <row r="7" spans="2:9" ht="16.5" x14ac:dyDescent="0.3">
      <c r="B7" s="9" t="s">
        <v>60</v>
      </c>
      <c r="C7" s="9"/>
      <c r="D7" s="9"/>
      <c r="E7" s="13">
        <f>6+4</f>
        <v>10</v>
      </c>
      <c r="H7" s="1" t="s">
        <v>23</v>
      </c>
      <c r="I7" s="1" t="s">
        <v>24</v>
      </c>
    </row>
    <row r="8" spans="2:9" ht="16.5" x14ac:dyDescent="0.3">
      <c r="B8" s="9" t="s">
        <v>61</v>
      </c>
      <c r="C8" s="9"/>
      <c r="D8" s="9"/>
      <c r="E8" s="13">
        <f>SUM(E5:E7)</f>
        <v>129.60500000000002</v>
      </c>
      <c r="H8" s="1" t="s">
        <v>25</v>
      </c>
      <c r="I8" s="1" t="s">
        <v>26</v>
      </c>
    </row>
    <row r="9" spans="2:9" ht="16.5" x14ac:dyDescent="0.3">
      <c r="B9" s="14" t="s">
        <v>62</v>
      </c>
      <c r="C9" s="9">
        <v>0.68500000000000005</v>
      </c>
      <c r="D9" s="9"/>
      <c r="E9" s="12">
        <f>E8*C9</f>
        <v>88.779425000000018</v>
      </c>
      <c r="H9" s="1" t="s">
        <v>27</v>
      </c>
      <c r="I9" s="1" t="s">
        <v>28</v>
      </c>
    </row>
    <row r="10" spans="2:9" ht="16.5" x14ac:dyDescent="0.3">
      <c r="B10" s="14" t="s">
        <v>63</v>
      </c>
      <c r="C10" s="9">
        <v>0.121</v>
      </c>
      <c r="D10" s="9">
        <v>12</v>
      </c>
      <c r="E10" s="13">
        <f>D10*C10</f>
        <v>1.452</v>
      </c>
      <c r="H10" s="6" t="s">
        <v>48</v>
      </c>
      <c r="I10" s="6" t="s">
        <v>49</v>
      </c>
    </row>
    <row r="11" spans="2:9" ht="16.5" x14ac:dyDescent="0.3">
      <c r="B11" s="14" t="s">
        <v>64</v>
      </c>
      <c r="C11" s="9">
        <v>0.16900000000000001</v>
      </c>
      <c r="D11" s="9">
        <v>42</v>
      </c>
      <c r="E11" s="13">
        <f>D11*C11</f>
        <v>7.0980000000000008</v>
      </c>
      <c r="H11" s="6" t="s">
        <v>50</v>
      </c>
      <c r="I11" s="6" t="s">
        <v>51</v>
      </c>
    </row>
    <row r="12" spans="2:9" ht="16.5" x14ac:dyDescent="0.3">
      <c r="B12" s="14" t="s">
        <v>65</v>
      </c>
      <c r="C12" s="9"/>
      <c r="D12" s="9"/>
      <c r="E12" s="13">
        <f>E9+E10+E11</f>
        <v>97.329425000000015</v>
      </c>
    </row>
    <row r="13" spans="2:9" ht="16.5" x14ac:dyDescent="0.3">
      <c r="B13" s="14" t="s">
        <v>66</v>
      </c>
      <c r="C13" s="15">
        <v>0.28000000000000003</v>
      </c>
      <c r="D13" s="9"/>
      <c r="E13" s="13">
        <f>E12*C13</f>
        <v>27.252239000000007</v>
      </c>
    </row>
    <row r="14" spans="2:9" ht="16.5" x14ac:dyDescent="0.3">
      <c r="B14" s="16" t="s">
        <v>67</v>
      </c>
      <c r="C14" s="16"/>
      <c r="D14" s="16"/>
      <c r="E14" s="12">
        <v>10</v>
      </c>
    </row>
    <row r="15" spans="2:9" ht="16.5" x14ac:dyDescent="0.3">
      <c r="B15" s="16" t="s">
        <v>68</v>
      </c>
      <c r="C15" s="16"/>
      <c r="D15" s="16"/>
      <c r="E15" s="12">
        <f>E13+E14</f>
        <v>37.252239000000003</v>
      </c>
    </row>
    <row r="16" spans="2:9" ht="16.5" x14ac:dyDescent="0.3">
      <c r="B16" s="9" t="s">
        <v>69</v>
      </c>
      <c r="C16" s="9"/>
      <c r="D16" s="9"/>
      <c r="E16" s="9">
        <v>6</v>
      </c>
    </row>
    <row r="17" spans="2:5" ht="16.5" x14ac:dyDescent="0.3">
      <c r="B17" s="16" t="s">
        <v>70</v>
      </c>
      <c r="C17" s="16"/>
      <c r="D17" s="16"/>
      <c r="E17" s="12">
        <f>E15+E16</f>
        <v>43.252239000000003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abSelected="1" topLeftCell="A4" workbookViewId="0">
      <selection activeCell="C13" sqref="C13"/>
    </sheetView>
  </sheetViews>
  <sheetFormatPr defaultColWidth="9.28515625" defaultRowHeight="15" x14ac:dyDescent="0.25"/>
  <cols>
    <col min="2" max="2" width="34.85546875" customWidth="1"/>
    <col min="3" max="3" width="8.7109375" customWidth="1"/>
    <col min="4" max="4" width="12" customWidth="1"/>
    <col min="5" max="5" width="14.28515625" customWidth="1"/>
    <col min="8" max="8" width="34.28515625" customWidth="1"/>
  </cols>
  <sheetData>
    <row r="2" spans="2:11" x14ac:dyDescent="0.25">
      <c r="B2" t="s">
        <v>71</v>
      </c>
      <c r="C2" t="s">
        <v>72</v>
      </c>
      <c r="H2" t="s">
        <v>73</v>
      </c>
      <c r="I2" t="s">
        <v>74</v>
      </c>
    </row>
    <row r="3" spans="2:11" ht="16.5" thickBot="1" x14ac:dyDescent="0.3">
      <c r="B3" s="17" t="s">
        <v>75</v>
      </c>
    </row>
    <row r="4" spans="2:11" ht="15.75" thickBot="1" x14ac:dyDescent="0.3">
      <c r="B4" s="18" t="s">
        <v>76</v>
      </c>
      <c r="C4" s="19" t="s">
        <v>77</v>
      </c>
      <c r="D4" s="19" t="s">
        <v>8</v>
      </c>
      <c r="E4" s="19" t="s">
        <v>78</v>
      </c>
      <c r="H4" s="18" t="s">
        <v>76</v>
      </c>
      <c r="I4" s="19" t="s">
        <v>77</v>
      </c>
      <c r="J4" s="19" t="s">
        <v>8</v>
      </c>
      <c r="K4" s="19" t="s">
        <v>78</v>
      </c>
    </row>
    <row r="5" spans="2:11" ht="15.75" thickBot="1" x14ac:dyDescent="0.3">
      <c r="B5" s="20" t="s">
        <v>79</v>
      </c>
      <c r="C5" s="21">
        <v>0.85</v>
      </c>
      <c r="D5" s="21">
        <v>84000</v>
      </c>
      <c r="E5" s="21">
        <f>C5*D5</f>
        <v>71400</v>
      </c>
      <c r="H5" s="20" t="s">
        <v>79</v>
      </c>
      <c r="I5" s="21">
        <v>0.85</v>
      </c>
      <c r="J5" s="21">
        <v>125000</v>
      </c>
      <c r="K5" s="21">
        <f>I5*J5</f>
        <v>106250</v>
      </c>
    </row>
    <row r="6" spans="2:11" ht="15.75" thickBot="1" x14ac:dyDescent="0.3">
      <c r="B6" s="20" t="s">
        <v>80</v>
      </c>
      <c r="C6" s="21">
        <v>0.28999999999999998</v>
      </c>
      <c r="D6" s="21">
        <v>90000</v>
      </c>
      <c r="E6" s="21">
        <f>D6*C6</f>
        <v>26100</v>
      </c>
      <c r="H6" s="20" t="s">
        <v>80</v>
      </c>
      <c r="I6" s="21">
        <v>0.28999999999999998</v>
      </c>
      <c r="J6" s="21">
        <v>115000</v>
      </c>
      <c r="K6" s="21">
        <f>J6*I6</f>
        <v>33350</v>
      </c>
    </row>
    <row r="7" spans="2:11" ht="15.75" thickBot="1" x14ac:dyDescent="0.3">
      <c r="B7" s="20" t="s">
        <v>81</v>
      </c>
      <c r="C7" s="22"/>
      <c r="D7" s="22"/>
      <c r="E7" s="21">
        <v>1000</v>
      </c>
      <c r="H7" s="20" t="s">
        <v>81</v>
      </c>
      <c r="I7" s="22"/>
      <c r="J7" s="22"/>
      <c r="K7" s="21">
        <v>1000</v>
      </c>
    </row>
    <row r="8" spans="2:11" ht="15.75" thickBot="1" x14ac:dyDescent="0.3">
      <c r="B8" s="23" t="s">
        <v>82</v>
      </c>
      <c r="C8" s="22"/>
      <c r="D8" s="22"/>
      <c r="E8" s="21">
        <f>E5+E6+E7</f>
        <v>98500</v>
      </c>
      <c r="H8" s="23" t="s">
        <v>82</v>
      </c>
      <c r="I8" s="22"/>
      <c r="J8" s="22"/>
      <c r="K8" s="21">
        <f>K5+K6+K7</f>
        <v>140600</v>
      </c>
    </row>
    <row r="9" spans="2:11" ht="15.75" thickBot="1" x14ac:dyDescent="0.3">
      <c r="B9" s="24"/>
      <c r="C9" s="22"/>
      <c r="D9" s="22"/>
      <c r="E9" s="22"/>
      <c r="H9" s="24"/>
      <c r="I9" s="22"/>
      <c r="J9" s="22"/>
      <c r="K9" s="22"/>
    </row>
    <row r="10" spans="2:11" ht="26.25" thickBot="1" x14ac:dyDescent="0.3">
      <c r="B10" s="20" t="s">
        <v>83</v>
      </c>
      <c r="C10" s="22"/>
      <c r="D10" s="22"/>
      <c r="E10" s="21">
        <f>15500</f>
        <v>15500</v>
      </c>
      <c r="H10" s="20" t="s">
        <v>83</v>
      </c>
      <c r="I10" s="22"/>
      <c r="J10" s="22"/>
      <c r="K10" s="21">
        <v>20000</v>
      </c>
    </row>
    <row r="11" spans="2:11" ht="15.75" thickBot="1" x14ac:dyDescent="0.3">
      <c r="B11" s="23" t="s">
        <v>84</v>
      </c>
      <c r="C11" s="22"/>
      <c r="D11" s="22"/>
      <c r="E11" s="21">
        <f>E8+E10</f>
        <v>114000</v>
      </c>
      <c r="H11" s="23" t="s">
        <v>84</v>
      </c>
      <c r="I11" s="22"/>
      <c r="J11" s="22"/>
      <c r="K11" s="21">
        <f>K8+K10</f>
        <v>160600</v>
      </c>
    </row>
    <row r="12" spans="2:11" ht="15.75" thickBot="1" x14ac:dyDescent="0.3">
      <c r="B12" s="20" t="s">
        <v>85</v>
      </c>
      <c r="C12" s="22"/>
      <c r="D12" s="22"/>
      <c r="E12" s="21">
        <v>1000</v>
      </c>
      <c r="H12" s="20" t="s">
        <v>85</v>
      </c>
      <c r="I12" s="22"/>
      <c r="J12" s="22"/>
      <c r="K12" s="21">
        <v>2000</v>
      </c>
    </row>
    <row r="13" spans="2:11" ht="15.75" thickBot="1" x14ac:dyDescent="0.3">
      <c r="B13" s="23" t="s">
        <v>86</v>
      </c>
      <c r="C13" s="22"/>
      <c r="D13" s="22"/>
      <c r="E13" s="21">
        <f>E11+E12</f>
        <v>115000</v>
      </c>
      <c r="H13" s="23" t="s">
        <v>86</v>
      </c>
      <c r="I13" s="22"/>
      <c r="J13" s="22"/>
      <c r="K13" s="21">
        <f>K11+K12</f>
        <v>162600</v>
      </c>
    </row>
    <row r="14" spans="2:11" ht="15.75" thickBot="1" x14ac:dyDescent="0.3">
      <c r="B14" s="20" t="s">
        <v>87</v>
      </c>
      <c r="C14" s="22"/>
      <c r="D14" s="22"/>
      <c r="E14" s="21">
        <f>E13*7%</f>
        <v>8050.0000000000009</v>
      </c>
      <c r="H14" s="20" t="s">
        <v>87</v>
      </c>
      <c r="I14" s="22"/>
      <c r="J14" s="22"/>
      <c r="K14" s="21">
        <f>K13*10%</f>
        <v>16260</v>
      </c>
    </row>
    <row r="15" spans="2:11" ht="15.75" thickBot="1" x14ac:dyDescent="0.3">
      <c r="B15" s="23" t="s">
        <v>88</v>
      </c>
      <c r="C15" s="22"/>
      <c r="D15" s="22"/>
      <c r="E15" s="21">
        <f>E13+E14</f>
        <v>123050</v>
      </c>
      <c r="H15" s="23" t="s">
        <v>88</v>
      </c>
      <c r="I15" s="22"/>
      <c r="J15" s="22"/>
      <c r="K15" s="21">
        <f>K13+K14</f>
        <v>178860</v>
      </c>
    </row>
    <row r="19" spans="2:11" ht="15.75" thickBot="1" x14ac:dyDescent="0.3"/>
    <row r="20" spans="2:11" ht="15.75" thickBot="1" x14ac:dyDescent="0.3">
      <c r="B20" s="18" t="s">
        <v>76</v>
      </c>
      <c r="C20" s="19" t="s">
        <v>77</v>
      </c>
      <c r="D20" s="19" t="s">
        <v>8</v>
      </c>
      <c r="E20" s="19" t="s">
        <v>78</v>
      </c>
      <c r="H20" s="1" t="s">
        <v>25</v>
      </c>
      <c r="I20" s="1" t="s">
        <v>74</v>
      </c>
      <c r="J20" s="1"/>
      <c r="K20" s="1"/>
    </row>
    <row r="21" spans="2:11" ht="15.75" thickBot="1" x14ac:dyDescent="0.3">
      <c r="B21" s="20" t="s">
        <v>79</v>
      </c>
      <c r="C21" s="21">
        <v>0.85</v>
      </c>
      <c r="D21" s="21">
        <v>99000</v>
      </c>
      <c r="E21" s="21">
        <v>84150</v>
      </c>
    </row>
    <row r="22" spans="2:11" ht="15.75" thickBot="1" x14ac:dyDescent="0.3">
      <c r="B22" s="20" t="s">
        <v>80</v>
      </c>
      <c r="C22" s="21">
        <v>0.28999999999999998</v>
      </c>
      <c r="D22" s="21">
        <v>91000</v>
      </c>
      <c r="E22" s="21">
        <v>26390</v>
      </c>
      <c r="H22" s="18" t="s">
        <v>76</v>
      </c>
      <c r="I22" s="19" t="s">
        <v>77</v>
      </c>
      <c r="J22" s="19" t="s">
        <v>8</v>
      </c>
      <c r="K22" s="19" t="s">
        <v>78</v>
      </c>
    </row>
    <row r="23" spans="2:11" ht="15.75" thickBot="1" x14ac:dyDescent="0.3">
      <c r="B23" s="20" t="s">
        <v>81</v>
      </c>
      <c r="C23" s="22"/>
      <c r="D23" s="22"/>
      <c r="E23" s="21">
        <v>1000</v>
      </c>
      <c r="H23" s="20" t="s">
        <v>79</v>
      </c>
      <c r="I23" s="21">
        <v>0.85</v>
      </c>
      <c r="J23" s="21">
        <v>138000</v>
      </c>
      <c r="K23" s="21">
        <f>I23*J23</f>
        <v>117300</v>
      </c>
    </row>
    <row r="24" spans="2:11" ht="15.75" thickBot="1" x14ac:dyDescent="0.3">
      <c r="B24" s="23" t="s">
        <v>82</v>
      </c>
      <c r="C24" s="22"/>
      <c r="D24" s="22"/>
      <c r="E24" s="21">
        <v>111540</v>
      </c>
      <c r="H24" s="20" t="s">
        <v>80</v>
      </c>
      <c r="I24" s="21">
        <v>0.28999999999999998</v>
      </c>
      <c r="J24" s="21">
        <v>115000</v>
      </c>
      <c r="K24" s="21">
        <f>J24*I24</f>
        <v>33350</v>
      </c>
    </row>
    <row r="25" spans="2:11" ht="15.75" thickBot="1" x14ac:dyDescent="0.3">
      <c r="B25" s="24"/>
      <c r="C25" s="22"/>
      <c r="D25" s="22"/>
      <c r="E25" s="22"/>
      <c r="H25" s="20" t="s">
        <v>81</v>
      </c>
      <c r="I25" s="22"/>
      <c r="J25" s="22"/>
      <c r="K25" s="21">
        <v>1000</v>
      </c>
    </row>
    <row r="26" spans="2:11" ht="26.25" thickBot="1" x14ac:dyDescent="0.3">
      <c r="B26" s="20" t="s">
        <v>83</v>
      </c>
      <c r="C26" s="22"/>
      <c r="D26" s="22"/>
      <c r="E26" s="21">
        <v>15500</v>
      </c>
      <c r="H26" s="23" t="s">
        <v>82</v>
      </c>
      <c r="I26" s="22"/>
      <c r="J26" s="22"/>
      <c r="K26" s="21">
        <f>K23+K24+K25</f>
        <v>151650</v>
      </c>
    </row>
    <row r="27" spans="2:11" ht="15.75" thickBot="1" x14ac:dyDescent="0.3">
      <c r="B27" s="23" t="s">
        <v>84</v>
      </c>
      <c r="C27" s="22"/>
      <c r="D27" s="22"/>
      <c r="E27" s="21">
        <v>127040</v>
      </c>
      <c r="H27" s="24"/>
      <c r="I27" s="22"/>
      <c r="J27" s="22"/>
      <c r="K27" s="22"/>
    </row>
    <row r="28" spans="2:11" ht="26.25" thickBot="1" x14ac:dyDescent="0.3">
      <c r="B28" s="20" t="s">
        <v>85</v>
      </c>
      <c r="C28" s="22"/>
      <c r="D28" s="22"/>
      <c r="E28" s="21">
        <v>1000</v>
      </c>
      <c r="H28" s="20" t="s">
        <v>83</v>
      </c>
      <c r="I28" s="22"/>
      <c r="J28" s="22"/>
      <c r="K28" s="21">
        <v>20000</v>
      </c>
    </row>
    <row r="29" spans="2:11" ht="15.75" thickBot="1" x14ac:dyDescent="0.3">
      <c r="B29" s="23" t="s">
        <v>86</v>
      </c>
      <c r="C29" s="22"/>
      <c r="D29" s="22"/>
      <c r="E29" s="21">
        <v>128040</v>
      </c>
      <c r="H29" s="23" t="s">
        <v>84</v>
      </c>
      <c r="I29" s="22"/>
      <c r="J29" s="22"/>
      <c r="K29" s="21">
        <f>K26+K28</f>
        <v>171650</v>
      </c>
    </row>
    <row r="30" spans="2:11" ht="15.75" thickBot="1" x14ac:dyDescent="0.3">
      <c r="B30" s="20" t="s">
        <v>87</v>
      </c>
      <c r="C30" s="22"/>
      <c r="D30" s="22"/>
      <c r="E30" s="21">
        <v>3000</v>
      </c>
      <c r="H30" s="20" t="s">
        <v>85</v>
      </c>
      <c r="I30" s="22"/>
      <c r="J30" s="22"/>
      <c r="K30" s="21">
        <v>2000</v>
      </c>
    </row>
    <row r="31" spans="2:11" ht="15.75" thickBot="1" x14ac:dyDescent="0.3">
      <c r="B31" s="23" t="s">
        <v>88</v>
      </c>
      <c r="C31" s="22"/>
      <c r="D31" s="22"/>
      <c r="E31" s="21">
        <v>131040</v>
      </c>
      <c r="H31" s="23" t="s">
        <v>86</v>
      </c>
      <c r="I31" s="22"/>
      <c r="J31" s="22"/>
      <c r="K31" s="21">
        <f>K29+K30</f>
        <v>173650</v>
      </c>
    </row>
    <row r="32" spans="2:11" ht="15.75" thickBot="1" x14ac:dyDescent="0.3">
      <c r="H32" s="20" t="s">
        <v>87</v>
      </c>
      <c r="I32" s="22"/>
      <c r="J32" s="22"/>
      <c r="K32" s="21">
        <f>K31*10%</f>
        <v>17365</v>
      </c>
    </row>
    <row r="33" spans="2:12" ht="15.75" thickBot="1" x14ac:dyDescent="0.3">
      <c r="H33" s="23" t="s">
        <v>88</v>
      </c>
      <c r="I33" s="22"/>
      <c r="J33" s="22"/>
      <c r="K33" s="21">
        <f>K31+K32</f>
        <v>191015</v>
      </c>
    </row>
    <row r="35" spans="2:12" ht="16.5" thickBot="1" x14ac:dyDescent="0.3">
      <c r="B35" s="25" t="s">
        <v>89</v>
      </c>
      <c r="H35" t="s">
        <v>90</v>
      </c>
      <c r="K35">
        <v>186</v>
      </c>
      <c r="L35" t="s">
        <v>91</v>
      </c>
    </row>
    <row r="36" spans="2:12" ht="30" x14ac:dyDescent="0.25">
      <c r="B36" s="26" t="s">
        <v>92</v>
      </c>
      <c r="C36" s="26" t="s">
        <v>93</v>
      </c>
      <c r="D36" s="27" t="s">
        <v>94</v>
      </c>
      <c r="E36" s="26" t="s">
        <v>95</v>
      </c>
    </row>
    <row r="37" spans="2:12" ht="30.75" thickBot="1" x14ac:dyDescent="0.3">
      <c r="B37" s="28"/>
      <c r="C37" s="28"/>
      <c r="D37" s="29" t="s">
        <v>96</v>
      </c>
      <c r="E37" s="28"/>
    </row>
    <row r="38" spans="2:12" ht="30" x14ac:dyDescent="0.25">
      <c r="B38" s="26" t="s">
        <v>97</v>
      </c>
      <c r="C38" s="26" t="s">
        <v>98</v>
      </c>
      <c r="D38" s="30" t="s">
        <v>99</v>
      </c>
      <c r="E38" s="26" t="s">
        <v>100</v>
      </c>
    </row>
    <row r="39" spans="2:12" ht="30.75" thickBot="1" x14ac:dyDescent="0.3">
      <c r="B39" s="28"/>
      <c r="C39" s="28"/>
      <c r="D39" s="29" t="s">
        <v>101</v>
      </c>
      <c r="E39" s="28"/>
    </row>
    <row r="40" spans="2:12" ht="30.75" thickBot="1" x14ac:dyDescent="0.3">
      <c r="B40" s="31" t="s">
        <v>102</v>
      </c>
      <c r="C40" s="29" t="s">
        <v>103</v>
      </c>
      <c r="D40" s="29" t="s">
        <v>104</v>
      </c>
      <c r="E40" s="29" t="s">
        <v>105</v>
      </c>
    </row>
    <row r="41" spans="2:12" ht="30.75" thickBot="1" x14ac:dyDescent="0.3">
      <c r="B41" s="31" t="s">
        <v>106</v>
      </c>
      <c r="C41" s="29" t="s">
        <v>107</v>
      </c>
      <c r="D41" s="29"/>
      <c r="E41" s="29" t="s">
        <v>108</v>
      </c>
    </row>
    <row r="42" spans="2:12" ht="15.75" thickBot="1" x14ac:dyDescent="0.3">
      <c r="B42" s="31" t="s">
        <v>85</v>
      </c>
      <c r="C42" s="29"/>
      <c r="D42" s="29"/>
      <c r="E42" s="29" t="s">
        <v>109</v>
      </c>
    </row>
    <row r="43" spans="2:12" ht="15.75" thickBot="1" x14ac:dyDescent="0.3">
      <c r="B43" s="31"/>
      <c r="C43" s="29"/>
      <c r="D43" s="29"/>
      <c r="E43" s="29"/>
    </row>
    <row r="44" spans="2:12" ht="15.75" thickBot="1" x14ac:dyDescent="0.3">
      <c r="B44" s="31" t="s">
        <v>110</v>
      </c>
      <c r="C44" s="29"/>
      <c r="D44" s="29"/>
      <c r="E44" s="29" t="s">
        <v>111</v>
      </c>
    </row>
  </sheetData>
  <mergeCells count="6">
    <mergeCell ref="B36:B37"/>
    <mergeCell ref="C36:C37"/>
    <mergeCell ref="E36:E37"/>
    <mergeCell ref="B38:B39"/>
    <mergeCell ref="C38:C39"/>
    <mergeCell ref="E38:E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topLeftCell="A22" workbookViewId="0">
      <selection activeCell="C18" sqref="C18"/>
    </sheetView>
  </sheetViews>
  <sheetFormatPr defaultRowHeight="12.75" x14ac:dyDescent="0.2"/>
  <cols>
    <col min="1" max="1" width="9.7109375" style="32" bestFit="1" customWidth="1"/>
    <col min="2" max="2" width="9.42578125" style="32" bestFit="1" customWidth="1"/>
    <col min="3" max="3" width="59" style="32" customWidth="1"/>
    <col min="4" max="4" width="15.42578125" style="32" bestFit="1" customWidth="1"/>
    <col min="5" max="5" width="17.7109375" style="32" bestFit="1" customWidth="1"/>
    <col min="6" max="6" width="6" style="32" bestFit="1" customWidth="1"/>
    <col min="7" max="7" width="9.85546875" style="32" bestFit="1" customWidth="1"/>
    <col min="8" max="8" width="12.140625" style="32" bestFit="1" customWidth="1"/>
    <col min="9" max="9" width="14.7109375" style="32" bestFit="1" customWidth="1"/>
    <col min="10" max="14" width="9.140625" style="32"/>
    <col min="15" max="15" width="10.140625" style="32" bestFit="1" customWidth="1"/>
    <col min="16" max="16384" width="9.140625" style="32"/>
  </cols>
  <sheetData>
    <row r="1" spans="1:15" x14ac:dyDescent="0.2">
      <c r="C1" s="33" t="s">
        <v>112</v>
      </c>
      <c r="J1" s="32" t="s">
        <v>113</v>
      </c>
      <c r="K1" s="32" t="s">
        <v>114</v>
      </c>
      <c r="L1" s="32" t="s">
        <v>115</v>
      </c>
    </row>
    <row r="2" spans="1:15" ht="13.5" thickBot="1" x14ac:dyDescent="0.25">
      <c r="J2" s="34">
        <v>7.4999999999999997E-2</v>
      </c>
      <c r="K2" s="35">
        <v>0.12</v>
      </c>
      <c r="L2" s="35">
        <v>0.04</v>
      </c>
      <c r="N2" s="36" t="s">
        <v>116</v>
      </c>
    </row>
    <row r="3" spans="1:15" ht="15.75" thickBot="1" x14ac:dyDescent="0.25">
      <c r="A3" s="37" t="s">
        <v>117</v>
      </c>
      <c r="B3" s="37" t="s">
        <v>118</v>
      </c>
      <c r="C3" s="37" t="s">
        <v>10</v>
      </c>
      <c r="D3" s="37" t="s">
        <v>119</v>
      </c>
      <c r="E3" s="37" t="s">
        <v>120</v>
      </c>
      <c r="F3" s="37" t="s">
        <v>121</v>
      </c>
      <c r="G3" s="37" t="s">
        <v>122</v>
      </c>
      <c r="H3" s="37" t="s">
        <v>123</v>
      </c>
      <c r="I3" s="37" t="s">
        <v>124</v>
      </c>
      <c r="J3" s="32" t="s">
        <v>125</v>
      </c>
      <c r="N3" s="36" t="s">
        <v>126</v>
      </c>
    </row>
    <row r="4" spans="1:15" ht="15.75" thickBot="1" x14ac:dyDescent="0.3">
      <c r="A4" s="38">
        <v>42538</v>
      </c>
      <c r="B4" s="39">
        <v>38231900</v>
      </c>
      <c r="C4" s="39" t="s">
        <v>127</v>
      </c>
      <c r="D4" s="39" t="s">
        <v>128</v>
      </c>
      <c r="E4" s="39" t="s">
        <v>129</v>
      </c>
      <c r="F4" s="39" t="s">
        <v>130</v>
      </c>
      <c r="G4" s="40">
        <v>42820</v>
      </c>
      <c r="H4" s="40">
        <v>5064081</v>
      </c>
      <c r="I4" s="39">
        <v>118</v>
      </c>
      <c r="J4" s="32">
        <v>133.69</v>
      </c>
      <c r="N4" s="41" t="s">
        <v>131</v>
      </c>
    </row>
    <row r="5" spans="1:15" ht="15.75" thickBot="1" x14ac:dyDescent="0.25">
      <c r="A5" s="38">
        <v>42538</v>
      </c>
      <c r="B5" s="39">
        <v>38231900</v>
      </c>
      <c r="C5" s="39" t="s">
        <v>127</v>
      </c>
      <c r="D5" s="39" t="s">
        <v>128</v>
      </c>
      <c r="E5" s="39" t="s">
        <v>129</v>
      </c>
      <c r="F5" s="39" t="s">
        <v>130</v>
      </c>
      <c r="G5" s="40">
        <v>21370</v>
      </c>
      <c r="H5" s="40">
        <v>2380096</v>
      </c>
      <c r="I5" s="39">
        <v>111</v>
      </c>
      <c r="J5" s="32">
        <v>126.11</v>
      </c>
      <c r="N5" s="42"/>
    </row>
    <row r="6" spans="1:15" ht="15.75" thickBot="1" x14ac:dyDescent="0.3">
      <c r="A6" s="38">
        <v>42527</v>
      </c>
      <c r="B6" s="39">
        <v>38231900</v>
      </c>
      <c r="C6" s="39" t="s">
        <v>127</v>
      </c>
      <c r="D6" s="39" t="s">
        <v>128</v>
      </c>
      <c r="E6" s="39" t="s">
        <v>129</v>
      </c>
      <c r="F6" s="39" t="s">
        <v>130</v>
      </c>
      <c r="G6" s="40">
        <v>21370</v>
      </c>
      <c r="H6" s="40">
        <v>2518290</v>
      </c>
      <c r="I6" s="39">
        <v>118</v>
      </c>
      <c r="J6" s="32">
        <v>133.69</v>
      </c>
      <c r="N6" s="41">
        <v>94</v>
      </c>
    </row>
    <row r="7" spans="1:15" ht="15.75" thickBot="1" x14ac:dyDescent="0.3">
      <c r="A7" s="38">
        <v>42514</v>
      </c>
      <c r="B7" s="39">
        <v>38231900</v>
      </c>
      <c r="C7" s="39" t="s">
        <v>132</v>
      </c>
      <c r="D7" s="39" t="s">
        <v>128</v>
      </c>
      <c r="E7" s="39" t="s">
        <v>129</v>
      </c>
      <c r="F7" s="39" t="s">
        <v>130</v>
      </c>
      <c r="G7" s="40">
        <v>63090</v>
      </c>
      <c r="H7" s="40">
        <v>7342171</v>
      </c>
      <c r="I7" s="39">
        <v>116</v>
      </c>
      <c r="J7" s="32">
        <v>131.52000000000001</v>
      </c>
      <c r="N7" s="41"/>
    </row>
    <row r="8" spans="1:15" ht="15.75" thickBot="1" x14ac:dyDescent="0.3">
      <c r="A8" s="38">
        <v>42502</v>
      </c>
      <c r="B8" s="39">
        <v>38231900</v>
      </c>
      <c r="C8" s="39" t="s">
        <v>127</v>
      </c>
      <c r="D8" s="39" t="s">
        <v>128</v>
      </c>
      <c r="E8" s="39" t="s">
        <v>129</v>
      </c>
      <c r="F8" s="39" t="s">
        <v>130</v>
      </c>
      <c r="G8" s="40">
        <v>21320</v>
      </c>
      <c r="H8" s="40">
        <v>2367354</v>
      </c>
      <c r="I8" s="39">
        <v>111</v>
      </c>
      <c r="J8" s="32">
        <v>126.11</v>
      </c>
      <c r="N8" s="41">
        <v>0</v>
      </c>
    </row>
    <row r="9" spans="1:15" ht="15.75" thickBot="1" x14ac:dyDescent="0.25">
      <c r="A9" s="38">
        <v>42502</v>
      </c>
      <c r="B9" s="39">
        <v>38231900</v>
      </c>
      <c r="C9" s="39" t="s">
        <v>127</v>
      </c>
      <c r="D9" s="39" t="s">
        <v>128</v>
      </c>
      <c r="E9" s="39" t="s">
        <v>129</v>
      </c>
      <c r="F9" s="39" t="s">
        <v>130</v>
      </c>
      <c r="G9" s="40">
        <v>42550</v>
      </c>
      <c r="H9" s="40">
        <v>4952594</v>
      </c>
      <c r="I9" s="39">
        <v>116</v>
      </c>
      <c r="J9" s="32">
        <v>131.52000000000001</v>
      </c>
      <c r="N9" s="43">
        <v>0</v>
      </c>
    </row>
    <row r="10" spans="1:15" ht="15.75" thickBot="1" x14ac:dyDescent="0.3">
      <c r="A10" s="38">
        <v>42496</v>
      </c>
      <c r="B10" s="39">
        <v>38231900</v>
      </c>
      <c r="C10" s="39" t="s">
        <v>127</v>
      </c>
      <c r="D10" s="39" t="s">
        <v>128</v>
      </c>
      <c r="E10" s="39" t="s">
        <v>129</v>
      </c>
      <c r="F10" s="39" t="s">
        <v>130</v>
      </c>
      <c r="G10" s="40">
        <v>16553</v>
      </c>
      <c r="H10" s="40">
        <v>1556351</v>
      </c>
      <c r="I10" s="39">
        <v>94</v>
      </c>
      <c r="J10" s="32">
        <v>107.72</v>
      </c>
      <c r="N10" s="41">
        <v>1</v>
      </c>
    </row>
    <row r="11" spans="1:15" ht="15.75" thickBot="1" x14ac:dyDescent="0.3">
      <c r="A11" s="38">
        <v>42496</v>
      </c>
      <c r="B11" s="39">
        <v>38231900</v>
      </c>
      <c r="C11" s="39" t="s">
        <v>127</v>
      </c>
      <c r="D11" s="39" t="s">
        <v>128</v>
      </c>
      <c r="E11" s="39" t="s">
        <v>129</v>
      </c>
      <c r="F11" s="39" t="s">
        <v>130</v>
      </c>
      <c r="G11" s="40">
        <v>23267</v>
      </c>
      <c r="H11" s="40">
        <v>2187682</v>
      </c>
      <c r="I11" s="39">
        <v>94</v>
      </c>
      <c r="J11" s="32">
        <v>107.72</v>
      </c>
      <c r="N11" s="41"/>
    </row>
    <row r="12" spans="1:15" ht="15.75" thickBot="1" x14ac:dyDescent="0.3">
      <c r="A12" s="38">
        <v>42496</v>
      </c>
      <c r="B12" s="39">
        <v>38231900</v>
      </c>
      <c r="C12" s="39" t="s">
        <v>127</v>
      </c>
      <c r="D12" s="39" t="s">
        <v>128</v>
      </c>
      <c r="E12" s="39" t="s">
        <v>129</v>
      </c>
      <c r="F12" s="39" t="s">
        <v>130</v>
      </c>
      <c r="G12" s="40">
        <v>64240</v>
      </c>
      <c r="H12" s="40">
        <v>7115906</v>
      </c>
      <c r="I12" s="39">
        <v>111</v>
      </c>
      <c r="J12" s="32">
        <v>126.11</v>
      </c>
      <c r="N12" s="41">
        <f t="shared" ref="N12" si="0">N6*N10</f>
        <v>94</v>
      </c>
    </row>
    <row r="13" spans="1:15" ht="15.75" thickBot="1" x14ac:dyDescent="0.25">
      <c r="A13" s="38">
        <v>42478</v>
      </c>
      <c r="B13" s="39">
        <v>38231900</v>
      </c>
      <c r="C13" s="39" t="s">
        <v>132</v>
      </c>
      <c r="D13" s="39" t="s">
        <v>128</v>
      </c>
      <c r="E13" s="39" t="s">
        <v>129</v>
      </c>
      <c r="F13" s="39" t="s">
        <v>130</v>
      </c>
      <c r="G13" s="40">
        <v>21710</v>
      </c>
      <c r="H13" s="40">
        <v>2424699</v>
      </c>
      <c r="I13" s="39">
        <v>112</v>
      </c>
      <c r="J13" s="32">
        <v>127.19</v>
      </c>
      <c r="N13" s="42">
        <f t="shared" ref="N13" si="1">N12*1%</f>
        <v>0.94000000000000006</v>
      </c>
      <c r="O13" s="35">
        <v>0.01</v>
      </c>
    </row>
    <row r="14" spans="1:15" ht="15.75" thickBot="1" x14ac:dyDescent="0.3">
      <c r="A14" s="38">
        <v>42473</v>
      </c>
      <c r="B14" s="39">
        <v>38231900</v>
      </c>
      <c r="C14" s="39" t="s">
        <v>132</v>
      </c>
      <c r="D14" s="39" t="s">
        <v>128</v>
      </c>
      <c r="E14" s="39" t="s">
        <v>129</v>
      </c>
      <c r="F14" s="39" t="s">
        <v>130</v>
      </c>
      <c r="G14" s="40">
        <v>20110</v>
      </c>
      <c r="H14" s="40">
        <v>2253375</v>
      </c>
      <c r="I14" s="39">
        <v>112</v>
      </c>
      <c r="J14" s="32">
        <v>127.19</v>
      </c>
      <c r="N14" s="41">
        <f t="shared" ref="N14" si="2">N12+N13</f>
        <v>94.94</v>
      </c>
    </row>
    <row r="15" spans="1:15" ht="15.75" thickBot="1" x14ac:dyDescent="0.25">
      <c r="A15" s="38">
        <v>42443</v>
      </c>
      <c r="B15" s="39">
        <v>38231900</v>
      </c>
      <c r="C15" s="39" t="s">
        <v>132</v>
      </c>
      <c r="D15" s="39" t="s">
        <v>128</v>
      </c>
      <c r="E15" s="39" t="s">
        <v>129</v>
      </c>
      <c r="F15" s="39" t="s">
        <v>130</v>
      </c>
      <c r="G15" s="40">
        <v>42570</v>
      </c>
      <c r="H15" s="40">
        <v>3654049</v>
      </c>
      <c r="I15" s="39">
        <v>86</v>
      </c>
      <c r="J15" s="32">
        <v>99.06</v>
      </c>
      <c r="N15" s="42">
        <f>N14*7.5%</f>
        <v>7.1204999999999998</v>
      </c>
      <c r="O15" s="44">
        <v>7.4999999999999997E-2</v>
      </c>
    </row>
    <row r="16" spans="1:15" ht="15.75" thickBot="1" x14ac:dyDescent="0.3">
      <c r="A16" s="38">
        <v>42423</v>
      </c>
      <c r="B16" s="39">
        <v>38231900</v>
      </c>
      <c r="C16" s="39" t="s">
        <v>132</v>
      </c>
      <c r="D16" s="39" t="s">
        <v>128</v>
      </c>
      <c r="E16" s="39" t="s">
        <v>129</v>
      </c>
      <c r="F16" s="39" t="s">
        <v>130</v>
      </c>
      <c r="G16" s="40">
        <v>43650</v>
      </c>
      <c r="H16" s="40">
        <v>3792736</v>
      </c>
      <c r="I16" s="39">
        <v>87</v>
      </c>
      <c r="J16" s="32">
        <v>100.14</v>
      </c>
      <c r="N16" s="41">
        <f t="shared" ref="N16" si="3">N14+N15</f>
        <v>102.06049999999999</v>
      </c>
    </row>
    <row r="17" spans="1:15" ht="15.75" thickBot="1" x14ac:dyDescent="0.25">
      <c r="A17" s="38">
        <v>42411</v>
      </c>
      <c r="B17" s="39">
        <v>38231900</v>
      </c>
      <c r="C17" s="39" t="s">
        <v>133</v>
      </c>
      <c r="D17" s="39" t="s">
        <v>128</v>
      </c>
      <c r="E17" s="39" t="s">
        <v>129</v>
      </c>
      <c r="F17" s="39" t="s">
        <v>130</v>
      </c>
      <c r="G17" s="40">
        <v>62180</v>
      </c>
      <c r="H17" s="40">
        <v>5382411</v>
      </c>
      <c r="I17" s="39">
        <v>87</v>
      </c>
      <c r="J17" s="32">
        <v>100.14</v>
      </c>
      <c r="N17" s="42">
        <f>N16*12.5%</f>
        <v>12.757562499999999</v>
      </c>
      <c r="O17" s="44">
        <v>0.125</v>
      </c>
    </row>
    <row r="18" spans="1:15" ht="15.75" thickBot="1" x14ac:dyDescent="0.3">
      <c r="A18" s="38">
        <v>42405</v>
      </c>
      <c r="B18" s="39">
        <v>38231900</v>
      </c>
      <c r="C18" s="39" t="s">
        <v>132</v>
      </c>
      <c r="D18" s="39" t="s">
        <v>128</v>
      </c>
      <c r="E18" s="39" t="s">
        <v>129</v>
      </c>
      <c r="F18" s="39" t="s">
        <v>130</v>
      </c>
      <c r="G18" s="40">
        <v>21360</v>
      </c>
      <c r="H18" s="40">
        <v>1829050</v>
      </c>
      <c r="I18" s="39">
        <v>86</v>
      </c>
      <c r="J18" s="32">
        <v>99.06</v>
      </c>
      <c r="N18" s="41">
        <f t="shared" ref="N18" si="4">N16+N17</f>
        <v>114.8180625</v>
      </c>
    </row>
    <row r="19" spans="1:15" ht="15.75" thickBot="1" x14ac:dyDescent="0.3">
      <c r="A19" s="38">
        <v>42403</v>
      </c>
      <c r="B19" s="39">
        <v>38231900</v>
      </c>
      <c r="C19" s="39" t="s">
        <v>132</v>
      </c>
      <c r="D19" s="39" t="s">
        <v>128</v>
      </c>
      <c r="E19" s="39" t="s">
        <v>129</v>
      </c>
      <c r="F19" s="39" t="s">
        <v>130</v>
      </c>
      <c r="G19" s="40">
        <v>20930</v>
      </c>
      <c r="H19" s="40">
        <v>1809194</v>
      </c>
      <c r="I19" s="39">
        <v>86</v>
      </c>
      <c r="J19" s="32">
        <v>99.06</v>
      </c>
      <c r="N19" s="41">
        <f t="shared" ref="N19" si="5">(N15+N17)*2%</f>
        <v>0.39756124999999998</v>
      </c>
      <c r="O19" s="35">
        <v>0.02</v>
      </c>
    </row>
    <row r="20" spans="1:15" ht="15.75" thickBot="1" x14ac:dyDescent="0.25">
      <c r="A20" s="38">
        <v>42389</v>
      </c>
      <c r="B20" s="39">
        <v>38231900</v>
      </c>
      <c r="C20" s="39" t="s">
        <v>132</v>
      </c>
      <c r="D20" s="39" t="s">
        <v>128</v>
      </c>
      <c r="E20" s="39" t="s">
        <v>129</v>
      </c>
      <c r="F20" s="39" t="s">
        <v>130</v>
      </c>
      <c r="G20" s="40">
        <v>21140</v>
      </c>
      <c r="H20" s="40">
        <v>1786332</v>
      </c>
      <c r="I20" s="39">
        <v>85</v>
      </c>
      <c r="J20" s="32">
        <v>97.98</v>
      </c>
      <c r="N20" s="42">
        <f t="shared" ref="N20" si="6">N19/2</f>
        <v>0.19878062499999999</v>
      </c>
      <c r="O20" s="35">
        <v>0.01</v>
      </c>
    </row>
    <row r="21" spans="1:15" ht="15.75" thickBot="1" x14ac:dyDescent="0.3">
      <c r="A21" s="38">
        <v>42384</v>
      </c>
      <c r="B21" s="39">
        <v>38231900</v>
      </c>
      <c r="C21" s="39" t="s">
        <v>132</v>
      </c>
      <c r="D21" s="39" t="s">
        <v>128</v>
      </c>
      <c r="E21" s="39" t="s">
        <v>129</v>
      </c>
      <c r="F21" s="39" t="s">
        <v>130</v>
      </c>
      <c r="G21" s="40">
        <v>59900</v>
      </c>
      <c r="H21" s="40">
        <v>5081975</v>
      </c>
      <c r="I21" s="39">
        <v>85</v>
      </c>
      <c r="J21" s="32">
        <v>97.98</v>
      </c>
      <c r="N21" s="41">
        <f t="shared" ref="N21" si="7">N18+N19+N20</f>
        <v>115.41440437499999</v>
      </c>
    </row>
    <row r="22" spans="1:15" ht="15.75" thickBot="1" x14ac:dyDescent="0.25">
      <c r="A22" s="38">
        <v>42375</v>
      </c>
      <c r="B22" s="39">
        <v>38231900</v>
      </c>
      <c r="C22" s="39" t="s">
        <v>132</v>
      </c>
      <c r="D22" s="39" t="s">
        <v>128</v>
      </c>
      <c r="E22" s="39" t="s">
        <v>129</v>
      </c>
      <c r="F22" s="39" t="s">
        <v>130</v>
      </c>
      <c r="G22" s="40">
        <v>60230</v>
      </c>
      <c r="H22" s="40">
        <v>5089013</v>
      </c>
      <c r="I22" s="39">
        <v>84</v>
      </c>
      <c r="J22" s="32">
        <v>96.9</v>
      </c>
      <c r="N22" s="42">
        <f t="shared" ref="N22" si="8">N21*4%</f>
        <v>4.6165761749999996</v>
      </c>
      <c r="O22" s="35">
        <v>0.04</v>
      </c>
    </row>
    <row r="23" spans="1:15" ht="15.75" thickBot="1" x14ac:dyDescent="0.3">
      <c r="A23" s="38">
        <v>42362</v>
      </c>
      <c r="B23" s="39">
        <v>38231900</v>
      </c>
      <c r="C23" s="39" t="s">
        <v>132</v>
      </c>
      <c r="D23" s="39" t="s">
        <v>128</v>
      </c>
      <c r="E23" s="39" t="s">
        <v>129</v>
      </c>
      <c r="F23" s="39" t="s">
        <v>130</v>
      </c>
      <c r="G23" s="40">
        <v>20110</v>
      </c>
      <c r="H23" s="40">
        <v>1698951</v>
      </c>
      <c r="I23" s="39">
        <v>84</v>
      </c>
      <c r="J23" s="32">
        <v>96.9</v>
      </c>
      <c r="N23" s="41">
        <f t="shared" ref="N23" si="9">N21+N22</f>
        <v>120.03098055</v>
      </c>
    </row>
    <row r="24" spans="1:15" ht="15.75" thickBot="1" x14ac:dyDescent="0.25">
      <c r="A24" s="38">
        <v>42355</v>
      </c>
      <c r="B24" s="39">
        <v>38231900</v>
      </c>
      <c r="C24" s="39" t="s">
        <v>132</v>
      </c>
      <c r="D24" s="39" t="s">
        <v>128</v>
      </c>
      <c r="E24" s="39" t="s">
        <v>129</v>
      </c>
      <c r="F24" s="39" t="s">
        <v>130</v>
      </c>
      <c r="G24" s="40">
        <v>60310</v>
      </c>
      <c r="H24" s="40">
        <v>5119563</v>
      </c>
      <c r="I24" s="39">
        <v>85</v>
      </c>
      <c r="J24" s="32">
        <v>97.98</v>
      </c>
      <c r="N24" s="42">
        <f t="shared" ref="N24" si="10">N12*1%</f>
        <v>0.94000000000000006</v>
      </c>
      <c r="O24" s="35">
        <v>-0.01</v>
      </c>
    </row>
    <row r="25" spans="1:15" ht="15.75" thickBot="1" x14ac:dyDescent="0.25">
      <c r="A25" s="38">
        <v>42348</v>
      </c>
      <c r="B25" s="39">
        <v>38231900</v>
      </c>
      <c r="C25" s="39" t="s">
        <v>132</v>
      </c>
      <c r="D25" s="39" t="s">
        <v>128</v>
      </c>
      <c r="E25" s="39" t="s">
        <v>129</v>
      </c>
      <c r="F25" s="39" t="s">
        <v>130</v>
      </c>
      <c r="G25" s="40">
        <v>61270</v>
      </c>
      <c r="H25" s="40">
        <v>5195217</v>
      </c>
      <c r="I25" s="39">
        <v>85</v>
      </c>
      <c r="J25" s="32">
        <v>97.98</v>
      </c>
      <c r="N25" s="43">
        <f t="shared" ref="N25" si="11">N23-N24</f>
        <v>119.09098055</v>
      </c>
    </row>
    <row r="26" spans="1:15" ht="15.75" thickBot="1" x14ac:dyDescent="0.25">
      <c r="A26" s="38">
        <v>42327</v>
      </c>
      <c r="B26" s="39">
        <v>38231900</v>
      </c>
      <c r="C26" s="39" t="s">
        <v>132</v>
      </c>
      <c r="D26" s="39" t="s">
        <v>128</v>
      </c>
      <c r="E26" s="39" t="s">
        <v>129</v>
      </c>
      <c r="F26" s="39" t="s">
        <v>130</v>
      </c>
      <c r="G26" s="40">
        <v>19960</v>
      </c>
      <c r="H26" s="40">
        <v>1422568</v>
      </c>
      <c r="I26" s="39">
        <v>71</v>
      </c>
      <c r="J26" s="32">
        <v>82.83</v>
      </c>
      <c r="N26" s="43"/>
    </row>
    <row r="27" spans="1:15" ht="15.75" thickBot="1" x14ac:dyDescent="0.25">
      <c r="A27" s="38">
        <v>42327</v>
      </c>
      <c r="B27" s="39">
        <v>38231900</v>
      </c>
      <c r="C27" s="39" t="s">
        <v>132</v>
      </c>
      <c r="D27" s="39" t="s">
        <v>128</v>
      </c>
      <c r="E27" s="39" t="s">
        <v>129</v>
      </c>
      <c r="F27" s="39" t="s">
        <v>130</v>
      </c>
      <c r="G27" s="40">
        <v>39840</v>
      </c>
      <c r="H27" s="40">
        <v>3343902</v>
      </c>
      <c r="I27" s="39">
        <v>84</v>
      </c>
      <c r="J27" s="32">
        <v>96.9</v>
      </c>
      <c r="N27" s="42">
        <v>6</v>
      </c>
    </row>
    <row r="28" spans="1:15" ht="15.75" thickBot="1" x14ac:dyDescent="0.25">
      <c r="A28" s="38">
        <v>42324</v>
      </c>
      <c r="B28" s="39">
        <v>38231900</v>
      </c>
      <c r="C28" s="39" t="s">
        <v>132</v>
      </c>
      <c r="D28" s="39" t="s">
        <v>128</v>
      </c>
      <c r="E28" s="39" t="s">
        <v>129</v>
      </c>
      <c r="F28" s="39" t="s">
        <v>130</v>
      </c>
      <c r="G28" s="40">
        <v>60920</v>
      </c>
      <c r="H28" s="40">
        <v>4373992</v>
      </c>
      <c r="I28" s="39">
        <v>72</v>
      </c>
      <c r="J28" s="32">
        <v>83.91</v>
      </c>
      <c r="N28" s="43">
        <f>N25+N26+N27</f>
        <v>125.09098055</v>
      </c>
    </row>
    <row r="29" spans="1:15" ht="15.75" thickBot="1" x14ac:dyDescent="0.25">
      <c r="A29" s="38">
        <v>42317</v>
      </c>
      <c r="B29" s="39">
        <v>38231900</v>
      </c>
      <c r="C29" s="39" t="s">
        <v>132</v>
      </c>
      <c r="D29" s="39" t="s">
        <v>128</v>
      </c>
      <c r="E29" s="39" t="s">
        <v>129</v>
      </c>
      <c r="F29" s="39" t="s">
        <v>130</v>
      </c>
      <c r="G29" s="40">
        <v>40480</v>
      </c>
      <c r="H29" s="40">
        <v>2869883</v>
      </c>
      <c r="I29" s="39">
        <v>71</v>
      </c>
      <c r="J29" s="32">
        <v>82.83</v>
      </c>
      <c r="N29" s="43">
        <v>0</v>
      </c>
    </row>
    <row r="30" spans="1:15" ht="15.75" thickBot="1" x14ac:dyDescent="0.25">
      <c r="A30" s="38">
        <v>42293</v>
      </c>
      <c r="B30" s="39">
        <v>38231900</v>
      </c>
      <c r="C30" s="39" t="s">
        <v>132</v>
      </c>
      <c r="D30" s="39" t="s">
        <v>128</v>
      </c>
      <c r="E30" s="39" t="s">
        <v>129</v>
      </c>
      <c r="F30" s="39" t="s">
        <v>130</v>
      </c>
      <c r="G30" s="40">
        <v>40400</v>
      </c>
      <c r="H30" s="40">
        <v>3385700</v>
      </c>
      <c r="I30" s="39">
        <v>84</v>
      </c>
      <c r="J30" s="32">
        <v>96.9</v>
      </c>
      <c r="N30" s="42"/>
    </row>
    <row r="31" spans="1:15" ht="15.75" thickBot="1" x14ac:dyDescent="0.25">
      <c r="A31" s="38">
        <v>42285</v>
      </c>
      <c r="B31" s="39">
        <v>38231900</v>
      </c>
      <c r="C31" s="39" t="s">
        <v>132</v>
      </c>
      <c r="D31" s="39" t="s">
        <v>128</v>
      </c>
      <c r="E31" s="39" t="s">
        <v>129</v>
      </c>
      <c r="F31" s="39" t="s">
        <v>130</v>
      </c>
      <c r="G31" s="40">
        <v>20560</v>
      </c>
      <c r="H31" s="40">
        <v>1721694</v>
      </c>
      <c r="I31" s="39">
        <v>84</v>
      </c>
      <c r="J31" s="32">
        <v>96.9</v>
      </c>
      <c r="N31" s="43">
        <f>(N28+N29)</f>
        <v>125.09098055</v>
      </c>
    </row>
    <row r="32" spans="1:15" ht="15.75" thickBot="1" x14ac:dyDescent="0.3">
      <c r="A32" s="38">
        <v>42261</v>
      </c>
      <c r="B32" s="39">
        <v>38231900</v>
      </c>
      <c r="C32" s="39" t="s">
        <v>132</v>
      </c>
      <c r="D32" s="39" t="s">
        <v>128</v>
      </c>
      <c r="E32" s="39" t="s">
        <v>129</v>
      </c>
      <c r="F32" s="39" t="s">
        <v>130</v>
      </c>
      <c r="G32" s="40">
        <v>61240</v>
      </c>
      <c r="H32" s="40">
        <v>5281284</v>
      </c>
      <c r="I32" s="39">
        <v>86</v>
      </c>
      <c r="J32" s="32">
        <v>99.06</v>
      </c>
      <c r="N32" s="41"/>
    </row>
    <row r="33" spans="1:15" ht="15.75" thickBot="1" x14ac:dyDescent="0.3">
      <c r="A33" s="38">
        <v>42249</v>
      </c>
      <c r="B33" s="39">
        <v>38231900</v>
      </c>
      <c r="C33" s="39" t="s">
        <v>132</v>
      </c>
      <c r="D33" s="39" t="s">
        <v>128</v>
      </c>
      <c r="E33" s="39" t="s">
        <v>129</v>
      </c>
      <c r="F33" s="39" t="s">
        <v>130</v>
      </c>
      <c r="G33" s="40">
        <v>39950</v>
      </c>
      <c r="H33" s="40">
        <v>3393909</v>
      </c>
      <c r="I33" s="39">
        <v>85</v>
      </c>
      <c r="J33" s="32">
        <v>97.98</v>
      </c>
      <c r="N33" s="41">
        <f t="shared" ref="N33" si="12">N17+N22</f>
        <v>17.374138674999998</v>
      </c>
      <c r="O33" s="32" t="s">
        <v>134</v>
      </c>
    </row>
    <row r="34" spans="1:15" ht="15.75" thickBot="1" x14ac:dyDescent="0.3">
      <c r="A34" s="45">
        <v>42355</v>
      </c>
      <c r="B34" s="46">
        <v>38231900</v>
      </c>
      <c r="C34" s="46" t="s">
        <v>132</v>
      </c>
      <c r="D34" s="46" t="s">
        <v>128</v>
      </c>
      <c r="E34" s="46" t="s">
        <v>129</v>
      </c>
      <c r="F34" s="46" t="s">
        <v>130</v>
      </c>
      <c r="G34" s="47">
        <v>60310</v>
      </c>
      <c r="H34" s="47">
        <v>5119563</v>
      </c>
      <c r="I34" s="46">
        <v>85</v>
      </c>
      <c r="J34" s="32">
        <v>97.98</v>
      </c>
      <c r="N34" s="41"/>
    </row>
    <row r="35" spans="1:15" ht="15.75" thickBot="1" x14ac:dyDescent="0.3">
      <c r="A35" s="45">
        <v>42348</v>
      </c>
      <c r="B35" s="46">
        <v>38231900</v>
      </c>
      <c r="C35" s="46" t="s">
        <v>132</v>
      </c>
      <c r="D35" s="46" t="s">
        <v>128</v>
      </c>
      <c r="E35" s="46" t="s">
        <v>129</v>
      </c>
      <c r="F35" s="46" t="s">
        <v>130</v>
      </c>
      <c r="G35" s="47">
        <v>61270</v>
      </c>
      <c r="H35" s="47">
        <v>5195217</v>
      </c>
      <c r="I35" s="46">
        <v>85</v>
      </c>
      <c r="J35" s="32">
        <v>97.98</v>
      </c>
      <c r="N35" s="41">
        <f t="shared" ref="N35" si="13">N31-N33</f>
        <v>107.716841875</v>
      </c>
      <c r="O35" s="32" t="s">
        <v>135</v>
      </c>
    </row>
    <row r="36" spans="1:15" ht="15.75" thickBot="1" x14ac:dyDescent="0.25">
      <c r="A36" s="45">
        <v>42327</v>
      </c>
      <c r="B36" s="46">
        <v>38231900</v>
      </c>
      <c r="C36" s="46" t="s">
        <v>132</v>
      </c>
      <c r="D36" s="46" t="s">
        <v>128</v>
      </c>
      <c r="E36" s="46" t="s">
        <v>129</v>
      </c>
      <c r="F36" s="46" t="s">
        <v>130</v>
      </c>
      <c r="G36" s="47">
        <v>19960</v>
      </c>
      <c r="H36" s="47">
        <v>1422568</v>
      </c>
      <c r="I36" s="46">
        <v>71</v>
      </c>
      <c r="J36" s="32">
        <v>82.83</v>
      </c>
      <c r="N36" s="36"/>
    </row>
    <row r="37" spans="1:15" ht="15.75" thickBot="1" x14ac:dyDescent="0.3">
      <c r="A37" s="45">
        <v>42327</v>
      </c>
      <c r="B37" s="46">
        <v>38231900</v>
      </c>
      <c r="C37" s="46" t="s">
        <v>132</v>
      </c>
      <c r="D37" s="46" t="s">
        <v>128</v>
      </c>
      <c r="E37" s="46" t="s">
        <v>129</v>
      </c>
      <c r="F37" s="46" t="s">
        <v>130</v>
      </c>
      <c r="G37" s="47">
        <v>39840</v>
      </c>
      <c r="H37" s="47">
        <v>3343902</v>
      </c>
      <c r="I37" s="46">
        <v>84</v>
      </c>
      <c r="J37" s="32">
        <v>96.9</v>
      </c>
      <c r="N37" s="41">
        <v>0</v>
      </c>
      <c r="O37" s="44">
        <v>-7.4999999999999997E-2</v>
      </c>
    </row>
    <row r="38" spans="1:15" ht="15.75" thickBot="1" x14ac:dyDescent="0.3">
      <c r="A38" s="45">
        <v>42324</v>
      </c>
      <c r="B38" s="46">
        <v>38231900</v>
      </c>
      <c r="C38" s="46" t="s">
        <v>132</v>
      </c>
      <c r="D38" s="46" t="s">
        <v>128</v>
      </c>
      <c r="E38" s="46" t="s">
        <v>129</v>
      </c>
      <c r="F38" s="46" t="s">
        <v>130</v>
      </c>
      <c r="G38" s="47">
        <v>60920</v>
      </c>
      <c r="H38" s="47">
        <v>4373992</v>
      </c>
      <c r="I38" s="46">
        <v>72</v>
      </c>
      <c r="J38" s="32">
        <v>83.91</v>
      </c>
      <c r="N38" s="48"/>
    </row>
    <row r="39" spans="1:15" ht="15.75" thickBot="1" x14ac:dyDescent="0.3">
      <c r="A39" s="45">
        <v>42317</v>
      </c>
      <c r="B39" s="46">
        <v>38231900</v>
      </c>
      <c r="C39" s="46" t="s">
        <v>132</v>
      </c>
      <c r="D39" s="46" t="s">
        <v>128</v>
      </c>
      <c r="E39" s="46" t="s">
        <v>129</v>
      </c>
      <c r="F39" s="46" t="s">
        <v>130</v>
      </c>
      <c r="G39" s="47">
        <v>40480</v>
      </c>
      <c r="H39" s="47">
        <v>2869883</v>
      </c>
      <c r="I39" s="46">
        <v>71</v>
      </c>
      <c r="J39" s="32">
        <v>82.83</v>
      </c>
      <c r="N39" s="41">
        <f>N35-N37</f>
        <v>107.716841875</v>
      </c>
    </row>
    <row r="40" spans="1:15" ht="15.75" thickBot="1" x14ac:dyDescent="0.25">
      <c r="A40" s="45">
        <v>42293</v>
      </c>
      <c r="B40" s="46">
        <v>38231900</v>
      </c>
      <c r="C40" s="46" t="s">
        <v>132</v>
      </c>
      <c r="D40" s="46" t="s">
        <v>128</v>
      </c>
      <c r="E40" s="46" t="s">
        <v>129</v>
      </c>
      <c r="F40" s="46" t="s">
        <v>130</v>
      </c>
      <c r="G40" s="47">
        <v>40400</v>
      </c>
      <c r="H40" s="47">
        <v>3385700</v>
      </c>
      <c r="I40" s="46">
        <v>84</v>
      </c>
      <c r="J40" s="32">
        <v>96.9</v>
      </c>
    </row>
    <row r="41" spans="1:15" ht="15.75" thickBot="1" x14ac:dyDescent="0.25">
      <c r="A41" s="45">
        <v>42285</v>
      </c>
      <c r="B41" s="46">
        <v>38231900</v>
      </c>
      <c r="C41" s="46" t="s">
        <v>132</v>
      </c>
      <c r="D41" s="46" t="s">
        <v>128</v>
      </c>
      <c r="E41" s="46" t="s">
        <v>129</v>
      </c>
      <c r="F41" s="46" t="s">
        <v>130</v>
      </c>
      <c r="G41" s="47">
        <v>20560</v>
      </c>
      <c r="H41" s="47">
        <v>1721694</v>
      </c>
      <c r="I41" s="46">
        <v>84</v>
      </c>
      <c r="J41" s="32">
        <v>96.9</v>
      </c>
    </row>
    <row r="42" spans="1:15" ht="15.75" thickBot="1" x14ac:dyDescent="0.25">
      <c r="A42" s="45">
        <v>42261</v>
      </c>
      <c r="B42" s="46">
        <v>38231900</v>
      </c>
      <c r="C42" s="46" t="s">
        <v>132</v>
      </c>
      <c r="D42" s="46" t="s">
        <v>128</v>
      </c>
      <c r="E42" s="46" t="s">
        <v>129</v>
      </c>
      <c r="F42" s="46" t="s">
        <v>130</v>
      </c>
      <c r="G42" s="47">
        <v>61240</v>
      </c>
      <c r="H42" s="47">
        <v>5281284</v>
      </c>
      <c r="I42" s="46">
        <v>86</v>
      </c>
      <c r="J42" s="32">
        <v>99.06</v>
      </c>
    </row>
    <row r="43" spans="1:15" ht="15.75" thickBot="1" x14ac:dyDescent="0.25">
      <c r="A43" s="45">
        <v>42249</v>
      </c>
      <c r="B43" s="46">
        <v>38231900</v>
      </c>
      <c r="C43" s="46" t="s">
        <v>132</v>
      </c>
      <c r="D43" s="46" t="s">
        <v>128</v>
      </c>
      <c r="E43" s="46" t="s">
        <v>129</v>
      </c>
      <c r="F43" s="46" t="s">
        <v>130</v>
      </c>
      <c r="G43" s="47">
        <v>39950</v>
      </c>
      <c r="H43" s="47">
        <v>3393909</v>
      </c>
      <c r="I43" s="46">
        <v>85</v>
      </c>
      <c r="J43" s="32">
        <v>97.98</v>
      </c>
    </row>
    <row r="44" spans="1:15" ht="15.75" thickBot="1" x14ac:dyDescent="0.25">
      <c r="A44" s="45">
        <v>42233</v>
      </c>
      <c r="B44" s="46">
        <v>38231900</v>
      </c>
      <c r="C44" s="46" t="s">
        <v>133</v>
      </c>
      <c r="D44" s="46" t="s">
        <v>128</v>
      </c>
      <c r="E44" s="46" t="s">
        <v>129</v>
      </c>
      <c r="F44" s="46" t="s">
        <v>130</v>
      </c>
      <c r="G44" s="47">
        <v>41560</v>
      </c>
      <c r="H44" s="47">
        <v>3486216</v>
      </c>
      <c r="I44" s="46">
        <v>84</v>
      </c>
      <c r="J44" s="32">
        <v>96.9</v>
      </c>
    </row>
    <row r="45" spans="1:15" ht="15.75" thickBot="1" x14ac:dyDescent="0.25">
      <c r="A45" s="45">
        <v>42228</v>
      </c>
      <c r="B45" s="46">
        <v>38231900</v>
      </c>
      <c r="C45" s="46" t="s">
        <v>132</v>
      </c>
      <c r="D45" s="46" t="s">
        <v>128</v>
      </c>
      <c r="E45" s="46" t="s">
        <v>129</v>
      </c>
      <c r="F45" s="46" t="s">
        <v>130</v>
      </c>
      <c r="G45" s="47">
        <v>41810</v>
      </c>
      <c r="H45" s="47">
        <v>3464946</v>
      </c>
      <c r="I45" s="46">
        <v>83</v>
      </c>
      <c r="J45" s="32">
        <v>95.81</v>
      </c>
    </row>
    <row r="46" spans="1:15" ht="15.75" thickBot="1" x14ac:dyDescent="0.25">
      <c r="A46" s="45">
        <v>42209</v>
      </c>
      <c r="B46" s="46">
        <v>38231900</v>
      </c>
      <c r="C46" s="46" t="s">
        <v>132</v>
      </c>
      <c r="D46" s="46" t="s">
        <v>128</v>
      </c>
      <c r="E46" s="46" t="s">
        <v>129</v>
      </c>
      <c r="F46" s="46" t="s">
        <v>130</v>
      </c>
      <c r="G46" s="47">
        <v>61450</v>
      </c>
      <c r="H46" s="47">
        <v>5139841</v>
      </c>
      <c r="I46" s="46">
        <v>84</v>
      </c>
      <c r="J46" s="32">
        <v>96.9</v>
      </c>
    </row>
    <row r="47" spans="1:15" ht="15.75" thickBot="1" x14ac:dyDescent="0.25">
      <c r="A47" s="45">
        <v>42206</v>
      </c>
      <c r="B47" s="46">
        <v>38231900</v>
      </c>
      <c r="C47" s="46" t="s">
        <v>132</v>
      </c>
      <c r="D47" s="46" t="s">
        <v>128</v>
      </c>
      <c r="E47" s="46" t="s">
        <v>129</v>
      </c>
      <c r="F47" s="46" t="s">
        <v>130</v>
      </c>
      <c r="G47" s="47">
        <v>80080</v>
      </c>
      <c r="H47" s="47">
        <v>6709086</v>
      </c>
      <c r="I47" s="46">
        <v>84</v>
      </c>
      <c r="J47" s="32">
        <v>96.9</v>
      </c>
    </row>
    <row r="48" spans="1:15" ht="15.75" thickBot="1" x14ac:dyDescent="0.25">
      <c r="A48" s="45">
        <v>42200</v>
      </c>
      <c r="B48" s="46">
        <v>38231900</v>
      </c>
      <c r="C48" s="46" t="s">
        <v>132</v>
      </c>
      <c r="D48" s="46" t="s">
        <v>128</v>
      </c>
      <c r="E48" s="46" t="s">
        <v>129</v>
      </c>
      <c r="F48" s="46" t="s">
        <v>130</v>
      </c>
      <c r="G48" s="47">
        <v>40270</v>
      </c>
      <c r="H48" s="47">
        <v>3380310</v>
      </c>
      <c r="I48" s="46">
        <v>84</v>
      </c>
      <c r="J48" s="32">
        <v>96.9</v>
      </c>
    </row>
    <row r="49" spans="1:10" ht="15.75" thickBot="1" x14ac:dyDescent="0.25">
      <c r="A49" s="45">
        <v>42188</v>
      </c>
      <c r="B49" s="46">
        <v>38231900</v>
      </c>
      <c r="C49" s="46" t="s">
        <v>133</v>
      </c>
      <c r="D49" s="46" t="s">
        <v>128</v>
      </c>
      <c r="E49" s="46" t="s">
        <v>129</v>
      </c>
      <c r="F49" s="46" t="s">
        <v>130</v>
      </c>
      <c r="G49" s="47">
        <v>20390</v>
      </c>
      <c r="H49" s="47">
        <v>1718003</v>
      </c>
      <c r="I49" s="46">
        <v>84</v>
      </c>
      <c r="J49" s="32">
        <v>96.9</v>
      </c>
    </row>
    <row r="50" spans="1:10" ht="15.75" thickBot="1" x14ac:dyDescent="0.25">
      <c r="A50" s="45">
        <v>42184</v>
      </c>
      <c r="B50" s="46">
        <v>38231900</v>
      </c>
      <c r="C50" s="46" t="s">
        <v>133</v>
      </c>
      <c r="D50" s="46" t="s">
        <v>128</v>
      </c>
      <c r="E50" s="46" t="s">
        <v>129</v>
      </c>
      <c r="F50" s="46" t="s">
        <v>130</v>
      </c>
      <c r="G50" s="47">
        <v>20470</v>
      </c>
      <c r="H50" s="47">
        <v>1724264</v>
      </c>
      <c r="I50" s="46">
        <v>84</v>
      </c>
      <c r="J50" s="32">
        <v>96.9</v>
      </c>
    </row>
    <row r="51" spans="1:10" ht="15.75" thickBot="1" x14ac:dyDescent="0.25">
      <c r="A51" s="45">
        <v>42181</v>
      </c>
      <c r="B51" s="46">
        <v>38231900</v>
      </c>
      <c r="C51" s="46" t="s">
        <v>133</v>
      </c>
      <c r="D51" s="46" t="s">
        <v>128</v>
      </c>
      <c r="E51" s="46" t="s">
        <v>129</v>
      </c>
      <c r="F51" s="46" t="s">
        <v>130</v>
      </c>
      <c r="G51" s="47">
        <v>19970</v>
      </c>
      <c r="H51" s="47">
        <v>1952336</v>
      </c>
      <c r="I51" s="46">
        <v>98</v>
      </c>
    </row>
    <row r="52" spans="1:10" ht="15.75" thickBot="1" x14ac:dyDescent="0.25">
      <c r="A52" s="45">
        <v>42181</v>
      </c>
      <c r="B52" s="46">
        <v>38231900</v>
      </c>
      <c r="C52" s="46" t="s">
        <v>133</v>
      </c>
      <c r="D52" s="46" t="s">
        <v>128</v>
      </c>
      <c r="E52" s="46" t="s">
        <v>129</v>
      </c>
      <c r="F52" s="46" t="s">
        <v>130</v>
      </c>
      <c r="G52" s="47">
        <v>20870</v>
      </c>
      <c r="H52" s="47">
        <v>1748848</v>
      </c>
      <c r="I52" s="46">
        <v>84</v>
      </c>
      <c r="J52" s="32">
        <v>96.9</v>
      </c>
    </row>
    <row r="53" spans="1:10" ht="15.75" thickBot="1" x14ac:dyDescent="0.25">
      <c r="A53" s="45">
        <v>42171</v>
      </c>
      <c r="B53" s="46">
        <v>38231900</v>
      </c>
      <c r="C53" s="46" t="s">
        <v>133</v>
      </c>
      <c r="D53" s="46" t="s">
        <v>128</v>
      </c>
      <c r="E53" s="46" t="s">
        <v>129</v>
      </c>
      <c r="F53" s="46" t="s">
        <v>130</v>
      </c>
      <c r="G53" s="47">
        <v>20100</v>
      </c>
      <c r="H53" s="47">
        <v>1963550</v>
      </c>
      <c r="I53" s="46">
        <v>98</v>
      </c>
    </row>
    <row r="54" spans="1:10" ht="15.75" thickBot="1" x14ac:dyDescent="0.25">
      <c r="A54" s="45">
        <v>42167</v>
      </c>
      <c r="B54" s="46">
        <v>38231900</v>
      </c>
      <c r="C54" s="46" t="s">
        <v>133</v>
      </c>
      <c r="D54" s="46" t="s">
        <v>128</v>
      </c>
      <c r="E54" s="46" t="s">
        <v>129</v>
      </c>
      <c r="F54" s="46" t="s">
        <v>130</v>
      </c>
      <c r="G54" s="47">
        <v>40000</v>
      </c>
      <c r="H54" s="47">
        <v>3908783</v>
      </c>
      <c r="I54" s="46">
        <v>98</v>
      </c>
    </row>
    <row r="55" spans="1:10" ht="15.75" thickBot="1" x14ac:dyDescent="0.25">
      <c r="A55" s="45">
        <v>42160</v>
      </c>
      <c r="B55" s="46">
        <v>38231900</v>
      </c>
      <c r="C55" s="46" t="s">
        <v>133</v>
      </c>
      <c r="D55" s="46" t="s">
        <v>128</v>
      </c>
      <c r="E55" s="46" t="s">
        <v>129</v>
      </c>
      <c r="F55" s="46" t="s">
        <v>130</v>
      </c>
      <c r="G55" s="47">
        <v>19560</v>
      </c>
      <c r="H55" s="47">
        <v>1900790</v>
      </c>
      <c r="I55" s="46">
        <v>97</v>
      </c>
    </row>
    <row r="56" spans="1:10" ht="15.75" thickBot="1" x14ac:dyDescent="0.25">
      <c r="A56" s="45">
        <v>42147</v>
      </c>
      <c r="B56" s="46">
        <v>38231900</v>
      </c>
      <c r="C56" s="46" t="s">
        <v>132</v>
      </c>
      <c r="D56" s="46" t="s">
        <v>128</v>
      </c>
      <c r="E56" s="46" t="s">
        <v>129</v>
      </c>
      <c r="F56" s="46" t="s">
        <v>130</v>
      </c>
      <c r="G56" s="47">
        <v>40040</v>
      </c>
      <c r="H56" s="47">
        <v>3888277</v>
      </c>
      <c r="I56" s="46">
        <v>97</v>
      </c>
    </row>
    <row r="57" spans="1:10" ht="15.75" thickBot="1" x14ac:dyDescent="0.25">
      <c r="A57" s="45">
        <v>42147</v>
      </c>
      <c r="B57" s="46">
        <v>38231900</v>
      </c>
      <c r="C57" s="46" t="s">
        <v>132</v>
      </c>
      <c r="D57" s="46" t="s">
        <v>128</v>
      </c>
      <c r="E57" s="46" t="s">
        <v>129</v>
      </c>
      <c r="F57" s="46" t="s">
        <v>130</v>
      </c>
      <c r="G57" s="47">
        <v>42040</v>
      </c>
      <c r="H57" s="47">
        <v>4070322</v>
      </c>
      <c r="I57" s="46">
        <v>97</v>
      </c>
    </row>
    <row r="58" spans="1:10" ht="15.75" thickBot="1" x14ac:dyDescent="0.25">
      <c r="A58" s="45">
        <v>42142</v>
      </c>
      <c r="B58" s="46">
        <v>38231900</v>
      </c>
      <c r="C58" s="46" t="s">
        <v>132</v>
      </c>
      <c r="D58" s="46" t="s">
        <v>128</v>
      </c>
      <c r="E58" s="46" t="s">
        <v>129</v>
      </c>
      <c r="F58" s="46" t="s">
        <v>130</v>
      </c>
      <c r="G58" s="47">
        <v>19770</v>
      </c>
      <c r="H58" s="47">
        <v>1921383</v>
      </c>
      <c r="I58" s="46">
        <v>97</v>
      </c>
    </row>
    <row r="59" spans="1:10" ht="15.75" thickBot="1" x14ac:dyDescent="0.25">
      <c r="A59" s="45">
        <v>42139</v>
      </c>
      <c r="B59" s="46">
        <v>38231900</v>
      </c>
      <c r="C59" s="46" t="s">
        <v>133</v>
      </c>
      <c r="D59" s="46" t="s">
        <v>128</v>
      </c>
      <c r="E59" s="46" t="s">
        <v>129</v>
      </c>
      <c r="F59" s="46" t="s">
        <v>130</v>
      </c>
      <c r="G59" s="47">
        <v>40090</v>
      </c>
      <c r="H59" s="47">
        <v>3892828</v>
      </c>
      <c r="I59" s="46">
        <v>97</v>
      </c>
    </row>
    <row r="60" spans="1:10" ht="15.75" thickBot="1" x14ac:dyDescent="0.25">
      <c r="A60" s="45">
        <v>42132</v>
      </c>
      <c r="B60" s="46">
        <v>38231900</v>
      </c>
      <c r="C60" s="46" t="s">
        <v>132</v>
      </c>
      <c r="D60" s="46" t="s">
        <v>128</v>
      </c>
      <c r="E60" s="46" t="s">
        <v>129</v>
      </c>
      <c r="F60" s="46" t="s">
        <v>130</v>
      </c>
      <c r="G60" s="47">
        <v>19960</v>
      </c>
      <c r="H60" s="47">
        <v>1896499</v>
      </c>
      <c r="I60" s="46">
        <v>95</v>
      </c>
    </row>
    <row r="61" spans="1:10" ht="15.75" thickBot="1" x14ac:dyDescent="0.25">
      <c r="A61" s="45">
        <v>42126</v>
      </c>
      <c r="B61" s="46">
        <v>38231900</v>
      </c>
      <c r="C61" s="46" t="s">
        <v>132</v>
      </c>
      <c r="D61" s="46" t="s">
        <v>128</v>
      </c>
      <c r="E61" s="46" t="s">
        <v>129</v>
      </c>
      <c r="F61" s="46" t="s">
        <v>130</v>
      </c>
      <c r="G61" s="47">
        <v>60140</v>
      </c>
      <c r="H61" s="47">
        <v>5024146</v>
      </c>
      <c r="I61" s="46">
        <v>84</v>
      </c>
      <c r="J61" s="32">
        <v>96.9</v>
      </c>
    </row>
    <row r="62" spans="1:10" ht="15.75" thickBot="1" x14ac:dyDescent="0.25">
      <c r="A62" s="45">
        <v>42118</v>
      </c>
      <c r="B62" s="46">
        <v>38231900</v>
      </c>
      <c r="C62" s="46" t="s">
        <v>132</v>
      </c>
      <c r="D62" s="46" t="s">
        <v>128</v>
      </c>
      <c r="E62" s="46" t="s">
        <v>129</v>
      </c>
      <c r="F62" s="46" t="s">
        <v>130</v>
      </c>
      <c r="G62" s="47">
        <v>19990</v>
      </c>
      <c r="H62" s="47">
        <v>1670318</v>
      </c>
      <c r="I62" s="46">
        <v>84</v>
      </c>
      <c r="J62" s="32">
        <v>96.9</v>
      </c>
    </row>
    <row r="63" spans="1:10" ht="15.75" thickBot="1" x14ac:dyDescent="0.25">
      <c r="A63" s="45">
        <v>42118</v>
      </c>
      <c r="B63" s="46">
        <v>38231900</v>
      </c>
      <c r="C63" s="46" t="s">
        <v>133</v>
      </c>
      <c r="D63" s="46" t="s">
        <v>128</v>
      </c>
      <c r="E63" s="46" t="s">
        <v>129</v>
      </c>
      <c r="F63" s="46" t="s">
        <v>130</v>
      </c>
      <c r="G63" s="47">
        <v>39990</v>
      </c>
      <c r="H63" s="47">
        <v>3341413</v>
      </c>
      <c r="I63" s="46">
        <v>84</v>
      </c>
      <c r="J63" s="32">
        <v>96.9</v>
      </c>
    </row>
    <row r="64" spans="1:10" ht="15.75" thickBot="1" x14ac:dyDescent="0.25">
      <c r="A64" s="45">
        <v>42167</v>
      </c>
      <c r="B64" s="46">
        <v>38231900</v>
      </c>
      <c r="C64" s="46" t="s">
        <v>133</v>
      </c>
      <c r="D64" s="46" t="s">
        <v>128</v>
      </c>
      <c r="E64" s="46" t="s">
        <v>129</v>
      </c>
      <c r="F64" s="46" t="s">
        <v>130</v>
      </c>
      <c r="G64" s="47">
        <v>40000</v>
      </c>
      <c r="H64" s="47">
        <v>3908783</v>
      </c>
      <c r="I64" s="46">
        <v>98</v>
      </c>
    </row>
    <row r="65" spans="1:10" ht="15.75" thickBot="1" x14ac:dyDescent="0.25">
      <c r="A65" s="45">
        <v>42160</v>
      </c>
      <c r="B65" s="46">
        <v>38231900</v>
      </c>
      <c r="C65" s="46" t="s">
        <v>133</v>
      </c>
      <c r="D65" s="46" t="s">
        <v>128</v>
      </c>
      <c r="E65" s="46" t="s">
        <v>129</v>
      </c>
      <c r="F65" s="46" t="s">
        <v>130</v>
      </c>
      <c r="G65" s="47">
        <v>19560</v>
      </c>
      <c r="H65" s="47">
        <v>1900790</v>
      </c>
      <c r="I65" s="46">
        <v>97</v>
      </c>
    </row>
    <row r="66" spans="1:10" ht="15.75" thickBot="1" x14ac:dyDescent="0.25">
      <c r="A66" s="45">
        <v>42147</v>
      </c>
      <c r="B66" s="46">
        <v>38231900</v>
      </c>
      <c r="C66" s="46" t="s">
        <v>132</v>
      </c>
      <c r="D66" s="46" t="s">
        <v>128</v>
      </c>
      <c r="E66" s="46" t="s">
        <v>129</v>
      </c>
      <c r="F66" s="46" t="s">
        <v>130</v>
      </c>
      <c r="G66" s="47">
        <v>40040</v>
      </c>
      <c r="H66" s="47">
        <v>3888277</v>
      </c>
      <c r="I66" s="46">
        <v>97</v>
      </c>
    </row>
    <row r="67" spans="1:10" ht="15.75" thickBot="1" x14ac:dyDescent="0.25">
      <c r="A67" s="45">
        <v>42147</v>
      </c>
      <c r="B67" s="46">
        <v>38231900</v>
      </c>
      <c r="C67" s="46" t="s">
        <v>132</v>
      </c>
      <c r="D67" s="46" t="s">
        <v>128</v>
      </c>
      <c r="E67" s="46" t="s">
        <v>129</v>
      </c>
      <c r="F67" s="46" t="s">
        <v>130</v>
      </c>
      <c r="G67" s="47">
        <v>42040</v>
      </c>
      <c r="H67" s="47">
        <v>4070322</v>
      </c>
      <c r="I67" s="46">
        <v>97</v>
      </c>
    </row>
    <row r="68" spans="1:10" ht="15.75" thickBot="1" x14ac:dyDescent="0.25">
      <c r="A68" s="45">
        <v>42142</v>
      </c>
      <c r="B68" s="46">
        <v>38231900</v>
      </c>
      <c r="C68" s="46" t="s">
        <v>132</v>
      </c>
      <c r="D68" s="46" t="s">
        <v>128</v>
      </c>
      <c r="E68" s="46" t="s">
        <v>129</v>
      </c>
      <c r="F68" s="46" t="s">
        <v>130</v>
      </c>
      <c r="G68" s="47">
        <v>19770</v>
      </c>
      <c r="H68" s="47">
        <v>1921383</v>
      </c>
      <c r="I68" s="46">
        <v>97</v>
      </c>
    </row>
    <row r="69" spans="1:10" ht="15.75" thickBot="1" x14ac:dyDescent="0.25">
      <c r="A69" s="45">
        <v>42139</v>
      </c>
      <c r="B69" s="46">
        <v>38231900</v>
      </c>
      <c r="C69" s="46" t="s">
        <v>133</v>
      </c>
      <c r="D69" s="46" t="s">
        <v>128</v>
      </c>
      <c r="E69" s="46" t="s">
        <v>129</v>
      </c>
      <c r="F69" s="46" t="s">
        <v>130</v>
      </c>
      <c r="G69" s="47">
        <v>40090</v>
      </c>
      <c r="H69" s="47">
        <v>3892828</v>
      </c>
      <c r="I69" s="46">
        <v>97</v>
      </c>
    </row>
    <row r="70" spans="1:10" ht="15.75" thickBot="1" x14ac:dyDescent="0.25">
      <c r="A70" s="45">
        <v>42132</v>
      </c>
      <c r="B70" s="46">
        <v>38231900</v>
      </c>
      <c r="C70" s="46" t="s">
        <v>132</v>
      </c>
      <c r="D70" s="46" t="s">
        <v>128</v>
      </c>
      <c r="E70" s="46" t="s">
        <v>129</v>
      </c>
      <c r="F70" s="46" t="s">
        <v>130</v>
      </c>
      <c r="G70" s="47">
        <v>19960</v>
      </c>
      <c r="H70" s="47">
        <v>1896499</v>
      </c>
      <c r="I70" s="46">
        <v>95</v>
      </c>
    </row>
    <row r="71" spans="1:10" ht="15.75" thickBot="1" x14ac:dyDescent="0.25">
      <c r="A71" s="45">
        <v>42126</v>
      </c>
      <c r="B71" s="46">
        <v>38231900</v>
      </c>
      <c r="C71" s="46" t="s">
        <v>132</v>
      </c>
      <c r="D71" s="46" t="s">
        <v>128</v>
      </c>
      <c r="E71" s="46" t="s">
        <v>129</v>
      </c>
      <c r="F71" s="46" t="s">
        <v>130</v>
      </c>
      <c r="G71" s="47">
        <v>60140</v>
      </c>
      <c r="H71" s="47">
        <v>5024146</v>
      </c>
      <c r="I71" s="46">
        <v>84</v>
      </c>
      <c r="J71" s="32">
        <v>96.9</v>
      </c>
    </row>
    <row r="72" spans="1:10" ht="15.75" thickBot="1" x14ac:dyDescent="0.25">
      <c r="A72" s="45">
        <v>42118</v>
      </c>
      <c r="B72" s="46">
        <v>38231900</v>
      </c>
      <c r="C72" s="46" t="s">
        <v>132</v>
      </c>
      <c r="D72" s="46" t="s">
        <v>128</v>
      </c>
      <c r="E72" s="46" t="s">
        <v>129</v>
      </c>
      <c r="F72" s="46" t="s">
        <v>130</v>
      </c>
      <c r="G72" s="47">
        <v>19990</v>
      </c>
      <c r="H72" s="47">
        <v>1670318</v>
      </c>
      <c r="I72" s="46">
        <v>84</v>
      </c>
      <c r="J72" s="32">
        <v>96.9</v>
      </c>
    </row>
    <row r="73" spans="1:10" ht="15.75" thickBot="1" x14ac:dyDescent="0.25">
      <c r="A73" s="45">
        <v>42118</v>
      </c>
      <c r="B73" s="46">
        <v>38231900</v>
      </c>
      <c r="C73" s="46" t="s">
        <v>133</v>
      </c>
      <c r="D73" s="46" t="s">
        <v>128</v>
      </c>
      <c r="E73" s="46" t="s">
        <v>129</v>
      </c>
      <c r="F73" s="46" t="s">
        <v>130</v>
      </c>
      <c r="G73" s="47">
        <v>39990</v>
      </c>
      <c r="H73" s="47">
        <v>3341413</v>
      </c>
      <c r="I73" s="46">
        <v>84</v>
      </c>
      <c r="J73" s="32">
        <v>96.9</v>
      </c>
    </row>
    <row r="74" spans="1:10" ht="15.75" thickBot="1" x14ac:dyDescent="0.25">
      <c r="A74" s="45">
        <v>42107</v>
      </c>
      <c r="B74" s="46">
        <v>38231900</v>
      </c>
      <c r="C74" s="46" t="s">
        <v>132</v>
      </c>
      <c r="D74" s="46" t="s">
        <v>128</v>
      </c>
      <c r="E74" s="46" t="s">
        <v>129</v>
      </c>
      <c r="F74" s="46" t="s">
        <v>130</v>
      </c>
      <c r="G74" s="47">
        <v>20020</v>
      </c>
      <c r="H74" s="47">
        <v>1679289</v>
      </c>
      <c r="I74" s="46">
        <v>84</v>
      </c>
      <c r="J74" s="32">
        <v>96.9</v>
      </c>
    </row>
    <row r="75" spans="1:10" ht="15.75" thickBot="1" x14ac:dyDescent="0.25">
      <c r="A75" s="45">
        <v>42107</v>
      </c>
      <c r="B75" s="46">
        <v>38231900</v>
      </c>
      <c r="C75" s="46" t="s">
        <v>132</v>
      </c>
      <c r="D75" s="46" t="s">
        <v>128</v>
      </c>
      <c r="E75" s="46" t="s">
        <v>129</v>
      </c>
      <c r="F75" s="46" t="s">
        <v>130</v>
      </c>
      <c r="G75" s="47">
        <v>39760</v>
      </c>
      <c r="H75" s="47">
        <v>3336765</v>
      </c>
      <c r="I75" s="46">
        <v>84</v>
      </c>
      <c r="J75" s="32">
        <v>96.9</v>
      </c>
    </row>
    <row r="76" spans="1:10" ht="15.75" thickBot="1" x14ac:dyDescent="0.25">
      <c r="A76" s="45">
        <v>42094</v>
      </c>
      <c r="B76" s="46">
        <v>38231900</v>
      </c>
      <c r="C76" s="46" t="s">
        <v>132</v>
      </c>
      <c r="D76" s="46" t="s">
        <v>128</v>
      </c>
      <c r="E76" s="46" t="s">
        <v>129</v>
      </c>
      <c r="F76" s="46" t="s">
        <v>130</v>
      </c>
      <c r="G76" s="47">
        <v>19920</v>
      </c>
      <c r="H76" s="47">
        <v>1666209</v>
      </c>
      <c r="I76" s="46">
        <v>84</v>
      </c>
      <c r="J76" s="32">
        <v>96.9</v>
      </c>
    </row>
    <row r="77" spans="1:10" ht="15.75" thickBot="1" x14ac:dyDescent="0.25">
      <c r="A77" s="45">
        <v>42083</v>
      </c>
      <c r="B77" s="46">
        <v>38231900</v>
      </c>
      <c r="C77" s="46" t="s">
        <v>132</v>
      </c>
      <c r="D77" s="46" t="s">
        <v>128</v>
      </c>
      <c r="E77" s="46" t="s">
        <v>129</v>
      </c>
      <c r="F77" s="46" t="s">
        <v>130</v>
      </c>
      <c r="G77" s="47">
        <v>99270</v>
      </c>
      <c r="H77" s="47">
        <v>8279053</v>
      </c>
      <c r="I77" s="46">
        <v>83</v>
      </c>
    </row>
    <row r="78" spans="1:10" ht="15.75" thickBot="1" x14ac:dyDescent="0.25">
      <c r="A78" s="45">
        <v>42070</v>
      </c>
      <c r="B78" s="46">
        <v>38231900</v>
      </c>
      <c r="C78" s="46" t="s">
        <v>132</v>
      </c>
      <c r="D78" s="46" t="s">
        <v>128</v>
      </c>
      <c r="E78" s="46" t="s">
        <v>129</v>
      </c>
      <c r="F78" s="46" t="s">
        <v>130</v>
      </c>
      <c r="G78" s="47">
        <v>39990</v>
      </c>
      <c r="H78" s="47">
        <v>3333451</v>
      </c>
      <c r="I78" s="46">
        <v>83</v>
      </c>
    </row>
    <row r="79" spans="1:10" ht="15.75" thickBot="1" x14ac:dyDescent="0.25">
      <c r="A79" s="45">
        <v>42070</v>
      </c>
      <c r="B79" s="46">
        <v>38231900</v>
      </c>
      <c r="C79" s="46" t="s">
        <v>132</v>
      </c>
      <c r="D79" s="46" t="s">
        <v>128</v>
      </c>
      <c r="E79" s="46" t="s">
        <v>129</v>
      </c>
      <c r="F79" s="46" t="s">
        <v>130</v>
      </c>
      <c r="G79" s="47">
        <v>40600</v>
      </c>
      <c r="H79" s="47">
        <v>3380670</v>
      </c>
      <c r="I79" s="46">
        <v>83</v>
      </c>
    </row>
    <row r="80" spans="1:10" ht="15.75" thickBot="1" x14ac:dyDescent="0.25">
      <c r="A80" s="45">
        <v>42058</v>
      </c>
      <c r="B80" s="46">
        <v>38231900</v>
      </c>
      <c r="C80" s="46" t="s">
        <v>132</v>
      </c>
      <c r="D80" s="46" t="s">
        <v>128</v>
      </c>
      <c r="E80" s="46" t="s">
        <v>129</v>
      </c>
      <c r="F80" s="46" t="s">
        <v>130</v>
      </c>
      <c r="G80" s="47">
        <v>39250</v>
      </c>
      <c r="H80" s="47">
        <v>3257909</v>
      </c>
      <c r="I80" s="46">
        <v>83</v>
      </c>
    </row>
    <row r="81" spans="1:10" ht="15.75" thickBot="1" x14ac:dyDescent="0.25">
      <c r="A81" s="45">
        <v>42048</v>
      </c>
      <c r="B81" s="46">
        <v>38231900</v>
      </c>
      <c r="C81" s="46" t="s">
        <v>132</v>
      </c>
      <c r="D81" s="46" t="s">
        <v>128</v>
      </c>
      <c r="E81" s="46" t="s">
        <v>129</v>
      </c>
      <c r="F81" s="46" t="s">
        <v>130</v>
      </c>
      <c r="G81" s="47">
        <v>79200</v>
      </c>
      <c r="H81" s="47">
        <v>6569703</v>
      </c>
      <c r="I81" s="46">
        <v>83</v>
      </c>
    </row>
    <row r="82" spans="1:10" ht="15.75" thickBot="1" x14ac:dyDescent="0.25">
      <c r="A82" s="45">
        <v>42042</v>
      </c>
      <c r="B82" s="46">
        <v>38231900</v>
      </c>
      <c r="C82" s="46" t="s">
        <v>132</v>
      </c>
      <c r="D82" s="46" t="s">
        <v>128</v>
      </c>
      <c r="E82" s="46" t="s">
        <v>129</v>
      </c>
      <c r="F82" s="46" t="s">
        <v>130</v>
      </c>
      <c r="G82" s="47">
        <v>60160</v>
      </c>
      <c r="H82" s="47">
        <v>4973805</v>
      </c>
      <c r="I82" s="46">
        <v>83</v>
      </c>
    </row>
    <row r="83" spans="1:10" ht="15.75" thickBot="1" x14ac:dyDescent="0.25">
      <c r="A83" s="38">
        <v>42031</v>
      </c>
      <c r="B83" s="39">
        <v>38231900</v>
      </c>
      <c r="C83" s="39" t="s">
        <v>136</v>
      </c>
      <c r="D83" s="39" t="s">
        <v>128</v>
      </c>
      <c r="E83" s="39" t="s">
        <v>129</v>
      </c>
      <c r="F83" s="39" t="s">
        <v>130</v>
      </c>
      <c r="G83" s="40">
        <v>81010</v>
      </c>
      <c r="H83" s="40">
        <v>6692918</v>
      </c>
      <c r="I83" s="39">
        <v>83</v>
      </c>
    </row>
    <row r="84" spans="1:10" ht="15.75" thickBot="1" x14ac:dyDescent="0.25">
      <c r="A84" s="38">
        <v>42020</v>
      </c>
      <c r="B84" s="39">
        <v>38231900</v>
      </c>
      <c r="C84" s="39" t="s">
        <v>137</v>
      </c>
      <c r="D84" s="39" t="s">
        <v>128</v>
      </c>
      <c r="E84" s="39" t="s">
        <v>129</v>
      </c>
      <c r="F84" s="39" t="s">
        <v>130</v>
      </c>
      <c r="G84" s="40">
        <v>80550</v>
      </c>
      <c r="H84" s="40">
        <v>6817888</v>
      </c>
      <c r="I84" s="39">
        <v>85</v>
      </c>
      <c r="J84" s="32">
        <v>97.98</v>
      </c>
    </row>
    <row r="85" spans="1:10" ht="15.75" thickBot="1" x14ac:dyDescent="0.25">
      <c r="A85" s="38">
        <v>41992</v>
      </c>
      <c r="B85" s="39">
        <v>38231900</v>
      </c>
      <c r="C85" s="39" t="s">
        <v>136</v>
      </c>
      <c r="D85" s="39" t="s">
        <v>128</v>
      </c>
      <c r="E85" s="39" t="s">
        <v>129</v>
      </c>
      <c r="F85" s="39" t="s">
        <v>130</v>
      </c>
      <c r="G85" s="40">
        <v>20070</v>
      </c>
      <c r="H85" s="40">
        <v>1727909</v>
      </c>
      <c r="I85" s="39">
        <v>86</v>
      </c>
    </row>
    <row r="86" spans="1:10" ht="15.75" thickBot="1" x14ac:dyDescent="0.25">
      <c r="A86" s="38">
        <v>41988</v>
      </c>
      <c r="B86" s="39">
        <v>38231900</v>
      </c>
      <c r="C86" s="39" t="s">
        <v>138</v>
      </c>
      <c r="D86" s="39" t="s">
        <v>128</v>
      </c>
      <c r="E86" s="39" t="s">
        <v>129</v>
      </c>
      <c r="F86" s="39" t="s">
        <v>130</v>
      </c>
      <c r="G86" s="40">
        <v>60880</v>
      </c>
      <c r="H86" s="40">
        <v>5237460</v>
      </c>
      <c r="I86" s="39">
        <v>86</v>
      </c>
    </row>
    <row r="87" spans="1:10" ht="15.75" thickBot="1" x14ac:dyDescent="0.25">
      <c r="A87" s="38">
        <v>41978</v>
      </c>
      <c r="B87" s="39">
        <v>38231900</v>
      </c>
      <c r="C87" s="39" t="s">
        <v>139</v>
      </c>
      <c r="D87" s="39" t="s">
        <v>128</v>
      </c>
      <c r="E87" s="39" t="s">
        <v>129</v>
      </c>
      <c r="F87" s="39" t="s">
        <v>130</v>
      </c>
      <c r="G87" s="40">
        <v>40100</v>
      </c>
      <c r="H87" s="40">
        <v>3255235</v>
      </c>
      <c r="I87" s="39">
        <v>81</v>
      </c>
    </row>
    <row r="88" spans="1:10" ht="15.75" thickBot="1" x14ac:dyDescent="0.25">
      <c r="A88" s="38">
        <v>41978</v>
      </c>
      <c r="B88" s="39">
        <v>38231900</v>
      </c>
      <c r="C88" s="39" t="s">
        <v>139</v>
      </c>
      <c r="D88" s="39" t="s">
        <v>128</v>
      </c>
      <c r="E88" s="39" t="s">
        <v>129</v>
      </c>
      <c r="F88" s="39" t="s">
        <v>130</v>
      </c>
      <c r="G88" s="40">
        <v>19800</v>
      </c>
      <c r="H88" s="40">
        <v>1605276</v>
      </c>
      <c r="I88" s="39">
        <v>81</v>
      </c>
    </row>
    <row r="89" spans="1:10" ht="15.75" thickBot="1" x14ac:dyDescent="0.25">
      <c r="A89" s="38">
        <v>41978</v>
      </c>
      <c r="B89" s="39">
        <v>38231900</v>
      </c>
      <c r="C89" s="39" t="s">
        <v>139</v>
      </c>
      <c r="D89" s="39" t="s">
        <v>128</v>
      </c>
      <c r="E89" s="39" t="s">
        <v>129</v>
      </c>
      <c r="F89" s="39" t="s">
        <v>130</v>
      </c>
      <c r="G89" s="40">
        <v>19690</v>
      </c>
      <c r="H89" s="40">
        <v>1703676</v>
      </c>
      <c r="I89" s="39">
        <v>87</v>
      </c>
    </row>
    <row r="90" spans="1:10" ht="15.75" thickBot="1" x14ac:dyDescent="0.25">
      <c r="A90" s="38">
        <v>41977</v>
      </c>
      <c r="B90" s="39">
        <v>38231900</v>
      </c>
      <c r="C90" s="39" t="s">
        <v>140</v>
      </c>
      <c r="D90" s="39" t="s">
        <v>128</v>
      </c>
      <c r="E90" s="39" t="s">
        <v>129</v>
      </c>
      <c r="F90" s="39" t="s">
        <v>130</v>
      </c>
      <c r="G90" s="40">
        <v>39970</v>
      </c>
      <c r="H90" s="40">
        <v>3245451</v>
      </c>
      <c r="I90" s="39">
        <v>81</v>
      </c>
    </row>
    <row r="91" spans="1:10" ht="15.75" thickBot="1" x14ac:dyDescent="0.25">
      <c r="A91" s="38">
        <v>41934</v>
      </c>
      <c r="B91" s="39">
        <v>38231900</v>
      </c>
      <c r="C91" s="39" t="s">
        <v>140</v>
      </c>
      <c r="D91" s="39" t="s">
        <v>128</v>
      </c>
      <c r="E91" s="39" t="s">
        <v>129</v>
      </c>
      <c r="F91" s="39" t="s">
        <v>130</v>
      </c>
      <c r="G91" s="40">
        <v>19920</v>
      </c>
      <c r="H91" s="40">
        <v>1610080</v>
      </c>
      <c r="I91" s="39">
        <v>81</v>
      </c>
    </row>
    <row r="92" spans="1:10" ht="15.75" thickBot="1" x14ac:dyDescent="0.25">
      <c r="A92" s="38">
        <v>41934</v>
      </c>
      <c r="B92" s="39">
        <v>38231900</v>
      </c>
      <c r="C92" s="39" t="s">
        <v>141</v>
      </c>
      <c r="D92" s="39" t="s">
        <v>128</v>
      </c>
      <c r="E92" s="39" t="s">
        <v>129</v>
      </c>
      <c r="F92" s="39" t="s">
        <v>130</v>
      </c>
      <c r="G92" s="40">
        <v>20130</v>
      </c>
      <c r="H92" s="40">
        <v>1784195</v>
      </c>
      <c r="I92" s="39">
        <v>89</v>
      </c>
    </row>
    <row r="93" spans="1:10" ht="15.75" thickBot="1" x14ac:dyDescent="0.25">
      <c r="A93" s="38">
        <v>41934</v>
      </c>
      <c r="B93" s="39">
        <v>38231900</v>
      </c>
      <c r="C93" s="39" t="s">
        <v>140</v>
      </c>
      <c r="D93" s="39" t="s">
        <v>128</v>
      </c>
      <c r="E93" s="39" t="s">
        <v>129</v>
      </c>
      <c r="F93" s="39" t="s">
        <v>130</v>
      </c>
      <c r="G93" s="40">
        <v>79750</v>
      </c>
      <c r="H93" s="40">
        <v>7073046</v>
      </c>
      <c r="I93" s="39">
        <v>89</v>
      </c>
    </row>
    <row r="94" spans="1:10" ht="15.75" thickBot="1" x14ac:dyDescent="0.25">
      <c r="A94" s="38">
        <v>42020</v>
      </c>
      <c r="B94" s="39">
        <v>38231900</v>
      </c>
      <c r="C94" s="39" t="s">
        <v>137</v>
      </c>
      <c r="D94" s="39" t="s">
        <v>128</v>
      </c>
      <c r="E94" s="39" t="s">
        <v>129</v>
      </c>
      <c r="F94" s="39" t="s">
        <v>130</v>
      </c>
      <c r="G94" s="40">
        <v>80550</v>
      </c>
      <c r="H94" s="40">
        <v>6817888</v>
      </c>
      <c r="I94" s="39">
        <v>85</v>
      </c>
      <c r="J94" s="32">
        <v>97.98</v>
      </c>
    </row>
    <row r="95" spans="1:10" ht="15.75" thickBot="1" x14ac:dyDescent="0.25">
      <c r="A95" s="38">
        <v>41992</v>
      </c>
      <c r="B95" s="39">
        <v>38231900</v>
      </c>
      <c r="C95" s="39" t="s">
        <v>136</v>
      </c>
      <c r="D95" s="39" t="s">
        <v>128</v>
      </c>
      <c r="E95" s="39" t="s">
        <v>129</v>
      </c>
      <c r="F95" s="39" t="s">
        <v>130</v>
      </c>
      <c r="G95" s="40">
        <v>20070</v>
      </c>
      <c r="H95" s="40">
        <v>1727909</v>
      </c>
      <c r="I95" s="39">
        <v>86</v>
      </c>
    </row>
    <row r="96" spans="1:10" ht="15.75" thickBot="1" x14ac:dyDescent="0.25">
      <c r="A96" s="38">
        <v>41988</v>
      </c>
      <c r="B96" s="39">
        <v>38231900</v>
      </c>
      <c r="C96" s="39" t="s">
        <v>138</v>
      </c>
      <c r="D96" s="39" t="s">
        <v>128</v>
      </c>
      <c r="E96" s="39" t="s">
        <v>129</v>
      </c>
      <c r="F96" s="39" t="s">
        <v>130</v>
      </c>
      <c r="G96" s="40">
        <v>60880</v>
      </c>
      <c r="H96" s="40">
        <v>5237460</v>
      </c>
      <c r="I96" s="39">
        <v>86</v>
      </c>
    </row>
    <row r="97" spans="1:9" ht="15.75" thickBot="1" x14ac:dyDescent="0.25">
      <c r="A97" s="38">
        <v>41978</v>
      </c>
      <c r="B97" s="39">
        <v>38231900</v>
      </c>
      <c r="C97" s="39" t="s">
        <v>139</v>
      </c>
      <c r="D97" s="39" t="s">
        <v>128</v>
      </c>
      <c r="E97" s="39" t="s">
        <v>129</v>
      </c>
      <c r="F97" s="39" t="s">
        <v>130</v>
      </c>
      <c r="G97" s="40">
        <v>40100</v>
      </c>
      <c r="H97" s="40">
        <v>3255235</v>
      </c>
      <c r="I97" s="39">
        <v>81</v>
      </c>
    </row>
    <row r="98" spans="1:9" ht="15.75" thickBot="1" x14ac:dyDescent="0.25">
      <c r="A98" s="38">
        <v>41978</v>
      </c>
      <c r="B98" s="39">
        <v>38231900</v>
      </c>
      <c r="C98" s="39" t="s">
        <v>139</v>
      </c>
      <c r="D98" s="39" t="s">
        <v>128</v>
      </c>
      <c r="E98" s="39" t="s">
        <v>129</v>
      </c>
      <c r="F98" s="39" t="s">
        <v>130</v>
      </c>
      <c r="G98" s="40">
        <v>19800</v>
      </c>
      <c r="H98" s="40">
        <v>1605276</v>
      </c>
      <c r="I98" s="39">
        <v>81</v>
      </c>
    </row>
    <row r="99" spans="1:9" ht="15.75" thickBot="1" x14ac:dyDescent="0.25">
      <c r="A99" s="38">
        <v>41978</v>
      </c>
      <c r="B99" s="39">
        <v>38231900</v>
      </c>
      <c r="C99" s="39" t="s">
        <v>139</v>
      </c>
      <c r="D99" s="39" t="s">
        <v>128</v>
      </c>
      <c r="E99" s="39" t="s">
        <v>129</v>
      </c>
      <c r="F99" s="39" t="s">
        <v>130</v>
      </c>
      <c r="G99" s="40">
        <v>19690</v>
      </c>
      <c r="H99" s="40">
        <v>1703676</v>
      </c>
      <c r="I99" s="39">
        <v>87</v>
      </c>
    </row>
    <row r="100" spans="1:9" ht="15.75" thickBot="1" x14ac:dyDescent="0.25">
      <c r="A100" s="38">
        <v>41977</v>
      </c>
      <c r="B100" s="39">
        <v>38231900</v>
      </c>
      <c r="C100" s="39" t="s">
        <v>140</v>
      </c>
      <c r="D100" s="39" t="s">
        <v>128</v>
      </c>
      <c r="E100" s="39" t="s">
        <v>129</v>
      </c>
      <c r="F100" s="39" t="s">
        <v>130</v>
      </c>
      <c r="G100" s="40">
        <v>39970</v>
      </c>
      <c r="H100" s="40">
        <v>3245451</v>
      </c>
      <c r="I100" s="39">
        <v>81</v>
      </c>
    </row>
    <row r="101" spans="1:9" ht="15.75" thickBot="1" x14ac:dyDescent="0.25">
      <c r="A101" s="38">
        <v>41934</v>
      </c>
      <c r="B101" s="39">
        <v>38231900</v>
      </c>
      <c r="C101" s="39" t="s">
        <v>140</v>
      </c>
      <c r="D101" s="39" t="s">
        <v>128</v>
      </c>
      <c r="E101" s="39" t="s">
        <v>129</v>
      </c>
      <c r="F101" s="39" t="s">
        <v>130</v>
      </c>
      <c r="G101" s="40">
        <v>19920</v>
      </c>
      <c r="H101" s="40">
        <v>1610080</v>
      </c>
      <c r="I101" s="39">
        <v>81</v>
      </c>
    </row>
    <row r="102" spans="1:9" ht="15.75" thickBot="1" x14ac:dyDescent="0.25">
      <c r="A102" s="38">
        <v>41934</v>
      </c>
      <c r="B102" s="39">
        <v>38231900</v>
      </c>
      <c r="C102" s="39" t="s">
        <v>141</v>
      </c>
      <c r="D102" s="39" t="s">
        <v>128</v>
      </c>
      <c r="E102" s="39" t="s">
        <v>129</v>
      </c>
      <c r="F102" s="39" t="s">
        <v>130</v>
      </c>
      <c r="G102" s="40">
        <v>20130</v>
      </c>
      <c r="H102" s="40">
        <v>1784195</v>
      </c>
      <c r="I102" s="39">
        <v>89</v>
      </c>
    </row>
    <row r="103" spans="1:9" ht="15.75" thickBot="1" x14ac:dyDescent="0.25">
      <c r="A103" s="38">
        <v>41934</v>
      </c>
      <c r="B103" s="39">
        <v>38231900</v>
      </c>
      <c r="C103" s="39" t="s">
        <v>140</v>
      </c>
      <c r="D103" s="39" t="s">
        <v>128</v>
      </c>
      <c r="E103" s="39" t="s">
        <v>129</v>
      </c>
      <c r="F103" s="39" t="s">
        <v>130</v>
      </c>
      <c r="G103" s="40">
        <v>79750</v>
      </c>
      <c r="H103" s="40">
        <v>7073046</v>
      </c>
      <c r="I103" s="39">
        <v>89</v>
      </c>
    </row>
    <row r="104" spans="1:9" ht="15.75" thickBot="1" x14ac:dyDescent="0.25">
      <c r="A104" s="38">
        <v>41926</v>
      </c>
      <c r="B104" s="39">
        <v>38231900</v>
      </c>
      <c r="C104" s="39" t="s">
        <v>139</v>
      </c>
      <c r="D104" s="39" t="s">
        <v>128</v>
      </c>
      <c r="E104" s="39" t="s">
        <v>129</v>
      </c>
      <c r="F104" s="39" t="s">
        <v>130</v>
      </c>
      <c r="G104" s="40">
        <v>100660</v>
      </c>
      <c r="H104" s="40">
        <v>8921804</v>
      </c>
      <c r="I104" s="39">
        <v>89</v>
      </c>
    </row>
    <row r="105" spans="1:9" ht="15.75" thickBot="1" x14ac:dyDescent="0.25">
      <c r="A105" s="38">
        <v>41905</v>
      </c>
      <c r="B105" s="39">
        <v>38231900</v>
      </c>
      <c r="C105" s="39" t="s">
        <v>142</v>
      </c>
      <c r="D105" s="39" t="s">
        <v>128</v>
      </c>
      <c r="E105" s="39" t="s">
        <v>129</v>
      </c>
      <c r="F105" s="39" t="s">
        <v>130</v>
      </c>
      <c r="G105" s="40">
        <v>40190</v>
      </c>
      <c r="H105" s="40">
        <v>3531145</v>
      </c>
      <c r="I105" s="39">
        <v>88</v>
      </c>
    </row>
    <row r="106" spans="1:9" ht="15.75" thickBot="1" x14ac:dyDescent="0.25">
      <c r="A106" s="38">
        <v>41904</v>
      </c>
      <c r="B106" s="39">
        <v>38231900</v>
      </c>
      <c r="C106" s="39" t="s">
        <v>132</v>
      </c>
      <c r="D106" s="39" t="s">
        <v>128</v>
      </c>
      <c r="E106" s="39" t="s">
        <v>129</v>
      </c>
      <c r="F106" s="39" t="s">
        <v>130</v>
      </c>
      <c r="G106" s="40">
        <v>5200</v>
      </c>
      <c r="H106" s="40">
        <v>452969</v>
      </c>
      <c r="I106" s="39">
        <v>87</v>
      </c>
    </row>
    <row r="107" spans="1:9" ht="15.75" thickBot="1" x14ac:dyDescent="0.25">
      <c r="A107" s="38">
        <v>41904</v>
      </c>
      <c r="B107" s="39">
        <v>38231900</v>
      </c>
      <c r="C107" s="39" t="s">
        <v>132</v>
      </c>
      <c r="D107" s="39" t="s">
        <v>128</v>
      </c>
      <c r="E107" s="39" t="s">
        <v>129</v>
      </c>
      <c r="F107" s="39" t="s">
        <v>130</v>
      </c>
      <c r="G107" s="40">
        <v>13850</v>
      </c>
      <c r="H107" s="40">
        <v>1206466</v>
      </c>
      <c r="I107" s="39">
        <v>87</v>
      </c>
    </row>
    <row r="108" spans="1:9" ht="15.75" thickBot="1" x14ac:dyDescent="0.25">
      <c r="A108" s="38">
        <v>41904</v>
      </c>
      <c r="B108" s="39">
        <v>38231900</v>
      </c>
      <c r="C108" s="39" t="s">
        <v>143</v>
      </c>
      <c r="D108" s="39" t="s">
        <v>128</v>
      </c>
      <c r="E108" s="39" t="s">
        <v>129</v>
      </c>
      <c r="F108" s="39" t="s">
        <v>130</v>
      </c>
      <c r="G108" s="40">
        <v>39930</v>
      </c>
      <c r="H108" s="40">
        <v>3479489</v>
      </c>
      <c r="I108" s="39">
        <v>87</v>
      </c>
    </row>
    <row r="109" spans="1:9" ht="15.75" thickBot="1" x14ac:dyDescent="0.25">
      <c r="A109" s="38">
        <v>41899</v>
      </c>
      <c r="B109" s="39">
        <v>38231900</v>
      </c>
      <c r="C109" s="39" t="s">
        <v>144</v>
      </c>
      <c r="D109" s="39" t="s">
        <v>128</v>
      </c>
      <c r="E109" s="39" t="s">
        <v>129</v>
      </c>
      <c r="F109" s="39" t="s">
        <v>130</v>
      </c>
      <c r="G109" s="40">
        <v>79220</v>
      </c>
      <c r="H109" s="40">
        <v>6906912</v>
      </c>
      <c r="I109" s="39">
        <v>87</v>
      </c>
    </row>
    <row r="110" spans="1:9" ht="15.75" thickBot="1" x14ac:dyDescent="0.25">
      <c r="A110" s="38">
        <v>41898</v>
      </c>
      <c r="B110" s="39">
        <v>38231900</v>
      </c>
      <c r="C110" s="39" t="s">
        <v>144</v>
      </c>
      <c r="D110" s="39" t="s">
        <v>128</v>
      </c>
      <c r="E110" s="39" t="s">
        <v>129</v>
      </c>
      <c r="F110" s="39" t="s">
        <v>130</v>
      </c>
      <c r="G110" s="40">
        <v>19690</v>
      </c>
      <c r="H110" s="40">
        <v>1717372</v>
      </c>
      <c r="I110" s="39">
        <v>87</v>
      </c>
    </row>
    <row r="111" spans="1:9" ht="15.75" thickBot="1" x14ac:dyDescent="0.25">
      <c r="A111" s="38">
        <v>41898</v>
      </c>
      <c r="B111" s="39">
        <v>38231900</v>
      </c>
      <c r="C111" s="39" t="s">
        <v>132</v>
      </c>
      <c r="D111" s="39" t="s">
        <v>128</v>
      </c>
      <c r="E111" s="39" t="s">
        <v>129</v>
      </c>
      <c r="F111" s="39" t="s">
        <v>130</v>
      </c>
      <c r="G111" s="40">
        <v>20140</v>
      </c>
      <c r="H111" s="40">
        <v>1753982</v>
      </c>
      <c r="I111" s="39">
        <v>87</v>
      </c>
    </row>
    <row r="112" spans="1:9" ht="15.75" thickBot="1" x14ac:dyDescent="0.25">
      <c r="A112" s="38">
        <v>41894</v>
      </c>
      <c r="B112" s="39">
        <v>38231900</v>
      </c>
      <c r="C112" s="39" t="s">
        <v>145</v>
      </c>
      <c r="D112" s="39" t="s">
        <v>128</v>
      </c>
      <c r="E112" s="39" t="s">
        <v>129</v>
      </c>
      <c r="F112" s="39" t="s">
        <v>130</v>
      </c>
      <c r="G112" s="40">
        <v>39980</v>
      </c>
      <c r="H112" s="40">
        <v>3497834</v>
      </c>
      <c r="I112" s="39">
        <v>87</v>
      </c>
    </row>
    <row r="113" spans="1:10" ht="15.75" thickBot="1" x14ac:dyDescent="0.25">
      <c r="A113" s="38">
        <v>41892</v>
      </c>
      <c r="B113" s="39">
        <v>38231900</v>
      </c>
      <c r="C113" s="39" t="s">
        <v>146</v>
      </c>
      <c r="D113" s="39" t="s">
        <v>128</v>
      </c>
      <c r="E113" s="39" t="s">
        <v>129</v>
      </c>
      <c r="F113" s="39" t="s">
        <v>130</v>
      </c>
      <c r="G113" s="40">
        <v>39750</v>
      </c>
      <c r="H113" s="40">
        <v>3464846</v>
      </c>
      <c r="I113" s="39">
        <v>87</v>
      </c>
    </row>
    <row r="114" spans="1:10" ht="15.75" thickBot="1" x14ac:dyDescent="0.25">
      <c r="A114" s="38">
        <v>41888</v>
      </c>
      <c r="B114" s="39">
        <v>38231900</v>
      </c>
      <c r="C114" s="39" t="s">
        <v>147</v>
      </c>
      <c r="D114" s="39" t="s">
        <v>128</v>
      </c>
      <c r="E114" s="39" t="s">
        <v>129</v>
      </c>
      <c r="F114" s="39" t="s">
        <v>130</v>
      </c>
      <c r="G114" s="40">
        <v>39720</v>
      </c>
      <c r="H114" s="40">
        <v>3685768</v>
      </c>
      <c r="I114" s="39">
        <v>93</v>
      </c>
    </row>
    <row r="115" spans="1:10" ht="15.75" thickBot="1" x14ac:dyDescent="0.25">
      <c r="A115" s="38">
        <v>41877</v>
      </c>
      <c r="B115" s="39">
        <v>38231900</v>
      </c>
      <c r="C115" s="39" t="s">
        <v>132</v>
      </c>
      <c r="D115" s="39" t="s">
        <v>128</v>
      </c>
      <c r="E115" s="39" t="s">
        <v>129</v>
      </c>
      <c r="F115" s="39" t="s">
        <v>130</v>
      </c>
      <c r="G115" s="40">
        <v>6630</v>
      </c>
      <c r="H115" s="40">
        <v>621249</v>
      </c>
      <c r="I115" s="39">
        <v>94</v>
      </c>
      <c r="J115" s="32">
        <v>107.72</v>
      </c>
    </row>
    <row r="116" spans="1:10" ht="15.75" thickBot="1" x14ac:dyDescent="0.25">
      <c r="A116" s="38">
        <v>41877</v>
      </c>
      <c r="B116" s="39">
        <v>38231900</v>
      </c>
      <c r="C116" s="39" t="s">
        <v>132</v>
      </c>
      <c r="D116" s="39" t="s">
        <v>128</v>
      </c>
      <c r="E116" s="39" t="s">
        <v>129</v>
      </c>
      <c r="F116" s="39" t="s">
        <v>130</v>
      </c>
      <c r="G116" s="40">
        <v>13460</v>
      </c>
      <c r="H116" s="40">
        <v>1261239</v>
      </c>
      <c r="I116" s="39">
        <v>94</v>
      </c>
      <c r="J116" s="32">
        <v>107.72</v>
      </c>
    </row>
    <row r="117" spans="1:10" ht="15.75" thickBot="1" x14ac:dyDescent="0.25">
      <c r="A117" s="38">
        <v>41874</v>
      </c>
      <c r="B117" s="39">
        <v>38231900</v>
      </c>
      <c r="C117" s="39" t="s">
        <v>132</v>
      </c>
      <c r="D117" s="39" t="s">
        <v>128</v>
      </c>
      <c r="E117" s="39" t="s">
        <v>129</v>
      </c>
      <c r="F117" s="39" t="s">
        <v>130</v>
      </c>
      <c r="G117" s="40">
        <v>60590</v>
      </c>
      <c r="H117" s="40">
        <v>5677450</v>
      </c>
      <c r="I117" s="39">
        <v>94</v>
      </c>
      <c r="J117" s="32">
        <v>107.72</v>
      </c>
    </row>
    <row r="118" spans="1:10" ht="15.75" thickBot="1" x14ac:dyDescent="0.25">
      <c r="A118" s="38">
        <v>41863</v>
      </c>
      <c r="B118" s="39">
        <v>38231900</v>
      </c>
      <c r="C118" s="39" t="s">
        <v>132</v>
      </c>
      <c r="D118" s="39" t="s">
        <v>128</v>
      </c>
      <c r="E118" s="39" t="s">
        <v>129</v>
      </c>
      <c r="F118" s="39" t="s">
        <v>130</v>
      </c>
      <c r="G118" s="40">
        <v>19940</v>
      </c>
      <c r="H118" s="40">
        <v>1833692</v>
      </c>
      <c r="I118" s="39">
        <v>92</v>
      </c>
    </row>
    <row r="119" spans="1:10" ht="15.75" thickBot="1" x14ac:dyDescent="0.25">
      <c r="A119" s="38">
        <v>41862</v>
      </c>
      <c r="B119" s="39">
        <v>38231900</v>
      </c>
      <c r="C119" s="39" t="s">
        <v>132</v>
      </c>
      <c r="D119" s="39" t="s">
        <v>128</v>
      </c>
      <c r="E119" s="39" t="s">
        <v>129</v>
      </c>
      <c r="F119" s="39" t="s">
        <v>130</v>
      </c>
      <c r="G119" s="39">
        <v>550</v>
      </c>
      <c r="H119" s="40">
        <v>50578</v>
      </c>
      <c r="I119" s="39">
        <v>92</v>
      </c>
    </row>
    <row r="120" spans="1:10" ht="15.75" thickBot="1" x14ac:dyDescent="0.25">
      <c r="A120" s="38">
        <v>41862</v>
      </c>
      <c r="B120" s="39">
        <v>38231900</v>
      </c>
      <c r="C120" s="39" t="s">
        <v>132</v>
      </c>
      <c r="D120" s="39" t="s">
        <v>128</v>
      </c>
      <c r="E120" s="39" t="s">
        <v>129</v>
      </c>
      <c r="F120" s="39" t="s">
        <v>130</v>
      </c>
      <c r="G120" s="39">
        <v>453</v>
      </c>
      <c r="H120" s="40">
        <v>41658</v>
      </c>
      <c r="I120" s="39">
        <v>92</v>
      </c>
    </row>
    <row r="121" spans="1:10" ht="15.75" thickBot="1" x14ac:dyDescent="0.25">
      <c r="A121" s="38">
        <v>41862</v>
      </c>
      <c r="B121" s="39">
        <v>38231900</v>
      </c>
      <c r="C121" s="39" t="s">
        <v>132</v>
      </c>
      <c r="D121" s="39" t="s">
        <v>128</v>
      </c>
      <c r="E121" s="39" t="s">
        <v>129</v>
      </c>
      <c r="F121" s="39" t="s">
        <v>130</v>
      </c>
      <c r="G121" s="40">
        <v>19147</v>
      </c>
      <c r="H121" s="40">
        <v>1760768</v>
      </c>
      <c r="I121" s="39">
        <v>92</v>
      </c>
    </row>
    <row r="122" spans="1:10" ht="15.75" thickBot="1" x14ac:dyDescent="0.25">
      <c r="A122" s="38">
        <v>41855</v>
      </c>
      <c r="B122" s="39">
        <v>38231900</v>
      </c>
      <c r="C122" s="39" t="s">
        <v>133</v>
      </c>
      <c r="D122" s="39" t="s">
        <v>128</v>
      </c>
      <c r="E122" s="39" t="s">
        <v>129</v>
      </c>
      <c r="F122" s="39" t="s">
        <v>130</v>
      </c>
      <c r="G122" s="40">
        <v>11360</v>
      </c>
      <c r="H122" s="40">
        <v>1044671</v>
      </c>
      <c r="I122" s="39">
        <v>92</v>
      </c>
    </row>
    <row r="123" spans="1:10" ht="15.75" thickBot="1" x14ac:dyDescent="0.25">
      <c r="A123" s="38">
        <v>41855</v>
      </c>
      <c r="B123" s="39">
        <v>38231900</v>
      </c>
      <c r="C123" s="39" t="s">
        <v>133</v>
      </c>
      <c r="D123" s="39" t="s">
        <v>128</v>
      </c>
      <c r="E123" s="39" t="s">
        <v>129</v>
      </c>
      <c r="F123" s="39" t="s">
        <v>130</v>
      </c>
      <c r="G123" s="40">
        <v>28670</v>
      </c>
      <c r="H123" s="40">
        <v>2636508</v>
      </c>
      <c r="I123" s="39">
        <v>92</v>
      </c>
    </row>
    <row r="124" spans="1:10" ht="15.75" thickBot="1" x14ac:dyDescent="0.25">
      <c r="A124" s="38">
        <v>41888</v>
      </c>
      <c r="B124" s="39">
        <v>38231900</v>
      </c>
      <c r="C124" s="39" t="s">
        <v>147</v>
      </c>
      <c r="D124" s="39" t="s">
        <v>128</v>
      </c>
      <c r="E124" s="39" t="s">
        <v>129</v>
      </c>
      <c r="F124" s="39" t="s">
        <v>130</v>
      </c>
      <c r="G124" s="40">
        <v>39720</v>
      </c>
      <c r="H124" s="40">
        <v>3685768</v>
      </c>
      <c r="I124" s="39">
        <v>93</v>
      </c>
    </row>
    <row r="125" spans="1:10" ht="15.75" thickBot="1" x14ac:dyDescent="0.25">
      <c r="A125" s="38">
        <v>41877</v>
      </c>
      <c r="B125" s="39">
        <v>38231900</v>
      </c>
      <c r="C125" s="39" t="s">
        <v>132</v>
      </c>
      <c r="D125" s="39" t="s">
        <v>128</v>
      </c>
      <c r="E125" s="39" t="s">
        <v>129</v>
      </c>
      <c r="F125" s="39" t="s">
        <v>130</v>
      </c>
      <c r="G125" s="40">
        <v>6630</v>
      </c>
      <c r="H125" s="40">
        <v>621249</v>
      </c>
      <c r="I125" s="39">
        <v>94</v>
      </c>
      <c r="J125" s="32">
        <v>107.72</v>
      </c>
    </row>
    <row r="126" spans="1:10" ht="15.75" thickBot="1" x14ac:dyDescent="0.25">
      <c r="A126" s="38">
        <v>41877</v>
      </c>
      <c r="B126" s="39">
        <v>38231900</v>
      </c>
      <c r="C126" s="39" t="s">
        <v>132</v>
      </c>
      <c r="D126" s="39" t="s">
        <v>128</v>
      </c>
      <c r="E126" s="39" t="s">
        <v>129</v>
      </c>
      <c r="F126" s="39" t="s">
        <v>130</v>
      </c>
      <c r="G126" s="40">
        <v>13460</v>
      </c>
      <c r="H126" s="40">
        <v>1261239</v>
      </c>
      <c r="I126" s="39">
        <v>94</v>
      </c>
      <c r="J126" s="32">
        <v>107.72</v>
      </c>
    </row>
    <row r="127" spans="1:10" ht="15.75" thickBot="1" x14ac:dyDescent="0.25">
      <c r="A127" s="38">
        <v>41874</v>
      </c>
      <c r="B127" s="39">
        <v>38231900</v>
      </c>
      <c r="C127" s="39" t="s">
        <v>132</v>
      </c>
      <c r="D127" s="39" t="s">
        <v>128</v>
      </c>
      <c r="E127" s="39" t="s">
        <v>129</v>
      </c>
      <c r="F127" s="39" t="s">
        <v>130</v>
      </c>
      <c r="G127" s="40">
        <v>60590</v>
      </c>
      <c r="H127" s="40">
        <v>5677450</v>
      </c>
      <c r="I127" s="39">
        <v>94</v>
      </c>
      <c r="J127" s="32">
        <v>107.72</v>
      </c>
    </row>
    <row r="128" spans="1:10" ht="15.75" thickBot="1" x14ac:dyDescent="0.25">
      <c r="A128" s="38">
        <v>41863</v>
      </c>
      <c r="B128" s="39">
        <v>38231900</v>
      </c>
      <c r="C128" s="39" t="s">
        <v>132</v>
      </c>
      <c r="D128" s="39" t="s">
        <v>128</v>
      </c>
      <c r="E128" s="39" t="s">
        <v>129</v>
      </c>
      <c r="F128" s="39" t="s">
        <v>130</v>
      </c>
      <c r="G128" s="40">
        <v>19940</v>
      </c>
      <c r="H128" s="40">
        <v>1833692</v>
      </c>
      <c r="I128" s="39">
        <v>92</v>
      </c>
    </row>
    <row r="129" spans="1:10" ht="15.75" thickBot="1" x14ac:dyDescent="0.25">
      <c r="A129" s="38">
        <v>41862</v>
      </c>
      <c r="B129" s="39">
        <v>38231900</v>
      </c>
      <c r="C129" s="39" t="s">
        <v>132</v>
      </c>
      <c r="D129" s="39" t="s">
        <v>128</v>
      </c>
      <c r="E129" s="39" t="s">
        <v>129</v>
      </c>
      <c r="F129" s="39" t="s">
        <v>130</v>
      </c>
      <c r="G129" s="39">
        <v>550</v>
      </c>
      <c r="H129" s="40">
        <v>50578</v>
      </c>
      <c r="I129" s="39">
        <v>92</v>
      </c>
    </row>
    <row r="130" spans="1:10" ht="15.75" thickBot="1" x14ac:dyDescent="0.25">
      <c r="A130" s="38">
        <v>41862</v>
      </c>
      <c r="B130" s="39">
        <v>38231900</v>
      </c>
      <c r="C130" s="39" t="s">
        <v>132</v>
      </c>
      <c r="D130" s="39" t="s">
        <v>128</v>
      </c>
      <c r="E130" s="39" t="s">
        <v>129</v>
      </c>
      <c r="F130" s="39" t="s">
        <v>130</v>
      </c>
      <c r="G130" s="39">
        <v>453</v>
      </c>
      <c r="H130" s="40">
        <v>41658</v>
      </c>
      <c r="I130" s="39">
        <v>92</v>
      </c>
    </row>
    <row r="131" spans="1:10" ht="15.75" thickBot="1" x14ac:dyDescent="0.25">
      <c r="A131" s="38">
        <v>41862</v>
      </c>
      <c r="B131" s="39">
        <v>38231900</v>
      </c>
      <c r="C131" s="39" t="s">
        <v>132</v>
      </c>
      <c r="D131" s="39" t="s">
        <v>128</v>
      </c>
      <c r="E131" s="39" t="s">
        <v>129</v>
      </c>
      <c r="F131" s="39" t="s">
        <v>130</v>
      </c>
      <c r="G131" s="40">
        <v>19147</v>
      </c>
      <c r="H131" s="40">
        <v>1760768</v>
      </c>
      <c r="I131" s="39">
        <v>92</v>
      </c>
    </row>
    <row r="132" spans="1:10" ht="15.75" thickBot="1" x14ac:dyDescent="0.25">
      <c r="A132" s="38">
        <v>41855</v>
      </c>
      <c r="B132" s="39">
        <v>38231900</v>
      </c>
      <c r="C132" s="39" t="s">
        <v>133</v>
      </c>
      <c r="D132" s="39" t="s">
        <v>128</v>
      </c>
      <c r="E132" s="39" t="s">
        <v>129</v>
      </c>
      <c r="F132" s="39" t="s">
        <v>130</v>
      </c>
      <c r="G132" s="40">
        <v>11360</v>
      </c>
      <c r="H132" s="40">
        <v>1044671</v>
      </c>
      <c r="I132" s="39">
        <v>92</v>
      </c>
    </row>
    <row r="133" spans="1:10" ht="15.75" thickBot="1" x14ac:dyDescent="0.25">
      <c r="A133" s="38">
        <v>41855</v>
      </c>
      <c r="B133" s="39">
        <v>38231900</v>
      </c>
      <c r="C133" s="39" t="s">
        <v>133</v>
      </c>
      <c r="D133" s="39" t="s">
        <v>128</v>
      </c>
      <c r="E133" s="39" t="s">
        <v>129</v>
      </c>
      <c r="F133" s="39" t="s">
        <v>130</v>
      </c>
      <c r="G133" s="40">
        <v>28670</v>
      </c>
      <c r="H133" s="40">
        <v>2636508</v>
      </c>
      <c r="I133" s="39">
        <v>92</v>
      </c>
    </row>
    <row r="134" spans="1:10" ht="15.75" thickBot="1" x14ac:dyDescent="0.25">
      <c r="A134" s="38">
        <v>41848</v>
      </c>
      <c r="B134" s="39">
        <v>38231900</v>
      </c>
      <c r="C134" s="39" t="s">
        <v>133</v>
      </c>
      <c r="D134" s="39" t="s">
        <v>128</v>
      </c>
      <c r="E134" s="39" t="s">
        <v>129</v>
      </c>
      <c r="F134" s="39" t="s">
        <v>130</v>
      </c>
      <c r="G134" s="40">
        <v>58000</v>
      </c>
      <c r="H134" s="40">
        <v>5475941</v>
      </c>
      <c r="I134" s="39">
        <v>94</v>
      </c>
      <c r="J134" s="32">
        <v>107.72</v>
      </c>
    </row>
    <row r="135" spans="1:10" ht="15.75" thickBot="1" x14ac:dyDescent="0.25">
      <c r="A135" s="38">
        <v>41848</v>
      </c>
      <c r="B135" s="39">
        <v>38231900</v>
      </c>
      <c r="C135" s="39" t="s">
        <v>133</v>
      </c>
      <c r="D135" s="39" t="s">
        <v>128</v>
      </c>
      <c r="E135" s="39" t="s">
        <v>129</v>
      </c>
      <c r="F135" s="39" t="s">
        <v>130</v>
      </c>
      <c r="G135" s="40">
        <v>1780</v>
      </c>
      <c r="H135" s="40">
        <v>168055</v>
      </c>
      <c r="I135" s="39">
        <v>94</v>
      </c>
      <c r="J135" s="32">
        <v>107.72</v>
      </c>
    </row>
    <row r="136" spans="1:10" ht="15.75" thickBot="1" x14ac:dyDescent="0.25">
      <c r="A136" s="38">
        <v>41845</v>
      </c>
      <c r="B136" s="39">
        <v>38231900</v>
      </c>
      <c r="C136" s="39" t="s">
        <v>133</v>
      </c>
      <c r="D136" s="39" t="s">
        <v>128</v>
      </c>
      <c r="E136" s="39" t="s">
        <v>129</v>
      </c>
      <c r="F136" s="39" t="s">
        <v>130</v>
      </c>
      <c r="G136" s="40">
        <v>7020</v>
      </c>
      <c r="H136" s="40">
        <v>662778</v>
      </c>
      <c r="I136" s="39">
        <v>94</v>
      </c>
      <c r="J136" s="32">
        <v>107.72</v>
      </c>
    </row>
    <row r="137" spans="1:10" ht="15.75" thickBot="1" x14ac:dyDescent="0.25">
      <c r="A137" s="38">
        <v>41845</v>
      </c>
      <c r="B137" s="39">
        <v>38231900</v>
      </c>
      <c r="C137" s="39" t="s">
        <v>133</v>
      </c>
      <c r="D137" s="39" t="s">
        <v>128</v>
      </c>
      <c r="E137" s="39" t="s">
        <v>129</v>
      </c>
      <c r="F137" s="39" t="s">
        <v>130</v>
      </c>
      <c r="G137" s="40">
        <v>13000</v>
      </c>
      <c r="H137" s="40">
        <v>1227366</v>
      </c>
      <c r="I137" s="39">
        <v>94</v>
      </c>
      <c r="J137" s="32">
        <v>107.72</v>
      </c>
    </row>
    <row r="138" spans="1:10" ht="15.75" thickBot="1" x14ac:dyDescent="0.25">
      <c r="A138" s="38">
        <v>41843</v>
      </c>
      <c r="B138" s="39">
        <v>38231900</v>
      </c>
      <c r="C138" s="39" t="s">
        <v>132</v>
      </c>
      <c r="D138" s="39" t="s">
        <v>128</v>
      </c>
      <c r="E138" s="39" t="s">
        <v>129</v>
      </c>
      <c r="F138" s="39" t="s">
        <v>130</v>
      </c>
      <c r="G138" s="40">
        <v>2327</v>
      </c>
      <c r="H138" s="40">
        <v>219699</v>
      </c>
      <c r="I138" s="39">
        <v>94</v>
      </c>
      <c r="J138" s="32">
        <v>107.72</v>
      </c>
    </row>
    <row r="139" spans="1:10" ht="15.75" thickBot="1" x14ac:dyDescent="0.25">
      <c r="A139" s="38">
        <v>41843</v>
      </c>
      <c r="B139" s="39">
        <v>38231900</v>
      </c>
      <c r="C139" s="39" t="s">
        <v>132</v>
      </c>
      <c r="D139" s="39" t="s">
        <v>128</v>
      </c>
      <c r="E139" s="39" t="s">
        <v>129</v>
      </c>
      <c r="F139" s="39" t="s">
        <v>130</v>
      </c>
      <c r="G139" s="40">
        <v>17673</v>
      </c>
      <c r="H139" s="40">
        <v>1668557</v>
      </c>
      <c r="I139" s="39">
        <v>94</v>
      </c>
      <c r="J139" s="32">
        <v>107.72</v>
      </c>
    </row>
    <row r="140" spans="1:10" ht="15.75" thickBot="1" x14ac:dyDescent="0.25">
      <c r="A140" s="38">
        <v>41843</v>
      </c>
      <c r="B140" s="39">
        <v>38231900</v>
      </c>
      <c r="C140" s="39" t="s">
        <v>133</v>
      </c>
      <c r="D140" s="39" t="s">
        <v>128</v>
      </c>
      <c r="E140" s="39" t="s">
        <v>129</v>
      </c>
      <c r="F140" s="39" t="s">
        <v>130</v>
      </c>
      <c r="G140" s="40">
        <v>79590</v>
      </c>
      <c r="H140" s="40">
        <v>7514313</v>
      </c>
      <c r="I140" s="39">
        <v>94</v>
      </c>
      <c r="J140" s="32">
        <v>107.72</v>
      </c>
    </row>
    <row r="141" spans="1:10" ht="15.75" thickBot="1" x14ac:dyDescent="0.25">
      <c r="A141" s="38">
        <v>41837</v>
      </c>
      <c r="B141" s="39">
        <v>38231900</v>
      </c>
      <c r="C141" s="39" t="s">
        <v>132</v>
      </c>
      <c r="D141" s="39" t="s">
        <v>128</v>
      </c>
      <c r="E141" s="39" t="s">
        <v>129</v>
      </c>
      <c r="F141" s="39" t="s">
        <v>130</v>
      </c>
      <c r="G141" s="40">
        <v>59740</v>
      </c>
      <c r="H141" s="40">
        <v>5584468</v>
      </c>
      <c r="I141" s="39">
        <v>93</v>
      </c>
    </row>
    <row r="142" spans="1:10" ht="15.75" thickBot="1" x14ac:dyDescent="0.25">
      <c r="A142" s="38">
        <v>41823</v>
      </c>
      <c r="B142" s="39">
        <v>38231900</v>
      </c>
      <c r="C142" s="39" t="s">
        <v>132</v>
      </c>
      <c r="D142" s="39" t="s">
        <v>128</v>
      </c>
      <c r="E142" s="39" t="s">
        <v>129</v>
      </c>
      <c r="F142" s="39" t="s">
        <v>130</v>
      </c>
      <c r="G142" s="40">
        <v>79530</v>
      </c>
      <c r="H142" s="40">
        <v>7477723</v>
      </c>
      <c r="I142" s="39">
        <v>94</v>
      </c>
      <c r="J142" s="32">
        <v>107.72</v>
      </c>
    </row>
    <row r="143" spans="1:10" ht="15.75" thickBot="1" x14ac:dyDescent="0.25">
      <c r="A143" s="38">
        <v>41816</v>
      </c>
      <c r="B143" s="39">
        <v>38231900</v>
      </c>
      <c r="C143" s="39" t="s">
        <v>133</v>
      </c>
      <c r="D143" s="39" t="s">
        <v>128</v>
      </c>
      <c r="E143" s="39" t="s">
        <v>129</v>
      </c>
      <c r="F143" s="39" t="s">
        <v>130</v>
      </c>
      <c r="G143" s="39">
        <v>830</v>
      </c>
      <c r="H143" s="40">
        <v>78040</v>
      </c>
      <c r="I143" s="39">
        <v>94</v>
      </c>
      <c r="J143" s="32">
        <v>107.72</v>
      </c>
    </row>
    <row r="144" spans="1:10" ht="15.75" thickBot="1" x14ac:dyDescent="0.25">
      <c r="A144" s="38">
        <v>41816</v>
      </c>
      <c r="B144" s="39">
        <v>38231900</v>
      </c>
      <c r="C144" s="39" t="s">
        <v>133</v>
      </c>
      <c r="D144" s="39" t="s">
        <v>128</v>
      </c>
      <c r="E144" s="39" t="s">
        <v>129</v>
      </c>
      <c r="F144" s="39" t="s">
        <v>130</v>
      </c>
      <c r="G144" s="40">
        <v>58198</v>
      </c>
      <c r="H144" s="40">
        <v>5471970</v>
      </c>
      <c r="I144" s="39">
        <v>94</v>
      </c>
      <c r="J144" s="32">
        <v>107.72</v>
      </c>
    </row>
    <row r="145" spans="1:10" ht="15.75" thickBot="1" x14ac:dyDescent="0.25">
      <c r="A145" s="38">
        <v>41816</v>
      </c>
      <c r="B145" s="39">
        <v>38231900</v>
      </c>
      <c r="C145" s="39" t="s">
        <v>133</v>
      </c>
      <c r="D145" s="39" t="s">
        <v>128</v>
      </c>
      <c r="E145" s="39" t="s">
        <v>129</v>
      </c>
      <c r="F145" s="39" t="s">
        <v>130</v>
      </c>
      <c r="G145" s="39">
        <v>852</v>
      </c>
      <c r="H145" s="40">
        <v>80143</v>
      </c>
      <c r="I145" s="39">
        <v>94</v>
      </c>
      <c r="J145" s="32">
        <v>107.72</v>
      </c>
    </row>
    <row r="146" spans="1:10" ht="15.75" thickBot="1" x14ac:dyDescent="0.25">
      <c r="A146" s="38">
        <v>41816</v>
      </c>
      <c r="B146" s="39">
        <v>38231900</v>
      </c>
      <c r="C146" s="39" t="s">
        <v>133</v>
      </c>
      <c r="D146" s="39" t="s">
        <v>128</v>
      </c>
      <c r="E146" s="39" t="s">
        <v>129</v>
      </c>
      <c r="F146" s="39" t="s">
        <v>130</v>
      </c>
      <c r="G146" s="40">
        <v>11904</v>
      </c>
      <c r="H146" s="40">
        <v>1119261</v>
      </c>
      <c r="I146" s="39">
        <v>94</v>
      </c>
      <c r="J146" s="32">
        <v>107.72</v>
      </c>
    </row>
    <row r="147" spans="1:10" ht="15.75" thickBot="1" x14ac:dyDescent="0.25">
      <c r="A147" s="38">
        <v>41816</v>
      </c>
      <c r="B147" s="39">
        <v>38231900</v>
      </c>
      <c r="C147" s="39" t="s">
        <v>133</v>
      </c>
      <c r="D147" s="39" t="s">
        <v>128</v>
      </c>
      <c r="E147" s="39" t="s">
        <v>129</v>
      </c>
      <c r="F147" s="39" t="s">
        <v>130</v>
      </c>
      <c r="G147" s="40">
        <v>8056</v>
      </c>
      <c r="H147" s="40">
        <v>757457</v>
      </c>
      <c r="I147" s="39">
        <v>94</v>
      </c>
      <c r="J147" s="32">
        <v>107.72</v>
      </c>
    </row>
    <row r="148" spans="1:10" ht="15.75" thickBot="1" x14ac:dyDescent="0.25">
      <c r="A148" s="38">
        <v>41815</v>
      </c>
      <c r="B148" s="39">
        <v>38231900</v>
      </c>
      <c r="C148" s="39" t="s">
        <v>127</v>
      </c>
      <c r="D148" s="39" t="s">
        <v>128</v>
      </c>
      <c r="E148" s="39" t="s">
        <v>129</v>
      </c>
      <c r="F148" s="39" t="s">
        <v>130</v>
      </c>
      <c r="G148" s="40">
        <v>23267</v>
      </c>
      <c r="H148" s="40">
        <v>2187682</v>
      </c>
      <c r="I148" s="39">
        <v>94</v>
      </c>
      <c r="J148" s="32">
        <v>107.72</v>
      </c>
    </row>
    <row r="149" spans="1:10" ht="15.75" thickBot="1" x14ac:dyDescent="0.25">
      <c r="A149" s="38">
        <v>41815</v>
      </c>
      <c r="B149" s="39">
        <v>38231900</v>
      </c>
      <c r="C149" s="39" t="s">
        <v>127</v>
      </c>
      <c r="D149" s="39" t="s">
        <v>128</v>
      </c>
      <c r="E149" s="39" t="s">
        <v>129</v>
      </c>
      <c r="F149" s="39" t="s">
        <v>130</v>
      </c>
      <c r="G149" s="40">
        <v>16553</v>
      </c>
      <c r="H149" s="40">
        <v>1556351</v>
      </c>
      <c r="I149" s="39">
        <v>94</v>
      </c>
      <c r="J149" s="32">
        <v>107.72</v>
      </c>
    </row>
    <row r="150" spans="1:10" ht="15.75" thickBot="1" x14ac:dyDescent="0.25">
      <c r="A150" s="38">
        <v>41809</v>
      </c>
      <c r="B150" s="39">
        <v>38231900</v>
      </c>
      <c r="C150" s="39" t="s">
        <v>133</v>
      </c>
      <c r="D150" s="39" t="s">
        <v>128</v>
      </c>
      <c r="E150" s="39" t="s">
        <v>129</v>
      </c>
      <c r="F150" s="39" t="s">
        <v>130</v>
      </c>
      <c r="G150" s="40">
        <v>1110</v>
      </c>
      <c r="H150" s="40">
        <v>103331</v>
      </c>
      <c r="I150" s="39">
        <v>93</v>
      </c>
    </row>
    <row r="151" spans="1:10" ht="15.75" thickBot="1" x14ac:dyDescent="0.25">
      <c r="A151" s="38">
        <v>41809</v>
      </c>
      <c r="B151" s="39">
        <v>38231900</v>
      </c>
      <c r="C151" s="39" t="s">
        <v>133</v>
      </c>
      <c r="D151" s="39" t="s">
        <v>128</v>
      </c>
      <c r="E151" s="39" t="s">
        <v>129</v>
      </c>
      <c r="F151" s="39" t="s">
        <v>130</v>
      </c>
      <c r="G151" s="40">
        <v>19000</v>
      </c>
      <c r="H151" s="40">
        <v>1768723</v>
      </c>
      <c r="I151" s="39">
        <v>93</v>
      </c>
    </row>
    <row r="152" spans="1:10" ht="15.75" thickBot="1" x14ac:dyDescent="0.25">
      <c r="A152" s="38">
        <v>41797</v>
      </c>
      <c r="B152" s="39">
        <v>38231900</v>
      </c>
      <c r="C152" s="39" t="s">
        <v>148</v>
      </c>
      <c r="D152" s="39" t="s">
        <v>128</v>
      </c>
      <c r="E152" s="39" t="s">
        <v>129</v>
      </c>
      <c r="F152" s="39" t="s">
        <v>130</v>
      </c>
      <c r="G152" s="40">
        <v>6329</v>
      </c>
      <c r="H152" s="40">
        <v>591632</v>
      </c>
      <c r="I152" s="39">
        <v>93</v>
      </c>
    </row>
    <row r="153" spans="1:10" ht="15.75" thickBot="1" x14ac:dyDescent="0.25">
      <c r="A153" s="38">
        <v>41797</v>
      </c>
      <c r="B153" s="39">
        <v>38231900</v>
      </c>
      <c r="C153" s="39" t="s">
        <v>148</v>
      </c>
      <c r="D153" s="39" t="s">
        <v>128</v>
      </c>
      <c r="E153" s="39" t="s">
        <v>129</v>
      </c>
      <c r="F153" s="39" t="s">
        <v>130</v>
      </c>
      <c r="G153" s="40">
        <v>2440</v>
      </c>
      <c r="H153" s="40">
        <v>228090</v>
      </c>
      <c r="I153" s="39">
        <v>93</v>
      </c>
    </row>
    <row r="154" spans="1:10" ht="15.75" thickBot="1" x14ac:dyDescent="0.25">
      <c r="A154" s="45">
        <v>41816</v>
      </c>
      <c r="B154" s="46">
        <v>38231900</v>
      </c>
      <c r="C154" s="46" t="s">
        <v>133</v>
      </c>
      <c r="D154" s="46" t="s">
        <v>128</v>
      </c>
      <c r="E154" s="46" t="s">
        <v>129</v>
      </c>
      <c r="F154" s="46" t="s">
        <v>130</v>
      </c>
      <c r="G154" s="47">
        <v>58198</v>
      </c>
      <c r="H154" s="47">
        <v>5471970</v>
      </c>
      <c r="I154" s="46">
        <v>94</v>
      </c>
      <c r="J154" s="32">
        <v>107.72</v>
      </c>
    </row>
    <row r="155" spans="1:10" ht="15.75" thickBot="1" x14ac:dyDescent="0.25">
      <c r="A155" s="45">
        <v>41816</v>
      </c>
      <c r="B155" s="46">
        <v>38231900</v>
      </c>
      <c r="C155" s="46" t="s">
        <v>133</v>
      </c>
      <c r="D155" s="46" t="s">
        <v>128</v>
      </c>
      <c r="E155" s="46" t="s">
        <v>129</v>
      </c>
      <c r="F155" s="46" t="s">
        <v>130</v>
      </c>
      <c r="G155" s="46">
        <v>852</v>
      </c>
      <c r="H155" s="47">
        <v>80143</v>
      </c>
      <c r="I155" s="46">
        <v>94</v>
      </c>
      <c r="J155" s="32">
        <v>107.72</v>
      </c>
    </row>
    <row r="156" spans="1:10" ht="15.75" thickBot="1" x14ac:dyDescent="0.25">
      <c r="A156" s="45">
        <v>41816</v>
      </c>
      <c r="B156" s="46">
        <v>38231900</v>
      </c>
      <c r="C156" s="46" t="s">
        <v>133</v>
      </c>
      <c r="D156" s="46" t="s">
        <v>128</v>
      </c>
      <c r="E156" s="46" t="s">
        <v>129</v>
      </c>
      <c r="F156" s="46" t="s">
        <v>130</v>
      </c>
      <c r="G156" s="47">
        <v>11904</v>
      </c>
      <c r="H156" s="47">
        <v>1119261</v>
      </c>
      <c r="I156" s="46">
        <v>94</v>
      </c>
      <c r="J156" s="32">
        <v>107.72</v>
      </c>
    </row>
    <row r="157" spans="1:10" ht="15.75" thickBot="1" x14ac:dyDescent="0.25">
      <c r="A157" s="45">
        <v>41816</v>
      </c>
      <c r="B157" s="46">
        <v>38231900</v>
      </c>
      <c r="C157" s="46" t="s">
        <v>133</v>
      </c>
      <c r="D157" s="46" t="s">
        <v>128</v>
      </c>
      <c r="E157" s="46" t="s">
        <v>129</v>
      </c>
      <c r="F157" s="46" t="s">
        <v>130</v>
      </c>
      <c r="G157" s="47">
        <v>8056</v>
      </c>
      <c r="H157" s="47">
        <v>757457</v>
      </c>
      <c r="I157" s="46">
        <v>94</v>
      </c>
      <c r="J157" s="32">
        <v>107.72</v>
      </c>
    </row>
    <row r="158" spans="1:10" ht="15.75" thickBot="1" x14ac:dyDescent="0.25">
      <c r="A158" s="45">
        <v>41815</v>
      </c>
      <c r="B158" s="46">
        <v>38231900</v>
      </c>
      <c r="C158" s="46" t="s">
        <v>127</v>
      </c>
      <c r="D158" s="46" t="s">
        <v>128</v>
      </c>
      <c r="E158" s="46" t="s">
        <v>129</v>
      </c>
      <c r="F158" s="46" t="s">
        <v>130</v>
      </c>
      <c r="G158" s="47">
        <v>23267</v>
      </c>
      <c r="H158" s="47">
        <v>2187682</v>
      </c>
      <c r="I158" s="46">
        <v>94</v>
      </c>
      <c r="J158" s="32">
        <v>107.72</v>
      </c>
    </row>
    <row r="159" spans="1:10" ht="15.75" thickBot="1" x14ac:dyDescent="0.25">
      <c r="A159" s="45">
        <v>41815</v>
      </c>
      <c r="B159" s="46">
        <v>38231900</v>
      </c>
      <c r="C159" s="46" t="s">
        <v>127</v>
      </c>
      <c r="D159" s="46" t="s">
        <v>128</v>
      </c>
      <c r="E159" s="46" t="s">
        <v>129</v>
      </c>
      <c r="F159" s="46" t="s">
        <v>130</v>
      </c>
      <c r="G159" s="47">
        <v>16553</v>
      </c>
      <c r="H159" s="47">
        <v>1556351</v>
      </c>
      <c r="I159" s="46">
        <v>94</v>
      </c>
      <c r="J159" s="32">
        <v>107.72</v>
      </c>
    </row>
    <row r="160" spans="1:10" ht="15.75" thickBot="1" x14ac:dyDescent="0.25">
      <c r="A160" s="45">
        <v>41809</v>
      </c>
      <c r="B160" s="46">
        <v>38231900</v>
      </c>
      <c r="C160" s="46" t="s">
        <v>133</v>
      </c>
      <c r="D160" s="46" t="s">
        <v>128</v>
      </c>
      <c r="E160" s="46" t="s">
        <v>129</v>
      </c>
      <c r="F160" s="46" t="s">
        <v>130</v>
      </c>
      <c r="G160" s="47">
        <v>1110</v>
      </c>
      <c r="H160" s="47">
        <v>103331</v>
      </c>
      <c r="I160" s="46">
        <v>93</v>
      </c>
    </row>
    <row r="161" spans="1:10" ht="15.75" thickBot="1" x14ac:dyDescent="0.25">
      <c r="A161" s="45">
        <v>41809</v>
      </c>
      <c r="B161" s="46">
        <v>38231900</v>
      </c>
      <c r="C161" s="46" t="s">
        <v>133</v>
      </c>
      <c r="D161" s="46" t="s">
        <v>128</v>
      </c>
      <c r="E161" s="46" t="s">
        <v>129</v>
      </c>
      <c r="F161" s="46" t="s">
        <v>130</v>
      </c>
      <c r="G161" s="47">
        <v>19000</v>
      </c>
      <c r="H161" s="47">
        <v>1768723</v>
      </c>
      <c r="I161" s="46">
        <v>93</v>
      </c>
    </row>
    <row r="162" spans="1:10" ht="15.75" thickBot="1" x14ac:dyDescent="0.25">
      <c r="A162" s="45">
        <v>41797</v>
      </c>
      <c r="B162" s="46">
        <v>38231900</v>
      </c>
      <c r="C162" s="46" t="s">
        <v>148</v>
      </c>
      <c r="D162" s="46" t="s">
        <v>128</v>
      </c>
      <c r="E162" s="46" t="s">
        <v>129</v>
      </c>
      <c r="F162" s="46" t="s">
        <v>130</v>
      </c>
      <c r="G162" s="47">
        <v>6329</v>
      </c>
      <c r="H162" s="47">
        <v>591632</v>
      </c>
      <c r="I162" s="46">
        <v>93</v>
      </c>
    </row>
    <row r="163" spans="1:10" ht="15.75" thickBot="1" x14ac:dyDescent="0.25">
      <c r="A163" s="45">
        <v>41797</v>
      </c>
      <c r="B163" s="46">
        <v>38231900</v>
      </c>
      <c r="C163" s="46" t="s">
        <v>148</v>
      </c>
      <c r="D163" s="46" t="s">
        <v>128</v>
      </c>
      <c r="E163" s="46" t="s">
        <v>129</v>
      </c>
      <c r="F163" s="46" t="s">
        <v>130</v>
      </c>
      <c r="G163" s="47">
        <v>2440</v>
      </c>
      <c r="H163" s="47">
        <v>228090</v>
      </c>
      <c r="I163" s="46">
        <v>93</v>
      </c>
    </row>
    <row r="164" spans="1:10" ht="15.75" thickBot="1" x14ac:dyDescent="0.25">
      <c r="A164" s="45">
        <v>41797</v>
      </c>
      <c r="B164" s="46">
        <v>38231900</v>
      </c>
      <c r="C164" s="46" t="s">
        <v>148</v>
      </c>
      <c r="D164" s="46" t="s">
        <v>128</v>
      </c>
      <c r="E164" s="46" t="s">
        <v>129</v>
      </c>
      <c r="F164" s="46" t="s">
        <v>130</v>
      </c>
      <c r="G164" s="47">
        <v>11904</v>
      </c>
      <c r="H164" s="47">
        <v>1112781</v>
      </c>
      <c r="I164" s="46">
        <v>93</v>
      </c>
    </row>
    <row r="165" spans="1:10" ht="15.75" thickBot="1" x14ac:dyDescent="0.25">
      <c r="A165" s="45">
        <v>41797</v>
      </c>
      <c r="B165" s="46">
        <v>38231900</v>
      </c>
      <c r="C165" s="46" t="s">
        <v>148</v>
      </c>
      <c r="D165" s="46" t="s">
        <v>128</v>
      </c>
      <c r="E165" s="46" t="s">
        <v>129</v>
      </c>
      <c r="F165" s="46" t="s">
        <v>130</v>
      </c>
      <c r="G165" s="47">
        <v>58737</v>
      </c>
      <c r="H165" s="47">
        <v>5490708</v>
      </c>
      <c r="I165" s="46">
        <v>93</v>
      </c>
    </row>
    <row r="166" spans="1:10" ht="15.75" thickBot="1" x14ac:dyDescent="0.25">
      <c r="A166" s="45">
        <v>41783</v>
      </c>
      <c r="B166" s="46">
        <v>38231900</v>
      </c>
      <c r="C166" s="46" t="s">
        <v>133</v>
      </c>
      <c r="D166" s="46" t="s">
        <v>128</v>
      </c>
      <c r="E166" s="46" t="s">
        <v>129</v>
      </c>
      <c r="F166" s="46" t="s">
        <v>130</v>
      </c>
      <c r="G166" s="47">
        <v>10480</v>
      </c>
      <c r="H166" s="47">
        <v>1024196</v>
      </c>
      <c r="I166" s="46">
        <v>98</v>
      </c>
    </row>
    <row r="167" spans="1:10" ht="15.75" thickBot="1" x14ac:dyDescent="0.25">
      <c r="A167" s="45">
        <v>41783</v>
      </c>
      <c r="B167" s="46">
        <v>38231900</v>
      </c>
      <c r="C167" s="46" t="s">
        <v>133</v>
      </c>
      <c r="D167" s="46" t="s">
        <v>128</v>
      </c>
      <c r="E167" s="46" t="s">
        <v>129</v>
      </c>
      <c r="F167" s="46" t="s">
        <v>130</v>
      </c>
      <c r="G167" s="47">
        <v>9810</v>
      </c>
      <c r="H167" s="47">
        <v>958718</v>
      </c>
      <c r="I167" s="46">
        <v>98</v>
      </c>
    </row>
    <row r="168" spans="1:10" ht="15.75" thickBot="1" x14ac:dyDescent="0.25">
      <c r="A168" s="45">
        <v>41783</v>
      </c>
      <c r="B168" s="46">
        <v>38231900</v>
      </c>
      <c r="C168" s="46" t="s">
        <v>133</v>
      </c>
      <c r="D168" s="46" t="s">
        <v>128</v>
      </c>
      <c r="E168" s="46" t="s">
        <v>129</v>
      </c>
      <c r="F168" s="46" t="s">
        <v>130</v>
      </c>
      <c r="G168" s="47">
        <v>20190</v>
      </c>
      <c r="H168" s="47">
        <v>1899608</v>
      </c>
      <c r="I168" s="46">
        <v>94</v>
      </c>
      <c r="J168" s="32">
        <v>107.72</v>
      </c>
    </row>
    <row r="169" spans="1:10" ht="15.75" thickBot="1" x14ac:dyDescent="0.25">
      <c r="A169" s="45">
        <v>41775</v>
      </c>
      <c r="B169" s="46">
        <v>38231900</v>
      </c>
      <c r="C169" s="46" t="s">
        <v>132</v>
      </c>
      <c r="D169" s="46" t="s">
        <v>128</v>
      </c>
      <c r="E169" s="46" t="s">
        <v>129</v>
      </c>
      <c r="F169" s="46" t="s">
        <v>130</v>
      </c>
      <c r="G169" s="47">
        <v>1009</v>
      </c>
      <c r="H169" s="47">
        <v>99839</v>
      </c>
      <c r="I169" s="46">
        <v>99</v>
      </c>
    </row>
    <row r="170" spans="1:10" ht="15.75" thickBot="1" x14ac:dyDescent="0.25">
      <c r="A170" s="45">
        <v>41775</v>
      </c>
      <c r="B170" s="46">
        <v>38231900</v>
      </c>
      <c r="C170" s="46" t="s">
        <v>132</v>
      </c>
      <c r="D170" s="46" t="s">
        <v>128</v>
      </c>
      <c r="E170" s="46" t="s">
        <v>129</v>
      </c>
      <c r="F170" s="46" t="s">
        <v>130</v>
      </c>
      <c r="G170" s="46">
        <v>881</v>
      </c>
      <c r="H170" s="47">
        <v>87173</v>
      </c>
      <c r="I170" s="46">
        <v>99</v>
      </c>
    </row>
    <row r="171" spans="1:10" ht="15.75" thickBot="1" x14ac:dyDescent="0.25">
      <c r="A171" s="45">
        <v>41775</v>
      </c>
      <c r="B171" s="46">
        <v>38231900</v>
      </c>
      <c r="C171" s="46" t="s">
        <v>132</v>
      </c>
      <c r="D171" s="46" t="s">
        <v>128</v>
      </c>
      <c r="E171" s="46" t="s">
        <v>129</v>
      </c>
      <c r="F171" s="46" t="s">
        <v>130</v>
      </c>
      <c r="G171" s="47">
        <v>18030</v>
      </c>
      <c r="H171" s="47">
        <v>1784036</v>
      </c>
      <c r="I171" s="46">
        <v>99</v>
      </c>
    </row>
    <row r="172" spans="1:10" ht="15.75" thickBot="1" x14ac:dyDescent="0.25">
      <c r="A172" s="45">
        <v>41767</v>
      </c>
      <c r="B172" s="46">
        <v>38231900</v>
      </c>
      <c r="C172" s="46" t="s">
        <v>127</v>
      </c>
      <c r="D172" s="46" t="s">
        <v>128</v>
      </c>
      <c r="E172" s="46" t="s">
        <v>129</v>
      </c>
      <c r="F172" s="46" t="s">
        <v>130</v>
      </c>
      <c r="G172" s="47">
        <v>59800</v>
      </c>
      <c r="H172" s="47">
        <v>5917102</v>
      </c>
      <c r="I172" s="46">
        <v>99</v>
      </c>
    </row>
    <row r="173" spans="1:10" ht="15.75" thickBot="1" x14ac:dyDescent="0.25">
      <c r="A173" s="45">
        <v>41759</v>
      </c>
      <c r="B173" s="46">
        <v>38231900</v>
      </c>
      <c r="C173" s="46" t="s">
        <v>132</v>
      </c>
      <c r="D173" s="46" t="s">
        <v>128</v>
      </c>
      <c r="E173" s="46" t="s">
        <v>129</v>
      </c>
      <c r="F173" s="46" t="s">
        <v>130</v>
      </c>
      <c r="G173" s="47">
        <v>7894</v>
      </c>
      <c r="H173" s="47">
        <v>877406</v>
      </c>
      <c r="I173" s="46">
        <v>111</v>
      </c>
      <c r="J173" s="32">
        <v>126.11</v>
      </c>
    </row>
    <row r="174" spans="1:10" ht="15.75" thickBot="1" x14ac:dyDescent="0.25">
      <c r="A174" s="45">
        <v>41759</v>
      </c>
      <c r="B174" s="46">
        <v>38231900</v>
      </c>
      <c r="C174" s="46" t="s">
        <v>132</v>
      </c>
      <c r="D174" s="46" t="s">
        <v>128</v>
      </c>
      <c r="E174" s="46" t="s">
        <v>129</v>
      </c>
      <c r="F174" s="46" t="s">
        <v>130</v>
      </c>
      <c r="G174" s="47">
        <v>2242</v>
      </c>
      <c r="H174" s="47">
        <v>249195</v>
      </c>
      <c r="I174" s="46">
        <v>111</v>
      </c>
      <c r="J174" s="32">
        <v>126.11</v>
      </c>
    </row>
    <row r="175" spans="1:10" ht="15.75" thickBot="1" x14ac:dyDescent="0.25">
      <c r="A175" s="45">
        <v>41759</v>
      </c>
      <c r="B175" s="46">
        <v>38231900</v>
      </c>
      <c r="C175" s="46" t="s">
        <v>132</v>
      </c>
      <c r="D175" s="46" t="s">
        <v>128</v>
      </c>
      <c r="E175" s="46" t="s">
        <v>129</v>
      </c>
      <c r="F175" s="46" t="s">
        <v>130</v>
      </c>
      <c r="G175" s="47">
        <v>12671</v>
      </c>
      <c r="H175" s="47">
        <v>1408334</v>
      </c>
      <c r="I175" s="46">
        <v>111</v>
      </c>
      <c r="J175" s="32">
        <v>126.11</v>
      </c>
    </row>
    <row r="176" spans="1:10" ht="15.75" thickBot="1" x14ac:dyDescent="0.25">
      <c r="A176" s="45">
        <v>41759</v>
      </c>
      <c r="B176" s="46">
        <v>38231900</v>
      </c>
      <c r="C176" s="46" t="s">
        <v>132</v>
      </c>
      <c r="D176" s="46" t="s">
        <v>128</v>
      </c>
      <c r="E176" s="46" t="s">
        <v>129</v>
      </c>
      <c r="F176" s="46" t="s">
        <v>130</v>
      </c>
      <c r="G176" s="47">
        <v>54321</v>
      </c>
      <c r="H176" s="47">
        <v>6037703</v>
      </c>
      <c r="I176" s="46">
        <v>111</v>
      </c>
      <c r="J176" s="32">
        <v>126.11</v>
      </c>
    </row>
    <row r="177" spans="1:10" ht="15.75" thickBot="1" x14ac:dyDescent="0.25">
      <c r="A177" s="45">
        <v>41759</v>
      </c>
      <c r="B177" s="46">
        <v>38231900</v>
      </c>
      <c r="C177" s="46" t="s">
        <v>132</v>
      </c>
      <c r="D177" s="46" t="s">
        <v>128</v>
      </c>
      <c r="E177" s="46" t="s">
        <v>129</v>
      </c>
      <c r="F177" s="46" t="s">
        <v>130</v>
      </c>
      <c r="G177" s="47">
        <v>2552</v>
      </c>
      <c r="H177" s="47">
        <v>283673</v>
      </c>
      <c r="I177" s="46">
        <v>111</v>
      </c>
      <c r="J177" s="32">
        <v>126.11</v>
      </c>
    </row>
    <row r="178" spans="1:10" ht="15.75" thickBot="1" x14ac:dyDescent="0.25">
      <c r="A178" s="45">
        <v>41751</v>
      </c>
      <c r="B178" s="46">
        <v>38231900</v>
      </c>
      <c r="C178" s="46" t="s">
        <v>132</v>
      </c>
      <c r="D178" s="46" t="s">
        <v>128</v>
      </c>
      <c r="E178" s="46" t="s">
        <v>129</v>
      </c>
      <c r="F178" s="46" t="s">
        <v>130</v>
      </c>
      <c r="G178" s="47">
        <v>2020</v>
      </c>
      <c r="H178" s="47">
        <v>223227</v>
      </c>
      <c r="I178" s="46">
        <v>111</v>
      </c>
      <c r="J178" s="32">
        <v>126.11</v>
      </c>
    </row>
    <row r="179" spans="1:10" ht="15.75" thickBot="1" x14ac:dyDescent="0.25">
      <c r="A179" s="45">
        <v>41751</v>
      </c>
      <c r="B179" s="46">
        <v>38231900</v>
      </c>
      <c r="C179" s="46" t="s">
        <v>132</v>
      </c>
      <c r="D179" s="46" t="s">
        <v>128</v>
      </c>
      <c r="E179" s="46" t="s">
        <v>129</v>
      </c>
      <c r="F179" s="46" t="s">
        <v>130</v>
      </c>
      <c r="G179" s="47">
        <v>18000</v>
      </c>
      <c r="H179" s="47">
        <v>1989156</v>
      </c>
      <c r="I179" s="46">
        <v>111</v>
      </c>
      <c r="J179" s="32">
        <v>126.11</v>
      </c>
    </row>
    <row r="180" spans="1:10" ht="15.75" thickBot="1" x14ac:dyDescent="0.25">
      <c r="A180" s="45">
        <v>41751</v>
      </c>
      <c r="B180" s="46">
        <v>38231900</v>
      </c>
      <c r="C180" s="46" t="s">
        <v>132</v>
      </c>
      <c r="D180" s="46" t="s">
        <v>128</v>
      </c>
      <c r="E180" s="46" t="s">
        <v>129</v>
      </c>
      <c r="F180" s="46" t="s">
        <v>130</v>
      </c>
      <c r="G180" s="47">
        <v>18780</v>
      </c>
      <c r="H180" s="47">
        <v>2075352</v>
      </c>
      <c r="I180" s="46">
        <v>111</v>
      </c>
      <c r="J180" s="32">
        <v>126.11</v>
      </c>
    </row>
    <row r="181" spans="1:10" ht="15.75" thickBot="1" x14ac:dyDescent="0.25">
      <c r="A181" s="45">
        <v>41751</v>
      </c>
      <c r="B181" s="46">
        <v>38231900</v>
      </c>
      <c r="C181" s="46" t="s">
        <v>132</v>
      </c>
      <c r="D181" s="46" t="s">
        <v>128</v>
      </c>
      <c r="E181" s="46" t="s">
        <v>129</v>
      </c>
      <c r="F181" s="46" t="s">
        <v>130</v>
      </c>
      <c r="G181" s="47">
        <v>20674</v>
      </c>
      <c r="H181" s="47">
        <v>2284616</v>
      </c>
      <c r="I181" s="46">
        <v>111</v>
      </c>
      <c r="J181" s="32">
        <v>126.11</v>
      </c>
    </row>
    <row r="182" spans="1:10" ht="15.75" thickBot="1" x14ac:dyDescent="0.25">
      <c r="A182" s="45">
        <v>41751</v>
      </c>
      <c r="B182" s="46">
        <v>38231900</v>
      </c>
      <c r="C182" s="46" t="s">
        <v>132</v>
      </c>
      <c r="D182" s="46" t="s">
        <v>128</v>
      </c>
      <c r="E182" s="46" t="s">
        <v>129</v>
      </c>
      <c r="F182" s="46" t="s">
        <v>130</v>
      </c>
      <c r="G182" s="47">
        <v>20316</v>
      </c>
      <c r="H182" s="47">
        <v>2245134</v>
      </c>
      <c r="I182" s="46">
        <v>111</v>
      </c>
      <c r="J182" s="32">
        <v>126.11</v>
      </c>
    </row>
    <row r="183" spans="1:10" ht="15.75" thickBot="1" x14ac:dyDescent="0.25">
      <c r="A183" s="45">
        <v>41737</v>
      </c>
      <c r="B183" s="46">
        <v>38231900</v>
      </c>
      <c r="C183" s="46" t="s">
        <v>132</v>
      </c>
      <c r="D183" s="46" t="s">
        <v>128</v>
      </c>
      <c r="E183" s="46" t="s">
        <v>129</v>
      </c>
      <c r="F183" s="46" t="s">
        <v>130</v>
      </c>
      <c r="G183" s="47">
        <v>1140</v>
      </c>
      <c r="H183" s="47">
        <v>124423</v>
      </c>
      <c r="I183" s="46">
        <v>109</v>
      </c>
    </row>
    <row r="184" spans="1:10" ht="15.75" thickBot="1" x14ac:dyDescent="0.25">
      <c r="A184" s="45">
        <v>41816</v>
      </c>
      <c r="B184" s="46">
        <v>38231900</v>
      </c>
      <c r="C184" s="46" t="s">
        <v>133</v>
      </c>
      <c r="D184" s="46" t="s">
        <v>128</v>
      </c>
      <c r="E184" s="46" t="s">
        <v>129</v>
      </c>
      <c r="F184" s="46" t="s">
        <v>130</v>
      </c>
      <c r="G184" s="47">
        <v>58198</v>
      </c>
      <c r="H184" s="47">
        <v>5471970</v>
      </c>
      <c r="I184" s="46">
        <v>94</v>
      </c>
      <c r="J184" s="32">
        <v>107.72</v>
      </c>
    </row>
    <row r="185" spans="1:10" ht="15.75" thickBot="1" x14ac:dyDescent="0.25">
      <c r="A185" s="45">
        <v>41816</v>
      </c>
      <c r="B185" s="46">
        <v>38231900</v>
      </c>
      <c r="C185" s="46" t="s">
        <v>133</v>
      </c>
      <c r="D185" s="46" t="s">
        <v>128</v>
      </c>
      <c r="E185" s="46" t="s">
        <v>129</v>
      </c>
      <c r="F185" s="46" t="s">
        <v>130</v>
      </c>
      <c r="G185" s="46">
        <v>852</v>
      </c>
      <c r="H185" s="47">
        <v>80143</v>
      </c>
      <c r="I185" s="46">
        <v>94</v>
      </c>
      <c r="J185" s="32">
        <v>107.72</v>
      </c>
    </row>
    <row r="186" spans="1:10" ht="15.75" thickBot="1" x14ac:dyDescent="0.25">
      <c r="A186" s="45">
        <v>41816</v>
      </c>
      <c r="B186" s="46">
        <v>38231900</v>
      </c>
      <c r="C186" s="46" t="s">
        <v>133</v>
      </c>
      <c r="D186" s="46" t="s">
        <v>128</v>
      </c>
      <c r="E186" s="46" t="s">
        <v>129</v>
      </c>
      <c r="F186" s="46" t="s">
        <v>130</v>
      </c>
      <c r="G186" s="47">
        <v>11904</v>
      </c>
      <c r="H186" s="47">
        <v>1119261</v>
      </c>
      <c r="I186" s="46">
        <v>94</v>
      </c>
      <c r="J186" s="32">
        <v>107.72</v>
      </c>
    </row>
    <row r="187" spans="1:10" ht="15.75" thickBot="1" x14ac:dyDescent="0.25">
      <c r="A187" s="45">
        <v>41816</v>
      </c>
      <c r="B187" s="46">
        <v>38231900</v>
      </c>
      <c r="C187" s="46" t="s">
        <v>133</v>
      </c>
      <c r="D187" s="46" t="s">
        <v>128</v>
      </c>
      <c r="E187" s="46" t="s">
        <v>129</v>
      </c>
      <c r="F187" s="46" t="s">
        <v>130</v>
      </c>
      <c r="G187" s="47">
        <v>8056</v>
      </c>
      <c r="H187" s="47">
        <v>757457</v>
      </c>
      <c r="I187" s="46">
        <v>94</v>
      </c>
      <c r="J187" s="32">
        <v>107.72</v>
      </c>
    </row>
    <row r="188" spans="1:10" ht="15.75" thickBot="1" x14ac:dyDescent="0.25">
      <c r="A188" s="45">
        <v>41815</v>
      </c>
      <c r="B188" s="46">
        <v>38231900</v>
      </c>
      <c r="C188" s="46" t="s">
        <v>127</v>
      </c>
      <c r="D188" s="46" t="s">
        <v>128</v>
      </c>
      <c r="E188" s="46" t="s">
        <v>129</v>
      </c>
      <c r="F188" s="46" t="s">
        <v>130</v>
      </c>
      <c r="G188" s="47">
        <v>23267</v>
      </c>
      <c r="H188" s="47">
        <v>2187682</v>
      </c>
      <c r="I188" s="46">
        <v>94</v>
      </c>
      <c r="J188" s="32">
        <v>107.72</v>
      </c>
    </row>
    <row r="189" spans="1:10" ht="15.75" thickBot="1" x14ac:dyDescent="0.25">
      <c r="A189" s="45">
        <v>41815</v>
      </c>
      <c r="B189" s="46">
        <v>38231900</v>
      </c>
      <c r="C189" s="46" t="s">
        <v>127</v>
      </c>
      <c r="D189" s="46" t="s">
        <v>128</v>
      </c>
      <c r="E189" s="46" t="s">
        <v>129</v>
      </c>
      <c r="F189" s="46" t="s">
        <v>130</v>
      </c>
      <c r="G189" s="47">
        <v>16553</v>
      </c>
      <c r="H189" s="47">
        <v>1556351</v>
      </c>
      <c r="I189" s="46">
        <v>94</v>
      </c>
      <c r="J189" s="32">
        <v>107.72</v>
      </c>
    </row>
    <row r="190" spans="1:10" ht="15.75" thickBot="1" x14ac:dyDescent="0.25">
      <c r="A190" s="45">
        <v>41809</v>
      </c>
      <c r="B190" s="46">
        <v>38231900</v>
      </c>
      <c r="C190" s="46" t="s">
        <v>133</v>
      </c>
      <c r="D190" s="46" t="s">
        <v>128</v>
      </c>
      <c r="E190" s="46" t="s">
        <v>129</v>
      </c>
      <c r="F190" s="46" t="s">
        <v>130</v>
      </c>
      <c r="G190" s="47">
        <v>1110</v>
      </c>
      <c r="H190" s="47">
        <v>103331</v>
      </c>
      <c r="I190" s="46">
        <v>93</v>
      </c>
    </row>
    <row r="191" spans="1:10" ht="15.75" thickBot="1" x14ac:dyDescent="0.25">
      <c r="A191" s="45">
        <v>41809</v>
      </c>
      <c r="B191" s="46">
        <v>38231900</v>
      </c>
      <c r="C191" s="46" t="s">
        <v>133</v>
      </c>
      <c r="D191" s="46" t="s">
        <v>128</v>
      </c>
      <c r="E191" s="46" t="s">
        <v>129</v>
      </c>
      <c r="F191" s="46" t="s">
        <v>130</v>
      </c>
      <c r="G191" s="47">
        <v>19000</v>
      </c>
      <c r="H191" s="47">
        <v>1768723</v>
      </c>
      <c r="I191" s="46">
        <v>93</v>
      </c>
    </row>
    <row r="192" spans="1:10" ht="15.75" thickBot="1" x14ac:dyDescent="0.25">
      <c r="A192" s="45">
        <v>41797</v>
      </c>
      <c r="B192" s="46">
        <v>38231900</v>
      </c>
      <c r="C192" s="46" t="s">
        <v>148</v>
      </c>
      <c r="D192" s="46" t="s">
        <v>128</v>
      </c>
      <c r="E192" s="46" t="s">
        <v>129</v>
      </c>
      <c r="F192" s="46" t="s">
        <v>130</v>
      </c>
      <c r="G192" s="47">
        <v>6329</v>
      </c>
      <c r="H192" s="47">
        <v>591632</v>
      </c>
      <c r="I192" s="46">
        <v>93</v>
      </c>
    </row>
    <row r="193" spans="1:10" ht="15.75" thickBot="1" x14ac:dyDescent="0.25">
      <c r="A193" s="45">
        <v>41797</v>
      </c>
      <c r="B193" s="46">
        <v>38231900</v>
      </c>
      <c r="C193" s="46" t="s">
        <v>148</v>
      </c>
      <c r="D193" s="46" t="s">
        <v>128</v>
      </c>
      <c r="E193" s="46" t="s">
        <v>129</v>
      </c>
      <c r="F193" s="46" t="s">
        <v>130</v>
      </c>
      <c r="G193" s="47">
        <v>2440</v>
      </c>
      <c r="H193" s="47">
        <v>228090</v>
      </c>
      <c r="I193" s="46">
        <v>93</v>
      </c>
    </row>
    <row r="194" spans="1:10" ht="15.75" thickBot="1" x14ac:dyDescent="0.25">
      <c r="A194" s="45">
        <v>41797</v>
      </c>
      <c r="B194" s="46">
        <v>38231900</v>
      </c>
      <c r="C194" s="46" t="s">
        <v>148</v>
      </c>
      <c r="D194" s="46" t="s">
        <v>128</v>
      </c>
      <c r="E194" s="46" t="s">
        <v>129</v>
      </c>
      <c r="F194" s="46" t="s">
        <v>130</v>
      </c>
      <c r="G194" s="47">
        <v>11904</v>
      </c>
      <c r="H194" s="47">
        <v>1112781</v>
      </c>
      <c r="I194" s="46">
        <v>93</v>
      </c>
    </row>
    <row r="195" spans="1:10" ht="15.75" thickBot="1" x14ac:dyDescent="0.25">
      <c r="A195" s="45">
        <v>41797</v>
      </c>
      <c r="B195" s="46">
        <v>38231900</v>
      </c>
      <c r="C195" s="46" t="s">
        <v>148</v>
      </c>
      <c r="D195" s="46" t="s">
        <v>128</v>
      </c>
      <c r="E195" s="46" t="s">
        <v>129</v>
      </c>
      <c r="F195" s="46" t="s">
        <v>130</v>
      </c>
      <c r="G195" s="47">
        <v>58737</v>
      </c>
      <c r="H195" s="47">
        <v>5490708</v>
      </c>
      <c r="I195" s="46">
        <v>93</v>
      </c>
    </row>
    <row r="196" spans="1:10" ht="15.75" thickBot="1" x14ac:dyDescent="0.25">
      <c r="A196" s="45">
        <v>41783</v>
      </c>
      <c r="B196" s="46">
        <v>38231900</v>
      </c>
      <c r="C196" s="46" t="s">
        <v>133</v>
      </c>
      <c r="D196" s="46" t="s">
        <v>128</v>
      </c>
      <c r="E196" s="46" t="s">
        <v>129</v>
      </c>
      <c r="F196" s="46" t="s">
        <v>130</v>
      </c>
      <c r="G196" s="47">
        <v>10480</v>
      </c>
      <c r="H196" s="47">
        <v>1024196</v>
      </c>
      <c r="I196" s="46">
        <v>98</v>
      </c>
    </row>
    <row r="197" spans="1:10" ht="15.75" thickBot="1" x14ac:dyDescent="0.25">
      <c r="A197" s="45">
        <v>41783</v>
      </c>
      <c r="B197" s="46">
        <v>38231900</v>
      </c>
      <c r="C197" s="46" t="s">
        <v>133</v>
      </c>
      <c r="D197" s="46" t="s">
        <v>128</v>
      </c>
      <c r="E197" s="46" t="s">
        <v>129</v>
      </c>
      <c r="F197" s="46" t="s">
        <v>130</v>
      </c>
      <c r="G197" s="47">
        <v>9810</v>
      </c>
      <c r="H197" s="47">
        <v>958718</v>
      </c>
      <c r="I197" s="46">
        <v>98</v>
      </c>
    </row>
    <row r="198" spans="1:10" ht="15.75" thickBot="1" x14ac:dyDescent="0.25">
      <c r="A198" s="45">
        <v>41783</v>
      </c>
      <c r="B198" s="46">
        <v>38231900</v>
      </c>
      <c r="C198" s="46" t="s">
        <v>133</v>
      </c>
      <c r="D198" s="46" t="s">
        <v>128</v>
      </c>
      <c r="E198" s="46" t="s">
        <v>129</v>
      </c>
      <c r="F198" s="46" t="s">
        <v>130</v>
      </c>
      <c r="G198" s="47">
        <v>20190</v>
      </c>
      <c r="H198" s="47">
        <v>1899608</v>
      </c>
      <c r="I198" s="46">
        <v>94</v>
      </c>
      <c r="J198" s="32">
        <v>107.72</v>
      </c>
    </row>
    <row r="199" spans="1:10" ht="15.75" thickBot="1" x14ac:dyDescent="0.25">
      <c r="A199" s="45">
        <v>41775</v>
      </c>
      <c r="B199" s="46">
        <v>38231900</v>
      </c>
      <c r="C199" s="46" t="s">
        <v>132</v>
      </c>
      <c r="D199" s="46" t="s">
        <v>128</v>
      </c>
      <c r="E199" s="46" t="s">
        <v>129</v>
      </c>
      <c r="F199" s="46" t="s">
        <v>130</v>
      </c>
      <c r="G199" s="47">
        <v>1009</v>
      </c>
      <c r="H199" s="47">
        <v>99839</v>
      </c>
      <c r="I199" s="46">
        <v>99</v>
      </c>
    </row>
    <row r="200" spans="1:10" ht="15.75" thickBot="1" x14ac:dyDescent="0.25">
      <c r="A200" s="45">
        <v>41775</v>
      </c>
      <c r="B200" s="46">
        <v>38231900</v>
      </c>
      <c r="C200" s="46" t="s">
        <v>132</v>
      </c>
      <c r="D200" s="46" t="s">
        <v>128</v>
      </c>
      <c r="E200" s="46" t="s">
        <v>129</v>
      </c>
      <c r="F200" s="46" t="s">
        <v>130</v>
      </c>
      <c r="G200" s="46">
        <v>881</v>
      </c>
      <c r="H200" s="47">
        <v>87173</v>
      </c>
      <c r="I200" s="46">
        <v>99</v>
      </c>
    </row>
    <row r="201" spans="1:10" ht="15.75" thickBot="1" x14ac:dyDescent="0.25">
      <c r="A201" s="45">
        <v>41775</v>
      </c>
      <c r="B201" s="46">
        <v>38231900</v>
      </c>
      <c r="C201" s="46" t="s">
        <v>132</v>
      </c>
      <c r="D201" s="46" t="s">
        <v>128</v>
      </c>
      <c r="E201" s="46" t="s">
        <v>129</v>
      </c>
      <c r="F201" s="46" t="s">
        <v>130</v>
      </c>
      <c r="G201" s="47">
        <v>18030</v>
      </c>
      <c r="H201" s="47">
        <v>1784036</v>
      </c>
      <c r="I201" s="46">
        <v>99</v>
      </c>
    </row>
    <row r="202" spans="1:10" ht="15.75" thickBot="1" x14ac:dyDescent="0.25">
      <c r="A202" s="45">
        <v>41767</v>
      </c>
      <c r="B202" s="46">
        <v>38231900</v>
      </c>
      <c r="C202" s="46" t="s">
        <v>127</v>
      </c>
      <c r="D202" s="46" t="s">
        <v>128</v>
      </c>
      <c r="E202" s="46" t="s">
        <v>129</v>
      </c>
      <c r="F202" s="46" t="s">
        <v>130</v>
      </c>
      <c r="G202" s="47">
        <v>59800</v>
      </c>
      <c r="H202" s="47">
        <v>5917102</v>
      </c>
      <c r="I202" s="46">
        <v>99</v>
      </c>
    </row>
    <row r="203" spans="1:10" ht="15.75" thickBot="1" x14ac:dyDescent="0.25">
      <c r="A203" s="45">
        <v>41759</v>
      </c>
      <c r="B203" s="46">
        <v>38231900</v>
      </c>
      <c r="C203" s="46" t="s">
        <v>132</v>
      </c>
      <c r="D203" s="46" t="s">
        <v>128</v>
      </c>
      <c r="E203" s="46" t="s">
        <v>129</v>
      </c>
      <c r="F203" s="46" t="s">
        <v>130</v>
      </c>
      <c r="G203" s="47">
        <v>7894</v>
      </c>
      <c r="H203" s="47">
        <v>877406</v>
      </c>
      <c r="I203" s="46">
        <v>111</v>
      </c>
      <c r="J203" s="32">
        <v>126.11</v>
      </c>
    </row>
    <row r="204" spans="1:10" ht="15.75" thickBot="1" x14ac:dyDescent="0.25">
      <c r="A204" s="45">
        <v>41759</v>
      </c>
      <c r="B204" s="46">
        <v>38231900</v>
      </c>
      <c r="C204" s="46" t="s">
        <v>132</v>
      </c>
      <c r="D204" s="46" t="s">
        <v>128</v>
      </c>
      <c r="E204" s="46" t="s">
        <v>129</v>
      </c>
      <c r="F204" s="46" t="s">
        <v>130</v>
      </c>
      <c r="G204" s="47">
        <v>2242</v>
      </c>
      <c r="H204" s="47">
        <v>249195</v>
      </c>
      <c r="I204" s="46">
        <v>111</v>
      </c>
      <c r="J204" s="32">
        <v>126.11</v>
      </c>
    </row>
    <row r="205" spans="1:10" ht="15.75" thickBot="1" x14ac:dyDescent="0.25">
      <c r="A205" s="45">
        <v>41759</v>
      </c>
      <c r="B205" s="46">
        <v>38231900</v>
      </c>
      <c r="C205" s="46" t="s">
        <v>132</v>
      </c>
      <c r="D205" s="46" t="s">
        <v>128</v>
      </c>
      <c r="E205" s="46" t="s">
        <v>129</v>
      </c>
      <c r="F205" s="46" t="s">
        <v>130</v>
      </c>
      <c r="G205" s="47">
        <v>12671</v>
      </c>
      <c r="H205" s="47">
        <v>1408334</v>
      </c>
      <c r="I205" s="46">
        <v>111</v>
      </c>
      <c r="J205" s="32">
        <v>126.11</v>
      </c>
    </row>
    <row r="206" spans="1:10" ht="15.75" thickBot="1" x14ac:dyDescent="0.25">
      <c r="A206" s="45">
        <v>41759</v>
      </c>
      <c r="B206" s="46">
        <v>38231900</v>
      </c>
      <c r="C206" s="46" t="s">
        <v>132</v>
      </c>
      <c r="D206" s="46" t="s">
        <v>128</v>
      </c>
      <c r="E206" s="46" t="s">
        <v>129</v>
      </c>
      <c r="F206" s="46" t="s">
        <v>130</v>
      </c>
      <c r="G206" s="47">
        <v>54321</v>
      </c>
      <c r="H206" s="47">
        <v>6037703</v>
      </c>
      <c r="I206" s="46">
        <v>111</v>
      </c>
      <c r="J206" s="32">
        <v>126.11</v>
      </c>
    </row>
    <row r="207" spans="1:10" ht="15.75" thickBot="1" x14ac:dyDescent="0.25">
      <c r="A207" s="45">
        <v>41759</v>
      </c>
      <c r="B207" s="46">
        <v>38231900</v>
      </c>
      <c r="C207" s="46" t="s">
        <v>132</v>
      </c>
      <c r="D207" s="46" t="s">
        <v>128</v>
      </c>
      <c r="E207" s="46" t="s">
        <v>129</v>
      </c>
      <c r="F207" s="46" t="s">
        <v>130</v>
      </c>
      <c r="G207" s="47">
        <v>2552</v>
      </c>
      <c r="H207" s="47">
        <v>283673</v>
      </c>
      <c r="I207" s="46">
        <v>111</v>
      </c>
      <c r="J207" s="32">
        <v>126.11</v>
      </c>
    </row>
    <row r="208" spans="1:10" ht="15.75" thickBot="1" x14ac:dyDescent="0.25">
      <c r="A208" s="45">
        <v>41751</v>
      </c>
      <c r="B208" s="46">
        <v>38231900</v>
      </c>
      <c r="C208" s="46" t="s">
        <v>132</v>
      </c>
      <c r="D208" s="46" t="s">
        <v>128</v>
      </c>
      <c r="E208" s="46" t="s">
        <v>129</v>
      </c>
      <c r="F208" s="46" t="s">
        <v>130</v>
      </c>
      <c r="G208" s="47">
        <v>2020</v>
      </c>
      <c r="H208" s="47">
        <v>223227</v>
      </c>
      <c r="I208" s="46">
        <v>111</v>
      </c>
      <c r="J208" s="32">
        <v>126.11</v>
      </c>
    </row>
    <row r="209" spans="1:10" ht="15.75" thickBot="1" x14ac:dyDescent="0.25">
      <c r="A209" s="45">
        <v>41751</v>
      </c>
      <c r="B209" s="46">
        <v>38231900</v>
      </c>
      <c r="C209" s="46" t="s">
        <v>132</v>
      </c>
      <c r="D209" s="46" t="s">
        <v>128</v>
      </c>
      <c r="E209" s="46" t="s">
        <v>129</v>
      </c>
      <c r="F209" s="46" t="s">
        <v>130</v>
      </c>
      <c r="G209" s="47">
        <v>18000</v>
      </c>
      <c r="H209" s="47">
        <v>1989156</v>
      </c>
      <c r="I209" s="46">
        <v>111</v>
      </c>
      <c r="J209" s="32">
        <v>126.11</v>
      </c>
    </row>
    <row r="210" spans="1:10" ht="15.75" thickBot="1" x14ac:dyDescent="0.25">
      <c r="A210" s="45">
        <v>41751</v>
      </c>
      <c r="B210" s="46">
        <v>38231900</v>
      </c>
      <c r="C210" s="46" t="s">
        <v>132</v>
      </c>
      <c r="D210" s="46" t="s">
        <v>128</v>
      </c>
      <c r="E210" s="46" t="s">
        <v>129</v>
      </c>
      <c r="F210" s="46" t="s">
        <v>130</v>
      </c>
      <c r="G210" s="47">
        <v>18780</v>
      </c>
      <c r="H210" s="47">
        <v>2075352</v>
      </c>
      <c r="I210" s="46">
        <v>111</v>
      </c>
      <c r="J210" s="32">
        <v>126.11</v>
      </c>
    </row>
    <row r="211" spans="1:10" ht="15.75" thickBot="1" x14ac:dyDescent="0.25">
      <c r="A211" s="45">
        <v>41751</v>
      </c>
      <c r="B211" s="46">
        <v>38231900</v>
      </c>
      <c r="C211" s="46" t="s">
        <v>132</v>
      </c>
      <c r="D211" s="46" t="s">
        <v>128</v>
      </c>
      <c r="E211" s="46" t="s">
        <v>129</v>
      </c>
      <c r="F211" s="46" t="s">
        <v>130</v>
      </c>
      <c r="G211" s="47">
        <v>20674</v>
      </c>
      <c r="H211" s="47">
        <v>2284616</v>
      </c>
      <c r="I211" s="46">
        <v>111</v>
      </c>
      <c r="J211" s="32">
        <v>126.11</v>
      </c>
    </row>
    <row r="212" spans="1:10" ht="15.75" thickBot="1" x14ac:dyDescent="0.25">
      <c r="A212" s="45">
        <v>41751</v>
      </c>
      <c r="B212" s="46">
        <v>38231900</v>
      </c>
      <c r="C212" s="46" t="s">
        <v>132</v>
      </c>
      <c r="D212" s="46" t="s">
        <v>128</v>
      </c>
      <c r="E212" s="46" t="s">
        <v>129</v>
      </c>
      <c r="F212" s="46" t="s">
        <v>130</v>
      </c>
      <c r="G212" s="47">
        <v>20316</v>
      </c>
      <c r="H212" s="47">
        <v>2245134</v>
      </c>
      <c r="I212" s="46">
        <v>111</v>
      </c>
      <c r="J212" s="32">
        <v>126.11</v>
      </c>
    </row>
    <row r="213" spans="1:10" ht="15.75" thickBot="1" x14ac:dyDescent="0.25">
      <c r="A213" s="45">
        <v>41737</v>
      </c>
      <c r="B213" s="46">
        <v>38231900</v>
      </c>
      <c r="C213" s="46" t="s">
        <v>132</v>
      </c>
      <c r="D213" s="46" t="s">
        <v>128</v>
      </c>
      <c r="E213" s="46" t="s">
        <v>129</v>
      </c>
      <c r="F213" s="46" t="s">
        <v>130</v>
      </c>
      <c r="G213" s="47">
        <v>1140</v>
      </c>
      <c r="H213" s="47">
        <v>124423</v>
      </c>
      <c r="I213" s="46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2" width="23.5703125" bestFit="1" customWidth="1"/>
  </cols>
  <sheetData>
    <row r="3" spans="1:4" ht="15.75" thickBot="1" x14ac:dyDescent="0.3"/>
    <row r="4" spans="1:4" x14ac:dyDescent="0.25">
      <c r="A4" s="49" t="s">
        <v>149</v>
      </c>
      <c r="B4" s="50" t="s">
        <v>150</v>
      </c>
      <c r="C4" s="51"/>
      <c r="D4" s="51"/>
    </row>
    <row r="5" spans="1:4" ht="15.75" thickBot="1" x14ac:dyDescent="0.3">
      <c r="A5" s="52"/>
      <c r="B5" s="53" t="s">
        <v>151</v>
      </c>
      <c r="C5" s="51"/>
      <c r="D5" s="51"/>
    </row>
    <row r="6" spans="1:4" x14ac:dyDescent="0.25">
      <c r="A6" s="54">
        <v>42444</v>
      </c>
      <c r="B6" s="55">
        <v>97094</v>
      </c>
      <c r="C6" s="51"/>
      <c r="D6" s="51"/>
    </row>
    <row r="7" spans="1:4" x14ac:dyDescent="0.25">
      <c r="A7" s="54">
        <v>42475</v>
      </c>
      <c r="B7" s="55">
        <v>98768</v>
      </c>
      <c r="C7" s="51"/>
      <c r="D7" s="51"/>
    </row>
    <row r="8" spans="1:4" x14ac:dyDescent="0.25">
      <c r="A8" s="54">
        <v>42505</v>
      </c>
      <c r="B8" s="55">
        <v>95238</v>
      </c>
      <c r="C8" s="51"/>
      <c r="D8" s="51"/>
    </row>
    <row r="9" spans="1:4" x14ac:dyDescent="0.25">
      <c r="A9" s="54">
        <v>42536</v>
      </c>
      <c r="B9" s="55">
        <v>93604</v>
      </c>
      <c r="C9" s="51"/>
      <c r="D9" s="51"/>
    </row>
    <row r="10" spans="1:4" x14ac:dyDescent="0.25">
      <c r="A10" s="54">
        <v>42566</v>
      </c>
      <c r="B10" s="55">
        <v>91005</v>
      </c>
      <c r="C10" s="51"/>
      <c r="D10" s="51"/>
    </row>
    <row r="11" spans="1:4" x14ac:dyDescent="0.25">
      <c r="A11" s="54">
        <v>42597</v>
      </c>
      <c r="B11" s="55">
        <v>88126</v>
      </c>
      <c r="C11" s="51"/>
      <c r="D11" s="51"/>
    </row>
    <row r="12" spans="1:4" x14ac:dyDescent="0.25">
      <c r="A12" s="54">
        <v>42628</v>
      </c>
      <c r="B12" s="55">
        <v>84418</v>
      </c>
      <c r="C12" s="51"/>
      <c r="D12" s="51"/>
    </row>
    <row r="13" spans="1:4" x14ac:dyDescent="0.25">
      <c r="A13" s="54">
        <v>42658</v>
      </c>
      <c r="B13" s="55">
        <v>80805</v>
      </c>
      <c r="C13" s="51"/>
      <c r="D13" s="51"/>
    </row>
    <row r="14" spans="1:4" x14ac:dyDescent="0.25">
      <c r="A14" s="54">
        <v>42689</v>
      </c>
      <c r="B14" s="55">
        <v>77457</v>
      </c>
      <c r="C14" s="51"/>
      <c r="D14" s="51"/>
    </row>
    <row r="15" spans="1:4" x14ac:dyDescent="0.25">
      <c r="A15" s="54">
        <v>42719</v>
      </c>
      <c r="B15" s="55">
        <v>83875</v>
      </c>
      <c r="C15" s="51"/>
      <c r="D15" s="51"/>
    </row>
    <row r="16" spans="1:4" x14ac:dyDescent="0.25">
      <c r="A16" s="54">
        <v>42385</v>
      </c>
      <c r="B16" s="55">
        <v>82919</v>
      </c>
      <c r="C16" s="51"/>
      <c r="D16" s="51"/>
    </row>
    <row r="17" spans="1:4" x14ac:dyDescent="0.25">
      <c r="A17" s="54">
        <v>42416</v>
      </c>
      <c r="B17" s="55">
        <v>91550</v>
      </c>
      <c r="C17" s="51"/>
      <c r="D17" s="51"/>
    </row>
    <row r="18" spans="1:4" x14ac:dyDescent="0.25">
      <c r="A18" s="54">
        <v>42445</v>
      </c>
      <c r="B18" s="55">
        <v>109812</v>
      </c>
      <c r="C18" s="51"/>
      <c r="D18" s="51"/>
    </row>
    <row r="19" spans="1:4" x14ac:dyDescent="0.25">
      <c r="A19" s="54">
        <v>42476</v>
      </c>
      <c r="B19" s="55">
        <v>113065</v>
      </c>
      <c r="C19" s="51"/>
      <c r="D19" s="51"/>
    </row>
    <row r="20" spans="1:4" ht="15.75" thickBot="1" x14ac:dyDescent="0.3">
      <c r="A20" s="56">
        <v>42506</v>
      </c>
      <c r="B20" s="57">
        <v>127865</v>
      </c>
      <c r="C20" s="51"/>
      <c r="D20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SLS Needle</vt:lpstr>
      <vt:lpstr>SLES 28%</vt:lpstr>
      <vt:lpstr>CMEA</vt:lpstr>
      <vt:lpstr>CMEA1</vt:lpstr>
      <vt:lpstr>CMEA2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chakraborty</dc:creator>
  <cp:lastModifiedBy>Sanjib Chakraborty</cp:lastModifiedBy>
  <dcterms:created xsi:type="dcterms:W3CDTF">2016-07-27T10:55:01Z</dcterms:created>
  <dcterms:modified xsi:type="dcterms:W3CDTF">2017-04-11T12:04:14Z</dcterms:modified>
</cp:coreProperties>
</file>