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pramod.pardale.VVFLTD\Desktop\Order Status 1617\Review\"/>
    </mc:Choice>
  </mc:AlternateContent>
  <bookViews>
    <workbookView xWindow="0" yWindow="0" windowWidth="20490" windowHeight="8595"/>
  </bookViews>
  <sheets>
    <sheet name="Summary - Spandan Savings" sheetId="5" r:id="rId1"/>
    <sheet name="Survey Charges" sheetId="1" r:id="rId2"/>
    <sheet name="Clearance Charges" sheetId="2" r:id="rId3"/>
    <sheet name="Buffer Charges" sheetId="3" r:id="rId4"/>
    <sheet name="CFS Charg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M19" i="4" l="1"/>
  <c r="L19" i="4"/>
  <c r="K19" i="4"/>
  <c r="J19" i="4"/>
  <c r="M12" i="4"/>
  <c r="L12" i="4"/>
  <c r="K12" i="4"/>
  <c r="J12" i="4"/>
  <c r="I12" i="4" l="1"/>
  <c r="H12" i="4"/>
  <c r="G12" i="4"/>
  <c r="F12" i="4"/>
  <c r="E12" i="4"/>
  <c r="D12" i="4"/>
  <c r="C12" i="4"/>
  <c r="B12" i="4"/>
  <c r="H5" i="3" l="1"/>
  <c r="C4" i="5" l="1"/>
  <c r="C3" i="5"/>
  <c r="C2" i="5"/>
  <c r="F47" i="1" l="1"/>
  <c r="C47" i="1"/>
  <c r="B47" i="1"/>
  <c r="F46" i="1"/>
  <c r="B46" i="1"/>
  <c r="M34" i="1"/>
  <c r="L34" i="1"/>
  <c r="K34" i="1"/>
  <c r="J34" i="1"/>
  <c r="I34" i="1"/>
  <c r="I48" i="1" s="1"/>
  <c r="H34" i="1"/>
  <c r="H48" i="1" s="1"/>
  <c r="G34" i="1"/>
  <c r="G48" i="1" s="1"/>
  <c r="F34" i="1"/>
  <c r="F48" i="1" s="1"/>
  <c r="E34" i="1"/>
  <c r="E48" i="1" s="1"/>
  <c r="D34" i="1"/>
  <c r="D48" i="1" s="1"/>
  <c r="C34" i="1"/>
  <c r="C48" i="1" s="1"/>
  <c r="M33" i="1"/>
  <c r="L33" i="1"/>
  <c r="K33" i="1"/>
  <c r="J33" i="1"/>
  <c r="I33" i="1"/>
  <c r="I47" i="1" s="1"/>
  <c r="H33" i="1"/>
  <c r="H47" i="1" s="1"/>
  <c r="G33" i="1"/>
  <c r="G47" i="1" s="1"/>
  <c r="F33" i="1"/>
  <c r="E33" i="1"/>
  <c r="E47" i="1" s="1"/>
  <c r="D33" i="1"/>
  <c r="D47" i="1" s="1"/>
  <c r="C33" i="1"/>
  <c r="M32" i="1"/>
  <c r="L32" i="1"/>
  <c r="K32" i="1"/>
  <c r="J32" i="1"/>
  <c r="I32" i="1"/>
  <c r="I46" i="1" s="1"/>
  <c r="H32" i="1"/>
  <c r="H46" i="1" s="1"/>
  <c r="G32" i="1"/>
  <c r="G46" i="1" s="1"/>
  <c r="F32" i="1"/>
  <c r="E32" i="1"/>
  <c r="E46" i="1" s="1"/>
  <c r="D32" i="1"/>
  <c r="D46" i="1" s="1"/>
  <c r="C32" i="1"/>
  <c r="C46" i="1" s="1"/>
  <c r="M31" i="1"/>
  <c r="L31" i="1"/>
  <c r="K31" i="1"/>
  <c r="J31" i="1"/>
  <c r="I31" i="1"/>
  <c r="I45" i="1" s="1"/>
  <c r="H31" i="1"/>
  <c r="H45" i="1" s="1"/>
  <c r="G31" i="1"/>
  <c r="G45" i="1" s="1"/>
  <c r="F31" i="1"/>
  <c r="F45" i="1" s="1"/>
  <c r="E31" i="1"/>
  <c r="E45" i="1" s="1"/>
  <c r="D31" i="1"/>
  <c r="D45" i="1" s="1"/>
  <c r="C31" i="1"/>
  <c r="C45" i="1" s="1"/>
  <c r="B34" i="1"/>
  <c r="B48" i="1" s="1"/>
  <c r="B33" i="1"/>
  <c r="B32" i="1"/>
  <c r="B31" i="1"/>
  <c r="B45" i="1" s="1"/>
  <c r="D20" i="1"/>
  <c r="C19" i="1"/>
  <c r="F18" i="1"/>
  <c r="B18" i="1"/>
  <c r="E17" i="1"/>
  <c r="M6" i="1"/>
  <c r="L6" i="1"/>
  <c r="K6" i="1"/>
  <c r="J6" i="1"/>
  <c r="I6" i="1"/>
  <c r="H6" i="1"/>
  <c r="H20" i="1" s="1"/>
  <c r="G6" i="1"/>
  <c r="G20" i="1" s="1"/>
  <c r="F6" i="1"/>
  <c r="F20" i="1" s="1"/>
  <c r="E6" i="1"/>
  <c r="E20" i="1" s="1"/>
  <c r="D6" i="1"/>
  <c r="C6" i="1"/>
  <c r="C20" i="1" s="1"/>
  <c r="M5" i="1"/>
  <c r="L5" i="1"/>
  <c r="K5" i="1"/>
  <c r="J5" i="1"/>
  <c r="I5" i="1"/>
  <c r="H5" i="1"/>
  <c r="H19" i="1" s="1"/>
  <c r="G5" i="1"/>
  <c r="G19" i="1" s="1"/>
  <c r="F5" i="1"/>
  <c r="F19" i="1" s="1"/>
  <c r="E5" i="1"/>
  <c r="E19" i="1" s="1"/>
  <c r="D5" i="1"/>
  <c r="D19" i="1" s="1"/>
  <c r="C5" i="1"/>
  <c r="M4" i="1"/>
  <c r="L4" i="1"/>
  <c r="K4" i="1"/>
  <c r="J4" i="1"/>
  <c r="I4" i="1"/>
  <c r="H4" i="1"/>
  <c r="H18" i="1" s="1"/>
  <c r="G4" i="1"/>
  <c r="G18" i="1" s="1"/>
  <c r="F4" i="1"/>
  <c r="E4" i="1"/>
  <c r="E18" i="1" s="1"/>
  <c r="D4" i="1"/>
  <c r="D18" i="1" s="1"/>
  <c r="C4" i="1"/>
  <c r="C18" i="1" s="1"/>
  <c r="M3" i="1"/>
  <c r="L3" i="1"/>
  <c r="K3" i="1"/>
  <c r="J3" i="1"/>
  <c r="I3" i="1"/>
  <c r="H3" i="1"/>
  <c r="H17" i="1" s="1"/>
  <c r="G3" i="1"/>
  <c r="G17" i="1" s="1"/>
  <c r="F3" i="1"/>
  <c r="F17" i="1" s="1"/>
  <c r="E3" i="1"/>
  <c r="D3" i="1"/>
  <c r="D17" i="1" s="1"/>
  <c r="C3" i="1"/>
  <c r="C17" i="1" s="1"/>
  <c r="B6" i="1"/>
  <c r="B20" i="1" s="1"/>
  <c r="B5" i="1"/>
  <c r="B19" i="1" s="1"/>
  <c r="B4" i="1"/>
  <c r="B3" i="1"/>
  <c r="B17" i="1" s="1"/>
  <c r="M2" i="1"/>
  <c r="M9" i="1" s="1"/>
  <c r="M16" i="1" s="1"/>
  <c r="M23" i="1" s="1"/>
  <c r="M30" i="1" s="1"/>
  <c r="M37" i="1" s="1"/>
  <c r="M44" i="1" s="1"/>
  <c r="M51" i="1" s="1"/>
  <c r="L2" i="1"/>
  <c r="L9" i="1" s="1"/>
  <c r="L16" i="1" s="1"/>
  <c r="L23" i="1" s="1"/>
  <c r="L30" i="1" s="1"/>
  <c r="L37" i="1" s="1"/>
  <c r="L44" i="1" s="1"/>
  <c r="L51" i="1" s="1"/>
  <c r="K2" i="1"/>
  <c r="K9" i="1" s="1"/>
  <c r="K16" i="1" s="1"/>
  <c r="K23" i="1" s="1"/>
  <c r="K30" i="1" s="1"/>
  <c r="K37" i="1" s="1"/>
  <c r="K44" i="1" s="1"/>
  <c r="K51" i="1" s="1"/>
  <c r="J2" i="1"/>
  <c r="J9" i="1" s="1"/>
  <c r="J16" i="1" s="1"/>
  <c r="J23" i="1" s="1"/>
  <c r="J30" i="1" s="1"/>
  <c r="J37" i="1" s="1"/>
  <c r="J44" i="1" s="1"/>
  <c r="J51" i="1" s="1"/>
  <c r="I2" i="1"/>
  <c r="I9" i="1" s="1"/>
  <c r="I16" i="1" s="1"/>
  <c r="I23" i="1" s="1"/>
  <c r="I30" i="1" s="1"/>
  <c r="I37" i="1" s="1"/>
  <c r="I44" i="1" s="1"/>
  <c r="I51" i="1" s="1"/>
  <c r="H2" i="1"/>
  <c r="H9" i="1" s="1"/>
  <c r="H16" i="1" s="1"/>
  <c r="H23" i="1" s="1"/>
  <c r="H30" i="1" s="1"/>
  <c r="H37" i="1" s="1"/>
  <c r="H44" i="1" s="1"/>
  <c r="H51" i="1" s="1"/>
  <c r="G2" i="1"/>
  <c r="G9" i="1" s="1"/>
  <c r="G16" i="1" s="1"/>
  <c r="G23" i="1" s="1"/>
  <c r="G30" i="1" s="1"/>
  <c r="G37" i="1" s="1"/>
  <c r="G44" i="1" s="1"/>
  <c r="G51" i="1" s="1"/>
  <c r="F2" i="1"/>
  <c r="F9" i="1" s="1"/>
  <c r="F16" i="1" s="1"/>
  <c r="F23" i="1" s="1"/>
  <c r="F30" i="1" s="1"/>
  <c r="F37" i="1" s="1"/>
  <c r="F44" i="1" s="1"/>
  <c r="F51" i="1" s="1"/>
  <c r="E2" i="1"/>
  <c r="E9" i="1" s="1"/>
  <c r="E16" i="1" s="1"/>
  <c r="E23" i="1" s="1"/>
  <c r="E30" i="1" s="1"/>
  <c r="E37" i="1" s="1"/>
  <c r="E44" i="1" s="1"/>
  <c r="E51" i="1" s="1"/>
  <c r="D2" i="1"/>
  <c r="D9" i="1" s="1"/>
  <c r="D16" i="1" s="1"/>
  <c r="D23" i="1" s="1"/>
  <c r="D30" i="1" s="1"/>
  <c r="D37" i="1" s="1"/>
  <c r="D44" i="1" s="1"/>
  <c r="D51" i="1" s="1"/>
  <c r="C2" i="1"/>
  <c r="C9" i="1" s="1"/>
  <c r="C16" i="1" s="1"/>
  <c r="C23" i="1" s="1"/>
  <c r="C30" i="1" s="1"/>
  <c r="C37" i="1" s="1"/>
  <c r="C44" i="1" s="1"/>
  <c r="C51" i="1" s="1"/>
  <c r="B2" i="1"/>
  <c r="B9" i="1" s="1"/>
  <c r="B16" i="1" s="1"/>
  <c r="B23" i="1" s="1"/>
  <c r="B30" i="1" s="1"/>
  <c r="B37" i="1" s="1"/>
  <c r="B44" i="1" s="1"/>
  <c r="B51" i="1" s="1"/>
  <c r="H47" i="2"/>
  <c r="G47" i="2"/>
  <c r="F47" i="2"/>
  <c r="E47" i="2"/>
  <c r="D47" i="2"/>
  <c r="C47" i="2"/>
  <c r="B47" i="2"/>
  <c r="M6" i="2" l="1"/>
  <c r="L6" i="2"/>
  <c r="K6" i="2"/>
  <c r="J6" i="2"/>
  <c r="I6" i="2"/>
  <c r="H6" i="2"/>
  <c r="G6" i="2"/>
  <c r="F6" i="2"/>
  <c r="E6" i="2"/>
  <c r="D6" i="2"/>
  <c r="C6" i="2"/>
  <c r="M5" i="2"/>
  <c r="L5" i="2"/>
  <c r="K5" i="2"/>
  <c r="J5" i="2"/>
  <c r="I5" i="2"/>
  <c r="H5" i="2"/>
  <c r="G5" i="2"/>
  <c r="F5" i="2"/>
  <c r="E5" i="2"/>
  <c r="D5" i="2"/>
  <c r="C5" i="2"/>
  <c r="M4" i="2"/>
  <c r="L4" i="2"/>
  <c r="K4" i="2"/>
  <c r="J4" i="2"/>
  <c r="I4" i="2"/>
  <c r="H4" i="2"/>
  <c r="G4" i="2"/>
  <c r="F4" i="2"/>
  <c r="E4" i="2"/>
  <c r="D4" i="2"/>
  <c r="C4" i="2"/>
  <c r="M3" i="2"/>
  <c r="L3" i="2"/>
  <c r="K3" i="2"/>
  <c r="J3" i="2"/>
  <c r="I3" i="2"/>
  <c r="H3" i="2"/>
  <c r="G3" i="2"/>
  <c r="F3" i="2"/>
  <c r="E3" i="2"/>
  <c r="D3" i="2"/>
  <c r="C3" i="2"/>
  <c r="B6" i="2"/>
  <c r="B5" i="2"/>
  <c r="B4" i="2"/>
  <c r="B3" i="2"/>
  <c r="M2" i="2"/>
  <c r="M9" i="2" s="1"/>
  <c r="M16" i="2" s="1"/>
  <c r="M23" i="2" s="1"/>
  <c r="M30" i="2" s="1"/>
  <c r="M37" i="2" s="1"/>
  <c r="M44" i="2" s="1"/>
  <c r="M51" i="2" s="1"/>
  <c r="L2" i="2"/>
  <c r="L9" i="2" s="1"/>
  <c r="L16" i="2" s="1"/>
  <c r="L23" i="2" s="1"/>
  <c r="L30" i="2" s="1"/>
  <c r="L37" i="2" s="1"/>
  <c r="L44" i="2" s="1"/>
  <c r="L51" i="2" s="1"/>
  <c r="K2" i="2"/>
  <c r="K9" i="2" s="1"/>
  <c r="K16" i="2" s="1"/>
  <c r="K23" i="2" s="1"/>
  <c r="K30" i="2" s="1"/>
  <c r="K37" i="2" s="1"/>
  <c r="K44" i="2" s="1"/>
  <c r="K51" i="2" s="1"/>
  <c r="J2" i="2"/>
  <c r="J9" i="2" s="1"/>
  <c r="J16" i="2" s="1"/>
  <c r="J23" i="2" s="1"/>
  <c r="J30" i="2" s="1"/>
  <c r="J37" i="2" s="1"/>
  <c r="J44" i="2" s="1"/>
  <c r="J51" i="2" s="1"/>
  <c r="I2" i="2"/>
  <c r="I9" i="2" s="1"/>
  <c r="I16" i="2" s="1"/>
  <c r="I23" i="2" s="1"/>
  <c r="I30" i="2" s="1"/>
  <c r="I37" i="2" s="1"/>
  <c r="I44" i="2" s="1"/>
  <c r="I51" i="2" s="1"/>
  <c r="H2" i="2"/>
  <c r="H9" i="2" s="1"/>
  <c r="H16" i="2" s="1"/>
  <c r="H23" i="2" s="1"/>
  <c r="H30" i="2" s="1"/>
  <c r="H37" i="2" s="1"/>
  <c r="H44" i="2" s="1"/>
  <c r="H51" i="2" s="1"/>
  <c r="G2" i="2"/>
  <c r="G9" i="2" s="1"/>
  <c r="G16" i="2" s="1"/>
  <c r="G23" i="2" s="1"/>
  <c r="G30" i="2" s="1"/>
  <c r="G37" i="2" s="1"/>
  <c r="G44" i="2" s="1"/>
  <c r="G51" i="2" s="1"/>
  <c r="F2" i="2"/>
  <c r="F9" i="2" s="1"/>
  <c r="F16" i="2" s="1"/>
  <c r="F23" i="2" s="1"/>
  <c r="F30" i="2" s="1"/>
  <c r="F37" i="2" s="1"/>
  <c r="F44" i="2" s="1"/>
  <c r="F51" i="2" s="1"/>
  <c r="E2" i="2"/>
  <c r="E9" i="2" s="1"/>
  <c r="E16" i="2" s="1"/>
  <c r="E23" i="2" s="1"/>
  <c r="E30" i="2" s="1"/>
  <c r="E37" i="2" s="1"/>
  <c r="E44" i="2" s="1"/>
  <c r="E51" i="2" s="1"/>
  <c r="D2" i="2"/>
  <c r="D9" i="2" s="1"/>
  <c r="D16" i="2" s="1"/>
  <c r="D23" i="2" s="1"/>
  <c r="D30" i="2" s="1"/>
  <c r="D37" i="2" s="1"/>
  <c r="D44" i="2" s="1"/>
  <c r="D51" i="2" s="1"/>
  <c r="C2" i="2"/>
  <c r="C9" i="2" s="1"/>
  <c r="C16" i="2" s="1"/>
  <c r="C23" i="2" s="1"/>
  <c r="C30" i="2" s="1"/>
  <c r="C37" i="2" s="1"/>
  <c r="C44" i="2" s="1"/>
  <c r="C51" i="2" s="1"/>
  <c r="B2" i="2"/>
  <c r="B9" i="2" s="1"/>
  <c r="B16" i="2" s="1"/>
  <c r="B23" i="2" s="1"/>
  <c r="B30" i="2" s="1"/>
  <c r="B37" i="2" s="1"/>
  <c r="B44" i="2" s="1"/>
  <c r="B51" i="2" s="1"/>
  <c r="M9" i="3" l="1"/>
  <c r="M16" i="3" s="1"/>
  <c r="L9" i="3"/>
  <c r="L16" i="3" s="1"/>
  <c r="K9" i="3"/>
  <c r="K16" i="3" s="1"/>
  <c r="J9" i="3"/>
  <c r="J16" i="3" s="1"/>
  <c r="I9" i="3"/>
  <c r="I16" i="3" s="1"/>
  <c r="H9" i="3"/>
  <c r="H16" i="3" s="1"/>
  <c r="G9" i="3"/>
  <c r="G16" i="3" s="1"/>
  <c r="F9" i="3"/>
  <c r="F16" i="3" s="1"/>
  <c r="E9" i="3"/>
  <c r="E16" i="3" s="1"/>
  <c r="D9" i="3"/>
  <c r="D16" i="3" s="1"/>
  <c r="C9" i="3"/>
  <c r="C16" i="3" s="1"/>
  <c r="B9" i="3"/>
  <c r="B16" i="3" s="1"/>
  <c r="F9" i="4" l="1"/>
  <c r="E9" i="4"/>
  <c r="D9" i="4"/>
  <c r="D16" i="4" s="1"/>
  <c r="D23" i="4" s="1"/>
  <c r="C9" i="4"/>
  <c r="C16" i="4" s="1"/>
  <c r="C23" i="4" s="1"/>
  <c r="B9" i="4"/>
  <c r="F16" i="4"/>
  <c r="E16" i="4"/>
  <c r="B16" i="4"/>
  <c r="F23" i="4"/>
  <c r="E23" i="4"/>
  <c r="B23" i="4"/>
  <c r="J16" i="4"/>
  <c r="J23" i="4" s="1"/>
  <c r="G16" i="4"/>
  <c r="G23" i="4" s="1"/>
  <c r="M9" i="4"/>
  <c r="M16" i="4" s="1"/>
  <c r="M23" i="4" s="1"/>
  <c r="L9" i="4"/>
  <c r="L16" i="4" s="1"/>
  <c r="L23" i="4" s="1"/>
  <c r="K9" i="4"/>
  <c r="K16" i="4" s="1"/>
  <c r="K23" i="4" s="1"/>
  <c r="J9" i="4"/>
  <c r="I9" i="4"/>
  <c r="I16" i="4" s="1"/>
  <c r="I23" i="4" s="1"/>
  <c r="H9" i="4"/>
  <c r="H16" i="4" s="1"/>
  <c r="H23" i="4" s="1"/>
  <c r="G9" i="4"/>
  <c r="I19" i="4" l="1"/>
  <c r="H19" i="4"/>
  <c r="G19" i="4"/>
  <c r="F19" i="4"/>
  <c r="E19" i="4"/>
  <c r="D19" i="4"/>
  <c r="C19" i="4"/>
  <c r="B19" i="4"/>
  <c r="B6" i="5" l="1"/>
  <c r="M20" i="4" l="1"/>
  <c r="L20" i="4"/>
  <c r="M18" i="4"/>
  <c r="L18" i="4"/>
  <c r="M17" i="4"/>
  <c r="L17" i="4"/>
  <c r="K20" i="4"/>
  <c r="K17" i="4"/>
  <c r="J20" i="4"/>
  <c r="I20" i="4"/>
  <c r="H20" i="4"/>
  <c r="G20" i="4"/>
  <c r="F20" i="4"/>
  <c r="E20" i="4"/>
  <c r="E27" i="4" s="1"/>
  <c r="D20" i="4"/>
  <c r="C20" i="4"/>
  <c r="K18" i="4"/>
  <c r="J18" i="4"/>
  <c r="I18" i="4"/>
  <c r="H18" i="4"/>
  <c r="G18" i="4"/>
  <c r="F18" i="4"/>
  <c r="E18" i="4"/>
  <c r="D18" i="4"/>
  <c r="C18" i="4"/>
  <c r="J17" i="4"/>
  <c r="I17" i="4"/>
  <c r="H17" i="4"/>
  <c r="G17" i="4"/>
  <c r="F17" i="4"/>
  <c r="E17" i="4"/>
  <c r="E21" i="4" s="1"/>
  <c r="D17" i="4"/>
  <c r="C17" i="4"/>
  <c r="B20" i="4"/>
  <c r="B18" i="4"/>
  <c r="B17" i="4"/>
  <c r="M13" i="4"/>
  <c r="L13" i="4"/>
  <c r="K13" i="4"/>
  <c r="J13" i="4"/>
  <c r="I13" i="4"/>
  <c r="H13" i="4"/>
  <c r="G13" i="4"/>
  <c r="F13" i="4"/>
  <c r="E13" i="4"/>
  <c r="D13" i="4"/>
  <c r="C13" i="4"/>
  <c r="M11" i="4"/>
  <c r="L11" i="4"/>
  <c r="K11" i="4"/>
  <c r="J11" i="4"/>
  <c r="J25" i="4" s="1"/>
  <c r="I11" i="4"/>
  <c r="H11" i="4"/>
  <c r="G11" i="4"/>
  <c r="G25" i="4" s="1"/>
  <c r="F11" i="4"/>
  <c r="E11" i="4"/>
  <c r="D11" i="4"/>
  <c r="C11" i="4"/>
  <c r="C25" i="4" s="1"/>
  <c r="M10" i="4"/>
  <c r="M14" i="4" s="1"/>
  <c r="L10" i="4"/>
  <c r="K10" i="4"/>
  <c r="J10" i="4"/>
  <c r="I10" i="4"/>
  <c r="H10" i="4"/>
  <c r="G10" i="4"/>
  <c r="F10" i="4"/>
  <c r="E10" i="4"/>
  <c r="D10" i="4"/>
  <c r="D24" i="4" s="1"/>
  <c r="C10" i="4"/>
  <c r="B13" i="4"/>
  <c r="B11" i="4"/>
  <c r="B25" i="4" s="1"/>
  <c r="B10" i="4"/>
  <c r="I27" i="4"/>
  <c r="H25" i="4"/>
  <c r="M27" i="4"/>
  <c r="K25" i="4"/>
  <c r="J24" i="4"/>
  <c r="F24" i="4"/>
  <c r="B24" i="4"/>
  <c r="M7" i="4"/>
  <c r="L7" i="4"/>
  <c r="K7" i="4"/>
  <c r="J7" i="4"/>
  <c r="I7" i="4"/>
  <c r="H7" i="4"/>
  <c r="G7" i="4"/>
  <c r="F7" i="4"/>
  <c r="E7" i="4"/>
  <c r="D7" i="4"/>
  <c r="C7" i="4"/>
  <c r="B7" i="4"/>
  <c r="N6" i="4"/>
  <c r="N5" i="4"/>
  <c r="N4" i="4"/>
  <c r="N3" i="4"/>
  <c r="M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B20" i="3"/>
  <c r="B18" i="3"/>
  <c r="B17" i="3"/>
  <c r="J14" i="3"/>
  <c r="I14" i="3"/>
  <c r="H14" i="3"/>
  <c r="G14" i="3"/>
  <c r="F14" i="3"/>
  <c r="E14" i="3"/>
  <c r="D14" i="3"/>
  <c r="C14" i="3"/>
  <c r="B14" i="3"/>
  <c r="N13" i="3"/>
  <c r="N12" i="3"/>
  <c r="N11" i="3"/>
  <c r="M14" i="3"/>
  <c r="N10" i="3"/>
  <c r="J7" i="3"/>
  <c r="J23" i="3" s="1"/>
  <c r="I7" i="3"/>
  <c r="I23" i="3" s="1"/>
  <c r="H7" i="3"/>
  <c r="G7" i="3"/>
  <c r="F7" i="3"/>
  <c r="F23" i="3" s="1"/>
  <c r="E7" i="3"/>
  <c r="E23" i="3" s="1"/>
  <c r="D7" i="3"/>
  <c r="C7" i="3"/>
  <c r="B7" i="3"/>
  <c r="B23" i="3" s="1"/>
  <c r="L20" i="3"/>
  <c r="N4" i="3"/>
  <c r="I24" i="4" l="1"/>
  <c r="F25" i="4"/>
  <c r="D25" i="4"/>
  <c r="L25" i="4"/>
  <c r="N13" i="4"/>
  <c r="I14" i="4"/>
  <c r="I21" i="3"/>
  <c r="J21" i="3"/>
  <c r="F21" i="3"/>
  <c r="F24" i="3" s="1"/>
  <c r="F25" i="3" s="1"/>
  <c r="F26" i="3" s="1"/>
  <c r="E21" i="3"/>
  <c r="E24" i="3" s="1"/>
  <c r="E25" i="3" s="1"/>
  <c r="E26" i="3" s="1"/>
  <c r="B21" i="3"/>
  <c r="B24" i="3" s="1"/>
  <c r="B25" i="3" s="1"/>
  <c r="B26" i="3" s="1"/>
  <c r="C23" i="3"/>
  <c r="G23" i="3"/>
  <c r="N18" i="3"/>
  <c r="C21" i="3"/>
  <c r="C24" i="3" s="1"/>
  <c r="G21" i="3"/>
  <c r="G24" i="3" s="1"/>
  <c r="D23" i="3"/>
  <c r="H23" i="3"/>
  <c r="D21" i="3"/>
  <c r="D24" i="3" s="1"/>
  <c r="H21" i="3"/>
  <c r="H24" i="3" s="1"/>
  <c r="L21" i="4"/>
  <c r="M21" i="4"/>
  <c r="N12" i="4"/>
  <c r="E14" i="4"/>
  <c r="F26" i="4"/>
  <c r="J26" i="4"/>
  <c r="D21" i="4"/>
  <c r="H21" i="4"/>
  <c r="F21" i="4"/>
  <c r="L24" i="4"/>
  <c r="C26" i="4"/>
  <c r="G26" i="4"/>
  <c r="K26" i="4"/>
  <c r="B14" i="4"/>
  <c r="C24" i="4"/>
  <c r="G24" i="4"/>
  <c r="K24" i="4"/>
  <c r="K28" i="4" s="1"/>
  <c r="K30" i="4" s="1"/>
  <c r="C27" i="4"/>
  <c r="G27" i="4"/>
  <c r="K27" i="4"/>
  <c r="G14" i="4"/>
  <c r="H24" i="4"/>
  <c r="D26" i="4"/>
  <c r="H26" i="4"/>
  <c r="L26" i="4"/>
  <c r="D27" i="4"/>
  <c r="H27" i="4"/>
  <c r="L27" i="4"/>
  <c r="L14" i="4"/>
  <c r="B26" i="4"/>
  <c r="E25" i="4"/>
  <c r="I25" i="4"/>
  <c r="M25" i="4"/>
  <c r="E26" i="4"/>
  <c r="I26" i="4"/>
  <c r="I28" i="4" s="1"/>
  <c r="I30" i="4" s="1"/>
  <c r="I31" i="4" s="1"/>
  <c r="M26" i="4"/>
  <c r="N17" i="4"/>
  <c r="N18" i="4"/>
  <c r="N19" i="4"/>
  <c r="B27" i="4"/>
  <c r="F27" i="4"/>
  <c r="J27" i="4"/>
  <c r="J28" i="4" s="1"/>
  <c r="J30" i="4" s="1"/>
  <c r="I21" i="4"/>
  <c r="N20" i="4"/>
  <c r="N7" i="4"/>
  <c r="N10" i="4"/>
  <c r="C14" i="4"/>
  <c r="H14" i="4"/>
  <c r="B21" i="4"/>
  <c r="J21" i="4"/>
  <c r="E24" i="4"/>
  <c r="M24" i="4"/>
  <c r="N11" i="4"/>
  <c r="D14" i="4"/>
  <c r="J14" i="4"/>
  <c r="F14" i="4"/>
  <c r="K14" i="4"/>
  <c r="C21" i="4"/>
  <c r="G21" i="4"/>
  <c r="K21" i="4"/>
  <c r="L7" i="3"/>
  <c r="N6" i="3"/>
  <c r="N20" i="3" s="1"/>
  <c r="N5" i="3"/>
  <c r="N19" i="3" s="1"/>
  <c r="N3" i="3"/>
  <c r="N17" i="3" s="1"/>
  <c r="M17" i="3"/>
  <c r="N14" i="3"/>
  <c r="K14" i="3"/>
  <c r="L14" i="3"/>
  <c r="K7" i="3"/>
  <c r="M7" i="3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I46" i="2"/>
  <c r="I48" i="2"/>
  <c r="I47" i="2"/>
  <c r="I45" i="2"/>
  <c r="H48" i="2"/>
  <c r="G48" i="2"/>
  <c r="F48" i="2"/>
  <c r="E48" i="2"/>
  <c r="D48" i="2"/>
  <c r="C48" i="2"/>
  <c r="H46" i="2"/>
  <c r="G46" i="2"/>
  <c r="F46" i="2"/>
  <c r="E46" i="2"/>
  <c r="D46" i="2"/>
  <c r="C46" i="2"/>
  <c r="H45" i="2"/>
  <c r="G45" i="2"/>
  <c r="F45" i="2"/>
  <c r="E45" i="2"/>
  <c r="D45" i="2"/>
  <c r="C45" i="2"/>
  <c r="B48" i="2"/>
  <c r="B46" i="2"/>
  <c r="B45" i="2"/>
  <c r="I38" i="2"/>
  <c r="I39" i="2"/>
  <c r="I40" i="2"/>
  <c r="I41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B41" i="2"/>
  <c r="B40" i="2"/>
  <c r="B39" i="2"/>
  <c r="N25" i="4" l="1"/>
  <c r="J24" i="3"/>
  <c r="J25" i="3" s="1"/>
  <c r="J26" i="3" s="1"/>
  <c r="I24" i="3"/>
  <c r="I25" i="3" s="1"/>
  <c r="I26" i="3" s="1"/>
  <c r="L21" i="3"/>
  <c r="L24" i="3" s="1"/>
  <c r="C25" i="3"/>
  <c r="C26" i="3" s="1"/>
  <c r="E4" i="5" s="1"/>
  <c r="G25" i="3"/>
  <c r="G26" i="3" s="1"/>
  <c r="M23" i="3"/>
  <c r="D25" i="3"/>
  <c r="D26" i="3" s="1"/>
  <c r="K23" i="3"/>
  <c r="L23" i="3"/>
  <c r="M21" i="3"/>
  <c r="M24" i="3" s="1"/>
  <c r="H25" i="3"/>
  <c r="H26" i="3" s="1"/>
  <c r="E28" i="4"/>
  <c r="E30" i="4" s="1"/>
  <c r="E31" i="4" s="1"/>
  <c r="B28" i="4"/>
  <c r="B30" i="4" s="1"/>
  <c r="K31" i="4"/>
  <c r="J31" i="4"/>
  <c r="F28" i="4"/>
  <c r="F30" i="4" s="1"/>
  <c r="F31" i="4" s="1"/>
  <c r="H28" i="4"/>
  <c r="H30" i="4" s="1"/>
  <c r="H31" i="4" s="1"/>
  <c r="L28" i="4"/>
  <c r="L30" i="4" s="1"/>
  <c r="L31" i="4" s="1"/>
  <c r="G28" i="4"/>
  <c r="G30" i="4" s="1"/>
  <c r="G31" i="4" s="1"/>
  <c r="N26" i="4"/>
  <c r="D28" i="4"/>
  <c r="D30" i="4" s="1"/>
  <c r="D31" i="4" s="1"/>
  <c r="C28" i="4"/>
  <c r="C30" i="4" s="1"/>
  <c r="C31" i="4" s="1"/>
  <c r="N21" i="4"/>
  <c r="N27" i="4"/>
  <c r="M28" i="4"/>
  <c r="M30" i="4" s="1"/>
  <c r="M31" i="4" s="1"/>
  <c r="N24" i="4"/>
  <c r="N14" i="4"/>
  <c r="K21" i="3"/>
  <c r="K24" i="3" s="1"/>
  <c r="N7" i="3"/>
  <c r="N21" i="3" s="1"/>
  <c r="B38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F21" i="2" s="1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B20" i="2"/>
  <c r="B19" i="2"/>
  <c r="B18" i="2"/>
  <c r="B17" i="2"/>
  <c r="M13" i="2"/>
  <c r="L13" i="2"/>
  <c r="K13" i="2"/>
  <c r="J13" i="2"/>
  <c r="J27" i="2" s="1"/>
  <c r="I13" i="2"/>
  <c r="I27" i="2" s="1"/>
  <c r="H13" i="2"/>
  <c r="H27" i="2" s="1"/>
  <c r="G13" i="2"/>
  <c r="G27" i="2" s="1"/>
  <c r="F13" i="2"/>
  <c r="E13" i="2"/>
  <c r="E27" i="2" s="1"/>
  <c r="D13" i="2"/>
  <c r="D27" i="2" s="1"/>
  <c r="C13" i="2"/>
  <c r="M12" i="2"/>
  <c r="L12" i="2"/>
  <c r="K12" i="2"/>
  <c r="J12" i="2"/>
  <c r="J26" i="2" s="1"/>
  <c r="I12" i="2"/>
  <c r="H12" i="2"/>
  <c r="H26" i="2" s="1"/>
  <c r="G12" i="2"/>
  <c r="G26" i="2" s="1"/>
  <c r="F12" i="2"/>
  <c r="E12" i="2"/>
  <c r="D12" i="2"/>
  <c r="C12" i="2"/>
  <c r="M11" i="2"/>
  <c r="L11" i="2"/>
  <c r="L25" i="2" s="1"/>
  <c r="K11" i="2"/>
  <c r="K25" i="2" s="1"/>
  <c r="J11" i="2"/>
  <c r="I11" i="2"/>
  <c r="I25" i="2" s="1"/>
  <c r="H11" i="2"/>
  <c r="G11" i="2"/>
  <c r="G25" i="2" s="1"/>
  <c r="F11" i="2"/>
  <c r="E11" i="2"/>
  <c r="E25" i="2" s="1"/>
  <c r="D11" i="2"/>
  <c r="D25" i="2" s="1"/>
  <c r="C11" i="2"/>
  <c r="M10" i="2"/>
  <c r="L10" i="2"/>
  <c r="L24" i="2" s="1"/>
  <c r="K10" i="2"/>
  <c r="J10" i="2"/>
  <c r="I10" i="2"/>
  <c r="H10" i="2"/>
  <c r="G10" i="2"/>
  <c r="F10" i="2"/>
  <c r="F24" i="2" s="1"/>
  <c r="E10" i="2"/>
  <c r="D10" i="2"/>
  <c r="C10" i="2"/>
  <c r="B13" i="2"/>
  <c r="B12" i="2"/>
  <c r="B26" i="2" s="1"/>
  <c r="B11" i="2"/>
  <c r="B10" i="2"/>
  <c r="B24" i="2" s="1"/>
  <c r="J55" i="2"/>
  <c r="I55" i="2"/>
  <c r="F55" i="2"/>
  <c r="B55" i="2"/>
  <c r="F54" i="2"/>
  <c r="K53" i="2"/>
  <c r="C53" i="2"/>
  <c r="H52" i="2"/>
  <c r="J49" i="2"/>
  <c r="E49" i="2"/>
  <c r="K54" i="2"/>
  <c r="G54" i="2"/>
  <c r="C54" i="2"/>
  <c r="L53" i="2"/>
  <c r="H53" i="2"/>
  <c r="D53" i="2"/>
  <c r="M49" i="2"/>
  <c r="F49" i="2"/>
  <c r="E52" i="2"/>
  <c r="B49" i="2"/>
  <c r="D42" i="2"/>
  <c r="M55" i="2"/>
  <c r="E55" i="2"/>
  <c r="M54" i="2"/>
  <c r="J54" i="2"/>
  <c r="I54" i="2"/>
  <c r="E54" i="2"/>
  <c r="B54" i="2"/>
  <c r="J53" i="2"/>
  <c r="G53" i="2"/>
  <c r="F53" i="2"/>
  <c r="B53" i="2"/>
  <c r="L52" i="2"/>
  <c r="D52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N33" i="2"/>
  <c r="N32" i="2"/>
  <c r="N31" i="2"/>
  <c r="F27" i="2"/>
  <c r="H25" i="2"/>
  <c r="D21" i="2"/>
  <c r="K7" i="2"/>
  <c r="J7" i="2"/>
  <c r="I7" i="2"/>
  <c r="H7" i="2"/>
  <c r="G7" i="2"/>
  <c r="F7" i="2"/>
  <c r="E7" i="2"/>
  <c r="D7" i="2"/>
  <c r="C7" i="2"/>
  <c r="B7" i="2"/>
  <c r="N4" i="2"/>
  <c r="M41" i="1"/>
  <c r="L41" i="1"/>
  <c r="K41" i="1"/>
  <c r="J41" i="1"/>
  <c r="I41" i="1"/>
  <c r="H41" i="1"/>
  <c r="G41" i="1"/>
  <c r="G55" i="1" s="1"/>
  <c r="F41" i="1"/>
  <c r="E41" i="1"/>
  <c r="D41" i="1"/>
  <c r="C41" i="1"/>
  <c r="C55" i="1" s="1"/>
  <c r="B41" i="1"/>
  <c r="M40" i="1"/>
  <c r="L40" i="1"/>
  <c r="K40" i="1"/>
  <c r="J40" i="1"/>
  <c r="I40" i="1"/>
  <c r="I54" i="1" s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48" i="1"/>
  <c r="L48" i="1"/>
  <c r="K48" i="1"/>
  <c r="M47" i="1"/>
  <c r="L47" i="1"/>
  <c r="K47" i="1"/>
  <c r="M46" i="1"/>
  <c r="L46" i="1"/>
  <c r="K46" i="1"/>
  <c r="M45" i="1"/>
  <c r="L45" i="1"/>
  <c r="K45" i="1"/>
  <c r="J48" i="1"/>
  <c r="J46" i="1"/>
  <c r="J45" i="1"/>
  <c r="J47" i="1"/>
  <c r="E54" i="1"/>
  <c r="M53" i="1"/>
  <c r="I53" i="1"/>
  <c r="N31" i="1"/>
  <c r="N32" i="1"/>
  <c r="E55" i="1"/>
  <c r="J35" i="1"/>
  <c r="I35" i="1"/>
  <c r="H35" i="1"/>
  <c r="G35" i="1"/>
  <c r="F35" i="1"/>
  <c r="E35" i="1"/>
  <c r="D35" i="1"/>
  <c r="C35" i="1"/>
  <c r="B35" i="1"/>
  <c r="N33" i="1"/>
  <c r="K19" i="1"/>
  <c r="J20" i="1"/>
  <c r="J19" i="1"/>
  <c r="I19" i="1"/>
  <c r="I20" i="1"/>
  <c r="M18" i="1"/>
  <c r="L18" i="1"/>
  <c r="K18" i="1"/>
  <c r="J18" i="1"/>
  <c r="I18" i="1"/>
  <c r="L17" i="1"/>
  <c r="J17" i="1"/>
  <c r="I17" i="1"/>
  <c r="G21" i="1"/>
  <c r="C21" i="1"/>
  <c r="J13" i="1"/>
  <c r="I13" i="1"/>
  <c r="H13" i="1"/>
  <c r="H27" i="1" s="1"/>
  <c r="G13" i="1"/>
  <c r="G27" i="1" s="1"/>
  <c r="F13" i="1"/>
  <c r="E13" i="1"/>
  <c r="D13" i="1"/>
  <c r="D27" i="1" s="1"/>
  <c r="C13" i="1"/>
  <c r="C27" i="1" s="1"/>
  <c r="B13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L10" i="1"/>
  <c r="J10" i="1"/>
  <c r="I10" i="1"/>
  <c r="H10" i="1"/>
  <c r="G10" i="1"/>
  <c r="F10" i="1"/>
  <c r="E10" i="1"/>
  <c r="D10" i="1"/>
  <c r="C10" i="1"/>
  <c r="B10" i="1"/>
  <c r="B24" i="1" s="1"/>
  <c r="C5" i="5" l="1"/>
  <c r="J27" i="1"/>
  <c r="B14" i="2"/>
  <c r="B21" i="2"/>
  <c r="H21" i="2"/>
  <c r="B31" i="4"/>
  <c r="E5" i="5"/>
  <c r="E53" i="1"/>
  <c r="K26" i="1"/>
  <c r="E27" i="1"/>
  <c r="I27" i="1"/>
  <c r="D21" i="1"/>
  <c r="H21" i="1"/>
  <c r="F24" i="1"/>
  <c r="J24" i="1"/>
  <c r="D25" i="1"/>
  <c r="H25" i="1"/>
  <c r="L25" i="1"/>
  <c r="D26" i="1"/>
  <c r="H26" i="1"/>
  <c r="F27" i="1"/>
  <c r="B27" i="1"/>
  <c r="B28" i="1" s="1"/>
  <c r="M25" i="2"/>
  <c r="F26" i="2"/>
  <c r="C27" i="2"/>
  <c r="K27" i="2"/>
  <c r="I21" i="2"/>
  <c r="C26" i="2"/>
  <c r="G21" i="2"/>
  <c r="K26" i="2"/>
  <c r="J14" i="2"/>
  <c r="C25" i="2"/>
  <c r="D14" i="2"/>
  <c r="J24" i="2"/>
  <c r="E14" i="2"/>
  <c r="J21" i="2"/>
  <c r="N18" i="2"/>
  <c r="B27" i="2"/>
  <c r="K25" i="3"/>
  <c r="K26" i="3" s="1"/>
  <c r="M25" i="3"/>
  <c r="M26" i="3" s="1"/>
  <c r="N24" i="3"/>
  <c r="N23" i="3"/>
  <c r="L25" i="3"/>
  <c r="L26" i="3" s="1"/>
  <c r="N28" i="4"/>
  <c r="N30" i="4" s="1"/>
  <c r="E21" i="2"/>
  <c r="H24" i="2"/>
  <c r="I14" i="2"/>
  <c r="F14" i="2"/>
  <c r="N20" i="2"/>
  <c r="N6" i="2"/>
  <c r="N39" i="2"/>
  <c r="N5" i="2"/>
  <c r="L7" i="2"/>
  <c r="C24" i="2"/>
  <c r="C28" i="2" s="1"/>
  <c r="C14" i="2"/>
  <c r="N10" i="2"/>
  <c r="G24" i="2"/>
  <c r="G28" i="2" s="1"/>
  <c r="G14" i="2"/>
  <c r="K24" i="2"/>
  <c r="K14" i="2"/>
  <c r="C52" i="2"/>
  <c r="C42" i="2"/>
  <c r="G52" i="2"/>
  <c r="G42" i="2"/>
  <c r="K52" i="2"/>
  <c r="K42" i="2"/>
  <c r="K21" i="2"/>
  <c r="N3" i="2"/>
  <c r="J42" i="2"/>
  <c r="H28" i="2"/>
  <c r="M27" i="2"/>
  <c r="M26" i="2"/>
  <c r="I24" i="2"/>
  <c r="D26" i="2"/>
  <c r="I49" i="2"/>
  <c r="I52" i="2"/>
  <c r="M52" i="2"/>
  <c r="M7" i="2"/>
  <c r="H14" i="2"/>
  <c r="N17" i="2"/>
  <c r="D24" i="2"/>
  <c r="C55" i="2"/>
  <c r="G55" i="2"/>
  <c r="K55" i="2"/>
  <c r="N45" i="2"/>
  <c r="C21" i="2"/>
  <c r="N19" i="2"/>
  <c r="E24" i="2"/>
  <c r="N35" i="2"/>
  <c r="B52" i="2"/>
  <c r="B42" i="2"/>
  <c r="F52" i="2"/>
  <c r="F56" i="2" s="1"/>
  <c r="F42" i="2"/>
  <c r="J52" i="2"/>
  <c r="J56" i="2" s="1"/>
  <c r="N38" i="2"/>
  <c r="E53" i="2"/>
  <c r="E56" i="2" s="1"/>
  <c r="I53" i="2"/>
  <c r="M53" i="2"/>
  <c r="D54" i="2"/>
  <c r="H54" i="2"/>
  <c r="L54" i="2"/>
  <c r="D55" i="2"/>
  <c r="H55" i="2"/>
  <c r="L55" i="2"/>
  <c r="H42" i="2"/>
  <c r="N46" i="2"/>
  <c r="N48" i="2"/>
  <c r="N40" i="2"/>
  <c r="C49" i="2"/>
  <c r="G49" i="2"/>
  <c r="K49" i="2"/>
  <c r="B25" i="2"/>
  <c r="F25" i="2"/>
  <c r="F28" i="2" s="1"/>
  <c r="J25" i="2"/>
  <c r="J28" i="2" s="1"/>
  <c r="N11" i="2"/>
  <c r="E26" i="2"/>
  <c r="I26" i="2"/>
  <c r="E42" i="2"/>
  <c r="I42" i="2"/>
  <c r="M42" i="2"/>
  <c r="N41" i="2"/>
  <c r="L42" i="2"/>
  <c r="D49" i="2"/>
  <c r="H49" i="2"/>
  <c r="L49" i="2"/>
  <c r="N47" i="2"/>
  <c r="I55" i="1"/>
  <c r="C42" i="1"/>
  <c r="G42" i="1"/>
  <c r="N46" i="1"/>
  <c r="E49" i="1"/>
  <c r="I49" i="1"/>
  <c r="C53" i="1"/>
  <c r="G53" i="1"/>
  <c r="K53" i="1"/>
  <c r="C24" i="1"/>
  <c r="G24" i="1"/>
  <c r="L24" i="1"/>
  <c r="E25" i="1"/>
  <c r="I25" i="1"/>
  <c r="M25" i="1"/>
  <c r="E26" i="1"/>
  <c r="I26" i="1"/>
  <c r="D42" i="1"/>
  <c r="H42" i="1"/>
  <c r="M52" i="1"/>
  <c r="N45" i="1"/>
  <c r="F49" i="1"/>
  <c r="J49" i="1"/>
  <c r="D24" i="1"/>
  <c r="H24" i="1"/>
  <c r="B25" i="1"/>
  <c r="F25" i="1"/>
  <c r="J25" i="1"/>
  <c r="B26" i="1"/>
  <c r="F26" i="1"/>
  <c r="J26" i="1"/>
  <c r="E52" i="1"/>
  <c r="I42" i="1"/>
  <c r="N39" i="1"/>
  <c r="F53" i="1"/>
  <c r="J53" i="1"/>
  <c r="D55" i="1"/>
  <c r="H55" i="1"/>
  <c r="C49" i="1"/>
  <c r="G49" i="1"/>
  <c r="L52" i="1"/>
  <c r="E24" i="1"/>
  <c r="I24" i="1"/>
  <c r="C25" i="1"/>
  <c r="G25" i="1"/>
  <c r="K25" i="1"/>
  <c r="C26" i="1"/>
  <c r="G26" i="1"/>
  <c r="G52" i="1"/>
  <c r="B53" i="1"/>
  <c r="B21" i="1"/>
  <c r="N34" i="1"/>
  <c r="N35" i="1" s="1"/>
  <c r="B52" i="1"/>
  <c r="F52" i="1"/>
  <c r="J52" i="1"/>
  <c r="C54" i="1"/>
  <c r="G54" i="1"/>
  <c r="K54" i="1"/>
  <c r="D52" i="1"/>
  <c r="H52" i="1"/>
  <c r="M55" i="1"/>
  <c r="M35" i="1"/>
  <c r="D53" i="1"/>
  <c r="H53" i="1"/>
  <c r="L53" i="1"/>
  <c r="D54" i="1"/>
  <c r="H54" i="1"/>
  <c r="F55" i="1"/>
  <c r="J55" i="1"/>
  <c r="B54" i="1"/>
  <c r="F54" i="1"/>
  <c r="J54" i="1"/>
  <c r="C52" i="1"/>
  <c r="E42" i="1"/>
  <c r="D49" i="1"/>
  <c r="B42" i="1"/>
  <c r="J42" i="1"/>
  <c r="M54" i="1"/>
  <c r="K49" i="1"/>
  <c r="B49" i="1"/>
  <c r="I52" i="1"/>
  <c r="B55" i="1"/>
  <c r="H49" i="1"/>
  <c r="K35" i="1"/>
  <c r="F42" i="1"/>
  <c r="L35" i="1"/>
  <c r="L55" i="1"/>
  <c r="N47" i="1"/>
  <c r="J21" i="1"/>
  <c r="F21" i="1"/>
  <c r="E21" i="1"/>
  <c r="N18" i="1"/>
  <c r="I21" i="1"/>
  <c r="E28" i="1" l="1"/>
  <c r="B28" i="2"/>
  <c r="K28" i="2"/>
  <c r="J28" i="1"/>
  <c r="G56" i="1"/>
  <c r="E56" i="1"/>
  <c r="E58" i="1" s="1"/>
  <c r="C56" i="1"/>
  <c r="G28" i="1"/>
  <c r="G58" i="1" s="1"/>
  <c r="N25" i="1"/>
  <c r="H28" i="1"/>
  <c r="C28" i="1"/>
  <c r="D28" i="1"/>
  <c r="I28" i="1"/>
  <c r="F28" i="1"/>
  <c r="N7" i="2"/>
  <c r="N25" i="3"/>
  <c r="N26" i="3" s="1"/>
  <c r="N31" i="4"/>
  <c r="L56" i="2"/>
  <c r="H56" i="2"/>
  <c r="N53" i="2"/>
  <c r="N54" i="2"/>
  <c r="K56" i="2"/>
  <c r="H58" i="2"/>
  <c r="H59" i="2" s="1"/>
  <c r="J58" i="2"/>
  <c r="J59" i="2" s="1"/>
  <c r="B56" i="2"/>
  <c r="B58" i="2" s="1"/>
  <c r="N52" i="2"/>
  <c r="N55" i="2"/>
  <c r="M14" i="2"/>
  <c r="L26" i="2"/>
  <c r="N26" i="2" s="1"/>
  <c r="L14" i="2"/>
  <c r="N49" i="2"/>
  <c r="D28" i="2"/>
  <c r="M56" i="2"/>
  <c r="I28" i="2"/>
  <c r="C56" i="2"/>
  <c r="C58" i="2" s="1"/>
  <c r="C59" i="2" s="1"/>
  <c r="L21" i="2"/>
  <c r="N25" i="2"/>
  <c r="F58" i="2"/>
  <c r="F59" i="2" s="1"/>
  <c r="N13" i="2"/>
  <c r="N21" i="2"/>
  <c r="I56" i="2"/>
  <c r="N42" i="2"/>
  <c r="E28" i="2"/>
  <c r="E58" i="2" s="1"/>
  <c r="E59" i="2" s="1"/>
  <c r="M21" i="2"/>
  <c r="M24" i="2"/>
  <c r="M28" i="2" s="1"/>
  <c r="D56" i="2"/>
  <c r="G56" i="2"/>
  <c r="G58" i="2" s="1"/>
  <c r="G59" i="2" s="1"/>
  <c r="N12" i="2"/>
  <c r="L27" i="2"/>
  <c r="N27" i="2" s="1"/>
  <c r="I56" i="1"/>
  <c r="N41" i="1"/>
  <c r="H56" i="1"/>
  <c r="D56" i="1"/>
  <c r="M49" i="1"/>
  <c r="M56" i="1"/>
  <c r="J56" i="1"/>
  <c r="J58" i="1" s="1"/>
  <c r="M42" i="1"/>
  <c r="F56" i="1"/>
  <c r="N53" i="1"/>
  <c r="L54" i="1"/>
  <c r="L49" i="1"/>
  <c r="L42" i="1"/>
  <c r="N48" i="1"/>
  <c r="N49" i="1" s="1"/>
  <c r="K52" i="1"/>
  <c r="K42" i="1"/>
  <c r="N38" i="1"/>
  <c r="K55" i="1"/>
  <c r="N55" i="1" s="1"/>
  <c r="B56" i="1"/>
  <c r="B58" i="1" s="1"/>
  <c r="N40" i="1"/>
  <c r="K58" i="2" l="1"/>
  <c r="K59" i="2" s="1"/>
  <c r="N14" i="2"/>
  <c r="D58" i="1"/>
  <c r="C58" i="1"/>
  <c r="F58" i="1"/>
  <c r="H58" i="1"/>
  <c r="I58" i="1"/>
  <c r="D58" i="2"/>
  <c r="D59" i="2" s="1"/>
  <c r="B59" i="2"/>
  <c r="M58" i="2"/>
  <c r="M59" i="2" s="1"/>
  <c r="N24" i="2"/>
  <c r="N28" i="2" s="1"/>
  <c r="I58" i="2"/>
  <c r="I59" i="2" s="1"/>
  <c r="L28" i="2"/>
  <c r="L58" i="2" s="1"/>
  <c r="L59" i="2" s="1"/>
  <c r="N56" i="2"/>
  <c r="N42" i="1"/>
  <c r="K56" i="1"/>
  <c r="N52" i="1"/>
  <c r="N54" i="1"/>
  <c r="L56" i="1"/>
  <c r="E2" i="5" l="1"/>
  <c r="E3" i="5"/>
  <c r="N58" i="2"/>
  <c r="N56" i="1"/>
  <c r="C6" i="5" l="1"/>
  <c r="E6" i="5" s="1"/>
  <c r="N59" i="2"/>
  <c r="I14" i="1"/>
  <c r="I59" i="1" s="1"/>
  <c r="E14" i="1"/>
  <c r="E59" i="1" s="1"/>
  <c r="D14" i="1"/>
  <c r="D59" i="1" s="1"/>
  <c r="N11" i="1"/>
  <c r="H14" i="1"/>
  <c r="H59" i="1" s="1"/>
  <c r="B14" i="1"/>
  <c r="B59" i="1" s="1"/>
  <c r="M7" i="1"/>
  <c r="N3" i="1"/>
  <c r="J7" i="1"/>
  <c r="I7" i="1"/>
  <c r="H7" i="1"/>
  <c r="G7" i="1"/>
  <c r="F7" i="1"/>
  <c r="E7" i="1"/>
  <c r="D7" i="1"/>
  <c r="C7" i="1"/>
  <c r="B7" i="1"/>
  <c r="N4" i="1"/>
  <c r="K20" i="1" l="1"/>
  <c r="K13" i="1"/>
  <c r="L19" i="1"/>
  <c r="L12" i="1"/>
  <c r="K7" i="1"/>
  <c r="M19" i="1"/>
  <c r="M12" i="1"/>
  <c r="L7" i="1"/>
  <c r="L13" i="1"/>
  <c r="L20" i="1"/>
  <c r="M17" i="1"/>
  <c r="M10" i="1"/>
  <c r="N5" i="1"/>
  <c r="K17" i="1"/>
  <c r="K10" i="1"/>
  <c r="M20" i="1"/>
  <c r="M13" i="1"/>
  <c r="G14" i="1"/>
  <c r="G59" i="1" s="1"/>
  <c r="F14" i="1"/>
  <c r="F59" i="1" s="1"/>
  <c r="J14" i="1"/>
  <c r="J59" i="1" s="1"/>
  <c r="C14" i="1"/>
  <c r="C59" i="1" s="1"/>
  <c r="N6" i="1"/>
  <c r="M26" i="1" l="1"/>
  <c r="K14" i="1"/>
  <c r="N7" i="1"/>
  <c r="L26" i="1"/>
  <c r="L27" i="1"/>
  <c r="M24" i="1"/>
  <c r="M28" i="1" s="1"/>
  <c r="M58" i="1" s="1"/>
  <c r="M14" i="1"/>
  <c r="N26" i="1"/>
  <c r="K24" i="1"/>
  <c r="N10" i="1"/>
  <c r="M21" i="1"/>
  <c r="L21" i="1"/>
  <c r="N19" i="1"/>
  <c r="N12" i="1"/>
  <c r="K21" i="1"/>
  <c r="N17" i="1"/>
  <c r="K27" i="1"/>
  <c r="N13" i="1"/>
  <c r="L14" i="1"/>
  <c r="M27" i="1"/>
  <c r="N20" i="1"/>
  <c r="N27" i="1" l="1"/>
  <c r="L28" i="1"/>
  <c r="L58" i="1" s="1"/>
  <c r="L59" i="1" s="1"/>
  <c r="M59" i="1"/>
  <c r="N24" i="1"/>
  <c r="N28" i="1" s="1"/>
  <c r="N58" i="1" s="1"/>
  <c r="K28" i="1"/>
  <c r="K58" i="1" s="1"/>
  <c r="K59" i="1" s="1"/>
  <c r="N21" i="1"/>
  <c r="N14" i="1"/>
  <c r="D6" i="5" l="1"/>
  <c r="N59" i="1"/>
</calcChain>
</file>

<file path=xl/sharedStrings.xml><?xml version="1.0" encoding="utf-8"?>
<sst xmlns="http://schemas.openxmlformats.org/spreadsheetml/2006/main" count="263" uniqueCount="63">
  <si>
    <t>Cost Head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</si>
  <si>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</si>
  <si>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</si>
  <si>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</si>
  <si>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</si>
  <si>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</si>
  <si>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</si>
  <si>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</si>
  <si>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</si>
  <si>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</si>
  <si>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</si>
  <si>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</si>
  <si>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</si>
  <si>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20FT</t>
  </si>
  <si>
    <t>40FT</t>
  </si>
  <si>
    <t>Flex</t>
  </si>
  <si>
    <t>ISO</t>
  </si>
  <si>
    <t>Actual</t>
  </si>
  <si>
    <t>Total</t>
  </si>
  <si>
    <t>Actual/Projected</t>
  </si>
  <si>
    <t>Clearance Cost - Volume</t>
  </si>
  <si>
    <t>Clearance Cost - Value (Pre Spandan)</t>
  </si>
  <si>
    <t>Survey Cost - Volume</t>
  </si>
  <si>
    <t>Survey Cost - Value (Pre Spandan)</t>
  </si>
  <si>
    <t>Survey Cost - Value (Post Spandan)</t>
  </si>
  <si>
    <t>Survey Cost - Value (Savings)</t>
  </si>
  <si>
    <t>Total Volume -Exports</t>
  </si>
  <si>
    <t>Total Value (Rs. In Lacs) - Exports</t>
  </si>
  <si>
    <t>Total Volume - Imports</t>
  </si>
  <si>
    <t>Total Value (Rs. In Lacs) - Imports</t>
  </si>
  <si>
    <t>Total Savings in Survey - %</t>
  </si>
  <si>
    <t>Total Savings in Survey Cost/Rs (Lacs)</t>
  </si>
  <si>
    <t>Clearance Cost - Value (Post Spandan)</t>
  </si>
  <si>
    <t>Clearance Cost - Value (Savings)</t>
  </si>
  <si>
    <t>Total Savings in Clearance Cost/Rs (Lacs)</t>
  </si>
  <si>
    <t>Total Savings in Clearance - %</t>
  </si>
  <si>
    <t>Buffer Yard Charges - Exports</t>
  </si>
  <si>
    <t>Total Volume - Exports</t>
  </si>
  <si>
    <t>Total Volume -Exports - Buffer Unloading</t>
  </si>
  <si>
    <t>Buffer Yard Charges - Exports - Buffer Unloading</t>
  </si>
  <si>
    <t>Total Volume -Exports - Buffer Unloading %</t>
  </si>
  <si>
    <t>Buffer Exposure Pre Spandan</t>
  </si>
  <si>
    <t>Buffer Exposure Post Spandan</t>
  </si>
  <si>
    <t>Savings - Rs. Lacs</t>
  </si>
  <si>
    <t>CFS Cost - Volume</t>
  </si>
  <si>
    <t>CFS Cost - Value (Pre Spandan)</t>
  </si>
  <si>
    <t>CFS Cost - Value (Post Spandan)</t>
  </si>
  <si>
    <t>CFS Cost - Value (Savings)</t>
  </si>
  <si>
    <t>Total Savings in CFS Cost/Rs (Lacs)</t>
  </si>
  <si>
    <t>Total Savings in CFS - %</t>
  </si>
  <si>
    <t>Savings Opportunities Identified</t>
  </si>
  <si>
    <t>Container Survey Charges</t>
  </si>
  <si>
    <t>Clearance Charges</t>
  </si>
  <si>
    <t>Buffer Yard Charges</t>
  </si>
  <si>
    <t>CFS Charges - Imports</t>
  </si>
  <si>
    <t xml:space="preserve"> </t>
  </si>
  <si>
    <t>Target            (1617)</t>
  </si>
  <si>
    <t xml:space="preserve">% Achieved     </t>
  </si>
  <si>
    <t>Concerns</t>
  </si>
  <si>
    <t>Drop in export volume by 25%</t>
  </si>
  <si>
    <t>Drop in Import volume by 31%</t>
  </si>
  <si>
    <t>Projection      (Nov - March)</t>
  </si>
  <si>
    <t>Savings YTD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</si>
</sst>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2" fillId="2" borderId="0" xfId="1" applyFont="1" applyFill="1" applyAlignment="1">
      <alignment vertical="center"/>
    </xf>
    <xf numFmtId="43" fontId="2" fillId="2" borderId="0" xfId="1" applyFont="1" applyFill="1" applyAlignment="1">
      <alignment horizontal="center" vertical="center"/>
    </xf>
    <xf numFmtId="43" fontId="2" fillId="0" borderId="0" xfId="1" applyFont="1" applyFill="1" applyAlignment="1">
      <alignment vertical="center"/>
    </xf>
    <xf numFmtId="43" fontId="2" fillId="0" borderId="0" xfId="1" applyFont="1" applyFill="1" applyAlignment="1">
      <alignment horizontal="center" vertical="center"/>
    </xf>
    <xf numFmtId="43" fontId="0" fillId="0" borderId="0" xfId="1" applyFont="1" applyFill="1" applyAlignment="1">
      <alignment vertical="center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Font="1" applyFill="1" applyAlignment="1">
      <alignment horizontal="center" vertical="center" wrapText="1"/>
    </xf>
    <xf numFmtId="9" fontId="3" fillId="2" borderId="0" xfId="2" applyFont="1" applyFill="1" applyAlignment="1">
      <alignment horizontal="center" vertical="center" wrapText="1"/>
    </xf>
    <xf numFmtId="9" fontId="3" fillId="0" borderId="0" xfId="2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tabSelected="1" workbookViewId="0">
      <selection activeCell="C6" sqref="C6"/>
    </sheetView>
  </sheetViews>
  <sheetFormatPr defaultColWidth="29.42578125" defaultRowHeight="31.5" x14ac:dyDescent="0.25"/>
  <cols>
    <col min="1" max="1" width="62.7109375" style="10" customWidth="1"/>
    <col min="2" max="4" width="31.85546875" style="9" customWidth="1"/>
    <col min="5" max="16384" width="29.42578125" style="10"/>
  </cols>
  <sheetData>
    <row r="1" spans="1:5" ht="63" x14ac:dyDescent="0.25">
      <c r="A1" s="11" t="s">
        <v>50</v>
      </c>
      <c r="B1" s="12" t="s">
        <v>56</v>
      </c>
      <c r="C1" s="12" t="s">
        <v>62</v>
      </c>
      <c r="D1" s="12" t="s">
        <v>61</v>
      </c>
      <c r="E1" s="12" t="s">
        <v>57</v>
      </c>
    </row>
    <row r="2" spans="1:5" x14ac:dyDescent="0.25">
      <c r="A2" s="10" t="s">
        <v>51</v>
      </c>
      <c r="B2" s="9">
        <v>18.5</v>
      </c>
      <c r="C2" s="9">
        <f>SUM('Survey Charges'!B58:G58)</f>
        <v>18.483999999999998</v>
      </c>
      <c r="D2" s="9">
        <f>B2-C2</f>
        <v>1.6000000000001791E-2</v>
      </c>
      <c r="E2" s="14">
        <f t="shared" ref="E2:E3" si="0">C2/B2</f>
        <v>0.99913513513513508</v>
      </c>
    </row>
    <row r="3" spans="1:5" x14ac:dyDescent="0.25">
      <c r="A3" s="10" t="s">
        <v>52</v>
      </c>
      <c r="B3" s="9">
        <v>16</v>
      </c>
      <c r="C3" s="9">
        <f>SUM('Clearance Charges'!B58:G58)</f>
        <v>13.14</v>
      </c>
      <c r="D3" s="9">
        <f t="shared" ref="D3:D5" si="1">B3-C3</f>
        <v>2.8599999999999994</v>
      </c>
      <c r="E3" s="14">
        <f t="shared" si="0"/>
        <v>0.82125000000000004</v>
      </c>
    </row>
    <row r="4" spans="1:5" x14ac:dyDescent="0.25">
      <c r="A4" s="10" t="s">
        <v>53</v>
      </c>
      <c r="B4" s="9">
        <v>2.88</v>
      </c>
      <c r="C4" s="9">
        <f>SUM('Buffer Charges'!B26:G26)</f>
        <v>0.7235999999999998</v>
      </c>
      <c r="D4" s="9">
        <f t="shared" si="1"/>
        <v>2.1564000000000001</v>
      </c>
      <c r="E4" s="14">
        <f>C4/B4</f>
        <v>0.25124999999999992</v>
      </c>
    </row>
    <row r="5" spans="1:5" x14ac:dyDescent="0.25">
      <c r="A5" s="10" t="s">
        <v>54</v>
      </c>
      <c r="B5" s="9">
        <v>49.92</v>
      </c>
      <c r="C5" s="9">
        <f>SUM('CFS Charges'!B30:G30)</f>
        <v>1.4660000000000011</v>
      </c>
      <c r="D5" s="9">
        <f t="shared" si="1"/>
        <v>48.454000000000001</v>
      </c>
      <c r="E5" s="14">
        <f>C5/B5</f>
        <v>2.93669871794872E-2</v>
      </c>
    </row>
    <row r="6" spans="1:5" x14ac:dyDescent="0.25">
      <c r="A6" s="11"/>
      <c r="B6" s="12">
        <f>SUM(B2:B5)</f>
        <v>87.300000000000011</v>
      </c>
      <c r="C6" s="12">
        <f>SUM(C2:C5)</f>
        <v>33.813600000000001</v>
      </c>
      <c r="D6" s="12">
        <f>SUM(D2:D5)</f>
        <v>53.486400000000003</v>
      </c>
      <c r="E6" s="13">
        <f>C6/B6</f>
        <v>0.38732646048109964</v>
      </c>
    </row>
    <row r="8" spans="1:5" x14ac:dyDescent="0.25">
      <c r="A8" s="15" t="s">
        <v>58</v>
      </c>
    </row>
    <row r="9" spans="1:5" x14ac:dyDescent="0.25">
      <c r="A9" s="10" t="s">
        <v>59</v>
      </c>
      <c r="B9" s="9" t="s">
        <v>55</v>
      </c>
    </row>
    <row r="10" spans="1:5" x14ac:dyDescent="0.25">
      <c r="A10" s="10" t="s">
        <v>60</v>
      </c>
    </row>
  </sheetData>
  <pageMargins left="0.7" right="0.7" top="0.75" bottom="0.75" header="0.3" footer="0.3"/>
  <pageSetup paperSize="9"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ySplit="1" topLeftCell="A59" activePane="bottomLeft" state="frozen"/>
      <selection pane="bottomLeft" activeCell="I63" sqref="I63"/>
    </sheetView>
  </sheetViews>
  <sheetFormatPr defaultRowHeight="20.25" customHeight="1" x14ac:dyDescent="0.25"/>
  <cols>
    <col min="1" max="1" width="35.85546875" style="1" bestFit="1" customWidth="1"/>
    <col min="2" max="12" width="10" style="2" customWidth="1"/>
    <col min="13" max="13" width="11" style="2" customWidth="1"/>
    <col min="14" max="14" width="17.7109375" style="1" bestFit="1" customWidth="1"/>
    <col min="15" max="16384" width="9.140625" style="1"/>
  </cols>
  <sheetData>
    <row r="1" spans="1:14" ht="20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18</v>
      </c>
    </row>
    <row r="2" spans="1:14" ht="20.25" customHeight="1" x14ac:dyDescent="0.25">
      <c r="A2" s="4" t="s">
        <v>22</v>
      </c>
      <c r="B2" s="5" t="str">
        <f>'Buffer Charges'!B2</f>
        <v>Actual</v>
      </c>
      <c r="C2" s="5" t="str">
        <f>'Buffer Charges'!C2</f>
        <v>Actual</v>
      </c>
      <c r="D2" s="5" t="str">
        <f>'Buffer Charges'!D2</f>
        <v>Actual</v>
      </c>
      <c r="E2" s="5" t="str">
        <f>'Buffer Charges'!E2</f>
        <v>Actual</v>
      </c>
      <c r="F2" s="5" t="str">
        <f>'Buffer Charges'!F2</f>
        <v>Actual</v>
      </c>
      <c r="G2" s="5" t="str">
        <f>'Buffer Charges'!G2</f>
        <v>Actual</v>
      </c>
      <c r="H2" s="5" t="str">
        <f>'Buffer Charges'!H2</f>
        <v>Actual</v>
      </c>
      <c r="I2" s="5" t="str">
        <f>'Buffer Charges'!I2</f>
        <v>Actual</v>
      </c>
      <c r="J2" s="5" t="str">
        <f>'Buffer Charges'!J2</f>
        <v>Actual</v>
      </c>
      <c r="K2" s="5" t="str">
        <f>'Buffer Charges'!K2</f>
        <v>Actual</v>
      </c>
      <c r="L2" s="5" t="str">
        <f>'Buffer Charges'!L2</f>
        <v>Actual</v>
      </c>
      <c r="M2" s="5" t="str">
        <f>'Buffer Charges'!M2</f>
        <v>Actual</v>
      </c>
      <c r="N2" s="4" t="s">
        <v>19</v>
      </c>
    </row>
    <row r="3" spans="1:14" ht="20.25" customHeight="1" x14ac:dyDescent="0.25">
      <c r="A3" s="3" t="s">
        <v>13</v>
      </c>
      <c r="B3" s="2">
        <f>'Buffer Charges'!B3</f>
        <v>50</v>
      </c>
      <c r="C3" s="2">
        <f>'Buffer Charges'!C3</f>
        <v>39</v>
      </c>
      <c r="D3" s="2">
        <f>'Buffer Charges'!D3</f>
        <v>55</v>
      </c>
      <c r="E3" s="2">
        <f>'Buffer Charges'!E3</f>
        <v>42</v>
      </c>
      <c r="F3" s="2">
        <f>'Buffer Charges'!F3</f>
        <v>25</v>
      </c>
      <c r="G3" s="2">
        <f>'Buffer Charges'!G3</f>
        <v>53</v>
      </c>
      <c r="H3" s="2">
        <f>'Buffer Charges'!H3</f>
        <v>63</v>
      </c>
      <c r="I3" s="2">
        <f>'Buffer Charges'!I3</f>
        <v>66</v>
      </c>
      <c r="J3" s="2">
        <f>'Buffer Charges'!J3</f>
        <v>48</v>
      </c>
      <c r="K3" s="2">
        <f>'Buffer Charges'!K3</f>
        <v>78</v>
      </c>
      <c r="L3" s="2">
        <f>'Buffer Charges'!L3</f>
        <v>71</v>
      </c>
      <c r="M3" s="2">
        <f>'Buffer Charges'!M3</f>
        <v>86</v>
      </c>
      <c r="N3" s="1">
        <f>SUM(B3:M3)</f>
        <v>676</v>
      </c>
    </row>
    <row r="4" spans="1:14" ht="20.25" customHeight="1" x14ac:dyDescent="0.25">
      <c r="A4" s="3" t="s">
        <v>14</v>
      </c>
      <c r="B4" s="2">
        <f>'Buffer Charges'!B4</f>
        <v>22</v>
      </c>
      <c r="C4" s="2">
        <f>'Buffer Charges'!C4</f>
        <v>28</v>
      </c>
      <c r="D4" s="2">
        <f>'Buffer Charges'!D4</f>
        <v>28</v>
      </c>
      <c r="E4" s="2">
        <f>'Buffer Charges'!E4</f>
        <v>55</v>
      </c>
      <c r="F4" s="2">
        <f>'Buffer Charges'!F4</f>
        <v>26</v>
      </c>
      <c r="G4" s="2">
        <f>'Buffer Charges'!G4</f>
        <v>42</v>
      </c>
      <c r="H4" s="2">
        <f>'Buffer Charges'!H4</f>
        <v>28</v>
      </c>
      <c r="I4" s="2">
        <f>'Buffer Charges'!I4</f>
        <v>28</v>
      </c>
      <c r="J4" s="2">
        <f>'Buffer Charges'!J4</f>
        <v>36</v>
      </c>
      <c r="K4" s="2">
        <f>'Buffer Charges'!K4</f>
        <v>50</v>
      </c>
      <c r="L4" s="2">
        <f>'Buffer Charges'!L4</f>
        <v>42</v>
      </c>
      <c r="M4" s="2">
        <f>'Buffer Charges'!M4</f>
        <v>51</v>
      </c>
      <c r="N4" s="1">
        <f t="shared" ref="N4:N6" si="0">SUM(B4:M4)</f>
        <v>436</v>
      </c>
    </row>
    <row r="5" spans="1:14" ht="20.25" customHeight="1" x14ac:dyDescent="0.25">
      <c r="A5" s="3" t="s">
        <v>15</v>
      </c>
      <c r="B5" s="2">
        <f>'Buffer Charges'!B5</f>
        <v>0</v>
      </c>
      <c r="C5" s="2">
        <f>'Buffer Charges'!C5</f>
        <v>49</v>
      </c>
      <c r="D5" s="2">
        <f>'Buffer Charges'!D5</f>
        <v>11</v>
      </c>
      <c r="E5" s="2">
        <f>'Buffer Charges'!E5</f>
        <v>11</v>
      </c>
      <c r="F5" s="2">
        <f>'Buffer Charges'!F5</f>
        <v>30</v>
      </c>
      <c r="G5" s="2">
        <f>'Buffer Charges'!G5</f>
        <v>38</v>
      </c>
      <c r="H5" s="2">
        <f>'Buffer Charges'!H5</f>
        <v>39</v>
      </c>
      <c r="I5" s="2">
        <f>'Buffer Charges'!I5</f>
        <v>34</v>
      </c>
      <c r="J5" s="2">
        <f>'Buffer Charges'!J5</f>
        <v>60</v>
      </c>
      <c r="K5" s="2">
        <f>'Buffer Charges'!K5</f>
        <v>17</v>
      </c>
      <c r="L5" s="2">
        <f>'Buffer Charges'!L5</f>
        <v>32</v>
      </c>
      <c r="M5" s="2">
        <f>'Buffer Charges'!M5</f>
        <v>16</v>
      </c>
      <c r="N5" s="1">
        <f t="shared" si="0"/>
        <v>337</v>
      </c>
    </row>
    <row r="6" spans="1:14" ht="20.25" customHeight="1" x14ac:dyDescent="0.25">
      <c r="A6" s="3" t="s">
        <v>16</v>
      </c>
      <c r="B6" s="2">
        <f>'Buffer Charges'!B6</f>
        <v>26</v>
      </c>
      <c r="C6" s="2">
        <f>'Buffer Charges'!C6</f>
        <v>37</v>
      </c>
      <c r="D6" s="2">
        <f>'Buffer Charges'!D6</f>
        <v>43</v>
      </c>
      <c r="E6" s="2">
        <f>'Buffer Charges'!E6</f>
        <v>35</v>
      </c>
      <c r="F6" s="2">
        <f>'Buffer Charges'!F6</f>
        <v>44</v>
      </c>
      <c r="G6" s="2">
        <f>'Buffer Charges'!G6</f>
        <v>29</v>
      </c>
      <c r="H6" s="2">
        <f>'Buffer Charges'!H6</f>
        <v>28</v>
      </c>
      <c r="I6" s="2">
        <f>'Buffer Charges'!I6</f>
        <v>4</v>
      </c>
      <c r="J6" s="2">
        <f>'Buffer Charges'!J6</f>
        <v>29</v>
      </c>
      <c r="K6" s="2">
        <f>'Buffer Charges'!K6</f>
        <v>54</v>
      </c>
      <c r="L6" s="2">
        <f>'Buffer Charges'!L6</f>
        <v>27</v>
      </c>
      <c r="M6" s="2">
        <f>'Buffer Charges'!M6</f>
        <v>17</v>
      </c>
      <c r="N6" s="1">
        <f t="shared" si="0"/>
        <v>373</v>
      </c>
    </row>
    <row r="7" spans="1:14" ht="20.25" customHeight="1" x14ac:dyDescent="0.25">
      <c r="A7" s="4" t="s">
        <v>26</v>
      </c>
      <c r="B7" s="5">
        <f>SUM(B3:B6)</f>
        <v>98</v>
      </c>
      <c r="C7" s="5">
        <f t="shared" ref="C7:N7" si="1">SUM(C3:C6)</f>
        <v>153</v>
      </c>
      <c r="D7" s="5">
        <f t="shared" si="1"/>
        <v>137</v>
      </c>
      <c r="E7" s="5">
        <f t="shared" si="1"/>
        <v>143</v>
      </c>
      <c r="F7" s="5">
        <f t="shared" si="1"/>
        <v>125</v>
      </c>
      <c r="G7" s="5">
        <f t="shared" si="1"/>
        <v>162</v>
      </c>
      <c r="H7" s="5">
        <f t="shared" si="1"/>
        <v>158</v>
      </c>
      <c r="I7" s="5">
        <f t="shared" si="1"/>
        <v>132</v>
      </c>
      <c r="J7" s="5">
        <f t="shared" si="1"/>
        <v>173</v>
      </c>
      <c r="K7" s="5">
        <f t="shared" si="1"/>
        <v>199</v>
      </c>
      <c r="L7" s="5">
        <f t="shared" si="1"/>
        <v>172</v>
      </c>
      <c r="M7" s="5">
        <f t="shared" si="1"/>
        <v>170</v>
      </c>
      <c r="N7" s="5">
        <f t="shared" si="1"/>
        <v>1822</v>
      </c>
    </row>
    <row r="8" spans="1:14" s="8" customFormat="1" ht="20.2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20.25" customHeight="1" x14ac:dyDescent="0.25">
      <c r="A9" s="4" t="s">
        <v>23</v>
      </c>
      <c r="B9" s="5" t="str">
        <f>B2</f>
        <v>Actual</v>
      </c>
      <c r="C9" s="5" t="str">
        <f t="shared" ref="C9:M9" si="2">C2</f>
        <v>Actual</v>
      </c>
      <c r="D9" s="5" t="str">
        <f t="shared" si="2"/>
        <v>Actual</v>
      </c>
      <c r="E9" s="5" t="str">
        <f t="shared" si="2"/>
        <v>Actual</v>
      </c>
      <c r="F9" s="5" t="str">
        <f t="shared" si="2"/>
        <v>Actual</v>
      </c>
      <c r="G9" s="5" t="str">
        <f t="shared" si="2"/>
        <v>Actual</v>
      </c>
      <c r="H9" s="5" t="str">
        <f t="shared" si="2"/>
        <v>Actual</v>
      </c>
      <c r="I9" s="5" t="str">
        <f t="shared" si="2"/>
        <v>Actual</v>
      </c>
      <c r="J9" s="5" t="str">
        <f t="shared" si="2"/>
        <v>Actual</v>
      </c>
      <c r="K9" s="5" t="str">
        <f t="shared" si="2"/>
        <v>Actual</v>
      </c>
      <c r="L9" s="5" t="str">
        <f t="shared" si="2"/>
        <v>Actual</v>
      </c>
      <c r="M9" s="5" t="str">
        <f t="shared" si="2"/>
        <v>Actual</v>
      </c>
      <c r="N9" s="4" t="s">
        <v>19</v>
      </c>
    </row>
    <row r="10" spans="1:14" ht="20.25" customHeight="1" x14ac:dyDescent="0.25">
      <c r="A10" s="3" t="s">
        <v>13</v>
      </c>
      <c r="B10" s="2">
        <f>(B3*4350)/100000</f>
        <v>2.1749999999999998</v>
      </c>
      <c r="C10" s="2">
        <f t="shared" ref="C10:M10" si="3">(C3*4350)/100000</f>
        <v>1.6964999999999999</v>
      </c>
      <c r="D10" s="2">
        <f t="shared" si="3"/>
        <v>2.3925000000000001</v>
      </c>
      <c r="E10" s="2">
        <f t="shared" si="3"/>
        <v>1.827</v>
      </c>
      <c r="F10" s="2">
        <f t="shared" si="3"/>
        <v>1.0874999999999999</v>
      </c>
      <c r="G10" s="2">
        <f t="shared" si="3"/>
        <v>2.3054999999999999</v>
      </c>
      <c r="H10" s="2">
        <f t="shared" si="3"/>
        <v>2.7404999999999999</v>
      </c>
      <c r="I10" s="2">
        <f t="shared" si="3"/>
        <v>2.871</v>
      </c>
      <c r="J10" s="2">
        <f t="shared" si="3"/>
        <v>2.0880000000000001</v>
      </c>
      <c r="K10" s="2">
        <f t="shared" si="3"/>
        <v>3.3929999999999998</v>
      </c>
      <c r="L10" s="2">
        <f t="shared" si="3"/>
        <v>3.0884999999999998</v>
      </c>
      <c r="M10" s="2">
        <f t="shared" si="3"/>
        <v>3.7410000000000001</v>
      </c>
      <c r="N10" s="1">
        <f>SUM(B10:M10)</f>
        <v>29.405999999999999</v>
      </c>
    </row>
    <row r="11" spans="1:14" ht="20.25" customHeight="1" x14ac:dyDescent="0.25">
      <c r="A11" s="3" t="s">
        <v>14</v>
      </c>
      <c r="B11" s="2">
        <f t="shared" ref="B11:M11" si="4">(B4*4350)/100000</f>
        <v>0.95699999999999996</v>
      </c>
      <c r="C11" s="2">
        <f t="shared" si="4"/>
        <v>1.218</v>
      </c>
      <c r="D11" s="2">
        <f t="shared" si="4"/>
        <v>1.218</v>
      </c>
      <c r="E11" s="2">
        <f t="shared" si="4"/>
        <v>2.3925000000000001</v>
      </c>
      <c r="F11" s="2">
        <f t="shared" si="4"/>
        <v>1.131</v>
      </c>
      <c r="G11" s="2">
        <f t="shared" si="4"/>
        <v>1.827</v>
      </c>
      <c r="H11" s="2">
        <f t="shared" si="4"/>
        <v>1.218</v>
      </c>
      <c r="I11" s="2">
        <f t="shared" si="4"/>
        <v>1.218</v>
      </c>
      <c r="J11" s="2">
        <f t="shared" si="4"/>
        <v>1.5660000000000001</v>
      </c>
      <c r="K11" s="2">
        <f t="shared" si="4"/>
        <v>2.1749999999999998</v>
      </c>
      <c r="L11" s="2">
        <f t="shared" si="4"/>
        <v>1.827</v>
      </c>
      <c r="M11" s="2">
        <f t="shared" si="4"/>
        <v>2.2185000000000001</v>
      </c>
      <c r="N11" s="1">
        <f t="shared" ref="N11:N13" si="5">SUM(B11:M11)</f>
        <v>18.966000000000001</v>
      </c>
    </row>
    <row r="12" spans="1:14" ht="20.25" customHeight="1" x14ac:dyDescent="0.25">
      <c r="A12" s="3" t="s">
        <v>15</v>
      </c>
      <c r="B12" s="2">
        <f t="shared" ref="B12:M12" si="6">(B5*4350)/100000</f>
        <v>0</v>
      </c>
      <c r="C12" s="2">
        <f t="shared" si="6"/>
        <v>2.1315</v>
      </c>
      <c r="D12" s="2">
        <f t="shared" si="6"/>
        <v>0.47849999999999998</v>
      </c>
      <c r="E12" s="2">
        <f t="shared" si="6"/>
        <v>0.47849999999999998</v>
      </c>
      <c r="F12" s="2">
        <f t="shared" si="6"/>
        <v>1.3049999999999999</v>
      </c>
      <c r="G12" s="2">
        <f t="shared" si="6"/>
        <v>1.653</v>
      </c>
      <c r="H12" s="2">
        <f t="shared" si="6"/>
        <v>1.6964999999999999</v>
      </c>
      <c r="I12" s="2">
        <f t="shared" si="6"/>
        <v>1.4790000000000001</v>
      </c>
      <c r="J12" s="2">
        <f t="shared" si="6"/>
        <v>2.61</v>
      </c>
      <c r="K12" s="2">
        <f t="shared" si="6"/>
        <v>0.73950000000000005</v>
      </c>
      <c r="L12" s="2">
        <f t="shared" si="6"/>
        <v>1.3919999999999999</v>
      </c>
      <c r="M12" s="2">
        <f t="shared" si="6"/>
        <v>0.69599999999999995</v>
      </c>
      <c r="N12" s="1">
        <f t="shared" si="5"/>
        <v>14.6595</v>
      </c>
    </row>
    <row r="13" spans="1:14" ht="20.25" customHeight="1" x14ac:dyDescent="0.25">
      <c r="A13" s="3" t="s">
        <v>16</v>
      </c>
      <c r="B13" s="2">
        <f>(B6*4000)/100000</f>
        <v>1.04</v>
      </c>
      <c r="C13" s="2">
        <f t="shared" ref="C13:M13" si="7">(C6*4000)/100000</f>
        <v>1.48</v>
      </c>
      <c r="D13" s="2">
        <f t="shared" si="7"/>
        <v>1.72</v>
      </c>
      <c r="E13" s="2">
        <f t="shared" si="7"/>
        <v>1.4</v>
      </c>
      <c r="F13" s="2">
        <f t="shared" si="7"/>
        <v>1.76</v>
      </c>
      <c r="G13" s="2">
        <f t="shared" si="7"/>
        <v>1.1599999999999999</v>
      </c>
      <c r="H13" s="2">
        <f t="shared" si="7"/>
        <v>1.1200000000000001</v>
      </c>
      <c r="I13" s="2">
        <f t="shared" si="7"/>
        <v>0.16</v>
      </c>
      <c r="J13" s="2">
        <f t="shared" si="7"/>
        <v>1.1599999999999999</v>
      </c>
      <c r="K13" s="2">
        <f t="shared" si="7"/>
        <v>2.16</v>
      </c>
      <c r="L13" s="2">
        <f t="shared" si="7"/>
        <v>1.08</v>
      </c>
      <c r="M13" s="2">
        <f t="shared" si="7"/>
        <v>0.68</v>
      </c>
      <c r="N13" s="1">
        <f t="shared" si="5"/>
        <v>14.92</v>
      </c>
    </row>
    <row r="14" spans="1:14" ht="20.25" customHeight="1" x14ac:dyDescent="0.25">
      <c r="A14" s="4" t="s">
        <v>27</v>
      </c>
      <c r="B14" s="5">
        <f>SUM(B10:B13)</f>
        <v>4.1719999999999997</v>
      </c>
      <c r="C14" s="5">
        <f t="shared" ref="C14" si="8">SUM(C10:C13)</f>
        <v>6.5259999999999998</v>
      </c>
      <c r="D14" s="5">
        <f t="shared" ref="D14" si="9">SUM(D10:D13)</f>
        <v>5.8090000000000002</v>
      </c>
      <c r="E14" s="5">
        <f t="shared" ref="E14" si="10">SUM(E10:E13)</f>
        <v>6.0980000000000008</v>
      </c>
      <c r="F14" s="5">
        <f t="shared" ref="F14" si="11">SUM(F10:F13)</f>
        <v>5.2834999999999992</v>
      </c>
      <c r="G14" s="5">
        <f t="shared" ref="G14" si="12">SUM(G10:G13)</f>
        <v>6.9455000000000009</v>
      </c>
      <c r="H14" s="5">
        <f t="shared" ref="H14" si="13">SUM(H10:H13)</f>
        <v>6.7749999999999995</v>
      </c>
      <c r="I14" s="5">
        <f t="shared" ref="I14" si="14">SUM(I10:I13)</f>
        <v>5.7280000000000006</v>
      </c>
      <c r="J14" s="5">
        <f t="shared" ref="J14" si="15">SUM(J10:J13)</f>
        <v>7.4239999999999995</v>
      </c>
      <c r="K14" s="5">
        <f t="shared" ref="K14" si="16">SUM(K10:K13)</f>
        <v>8.4674999999999994</v>
      </c>
      <c r="L14" s="5">
        <f t="shared" ref="L14" si="17">SUM(L10:L13)</f>
        <v>7.3874999999999993</v>
      </c>
      <c r="M14" s="5">
        <f t="shared" ref="M14" si="18">SUM(M10:M13)</f>
        <v>7.3354999999999997</v>
      </c>
      <c r="N14" s="5">
        <f t="shared" ref="N14" si="19">SUM(N10:N13)</f>
        <v>77.951499999999996</v>
      </c>
    </row>
    <row r="16" spans="1:14" ht="20.25" customHeight="1" x14ac:dyDescent="0.25">
      <c r="A16" s="4" t="s">
        <v>24</v>
      </c>
      <c r="B16" s="5" t="str">
        <f>B9</f>
        <v>Actual</v>
      </c>
      <c r="C16" s="5" t="str">
        <f t="shared" ref="C16:M16" si="20">C9</f>
        <v>Actual</v>
      </c>
      <c r="D16" s="5" t="str">
        <f t="shared" si="20"/>
        <v>Actual</v>
      </c>
      <c r="E16" s="5" t="str">
        <f t="shared" si="20"/>
        <v>Actual</v>
      </c>
      <c r="F16" s="5" t="str">
        <f t="shared" si="20"/>
        <v>Actual</v>
      </c>
      <c r="G16" s="5" t="str">
        <f t="shared" si="20"/>
        <v>Actual</v>
      </c>
      <c r="H16" s="5" t="str">
        <f t="shared" si="20"/>
        <v>Actual</v>
      </c>
      <c r="I16" s="5" t="str">
        <f t="shared" si="20"/>
        <v>Actual</v>
      </c>
      <c r="J16" s="5" t="str">
        <f t="shared" si="20"/>
        <v>Actual</v>
      </c>
      <c r="K16" s="5" t="str">
        <f t="shared" si="20"/>
        <v>Actual</v>
      </c>
      <c r="L16" s="5" t="str">
        <f t="shared" si="20"/>
        <v>Actual</v>
      </c>
      <c r="M16" s="5" t="str">
        <f t="shared" si="20"/>
        <v>Actual</v>
      </c>
      <c r="N16" s="4" t="s">
        <v>19</v>
      </c>
    </row>
    <row r="17" spans="1:14" ht="20.25" customHeight="1" x14ac:dyDescent="0.25">
      <c r="A17" s="3" t="s">
        <v>13</v>
      </c>
      <c r="B17" s="2">
        <f t="shared" ref="B17:H18" si="21">(B3*2750)/100000</f>
        <v>1.375</v>
      </c>
      <c r="C17" s="2">
        <f t="shared" si="21"/>
        <v>1.0725</v>
      </c>
      <c r="D17" s="2">
        <f t="shared" si="21"/>
        <v>1.5125</v>
      </c>
      <c r="E17" s="2">
        <f t="shared" si="21"/>
        <v>1.155</v>
      </c>
      <c r="F17" s="2">
        <f t="shared" si="21"/>
        <v>0.6875</v>
      </c>
      <c r="G17" s="2">
        <f t="shared" si="21"/>
        <v>1.4575</v>
      </c>
      <c r="H17" s="2">
        <f t="shared" si="21"/>
        <v>1.7324999999999999</v>
      </c>
      <c r="I17" s="2">
        <f>(I3*2750)/100000</f>
        <v>1.8149999999999999</v>
      </c>
      <c r="J17" s="2">
        <f>(J3*2250)/100000</f>
        <v>1.08</v>
      </c>
      <c r="K17" s="2">
        <f t="shared" ref="K17:M17" si="22">(K3*2250)/100000</f>
        <v>1.7549999999999999</v>
      </c>
      <c r="L17" s="2">
        <f t="shared" si="22"/>
        <v>1.5974999999999999</v>
      </c>
      <c r="M17" s="2">
        <f t="shared" si="22"/>
        <v>1.9350000000000001</v>
      </c>
      <c r="N17" s="1">
        <f>SUM(B17:M17)</f>
        <v>17.174999999999997</v>
      </c>
    </row>
    <row r="18" spans="1:14" ht="20.25" customHeight="1" x14ac:dyDescent="0.25">
      <c r="A18" s="3" t="s">
        <v>14</v>
      </c>
      <c r="B18" s="2">
        <f t="shared" si="21"/>
        <v>0.60499999999999998</v>
      </c>
      <c r="C18" s="2">
        <f t="shared" si="21"/>
        <v>0.77</v>
      </c>
      <c r="D18" s="2">
        <f t="shared" si="21"/>
        <v>0.77</v>
      </c>
      <c r="E18" s="2">
        <f t="shared" si="21"/>
        <v>1.5125</v>
      </c>
      <c r="F18" s="2">
        <f t="shared" si="21"/>
        <v>0.71499999999999997</v>
      </c>
      <c r="G18" s="2">
        <f t="shared" si="21"/>
        <v>1.155</v>
      </c>
      <c r="H18" s="2">
        <f t="shared" si="21"/>
        <v>0.77</v>
      </c>
      <c r="I18" s="2">
        <f t="shared" ref="I18" si="23">(I4*2750)/100000</f>
        <v>0.77</v>
      </c>
      <c r="J18" s="2">
        <f t="shared" ref="J18:M18" si="24">(J4*2250)/100000</f>
        <v>0.81</v>
      </c>
      <c r="K18" s="2">
        <f t="shared" si="24"/>
        <v>1.125</v>
      </c>
      <c r="L18" s="2">
        <f t="shared" si="24"/>
        <v>0.94499999999999995</v>
      </c>
      <c r="M18" s="2">
        <f t="shared" si="24"/>
        <v>1.1475</v>
      </c>
      <c r="N18" s="1">
        <f t="shared" ref="N18:N20" si="25">SUM(B18:M18)</f>
        <v>11.094999999999999</v>
      </c>
    </row>
    <row r="19" spans="1:14" ht="20.25" customHeight="1" x14ac:dyDescent="0.25">
      <c r="A19" s="3" t="s">
        <v>15</v>
      </c>
      <c r="B19" s="2">
        <f t="shared" ref="B19:H19" si="26">(B5*2250)/100000</f>
        <v>0</v>
      </c>
      <c r="C19" s="2">
        <f t="shared" si="26"/>
        <v>1.1025</v>
      </c>
      <c r="D19" s="2">
        <f t="shared" si="26"/>
        <v>0.2475</v>
      </c>
      <c r="E19" s="2">
        <f t="shared" si="26"/>
        <v>0.2475</v>
      </c>
      <c r="F19" s="2">
        <f t="shared" si="26"/>
        <v>0.67500000000000004</v>
      </c>
      <c r="G19" s="2">
        <f t="shared" si="26"/>
        <v>0.85499999999999998</v>
      </c>
      <c r="H19" s="2">
        <f t="shared" si="26"/>
        <v>0.87749999999999995</v>
      </c>
      <c r="I19" s="2">
        <f>(I5*2250)/100000</f>
        <v>0.76500000000000001</v>
      </c>
      <c r="J19" s="2">
        <f>(J5*2000)/100000</f>
        <v>1.2</v>
      </c>
      <c r="K19" s="2">
        <f t="shared" ref="K19:M19" si="27">(K5*2000)/100000</f>
        <v>0.34</v>
      </c>
      <c r="L19" s="2">
        <f t="shared" si="27"/>
        <v>0.64</v>
      </c>
      <c r="M19" s="2">
        <f t="shared" si="27"/>
        <v>0.32</v>
      </c>
      <c r="N19" s="1">
        <f t="shared" si="25"/>
        <v>7.27</v>
      </c>
    </row>
    <row r="20" spans="1:14" ht="20.25" customHeight="1" x14ac:dyDescent="0.25">
      <c r="A20" s="3" t="s">
        <v>16</v>
      </c>
      <c r="B20" s="2">
        <f t="shared" ref="B20:H20" si="28">(B6*2250)/100000</f>
        <v>0.58499999999999996</v>
      </c>
      <c r="C20" s="2">
        <f t="shared" si="28"/>
        <v>0.83250000000000002</v>
      </c>
      <c r="D20" s="2">
        <f t="shared" si="28"/>
        <v>0.96750000000000003</v>
      </c>
      <c r="E20" s="2">
        <f t="shared" si="28"/>
        <v>0.78749999999999998</v>
      </c>
      <c r="F20" s="2">
        <f t="shared" si="28"/>
        <v>0.99</v>
      </c>
      <c r="G20" s="2">
        <f t="shared" si="28"/>
        <v>0.65249999999999997</v>
      </c>
      <c r="H20" s="2">
        <f t="shared" si="28"/>
        <v>0.63</v>
      </c>
      <c r="I20" s="2">
        <f>(I6*2250)/100000</f>
        <v>0.09</v>
      </c>
      <c r="J20" s="2">
        <f>(J6*2000)/100000</f>
        <v>0.57999999999999996</v>
      </c>
      <c r="K20" s="2">
        <f t="shared" ref="K20:M20" si="29">(K6*2000)/100000</f>
        <v>1.08</v>
      </c>
      <c r="L20" s="2">
        <f t="shared" si="29"/>
        <v>0.54</v>
      </c>
      <c r="M20" s="2">
        <f t="shared" si="29"/>
        <v>0.34</v>
      </c>
      <c r="N20" s="1">
        <f t="shared" si="25"/>
        <v>8.0749999999999993</v>
      </c>
    </row>
    <row r="21" spans="1:14" ht="20.25" customHeight="1" x14ac:dyDescent="0.25">
      <c r="A21" s="4" t="s">
        <v>27</v>
      </c>
      <c r="B21" s="5">
        <f>SUM(B17:B20)</f>
        <v>2.5649999999999999</v>
      </c>
      <c r="C21" s="5">
        <f t="shared" ref="C21" si="30">SUM(C17:C20)</f>
        <v>3.7775000000000003</v>
      </c>
      <c r="D21" s="5">
        <f t="shared" ref="D21" si="31">SUM(D17:D20)</f>
        <v>3.4974999999999996</v>
      </c>
      <c r="E21" s="5">
        <f t="shared" ref="E21" si="32">SUM(E17:E20)</f>
        <v>3.7025000000000001</v>
      </c>
      <c r="F21" s="5">
        <f t="shared" ref="F21" si="33">SUM(F17:F20)</f>
        <v>3.0674999999999999</v>
      </c>
      <c r="G21" s="5">
        <f t="shared" ref="G21" si="34">SUM(G17:G20)</f>
        <v>4.12</v>
      </c>
      <c r="H21" s="5">
        <f t="shared" ref="H21" si="35">SUM(H17:H20)</f>
        <v>4.01</v>
      </c>
      <c r="I21" s="5">
        <f t="shared" ref="I21" si="36">SUM(I17:I20)</f>
        <v>3.44</v>
      </c>
      <c r="J21" s="5">
        <f t="shared" ref="J21" si="37">SUM(J17:J20)</f>
        <v>3.67</v>
      </c>
      <c r="K21" s="5">
        <f t="shared" ref="K21" si="38">SUM(K17:K20)</f>
        <v>4.3</v>
      </c>
      <c r="L21" s="5">
        <f t="shared" ref="L21" si="39">SUM(L17:L20)</f>
        <v>3.7225000000000001</v>
      </c>
      <c r="M21" s="5">
        <f t="shared" ref="M21" si="40">SUM(M17:M20)</f>
        <v>3.7424999999999997</v>
      </c>
      <c r="N21" s="5">
        <f t="shared" ref="N21" si="41">SUM(N17:N20)</f>
        <v>43.614999999999995</v>
      </c>
    </row>
    <row r="23" spans="1:14" ht="20.25" customHeight="1" x14ac:dyDescent="0.25">
      <c r="A23" s="4" t="s">
        <v>25</v>
      </c>
      <c r="B23" s="5" t="str">
        <f>B16</f>
        <v>Actual</v>
      </c>
      <c r="C23" s="5" t="str">
        <f t="shared" ref="C23:M23" si="42">C16</f>
        <v>Actual</v>
      </c>
      <c r="D23" s="5" t="str">
        <f t="shared" si="42"/>
        <v>Actual</v>
      </c>
      <c r="E23" s="5" t="str">
        <f t="shared" si="42"/>
        <v>Actual</v>
      </c>
      <c r="F23" s="5" t="str">
        <f t="shared" si="42"/>
        <v>Actual</v>
      </c>
      <c r="G23" s="5" t="str">
        <f t="shared" si="42"/>
        <v>Actual</v>
      </c>
      <c r="H23" s="5" t="str">
        <f t="shared" si="42"/>
        <v>Actual</v>
      </c>
      <c r="I23" s="5" t="str">
        <f t="shared" si="42"/>
        <v>Actual</v>
      </c>
      <c r="J23" s="5" t="str">
        <f t="shared" si="42"/>
        <v>Actual</v>
      </c>
      <c r="K23" s="5" t="str">
        <f t="shared" si="42"/>
        <v>Actual</v>
      </c>
      <c r="L23" s="5" t="str">
        <f t="shared" si="42"/>
        <v>Actual</v>
      </c>
      <c r="M23" s="5" t="str">
        <f t="shared" si="42"/>
        <v>Actual</v>
      </c>
      <c r="N23" s="4" t="s">
        <v>19</v>
      </c>
    </row>
    <row r="24" spans="1:14" ht="20.25" customHeight="1" x14ac:dyDescent="0.25">
      <c r="A24" s="3" t="s">
        <v>13</v>
      </c>
      <c r="B24" s="2">
        <f>B10-B17</f>
        <v>0.79999999999999982</v>
      </c>
      <c r="C24" s="2">
        <f t="shared" ref="C24:M27" si="43">C10-C17</f>
        <v>0.62399999999999989</v>
      </c>
      <c r="D24" s="2">
        <f t="shared" si="43"/>
        <v>0.88000000000000012</v>
      </c>
      <c r="E24" s="2">
        <f t="shared" si="43"/>
        <v>0.67199999999999993</v>
      </c>
      <c r="F24" s="2">
        <f t="shared" si="43"/>
        <v>0.39999999999999991</v>
      </c>
      <c r="G24" s="2">
        <f t="shared" si="43"/>
        <v>0.84799999999999986</v>
      </c>
      <c r="H24" s="2">
        <f t="shared" si="43"/>
        <v>1.008</v>
      </c>
      <c r="I24" s="2">
        <f t="shared" si="43"/>
        <v>1.056</v>
      </c>
      <c r="J24" s="2">
        <f t="shared" si="43"/>
        <v>1.008</v>
      </c>
      <c r="K24" s="2">
        <f t="shared" si="43"/>
        <v>1.6379999999999999</v>
      </c>
      <c r="L24" s="2">
        <f t="shared" si="43"/>
        <v>1.4909999999999999</v>
      </c>
      <c r="M24" s="2">
        <f t="shared" si="43"/>
        <v>1.806</v>
      </c>
      <c r="N24" s="1">
        <f>SUM(B24:M24)</f>
        <v>12.231000000000002</v>
      </c>
    </row>
    <row r="25" spans="1:14" ht="20.25" customHeight="1" x14ac:dyDescent="0.25">
      <c r="A25" s="3" t="s">
        <v>14</v>
      </c>
      <c r="B25" s="2">
        <f>B11-B18</f>
        <v>0.35199999999999998</v>
      </c>
      <c r="C25" s="2">
        <f t="shared" si="43"/>
        <v>0.44799999999999995</v>
      </c>
      <c r="D25" s="2">
        <f t="shared" si="43"/>
        <v>0.44799999999999995</v>
      </c>
      <c r="E25" s="2">
        <f t="shared" si="43"/>
        <v>0.88000000000000012</v>
      </c>
      <c r="F25" s="2">
        <f t="shared" si="43"/>
        <v>0.41600000000000004</v>
      </c>
      <c r="G25" s="2">
        <f t="shared" si="43"/>
        <v>0.67199999999999993</v>
      </c>
      <c r="H25" s="2">
        <f t="shared" si="43"/>
        <v>0.44799999999999995</v>
      </c>
      <c r="I25" s="2">
        <f t="shared" si="43"/>
        <v>0.44799999999999995</v>
      </c>
      <c r="J25" s="2">
        <f t="shared" si="43"/>
        <v>0.75600000000000001</v>
      </c>
      <c r="K25" s="2">
        <f t="shared" si="43"/>
        <v>1.0499999999999998</v>
      </c>
      <c r="L25" s="2">
        <f t="shared" si="43"/>
        <v>0.88200000000000001</v>
      </c>
      <c r="M25" s="2">
        <f t="shared" si="43"/>
        <v>1.0710000000000002</v>
      </c>
      <c r="N25" s="1">
        <f t="shared" ref="N25:N27" si="44">SUM(B25:M25)</f>
        <v>7.8710000000000004</v>
      </c>
    </row>
    <row r="26" spans="1:14" ht="20.25" customHeight="1" x14ac:dyDescent="0.25">
      <c r="A26" s="3" t="s">
        <v>15</v>
      </c>
      <c r="B26" s="2">
        <f>B12-B19</f>
        <v>0</v>
      </c>
      <c r="C26" s="2">
        <f t="shared" si="43"/>
        <v>1.0289999999999999</v>
      </c>
      <c r="D26" s="2">
        <f t="shared" si="43"/>
        <v>0.23099999999999998</v>
      </c>
      <c r="E26" s="2">
        <f t="shared" si="43"/>
        <v>0.23099999999999998</v>
      </c>
      <c r="F26" s="2">
        <f t="shared" si="43"/>
        <v>0.62999999999999989</v>
      </c>
      <c r="G26" s="2">
        <f t="shared" si="43"/>
        <v>0.79800000000000004</v>
      </c>
      <c r="H26" s="2">
        <f t="shared" si="43"/>
        <v>0.81899999999999995</v>
      </c>
      <c r="I26" s="2">
        <f t="shared" si="43"/>
        <v>0.71400000000000008</v>
      </c>
      <c r="J26" s="2">
        <f t="shared" si="43"/>
        <v>1.41</v>
      </c>
      <c r="K26" s="2">
        <f t="shared" si="43"/>
        <v>0.39950000000000002</v>
      </c>
      <c r="L26" s="2">
        <f t="shared" si="43"/>
        <v>0.75199999999999989</v>
      </c>
      <c r="M26" s="2">
        <f t="shared" si="43"/>
        <v>0.37599999999999995</v>
      </c>
      <c r="N26" s="1">
        <f t="shared" si="44"/>
        <v>7.3895</v>
      </c>
    </row>
    <row r="27" spans="1:14" ht="20.25" customHeight="1" x14ac:dyDescent="0.25">
      <c r="A27" s="3" t="s">
        <v>16</v>
      </c>
      <c r="B27" s="2">
        <f>B13-B20</f>
        <v>0.45500000000000007</v>
      </c>
      <c r="C27" s="2">
        <f t="shared" si="43"/>
        <v>0.64749999999999996</v>
      </c>
      <c r="D27" s="2">
        <f t="shared" si="43"/>
        <v>0.75249999999999995</v>
      </c>
      <c r="E27" s="2">
        <f t="shared" si="43"/>
        <v>0.61249999999999993</v>
      </c>
      <c r="F27" s="2">
        <f t="shared" si="43"/>
        <v>0.77</v>
      </c>
      <c r="G27" s="2">
        <f t="shared" si="43"/>
        <v>0.50749999999999995</v>
      </c>
      <c r="H27" s="2">
        <f t="shared" si="43"/>
        <v>0.4900000000000001</v>
      </c>
      <c r="I27" s="2">
        <f t="shared" si="43"/>
        <v>7.0000000000000007E-2</v>
      </c>
      <c r="J27" s="2">
        <f t="shared" si="43"/>
        <v>0.57999999999999996</v>
      </c>
      <c r="K27" s="2">
        <f t="shared" si="43"/>
        <v>1.08</v>
      </c>
      <c r="L27" s="2">
        <f t="shared" si="43"/>
        <v>0.54</v>
      </c>
      <c r="M27" s="2">
        <f t="shared" si="43"/>
        <v>0.34</v>
      </c>
      <c r="N27" s="1">
        <f t="shared" si="44"/>
        <v>6.8449999999999998</v>
      </c>
    </row>
    <row r="28" spans="1:14" ht="20.25" customHeight="1" x14ac:dyDescent="0.25">
      <c r="A28" s="4" t="s">
        <v>27</v>
      </c>
      <c r="B28" s="5">
        <f>SUM(B24:B27)</f>
        <v>1.6069999999999998</v>
      </c>
      <c r="C28" s="5">
        <f t="shared" ref="C28" si="45">SUM(C24:C27)</f>
        <v>2.7484999999999999</v>
      </c>
      <c r="D28" s="5">
        <f t="shared" ref="D28" si="46">SUM(D24:D27)</f>
        <v>2.3115000000000001</v>
      </c>
      <c r="E28" s="5">
        <f t="shared" ref="E28" si="47">SUM(E24:E27)</f>
        <v>2.3954999999999997</v>
      </c>
      <c r="F28" s="5">
        <f t="shared" ref="F28" si="48">SUM(F24:F27)</f>
        <v>2.2159999999999997</v>
      </c>
      <c r="G28" s="5">
        <f t="shared" ref="G28" si="49">SUM(G24:G27)</f>
        <v>2.8254999999999995</v>
      </c>
      <c r="H28" s="5">
        <f t="shared" ref="H28" si="50">SUM(H24:H27)</f>
        <v>2.7650000000000001</v>
      </c>
      <c r="I28" s="5">
        <f t="shared" ref="I28" si="51">SUM(I24:I27)</f>
        <v>2.2879999999999998</v>
      </c>
      <c r="J28" s="5">
        <f t="shared" ref="J28" si="52">SUM(J24:J27)</f>
        <v>3.754</v>
      </c>
      <c r="K28" s="5">
        <f t="shared" ref="K28" si="53">SUM(K24:K27)</f>
        <v>4.1675000000000004</v>
      </c>
      <c r="L28" s="5">
        <f t="shared" ref="L28" si="54">SUM(L24:L27)</f>
        <v>3.6649999999999996</v>
      </c>
      <c r="M28" s="5">
        <f t="shared" ref="M28" si="55">SUM(M24:M27)</f>
        <v>3.593</v>
      </c>
      <c r="N28" s="5">
        <f t="shared" ref="N28" si="56">SUM(N24:N27)</f>
        <v>34.336500000000001</v>
      </c>
    </row>
    <row r="30" spans="1:14" ht="20.25" customHeight="1" x14ac:dyDescent="0.25">
      <c r="A30" s="4" t="s">
        <v>22</v>
      </c>
      <c r="B30" s="5" t="str">
        <f>B23</f>
        <v>Actual</v>
      </c>
      <c r="C30" s="5" t="str">
        <f t="shared" ref="C30:M30" si="57">C23</f>
        <v>Actual</v>
      </c>
      <c r="D30" s="5" t="str">
        <f t="shared" si="57"/>
        <v>Actual</v>
      </c>
      <c r="E30" s="5" t="str">
        <f t="shared" si="57"/>
        <v>Actual</v>
      </c>
      <c r="F30" s="5" t="str">
        <f t="shared" si="57"/>
        <v>Actual</v>
      </c>
      <c r="G30" s="5" t="str">
        <f t="shared" si="57"/>
        <v>Actual</v>
      </c>
      <c r="H30" s="5" t="str">
        <f t="shared" si="57"/>
        <v>Actual</v>
      </c>
      <c r="I30" s="5" t="str">
        <f t="shared" si="57"/>
        <v>Actual</v>
      </c>
      <c r="J30" s="5" t="str">
        <f t="shared" si="57"/>
        <v>Actual</v>
      </c>
      <c r="K30" s="5" t="str">
        <f t="shared" si="57"/>
        <v>Actual</v>
      </c>
      <c r="L30" s="5" t="str">
        <f t="shared" si="57"/>
        <v>Actual</v>
      </c>
      <c r="M30" s="5" t="str">
        <f t="shared" si="57"/>
        <v>Actual</v>
      </c>
      <c r="N30" s="4" t="s">
        <v>19</v>
      </c>
    </row>
    <row r="31" spans="1:14" ht="20.25" customHeight="1" x14ac:dyDescent="0.25">
      <c r="A31" s="3" t="s">
        <v>13</v>
      </c>
      <c r="B31" s="2">
        <f>'Clearance Charges'!B31</f>
        <v>0</v>
      </c>
      <c r="C31" s="2">
        <f>'Clearance Charges'!C31</f>
        <v>0</v>
      </c>
      <c r="D31" s="2">
        <f>'Clearance Charges'!D31</f>
        <v>0</v>
      </c>
      <c r="E31" s="2">
        <f>'Clearance Charges'!E31</f>
        <v>0</v>
      </c>
      <c r="F31" s="2">
        <f>'Clearance Charges'!F31</f>
        <v>0</v>
      </c>
      <c r="G31" s="2">
        <f>'Clearance Charges'!G31</f>
        <v>0</v>
      </c>
      <c r="H31" s="2">
        <f>'Clearance Charges'!H31</f>
        <v>0</v>
      </c>
      <c r="I31" s="2">
        <f>'Clearance Charges'!I31</f>
        <v>0</v>
      </c>
      <c r="J31" s="2">
        <f>'Clearance Charges'!J31</f>
        <v>0</v>
      </c>
      <c r="K31" s="2">
        <f>'Clearance Charges'!K31</f>
        <v>0</v>
      </c>
      <c r="L31" s="2">
        <f>'Clearance Charges'!L31</f>
        <v>0</v>
      </c>
      <c r="M31" s="2">
        <f>'Clearance Charges'!M31</f>
        <v>0</v>
      </c>
      <c r="N31" s="1">
        <f>SUM(B31:M31)</f>
        <v>0</v>
      </c>
    </row>
    <row r="32" spans="1:14" ht="20.25" customHeight="1" x14ac:dyDescent="0.25">
      <c r="A32" s="3" t="s">
        <v>14</v>
      </c>
      <c r="B32" s="2">
        <f>'Clearance Charges'!B32</f>
        <v>0</v>
      </c>
      <c r="C32" s="2">
        <f>'Clearance Charges'!C32</f>
        <v>0</v>
      </c>
      <c r="D32" s="2">
        <f>'Clearance Charges'!D32</f>
        <v>0</v>
      </c>
      <c r="E32" s="2">
        <f>'Clearance Charges'!E32</f>
        <v>0</v>
      </c>
      <c r="F32" s="2">
        <f>'Clearance Charges'!F32</f>
        <v>0</v>
      </c>
      <c r="G32" s="2">
        <f>'Clearance Charges'!G32</f>
        <v>0</v>
      </c>
      <c r="H32" s="2">
        <f>'Clearance Charges'!H32</f>
        <v>0</v>
      </c>
      <c r="I32" s="2">
        <f>'Clearance Charges'!I32</f>
        <v>0</v>
      </c>
      <c r="J32" s="2">
        <f>'Clearance Charges'!J32</f>
        <v>0</v>
      </c>
      <c r="K32" s="2">
        <f>'Clearance Charges'!K32</f>
        <v>0</v>
      </c>
      <c r="L32" s="2">
        <f>'Clearance Charges'!L32</f>
        <v>0</v>
      </c>
      <c r="M32" s="2">
        <f>'Clearance Charges'!M32</f>
        <v>0</v>
      </c>
      <c r="N32" s="1">
        <f t="shared" ref="N32:N34" si="58">SUM(B32:M32)</f>
        <v>0</v>
      </c>
    </row>
    <row r="33" spans="1:14" ht="20.25" customHeight="1" x14ac:dyDescent="0.25">
      <c r="A33" s="3" t="s">
        <v>15</v>
      </c>
      <c r="B33" s="2">
        <f>'Clearance Charges'!B33</f>
        <v>163</v>
      </c>
      <c r="C33" s="2">
        <f>'Clearance Charges'!C33</f>
        <v>65</v>
      </c>
      <c r="D33" s="2">
        <f>'Clearance Charges'!D33</f>
        <v>175</v>
      </c>
      <c r="E33" s="2">
        <f>'Clearance Charges'!E33</f>
        <v>105</v>
      </c>
      <c r="F33" s="2">
        <f>'Clearance Charges'!F33</f>
        <v>230</v>
      </c>
      <c r="G33" s="2">
        <f>'Clearance Charges'!G33</f>
        <v>138</v>
      </c>
      <c r="H33" s="2">
        <f>'Clearance Charges'!H33</f>
        <v>99</v>
      </c>
      <c r="I33" s="2">
        <f>'Clearance Charges'!I33</f>
        <v>175</v>
      </c>
      <c r="J33" s="2">
        <f>'Clearance Charges'!J33</f>
        <v>149</v>
      </c>
      <c r="K33" s="2">
        <f>'Clearance Charges'!K33</f>
        <v>188</v>
      </c>
      <c r="L33" s="2">
        <f>'Clearance Charges'!L33</f>
        <v>60</v>
      </c>
      <c r="M33" s="2">
        <f>'Clearance Charges'!M33</f>
        <v>98</v>
      </c>
      <c r="N33" s="1">
        <f t="shared" si="58"/>
        <v>1645</v>
      </c>
    </row>
    <row r="34" spans="1:14" ht="20.25" customHeight="1" x14ac:dyDescent="0.25">
      <c r="A34" s="3" t="s">
        <v>16</v>
      </c>
      <c r="B34" s="2">
        <f>'Clearance Charges'!B34</f>
        <v>0</v>
      </c>
      <c r="C34" s="2">
        <f>'Clearance Charges'!C34</f>
        <v>0</v>
      </c>
      <c r="D34" s="2">
        <f>'Clearance Charges'!D34</f>
        <v>0</v>
      </c>
      <c r="E34" s="2">
        <f>'Clearance Charges'!E34</f>
        <v>0</v>
      </c>
      <c r="F34" s="2">
        <f>'Clearance Charges'!F34</f>
        <v>0</v>
      </c>
      <c r="G34" s="2">
        <f>'Clearance Charges'!G34</f>
        <v>0</v>
      </c>
      <c r="H34" s="2">
        <f>'Clearance Charges'!H34</f>
        <v>0</v>
      </c>
      <c r="I34" s="2">
        <f>'Clearance Charges'!I34</f>
        <v>0</v>
      </c>
      <c r="J34" s="2">
        <f>'Clearance Charges'!J34</f>
        <v>0</v>
      </c>
      <c r="K34" s="2">
        <f>'Clearance Charges'!K34</f>
        <v>0</v>
      </c>
      <c r="L34" s="2">
        <f>'Clearance Charges'!L34</f>
        <v>0</v>
      </c>
      <c r="M34" s="2">
        <f>'Clearance Charges'!M34</f>
        <v>0</v>
      </c>
      <c r="N34" s="1">
        <f t="shared" si="58"/>
        <v>0</v>
      </c>
    </row>
    <row r="35" spans="1:14" ht="20.25" customHeight="1" x14ac:dyDescent="0.25">
      <c r="A35" s="4" t="s">
        <v>28</v>
      </c>
      <c r="B35" s="5">
        <f t="shared" ref="B35:N35" si="59">SUM(B31:B34)</f>
        <v>163</v>
      </c>
      <c r="C35" s="5">
        <f t="shared" si="59"/>
        <v>65</v>
      </c>
      <c r="D35" s="5">
        <f t="shared" si="59"/>
        <v>175</v>
      </c>
      <c r="E35" s="5">
        <f t="shared" si="59"/>
        <v>105</v>
      </c>
      <c r="F35" s="5">
        <f t="shared" si="59"/>
        <v>230</v>
      </c>
      <c r="G35" s="5">
        <f t="shared" si="59"/>
        <v>138</v>
      </c>
      <c r="H35" s="5">
        <f t="shared" si="59"/>
        <v>99</v>
      </c>
      <c r="I35" s="5">
        <f t="shared" si="59"/>
        <v>175</v>
      </c>
      <c r="J35" s="5">
        <f t="shared" si="59"/>
        <v>149</v>
      </c>
      <c r="K35" s="5">
        <f t="shared" si="59"/>
        <v>188</v>
      </c>
      <c r="L35" s="5">
        <f t="shared" si="59"/>
        <v>60</v>
      </c>
      <c r="M35" s="5">
        <f t="shared" si="59"/>
        <v>98</v>
      </c>
      <c r="N35" s="5">
        <f t="shared" si="59"/>
        <v>1645</v>
      </c>
    </row>
    <row r="36" spans="1:14" ht="20.25" customHeight="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20.25" customHeight="1" x14ac:dyDescent="0.25">
      <c r="A37" s="4" t="s">
        <v>23</v>
      </c>
      <c r="B37" s="5" t="str">
        <f>B30</f>
        <v>Actual</v>
      </c>
      <c r="C37" s="5" t="str">
        <f t="shared" ref="C37:M37" si="60">C30</f>
        <v>Actual</v>
      </c>
      <c r="D37" s="5" t="str">
        <f t="shared" si="60"/>
        <v>Actual</v>
      </c>
      <c r="E37" s="5" t="str">
        <f t="shared" si="60"/>
        <v>Actual</v>
      </c>
      <c r="F37" s="5" t="str">
        <f t="shared" si="60"/>
        <v>Actual</v>
      </c>
      <c r="G37" s="5" t="str">
        <f t="shared" si="60"/>
        <v>Actual</v>
      </c>
      <c r="H37" s="5" t="str">
        <f t="shared" si="60"/>
        <v>Actual</v>
      </c>
      <c r="I37" s="5" t="str">
        <f t="shared" si="60"/>
        <v>Actual</v>
      </c>
      <c r="J37" s="5" t="str">
        <f t="shared" si="60"/>
        <v>Actual</v>
      </c>
      <c r="K37" s="5" t="str">
        <f t="shared" si="60"/>
        <v>Actual</v>
      </c>
      <c r="L37" s="5" t="str">
        <f t="shared" si="60"/>
        <v>Actual</v>
      </c>
      <c r="M37" s="5" t="str">
        <f t="shared" si="60"/>
        <v>Actual</v>
      </c>
      <c r="N37" s="4" t="s">
        <v>19</v>
      </c>
    </row>
    <row r="38" spans="1:14" ht="20.25" customHeight="1" x14ac:dyDescent="0.25">
      <c r="A38" s="3" t="s">
        <v>13</v>
      </c>
      <c r="B38" s="2">
        <f>(B31*1000)/100000</f>
        <v>0</v>
      </c>
      <c r="C38" s="2">
        <f t="shared" ref="C38:M38" si="61">(C31*1000)/100000</f>
        <v>0</v>
      </c>
      <c r="D38" s="2">
        <f t="shared" si="61"/>
        <v>0</v>
      </c>
      <c r="E38" s="2">
        <f t="shared" si="61"/>
        <v>0</v>
      </c>
      <c r="F38" s="2">
        <f t="shared" si="61"/>
        <v>0</v>
      </c>
      <c r="G38" s="2">
        <f t="shared" si="61"/>
        <v>0</v>
      </c>
      <c r="H38" s="2">
        <f t="shared" si="61"/>
        <v>0</v>
      </c>
      <c r="I38" s="2">
        <f t="shared" si="61"/>
        <v>0</v>
      </c>
      <c r="J38" s="2">
        <f t="shared" si="61"/>
        <v>0</v>
      </c>
      <c r="K38" s="2">
        <f t="shared" si="61"/>
        <v>0</v>
      </c>
      <c r="L38" s="2">
        <f t="shared" si="61"/>
        <v>0</v>
      </c>
      <c r="M38" s="2">
        <f t="shared" si="61"/>
        <v>0</v>
      </c>
      <c r="N38" s="1">
        <f>SUM(B38:M38)</f>
        <v>0</v>
      </c>
    </row>
    <row r="39" spans="1:14" ht="20.25" customHeight="1" x14ac:dyDescent="0.25">
      <c r="A39" s="3" t="s">
        <v>14</v>
      </c>
      <c r="B39" s="2">
        <f t="shared" ref="B39:M39" si="62">(B32*1000)/100000</f>
        <v>0</v>
      </c>
      <c r="C39" s="2">
        <f t="shared" si="62"/>
        <v>0</v>
      </c>
      <c r="D39" s="2">
        <f t="shared" si="62"/>
        <v>0</v>
      </c>
      <c r="E39" s="2">
        <f t="shared" si="62"/>
        <v>0</v>
      </c>
      <c r="F39" s="2">
        <f t="shared" si="62"/>
        <v>0</v>
      </c>
      <c r="G39" s="2">
        <f t="shared" si="62"/>
        <v>0</v>
      </c>
      <c r="H39" s="2">
        <f t="shared" si="62"/>
        <v>0</v>
      </c>
      <c r="I39" s="2">
        <f t="shared" si="62"/>
        <v>0</v>
      </c>
      <c r="J39" s="2">
        <f t="shared" si="62"/>
        <v>0</v>
      </c>
      <c r="K39" s="2">
        <f t="shared" si="62"/>
        <v>0</v>
      </c>
      <c r="L39" s="2">
        <f t="shared" si="62"/>
        <v>0</v>
      </c>
      <c r="M39" s="2">
        <f t="shared" si="62"/>
        <v>0</v>
      </c>
      <c r="N39" s="1">
        <f t="shared" ref="N39:N41" si="63">SUM(B39:M39)</f>
        <v>0</v>
      </c>
    </row>
    <row r="40" spans="1:14" ht="20.25" customHeight="1" x14ac:dyDescent="0.25">
      <c r="A40" s="3" t="s">
        <v>15</v>
      </c>
      <c r="B40" s="2">
        <f t="shared" ref="B40:M40" si="64">(B33*1000)/100000</f>
        <v>1.63</v>
      </c>
      <c r="C40" s="2">
        <f t="shared" si="64"/>
        <v>0.65</v>
      </c>
      <c r="D40" s="2">
        <f t="shared" si="64"/>
        <v>1.75</v>
      </c>
      <c r="E40" s="2">
        <f t="shared" si="64"/>
        <v>1.05</v>
      </c>
      <c r="F40" s="2">
        <f t="shared" si="64"/>
        <v>2.2999999999999998</v>
      </c>
      <c r="G40" s="2">
        <f t="shared" si="64"/>
        <v>1.38</v>
      </c>
      <c r="H40" s="2">
        <f t="shared" si="64"/>
        <v>0.99</v>
      </c>
      <c r="I40" s="2">
        <f t="shared" si="64"/>
        <v>1.75</v>
      </c>
      <c r="J40" s="2">
        <f t="shared" si="64"/>
        <v>1.49</v>
      </c>
      <c r="K40" s="2">
        <f t="shared" si="64"/>
        <v>1.88</v>
      </c>
      <c r="L40" s="2">
        <f t="shared" si="64"/>
        <v>0.6</v>
      </c>
      <c r="M40" s="2">
        <f t="shared" si="64"/>
        <v>0.98</v>
      </c>
      <c r="N40" s="1">
        <f t="shared" si="63"/>
        <v>16.449999999999996</v>
      </c>
    </row>
    <row r="41" spans="1:14" ht="20.25" customHeight="1" x14ac:dyDescent="0.25">
      <c r="A41" s="3" t="s">
        <v>16</v>
      </c>
      <c r="B41" s="2">
        <f t="shared" ref="B41:M41" si="65">(B34*1000)/100000</f>
        <v>0</v>
      </c>
      <c r="C41" s="2">
        <f t="shared" si="65"/>
        <v>0</v>
      </c>
      <c r="D41" s="2">
        <f t="shared" si="65"/>
        <v>0</v>
      </c>
      <c r="E41" s="2">
        <f t="shared" si="65"/>
        <v>0</v>
      </c>
      <c r="F41" s="2">
        <f t="shared" si="65"/>
        <v>0</v>
      </c>
      <c r="G41" s="2">
        <f t="shared" si="65"/>
        <v>0</v>
      </c>
      <c r="H41" s="2">
        <f t="shared" si="65"/>
        <v>0</v>
      </c>
      <c r="I41" s="2">
        <f t="shared" si="65"/>
        <v>0</v>
      </c>
      <c r="J41" s="2">
        <f t="shared" si="65"/>
        <v>0</v>
      </c>
      <c r="K41" s="2">
        <f t="shared" si="65"/>
        <v>0</v>
      </c>
      <c r="L41" s="2">
        <f t="shared" si="65"/>
        <v>0</v>
      </c>
      <c r="M41" s="2">
        <f t="shared" si="65"/>
        <v>0</v>
      </c>
      <c r="N41" s="1">
        <f t="shared" si="63"/>
        <v>0</v>
      </c>
    </row>
    <row r="42" spans="1:14" ht="20.25" customHeight="1" x14ac:dyDescent="0.25">
      <c r="A42" s="4" t="s">
        <v>29</v>
      </c>
      <c r="B42" s="5">
        <f>SUM(B38:B41)</f>
        <v>1.63</v>
      </c>
      <c r="C42" s="5">
        <f t="shared" ref="C42" si="66">SUM(C38:C41)</f>
        <v>0.65</v>
      </c>
      <c r="D42" s="5">
        <f t="shared" ref="D42" si="67">SUM(D38:D41)</f>
        <v>1.75</v>
      </c>
      <c r="E42" s="5">
        <f t="shared" ref="E42" si="68">SUM(E38:E41)</f>
        <v>1.05</v>
      </c>
      <c r="F42" s="5">
        <f t="shared" ref="F42" si="69">SUM(F38:F41)</f>
        <v>2.2999999999999998</v>
      </c>
      <c r="G42" s="5">
        <f t="shared" ref="G42" si="70">SUM(G38:G41)</f>
        <v>1.38</v>
      </c>
      <c r="H42" s="5">
        <f t="shared" ref="H42" si="71">SUM(H38:H41)</f>
        <v>0.99</v>
      </c>
      <c r="I42" s="5">
        <f t="shared" ref="I42" si="72">SUM(I38:I41)</f>
        <v>1.75</v>
      </c>
      <c r="J42" s="5">
        <f t="shared" ref="J42" si="73">SUM(J38:J41)</f>
        <v>1.49</v>
      </c>
      <c r="K42" s="5">
        <f t="shared" ref="K42" si="74">SUM(K38:K41)</f>
        <v>1.88</v>
      </c>
      <c r="L42" s="5">
        <f t="shared" ref="L42" si="75">SUM(L38:L41)</f>
        <v>0.6</v>
      </c>
      <c r="M42" s="5">
        <f t="shared" ref="M42" si="76">SUM(M38:M41)</f>
        <v>0.98</v>
      </c>
      <c r="N42" s="5">
        <f t="shared" ref="N42" si="77">SUM(N38:N41)</f>
        <v>16.449999999999996</v>
      </c>
    </row>
    <row r="44" spans="1:14" ht="20.25" customHeight="1" x14ac:dyDescent="0.25">
      <c r="A44" s="4" t="s">
        <v>24</v>
      </c>
      <c r="B44" s="5" t="str">
        <f>B37</f>
        <v>Actual</v>
      </c>
      <c r="C44" s="5" t="str">
        <f t="shared" ref="C44:M44" si="78">C37</f>
        <v>Actual</v>
      </c>
      <c r="D44" s="5" t="str">
        <f t="shared" si="78"/>
        <v>Actual</v>
      </c>
      <c r="E44" s="5" t="str">
        <f t="shared" si="78"/>
        <v>Actual</v>
      </c>
      <c r="F44" s="5" t="str">
        <f t="shared" si="78"/>
        <v>Actual</v>
      </c>
      <c r="G44" s="5" t="str">
        <f t="shared" si="78"/>
        <v>Actual</v>
      </c>
      <c r="H44" s="5" t="str">
        <f t="shared" si="78"/>
        <v>Actual</v>
      </c>
      <c r="I44" s="5" t="str">
        <f t="shared" si="78"/>
        <v>Actual</v>
      </c>
      <c r="J44" s="5" t="str">
        <f t="shared" si="78"/>
        <v>Actual</v>
      </c>
      <c r="K44" s="5" t="str">
        <f t="shared" si="78"/>
        <v>Actual</v>
      </c>
      <c r="L44" s="5" t="str">
        <f t="shared" si="78"/>
        <v>Actual</v>
      </c>
      <c r="M44" s="5" t="str">
        <f t="shared" si="78"/>
        <v>Actual</v>
      </c>
      <c r="N44" s="4" t="s">
        <v>19</v>
      </c>
    </row>
    <row r="45" spans="1:14" ht="20.25" customHeight="1" x14ac:dyDescent="0.25">
      <c r="A45" s="3" t="s">
        <v>13</v>
      </c>
      <c r="B45" s="2">
        <f t="shared" ref="B45:I45" si="79">(B31*500)/100000</f>
        <v>0</v>
      </c>
      <c r="C45" s="2">
        <f t="shared" si="79"/>
        <v>0</v>
      </c>
      <c r="D45" s="2">
        <f t="shared" si="79"/>
        <v>0</v>
      </c>
      <c r="E45" s="2">
        <f t="shared" si="79"/>
        <v>0</v>
      </c>
      <c r="F45" s="2">
        <f t="shared" si="79"/>
        <v>0</v>
      </c>
      <c r="G45" s="2">
        <f t="shared" si="79"/>
        <v>0</v>
      </c>
      <c r="H45" s="2">
        <f t="shared" si="79"/>
        <v>0</v>
      </c>
      <c r="I45" s="2">
        <f t="shared" si="79"/>
        <v>0</v>
      </c>
      <c r="J45" s="2">
        <f t="shared" ref="J45:M46" si="80">(J31*500)/100000</f>
        <v>0</v>
      </c>
      <c r="K45" s="2">
        <f t="shared" si="80"/>
        <v>0</v>
      </c>
      <c r="L45" s="2">
        <f t="shared" si="80"/>
        <v>0</v>
      </c>
      <c r="M45" s="2">
        <f t="shared" si="80"/>
        <v>0</v>
      </c>
      <c r="N45" s="1">
        <f>SUM(B45:M45)</f>
        <v>0</v>
      </c>
    </row>
    <row r="46" spans="1:14" ht="20.25" customHeight="1" x14ac:dyDescent="0.25">
      <c r="A46" s="3" t="s">
        <v>14</v>
      </c>
      <c r="B46" s="2">
        <f t="shared" ref="B46:I46" si="81">(B32*500)/100000</f>
        <v>0</v>
      </c>
      <c r="C46" s="2">
        <f t="shared" si="81"/>
        <v>0</v>
      </c>
      <c r="D46" s="2">
        <f t="shared" si="81"/>
        <v>0</v>
      </c>
      <c r="E46" s="2">
        <f t="shared" si="81"/>
        <v>0</v>
      </c>
      <c r="F46" s="2">
        <f t="shared" si="81"/>
        <v>0</v>
      </c>
      <c r="G46" s="2">
        <f t="shared" si="81"/>
        <v>0</v>
      </c>
      <c r="H46" s="2">
        <f t="shared" si="81"/>
        <v>0</v>
      </c>
      <c r="I46" s="2">
        <f t="shared" si="81"/>
        <v>0</v>
      </c>
      <c r="J46" s="2">
        <f t="shared" si="80"/>
        <v>0</v>
      </c>
      <c r="K46" s="2">
        <f t="shared" si="80"/>
        <v>0</v>
      </c>
      <c r="L46" s="2">
        <f t="shared" si="80"/>
        <v>0</v>
      </c>
      <c r="M46" s="2">
        <f t="shared" si="80"/>
        <v>0</v>
      </c>
      <c r="N46" s="1">
        <f t="shared" ref="N46:N48" si="82">SUM(B46:M46)</f>
        <v>0</v>
      </c>
    </row>
    <row r="47" spans="1:14" ht="20.25" customHeight="1" x14ac:dyDescent="0.25">
      <c r="A47" s="3" t="s">
        <v>15</v>
      </c>
      <c r="B47" s="2">
        <f t="shared" ref="B47:I47" si="83">(B33*500)/100000</f>
        <v>0.81499999999999995</v>
      </c>
      <c r="C47" s="2">
        <f t="shared" si="83"/>
        <v>0.32500000000000001</v>
      </c>
      <c r="D47" s="2">
        <f t="shared" si="83"/>
        <v>0.875</v>
      </c>
      <c r="E47" s="2">
        <f t="shared" si="83"/>
        <v>0.52500000000000002</v>
      </c>
      <c r="F47" s="2">
        <f t="shared" si="83"/>
        <v>1.1499999999999999</v>
      </c>
      <c r="G47" s="2">
        <f t="shared" si="83"/>
        <v>0.69</v>
      </c>
      <c r="H47" s="2">
        <f t="shared" si="83"/>
        <v>0.495</v>
      </c>
      <c r="I47" s="2">
        <f t="shared" si="83"/>
        <v>0.875</v>
      </c>
      <c r="J47" s="2">
        <f>(J33*500)/100000</f>
        <v>0.745</v>
      </c>
      <c r="K47" s="2">
        <f t="shared" ref="K47:M47" si="84">(K33*500)/100000</f>
        <v>0.94</v>
      </c>
      <c r="L47" s="2">
        <f t="shared" si="84"/>
        <v>0.3</v>
      </c>
      <c r="M47" s="2">
        <f t="shared" si="84"/>
        <v>0.49</v>
      </c>
      <c r="N47" s="1">
        <f t="shared" si="82"/>
        <v>8.2249999999999979</v>
      </c>
    </row>
    <row r="48" spans="1:14" ht="20.25" customHeight="1" x14ac:dyDescent="0.25">
      <c r="A48" s="3" t="s">
        <v>16</v>
      </c>
      <c r="B48" s="2">
        <f t="shared" ref="B48:I48" si="85">(B34*500)/100000</f>
        <v>0</v>
      </c>
      <c r="C48" s="2">
        <f t="shared" si="85"/>
        <v>0</v>
      </c>
      <c r="D48" s="2">
        <f t="shared" si="85"/>
        <v>0</v>
      </c>
      <c r="E48" s="2">
        <f t="shared" si="85"/>
        <v>0</v>
      </c>
      <c r="F48" s="2">
        <f t="shared" si="85"/>
        <v>0</v>
      </c>
      <c r="G48" s="2">
        <f t="shared" si="85"/>
        <v>0</v>
      </c>
      <c r="H48" s="2">
        <f t="shared" si="85"/>
        <v>0</v>
      </c>
      <c r="I48" s="2">
        <f t="shared" si="85"/>
        <v>0</v>
      </c>
      <c r="J48" s="2">
        <f t="shared" ref="J48:M48" si="86">(J34*500)/100000</f>
        <v>0</v>
      </c>
      <c r="K48" s="2">
        <f t="shared" si="86"/>
        <v>0</v>
      </c>
      <c r="L48" s="2">
        <f t="shared" si="86"/>
        <v>0</v>
      </c>
      <c r="M48" s="2">
        <f t="shared" si="86"/>
        <v>0</v>
      </c>
      <c r="N48" s="1">
        <f t="shared" si="82"/>
        <v>0</v>
      </c>
    </row>
    <row r="49" spans="1:14" ht="20.25" customHeight="1" x14ac:dyDescent="0.25">
      <c r="A49" s="4" t="s">
        <v>29</v>
      </c>
      <c r="B49" s="5">
        <f>SUM(B45:B48)</f>
        <v>0.81499999999999995</v>
      </c>
      <c r="C49" s="5">
        <f t="shared" ref="C49" si="87">SUM(C45:C48)</f>
        <v>0.32500000000000001</v>
      </c>
      <c r="D49" s="5">
        <f t="shared" ref="D49" si="88">SUM(D45:D48)</f>
        <v>0.875</v>
      </c>
      <c r="E49" s="5">
        <f t="shared" ref="E49" si="89">SUM(E45:E48)</f>
        <v>0.52500000000000002</v>
      </c>
      <c r="F49" s="5">
        <f t="shared" ref="F49" si="90">SUM(F45:F48)</f>
        <v>1.1499999999999999</v>
      </c>
      <c r="G49" s="5">
        <f t="shared" ref="G49" si="91">SUM(G45:G48)</f>
        <v>0.69</v>
      </c>
      <c r="H49" s="5">
        <f t="shared" ref="H49" si="92">SUM(H45:H48)</f>
        <v>0.495</v>
      </c>
      <c r="I49" s="5">
        <f t="shared" ref="I49" si="93">SUM(I45:I48)</f>
        <v>0.875</v>
      </c>
      <c r="J49" s="5">
        <f t="shared" ref="J49" si="94">SUM(J45:J48)</f>
        <v>0.745</v>
      </c>
      <c r="K49" s="5">
        <f t="shared" ref="K49" si="95">SUM(K45:K48)</f>
        <v>0.94</v>
      </c>
      <c r="L49" s="5">
        <f t="shared" ref="L49" si="96">SUM(L45:L48)</f>
        <v>0.3</v>
      </c>
      <c r="M49" s="5">
        <f t="shared" ref="M49" si="97">SUM(M45:M48)</f>
        <v>0.49</v>
      </c>
      <c r="N49" s="5">
        <f t="shared" ref="N49" si="98">SUM(N45:N48)</f>
        <v>8.2249999999999979</v>
      </c>
    </row>
    <row r="51" spans="1:14" ht="20.25" customHeight="1" x14ac:dyDescent="0.25">
      <c r="A51" s="4" t="s">
        <v>25</v>
      </c>
      <c r="B51" s="5" t="str">
        <f>B44</f>
        <v>Actual</v>
      </c>
      <c r="C51" s="5" t="str">
        <f t="shared" ref="C51:M51" si="99">C44</f>
        <v>Actual</v>
      </c>
      <c r="D51" s="5" t="str">
        <f t="shared" si="99"/>
        <v>Actual</v>
      </c>
      <c r="E51" s="5" t="str">
        <f t="shared" si="99"/>
        <v>Actual</v>
      </c>
      <c r="F51" s="5" t="str">
        <f t="shared" si="99"/>
        <v>Actual</v>
      </c>
      <c r="G51" s="5" t="str">
        <f t="shared" si="99"/>
        <v>Actual</v>
      </c>
      <c r="H51" s="5" t="str">
        <f t="shared" si="99"/>
        <v>Actual</v>
      </c>
      <c r="I51" s="5" t="str">
        <f t="shared" si="99"/>
        <v>Actual</v>
      </c>
      <c r="J51" s="5" t="str">
        <f t="shared" si="99"/>
        <v>Actual</v>
      </c>
      <c r="K51" s="5" t="str">
        <f t="shared" si="99"/>
        <v>Actual</v>
      </c>
      <c r="L51" s="5" t="str">
        <f t="shared" si="99"/>
        <v>Actual</v>
      </c>
      <c r="M51" s="5" t="str">
        <f t="shared" si="99"/>
        <v>Actual</v>
      </c>
      <c r="N51" s="4" t="s">
        <v>19</v>
      </c>
    </row>
    <row r="52" spans="1:14" ht="20.25" customHeight="1" x14ac:dyDescent="0.25">
      <c r="A52" s="3" t="s">
        <v>13</v>
      </c>
      <c r="B52" s="2">
        <f>B38-B45</f>
        <v>0</v>
      </c>
      <c r="C52" s="2">
        <f t="shared" ref="C52:M52" si="100">C38-C45</f>
        <v>0</v>
      </c>
      <c r="D52" s="2">
        <f t="shared" si="100"/>
        <v>0</v>
      </c>
      <c r="E52" s="2">
        <f t="shared" si="100"/>
        <v>0</v>
      </c>
      <c r="F52" s="2">
        <f t="shared" si="100"/>
        <v>0</v>
      </c>
      <c r="G52" s="2">
        <f t="shared" si="100"/>
        <v>0</v>
      </c>
      <c r="H52" s="2">
        <f t="shared" si="100"/>
        <v>0</v>
      </c>
      <c r="I52" s="2">
        <f t="shared" si="100"/>
        <v>0</v>
      </c>
      <c r="J52" s="2">
        <f t="shared" si="100"/>
        <v>0</v>
      </c>
      <c r="K52" s="2">
        <f t="shared" si="100"/>
        <v>0</v>
      </c>
      <c r="L52" s="2">
        <f t="shared" si="100"/>
        <v>0</v>
      </c>
      <c r="M52" s="2">
        <f t="shared" si="100"/>
        <v>0</v>
      </c>
      <c r="N52" s="1">
        <f>SUM(B52:M52)</f>
        <v>0</v>
      </c>
    </row>
    <row r="53" spans="1:14" ht="20.25" customHeight="1" x14ac:dyDescent="0.25">
      <c r="A53" s="3" t="s">
        <v>14</v>
      </c>
      <c r="B53" s="2">
        <f>B39-B46</f>
        <v>0</v>
      </c>
      <c r="C53" s="2">
        <f t="shared" ref="C53:M53" si="101">C39-C46</f>
        <v>0</v>
      </c>
      <c r="D53" s="2">
        <f t="shared" si="101"/>
        <v>0</v>
      </c>
      <c r="E53" s="2">
        <f t="shared" si="101"/>
        <v>0</v>
      </c>
      <c r="F53" s="2">
        <f t="shared" si="101"/>
        <v>0</v>
      </c>
      <c r="G53" s="2">
        <f t="shared" si="101"/>
        <v>0</v>
      </c>
      <c r="H53" s="2">
        <f t="shared" si="101"/>
        <v>0</v>
      </c>
      <c r="I53" s="2">
        <f t="shared" si="101"/>
        <v>0</v>
      </c>
      <c r="J53" s="2">
        <f t="shared" si="101"/>
        <v>0</v>
      </c>
      <c r="K53" s="2">
        <f t="shared" si="101"/>
        <v>0</v>
      </c>
      <c r="L53" s="2">
        <f t="shared" si="101"/>
        <v>0</v>
      </c>
      <c r="M53" s="2">
        <f t="shared" si="101"/>
        <v>0</v>
      </c>
      <c r="N53" s="1">
        <f t="shared" ref="N53:N55" si="102">SUM(B53:M53)</f>
        <v>0</v>
      </c>
    </row>
    <row r="54" spans="1:14" ht="20.25" customHeight="1" x14ac:dyDescent="0.25">
      <c r="A54" s="3" t="s">
        <v>15</v>
      </c>
      <c r="B54" s="2">
        <f>B40-B47</f>
        <v>0.81499999999999995</v>
      </c>
      <c r="C54" s="2">
        <f t="shared" ref="C54:M54" si="103">C40-C47</f>
        <v>0.32500000000000001</v>
      </c>
      <c r="D54" s="2">
        <f t="shared" si="103"/>
        <v>0.875</v>
      </c>
      <c r="E54" s="2">
        <f t="shared" si="103"/>
        <v>0.52500000000000002</v>
      </c>
      <c r="F54" s="2">
        <f t="shared" si="103"/>
        <v>1.1499999999999999</v>
      </c>
      <c r="G54" s="2">
        <f t="shared" si="103"/>
        <v>0.69</v>
      </c>
      <c r="H54" s="2">
        <f t="shared" si="103"/>
        <v>0.495</v>
      </c>
      <c r="I54" s="2">
        <f t="shared" si="103"/>
        <v>0.875</v>
      </c>
      <c r="J54" s="2">
        <f t="shared" si="103"/>
        <v>0.745</v>
      </c>
      <c r="K54" s="2">
        <f t="shared" si="103"/>
        <v>0.94</v>
      </c>
      <c r="L54" s="2">
        <f t="shared" si="103"/>
        <v>0.3</v>
      </c>
      <c r="M54" s="2">
        <f t="shared" si="103"/>
        <v>0.49</v>
      </c>
      <c r="N54" s="1">
        <f t="shared" si="102"/>
        <v>8.2249999999999979</v>
      </c>
    </row>
    <row r="55" spans="1:14" ht="20.25" customHeight="1" x14ac:dyDescent="0.25">
      <c r="A55" s="3" t="s">
        <v>16</v>
      </c>
      <c r="B55" s="2">
        <f>B41-B48</f>
        <v>0</v>
      </c>
      <c r="C55" s="2">
        <f t="shared" ref="C55:M55" si="104">C41-C48</f>
        <v>0</v>
      </c>
      <c r="D55" s="2">
        <f t="shared" si="104"/>
        <v>0</v>
      </c>
      <c r="E55" s="2">
        <f t="shared" si="104"/>
        <v>0</v>
      </c>
      <c r="F55" s="2">
        <f t="shared" si="104"/>
        <v>0</v>
      </c>
      <c r="G55" s="2">
        <f t="shared" si="104"/>
        <v>0</v>
      </c>
      <c r="H55" s="2">
        <f t="shared" si="104"/>
        <v>0</v>
      </c>
      <c r="I55" s="2">
        <f t="shared" si="104"/>
        <v>0</v>
      </c>
      <c r="J55" s="2">
        <f t="shared" si="104"/>
        <v>0</v>
      </c>
      <c r="K55" s="2">
        <f t="shared" si="104"/>
        <v>0</v>
      </c>
      <c r="L55" s="2">
        <f t="shared" si="104"/>
        <v>0</v>
      </c>
      <c r="M55" s="2">
        <f t="shared" si="104"/>
        <v>0</v>
      </c>
      <c r="N55" s="1">
        <f t="shared" si="102"/>
        <v>0</v>
      </c>
    </row>
    <row r="56" spans="1:14" ht="20.25" customHeight="1" x14ac:dyDescent="0.25">
      <c r="A56" s="4" t="s">
        <v>29</v>
      </c>
      <c r="B56" s="5">
        <f>SUM(B52:B55)</f>
        <v>0.81499999999999995</v>
      </c>
      <c r="C56" s="5">
        <f t="shared" ref="C56" si="105">SUM(C52:C55)</f>
        <v>0.32500000000000001</v>
      </c>
      <c r="D56" s="5">
        <f t="shared" ref="D56" si="106">SUM(D52:D55)</f>
        <v>0.875</v>
      </c>
      <c r="E56" s="5">
        <f t="shared" ref="E56" si="107">SUM(E52:E55)</f>
        <v>0.52500000000000002</v>
      </c>
      <c r="F56" s="5">
        <f t="shared" ref="F56" si="108">SUM(F52:F55)</f>
        <v>1.1499999999999999</v>
      </c>
      <c r="G56" s="5">
        <f t="shared" ref="G56" si="109">SUM(G52:G55)</f>
        <v>0.69</v>
      </c>
      <c r="H56" s="5">
        <f t="shared" ref="H56" si="110">SUM(H52:H55)</f>
        <v>0.495</v>
      </c>
      <c r="I56" s="5">
        <f t="shared" ref="I56" si="111">SUM(I52:I55)</f>
        <v>0.875</v>
      </c>
      <c r="J56" s="5">
        <f t="shared" ref="J56" si="112">SUM(J52:J55)</f>
        <v>0.745</v>
      </c>
      <c r="K56" s="5">
        <f t="shared" ref="K56" si="113">SUM(K52:K55)</f>
        <v>0.94</v>
      </c>
      <c r="L56" s="5">
        <f t="shared" ref="L56" si="114">SUM(L52:L55)</f>
        <v>0.3</v>
      </c>
      <c r="M56" s="5">
        <f t="shared" ref="M56" si="115">SUM(M52:M55)</f>
        <v>0.49</v>
      </c>
      <c r="N56" s="5">
        <f t="shared" ref="N56" si="116">SUM(N52:N55)</f>
        <v>8.2249999999999979</v>
      </c>
    </row>
    <row r="58" spans="1:14" ht="20.25" customHeight="1" x14ac:dyDescent="0.25">
      <c r="A58" s="4" t="s">
        <v>31</v>
      </c>
      <c r="B58" s="5">
        <f>B56+B28</f>
        <v>2.4219999999999997</v>
      </c>
      <c r="C58" s="5">
        <f t="shared" ref="C58:N58" si="117">C56+C28</f>
        <v>3.0735000000000001</v>
      </c>
      <c r="D58" s="5">
        <f t="shared" si="117"/>
        <v>3.1865000000000001</v>
      </c>
      <c r="E58" s="5">
        <f t="shared" si="117"/>
        <v>2.9204999999999997</v>
      </c>
      <c r="F58" s="5">
        <f t="shared" si="117"/>
        <v>3.3659999999999997</v>
      </c>
      <c r="G58" s="5">
        <f t="shared" si="117"/>
        <v>3.5154999999999994</v>
      </c>
      <c r="H58" s="5">
        <f t="shared" si="117"/>
        <v>3.2600000000000002</v>
      </c>
      <c r="I58" s="5">
        <f t="shared" si="117"/>
        <v>3.1629999999999998</v>
      </c>
      <c r="J58" s="5">
        <f t="shared" si="117"/>
        <v>4.4989999999999997</v>
      </c>
      <c r="K58" s="5">
        <f t="shared" si="117"/>
        <v>5.1074999999999999</v>
      </c>
      <c r="L58" s="5">
        <f t="shared" si="117"/>
        <v>3.9649999999999994</v>
      </c>
      <c r="M58" s="5">
        <f t="shared" si="117"/>
        <v>4.0830000000000002</v>
      </c>
      <c r="N58" s="5">
        <f t="shared" si="117"/>
        <v>42.561499999999995</v>
      </c>
    </row>
    <row r="59" spans="1:14" ht="20.25" customHeight="1" x14ac:dyDescent="0.25">
      <c r="A59" s="4" t="s">
        <v>30</v>
      </c>
      <c r="B59" s="5">
        <f>(B58)/(B42+B14)*100</f>
        <v>41.744226128921056</v>
      </c>
      <c r="C59" s="5">
        <f t="shared" ref="C59:N59" si="118">(C58)/(C42+C14)*100</f>
        <v>42.830267558528426</v>
      </c>
      <c r="D59" s="5">
        <f t="shared" si="118"/>
        <v>42.155046963884111</v>
      </c>
      <c r="E59" s="5">
        <f t="shared" si="118"/>
        <v>40.857582540570782</v>
      </c>
      <c r="F59" s="5">
        <f t="shared" si="118"/>
        <v>44.385837673897278</v>
      </c>
      <c r="G59" s="5">
        <f t="shared" si="118"/>
        <v>42.225692150621569</v>
      </c>
      <c r="H59" s="5">
        <f t="shared" si="118"/>
        <v>41.983258209916293</v>
      </c>
      <c r="I59" s="5">
        <f t="shared" si="118"/>
        <v>42.297405723455462</v>
      </c>
      <c r="J59" s="5">
        <f t="shared" si="118"/>
        <v>50.471168947722674</v>
      </c>
      <c r="K59" s="5">
        <f t="shared" si="118"/>
        <v>49.359748731577675</v>
      </c>
      <c r="L59" s="5">
        <f t="shared" si="118"/>
        <v>49.640062597809077</v>
      </c>
      <c r="M59" s="5">
        <f t="shared" si="118"/>
        <v>49.101076303289034</v>
      </c>
      <c r="N59" s="5">
        <f t="shared" si="118"/>
        <v>45.085618342928868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ySplit="1" topLeftCell="A27" activePane="bottomLeft" state="frozen"/>
      <selection pane="bottomLeft" activeCell="I35" sqref="I35"/>
    </sheetView>
  </sheetViews>
  <sheetFormatPr defaultRowHeight="15" x14ac:dyDescent="0.25"/>
  <cols>
    <col min="1" max="1" width="38.7109375" style="1" bestFit="1" customWidth="1"/>
    <col min="2" max="12" width="10" style="2" customWidth="1"/>
    <col min="13" max="13" width="11" style="2" customWidth="1"/>
    <col min="14" max="14" width="17.7109375" style="1" bestFit="1" customWidth="1"/>
    <col min="15" max="16384" width="9.140625" style="1"/>
  </cols>
  <sheetData>
    <row r="1" spans="1:14" ht="20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18</v>
      </c>
    </row>
    <row r="2" spans="1:14" ht="20.25" customHeight="1" x14ac:dyDescent="0.25">
      <c r="A2" s="4" t="s">
        <v>20</v>
      </c>
      <c r="B2" s="5" t="str">
        <f>'Buffer Charges'!B2</f>
        <v>Actual</v>
      </c>
      <c r="C2" s="5" t="str">
        <f>'Buffer Charges'!C2</f>
        <v>Actual</v>
      </c>
      <c r="D2" s="5" t="str">
        <f>'Buffer Charges'!D2</f>
        <v>Actual</v>
      </c>
      <c r="E2" s="5" t="str">
        <f>'Buffer Charges'!E2</f>
        <v>Actual</v>
      </c>
      <c r="F2" s="5" t="str">
        <f>'Buffer Charges'!F2</f>
        <v>Actual</v>
      </c>
      <c r="G2" s="5" t="str">
        <f>'Buffer Charges'!G2</f>
        <v>Actual</v>
      </c>
      <c r="H2" s="5" t="str">
        <f>'Buffer Charges'!H2</f>
        <v>Actual</v>
      </c>
      <c r="I2" s="5" t="str">
        <f>'Buffer Charges'!I2</f>
        <v>Actual</v>
      </c>
      <c r="J2" s="5" t="str">
        <f>'Buffer Charges'!J2</f>
        <v>Actual</v>
      </c>
      <c r="K2" s="5" t="str">
        <f>'Buffer Charges'!K2</f>
        <v>Actual</v>
      </c>
      <c r="L2" s="5" t="str">
        <f>'Buffer Charges'!L2</f>
        <v>Actual</v>
      </c>
      <c r="M2" s="5" t="str">
        <f>'Buffer Charges'!M2</f>
        <v>Actual</v>
      </c>
      <c r="N2" s="4" t="s">
        <v>19</v>
      </c>
    </row>
    <row r="3" spans="1:14" ht="20.25" customHeight="1" x14ac:dyDescent="0.25">
      <c r="A3" s="3" t="s">
        <v>13</v>
      </c>
      <c r="B3" s="2">
        <f>'Buffer Charges'!B3</f>
        <v>50</v>
      </c>
      <c r="C3" s="2">
        <f>'Buffer Charges'!C3</f>
        <v>39</v>
      </c>
      <c r="D3" s="2">
        <f>'Buffer Charges'!D3</f>
        <v>55</v>
      </c>
      <c r="E3" s="2">
        <f>'Buffer Charges'!E3</f>
        <v>42</v>
      </c>
      <c r="F3" s="2">
        <f>'Buffer Charges'!F3</f>
        <v>25</v>
      </c>
      <c r="G3" s="2">
        <f>'Buffer Charges'!G3</f>
        <v>53</v>
      </c>
      <c r="H3" s="2">
        <f>'Buffer Charges'!H3</f>
        <v>63</v>
      </c>
      <c r="I3" s="2">
        <f>'Buffer Charges'!I3</f>
        <v>66</v>
      </c>
      <c r="J3" s="2">
        <f>'Buffer Charges'!J3</f>
        <v>48</v>
      </c>
      <c r="K3" s="2">
        <f>'Buffer Charges'!K3</f>
        <v>78</v>
      </c>
      <c r="L3" s="2">
        <f>'Buffer Charges'!L3</f>
        <v>71</v>
      </c>
      <c r="M3" s="2">
        <f>'Buffer Charges'!M3</f>
        <v>86</v>
      </c>
      <c r="N3" s="1">
        <f>SUM(B3:M3)</f>
        <v>676</v>
      </c>
    </row>
    <row r="4" spans="1:14" ht="20.25" customHeight="1" x14ac:dyDescent="0.25">
      <c r="A4" s="3" t="s">
        <v>14</v>
      </c>
      <c r="B4" s="2">
        <f>'Buffer Charges'!B4</f>
        <v>22</v>
      </c>
      <c r="C4" s="2">
        <f>'Buffer Charges'!C4</f>
        <v>28</v>
      </c>
      <c r="D4" s="2">
        <f>'Buffer Charges'!D4</f>
        <v>28</v>
      </c>
      <c r="E4" s="2">
        <f>'Buffer Charges'!E4</f>
        <v>55</v>
      </c>
      <c r="F4" s="2">
        <f>'Buffer Charges'!F4</f>
        <v>26</v>
      </c>
      <c r="G4" s="2">
        <f>'Buffer Charges'!G4</f>
        <v>42</v>
      </c>
      <c r="H4" s="2">
        <f>'Buffer Charges'!H4</f>
        <v>28</v>
      </c>
      <c r="I4" s="2">
        <f>'Buffer Charges'!I4</f>
        <v>28</v>
      </c>
      <c r="J4" s="2">
        <f>'Buffer Charges'!J4</f>
        <v>36</v>
      </c>
      <c r="K4" s="2">
        <f>'Buffer Charges'!K4</f>
        <v>50</v>
      </c>
      <c r="L4" s="2">
        <f>'Buffer Charges'!L4</f>
        <v>42</v>
      </c>
      <c r="M4" s="2">
        <f>'Buffer Charges'!M4</f>
        <v>51</v>
      </c>
      <c r="N4" s="1">
        <f t="shared" ref="N4:N6" si="0">SUM(B4:M4)</f>
        <v>436</v>
      </c>
    </row>
    <row r="5" spans="1:14" ht="20.25" customHeight="1" x14ac:dyDescent="0.25">
      <c r="A5" s="3" t="s">
        <v>15</v>
      </c>
      <c r="B5" s="2">
        <f>'Buffer Charges'!B5</f>
        <v>0</v>
      </c>
      <c r="C5" s="2">
        <f>'Buffer Charges'!C5</f>
        <v>49</v>
      </c>
      <c r="D5" s="2">
        <f>'Buffer Charges'!D5</f>
        <v>11</v>
      </c>
      <c r="E5" s="2">
        <f>'Buffer Charges'!E5</f>
        <v>11</v>
      </c>
      <c r="F5" s="2">
        <f>'Buffer Charges'!F5</f>
        <v>30</v>
      </c>
      <c r="G5" s="2">
        <f>'Buffer Charges'!G5</f>
        <v>38</v>
      </c>
      <c r="H5" s="2">
        <f>'Buffer Charges'!H5</f>
        <v>39</v>
      </c>
      <c r="I5" s="2">
        <f>'Buffer Charges'!I5</f>
        <v>34</v>
      </c>
      <c r="J5" s="2">
        <f>'Buffer Charges'!J5</f>
        <v>60</v>
      </c>
      <c r="K5" s="2">
        <f>'Buffer Charges'!K5</f>
        <v>17</v>
      </c>
      <c r="L5" s="2">
        <f>'Buffer Charges'!L5</f>
        <v>32</v>
      </c>
      <c r="M5" s="2">
        <f>'Buffer Charges'!M5</f>
        <v>16</v>
      </c>
      <c r="N5" s="1">
        <f t="shared" si="0"/>
        <v>337</v>
      </c>
    </row>
    <row r="6" spans="1:14" ht="20.25" customHeight="1" x14ac:dyDescent="0.25">
      <c r="A6" s="3" t="s">
        <v>16</v>
      </c>
      <c r="B6" s="2">
        <f>'Buffer Charges'!B6</f>
        <v>26</v>
      </c>
      <c r="C6" s="2">
        <f>'Buffer Charges'!C6</f>
        <v>37</v>
      </c>
      <c r="D6" s="2">
        <f>'Buffer Charges'!D6</f>
        <v>43</v>
      </c>
      <c r="E6" s="2">
        <f>'Buffer Charges'!E6</f>
        <v>35</v>
      </c>
      <c r="F6" s="2">
        <f>'Buffer Charges'!F6</f>
        <v>44</v>
      </c>
      <c r="G6" s="2">
        <f>'Buffer Charges'!G6</f>
        <v>29</v>
      </c>
      <c r="H6" s="2">
        <f>'Buffer Charges'!H6</f>
        <v>28</v>
      </c>
      <c r="I6" s="2">
        <f>'Buffer Charges'!I6</f>
        <v>4</v>
      </c>
      <c r="J6" s="2">
        <f>'Buffer Charges'!J6</f>
        <v>29</v>
      </c>
      <c r="K6" s="2">
        <f>'Buffer Charges'!K6</f>
        <v>54</v>
      </c>
      <c r="L6" s="2">
        <f>'Buffer Charges'!L6</f>
        <v>27</v>
      </c>
      <c r="M6" s="2">
        <f>'Buffer Charges'!M6</f>
        <v>17</v>
      </c>
      <c r="N6" s="1">
        <f t="shared" si="0"/>
        <v>373</v>
      </c>
    </row>
    <row r="7" spans="1:14" ht="20.25" customHeight="1" x14ac:dyDescent="0.25">
      <c r="A7" s="4" t="s">
        <v>26</v>
      </c>
      <c r="B7" s="5">
        <f>SUM(B3:B6)</f>
        <v>98</v>
      </c>
      <c r="C7" s="5">
        <f t="shared" ref="C7:N7" si="1">SUM(C3:C6)</f>
        <v>153</v>
      </c>
      <c r="D7" s="5">
        <f t="shared" si="1"/>
        <v>137</v>
      </c>
      <c r="E7" s="5">
        <f t="shared" si="1"/>
        <v>143</v>
      </c>
      <c r="F7" s="5">
        <f t="shared" si="1"/>
        <v>125</v>
      </c>
      <c r="G7" s="5">
        <f t="shared" si="1"/>
        <v>162</v>
      </c>
      <c r="H7" s="5">
        <f t="shared" si="1"/>
        <v>158</v>
      </c>
      <c r="I7" s="5">
        <f t="shared" si="1"/>
        <v>132</v>
      </c>
      <c r="J7" s="5">
        <f t="shared" si="1"/>
        <v>173</v>
      </c>
      <c r="K7" s="5">
        <f t="shared" si="1"/>
        <v>199</v>
      </c>
      <c r="L7" s="5">
        <f t="shared" si="1"/>
        <v>172</v>
      </c>
      <c r="M7" s="5">
        <f t="shared" si="1"/>
        <v>170</v>
      </c>
      <c r="N7" s="5">
        <f t="shared" si="1"/>
        <v>1822</v>
      </c>
    </row>
    <row r="8" spans="1:14" s="8" customFormat="1" ht="20.2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20.25" customHeight="1" x14ac:dyDescent="0.25">
      <c r="A9" s="4" t="s">
        <v>21</v>
      </c>
      <c r="B9" s="5" t="str">
        <f>B2</f>
        <v>Actual</v>
      </c>
      <c r="C9" s="5" t="str">
        <f t="shared" ref="C9:M9" si="2">C2</f>
        <v>Actual</v>
      </c>
      <c r="D9" s="5" t="str">
        <f t="shared" si="2"/>
        <v>Actual</v>
      </c>
      <c r="E9" s="5" t="str">
        <f t="shared" si="2"/>
        <v>Actual</v>
      </c>
      <c r="F9" s="5" t="str">
        <f t="shared" si="2"/>
        <v>Actual</v>
      </c>
      <c r="G9" s="5" t="str">
        <f t="shared" si="2"/>
        <v>Actual</v>
      </c>
      <c r="H9" s="5" t="str">
        <f t="shared" si="2"/>
        <v>Actual</v>
      </c>
      <c r="I9" s="5" t="str">
        <f t="shared" si="2"/>
        <v>Actual</v>
      </c>
      <c r="J9" s="5" t="str">
        <f t="shared" si="2"/>
        <v>Actual</v>
      </c>
      <c r="K9" s="5" t="str">
        <f t="shared" si="2"/>
        <v>Actual</v>
      </c>
      <c r="L9" s="5" t="str">
        <f t="shared" si="2"/>
        <v>Actual</v>
      </c>
      <c r="M9" s="5" t="str">
        <f t="shared" si="2"/>
        <v>Actual</v>
      </c>
      <c r="N9" s="4" t="s">
        <v>19</v>
      </c>
    </row>
    <row r="10" spans="1:14" ht="20.25" customHeight="1" x14ac:dyDescent="0.25">
      <c r="A10" s="3" t="s">
        <v>13</v>
      </c>
      <c r="B10" s="2">
        <f>(B3*1500)/100000</f>
        <v>0.75</v>
      </c>
      <c r="C10" s="2">
        <f t="shared" ref="C10:M10" si="3">(C3*1500)/100000</f>
        <v>0.58499999999999996</v>
      </c>
      <c r="D10" s="2">
        <f t="shared" si="3"/>
        <v>0.82499999999999996</v>
      </c>
      <c r="E10" s="2">
        <f t="shared" si="3"/>
        <v>0.63</v>
      </c>
      <c r="F10" s="2">
        <f t="shared" si="3"/>
        <v>0.375</v>
      </c>
      <c r="G10" s="2">
        <f t="shared" si="3"/>
        <v>0.79500000000000004</v>
      </c>
      <c r="H10" s="2">
        <f t="shared" si="3"/>
        <v>0.94499999999999995</v>
      </c>
      <c r="I10" s="2">
        <f t="shared" si="3"/>
        <v>0.99</v>
      </c>
      <c r="J10" s="2">
        <f t="shared" si="3"/>
        <v>0.72</v>
      </c>
      <c r="K10" s="2">
        <f t="shared" si="3"/>
        <v>1.17</v>
      </c>
      <c r="L10" s="2">
        <f t="shared" si="3"/>
        <v>1.0649999999999999</v>
      </c>
      <c r="M10" s="2">
        <f t="shared" si="3"/>
        <v>1.29</v>
      </c>
      <c r="N10" s="1">
        <f>SUM(B10:M10)</f>
        <v>10.14</v>
      </c>
    </row>
    <row r="11" spans="1:14" ht="20.25" customHeight="1" x14ac:dyDescent="0.25">
      <c r="A11" s="3" t="s">
        <v>14</v>
      </c>
      <c r="B11" s="2">
        <f>(B4*2300)/100000</f>
        <v>0.50600000000000001</v>
      </c>
      <c r="C11" s="2">
        <f t="shared" ref="C11:M11" si="4">(C4*2300)/100000</f>
        <v>0.64400000000000002</v>
      </c>
      <c r="D11" s="2">
        <f t="shared" si="4"/>
        <v>0.64400000000000002</v>
      </c>
      <c r="E11" s="2">
        <f t="shared" si="4"/>
        <v>1.2649999999999999</v>
      </c>
      <c r="F11" s="2">
        <f t="shared" si="4"/>
        <v>0.59799999999999998</v>
      </c>
      <c r="G11" s="2">
        <f t="shared" si="4"/>
        <v>0.96599999999999997</v>
      </c>
      <c r="H11" s="2">
        <f t="shared" si="4"/>
        <v>0.64400000000000002</v>
      </c>
      <c r="I11" s="2">
        <f t="shared" si="4"/>
        <v>0.64400000000000002</v>
      </c>
      <c r="J11" s="2">
        <f t="shared" si="4"/>
        <v>0.82799999999999996</v>
      </c>
      <c r="K11" s="2">
        <f t="shared" si="4"/>
        <v>1.1499999999999999</v>
      </c>
      <c r="L11" s="2">
        <f t="shared" si="4"/>
        <v>0.96599999999999997</v>
      </c>
      <c r="M11" s="2">
        <f t="shared" si="4"/>
        <v>1.173</v>
      </c>
      <c r="N11" s="1">
        <f t="shared" ref="N11:N13" si="5">SUM(B11:M11)</f>
        <v>10.028</v>
      </c>
    </row>
    <row r="12" spans="1:14" ht="20.25" customHeight="1" x14ac:dyDescent="0.25">
      <c r="A12" s="3" t="s">
        <v>15</v>
      </c>
      <c r="B12" s="2">
        <f>(B5*1500)/100000</f>
        <v>0</v>
      </c>
      <c r="C12" s="2">
        <f t="shared" ref="C12:M12" si="6">(C5*1500)/100000</f>
        <v>0.73499999999999999</v>
      </c>
      <c r="D12" s="2">
        <f t="shared" si="6"/>
        <v>0.16500000000000001</v>
      </c>
      <c r="E12" s="2">
        <f t="shared" si="6"/>
        <v>0.16500000000000001</v>
      </c>
      <c r="F12" s="2">
        <f t="shared" si="6"/>
        <v>0.45</v>
      </c>
      <c r="G12" s="2">
        <f t="shared" si="6"/>
        <v>0.56999999999999995</v>
      </c>
      <c r="H12" s="2">
        <f t="shared" si="6"/>
        <v>0.58499999999999996</v>
      </c>
      <c r="I12" s="2">
        <f t="shared" si="6"/>
        <v>0.51</v>
      </c>
      <c r="J12" s="2">
        <f t="shared" si="6"/>
        <v>0.9</v>
      </c>
      <c r="K12" s="2">
        <f t="shared" si="6"/>
        <v>0.255</v>
      </c>
      <c r="L12" s="2">
        <f t="shared" si="6"/>
        <v>0.48</v>
      </c>
      <c r="M12" s="2">
        <f t="shared" si="6"/>
        <v>0.24</v>
      </c>
      <c r="N12" s="1">
        <f t="shared" si="5"/>
        <v>5.0549999999999997</v>
      </c>
    </row>
    <row r="13" spans="1:14" ht="20.25" customHeight="1" x14ac:dyDescent="0.25">
      <c r="A13" s="3" t="s">
        <v>16</v>
      </c>
      <c r="B13" s="2">
        <f>(B6*1500)/100000</f>
        <v>0.39</v>
      </c>
      <c r="C13" s="2">
        <f t="shared" ref="C13:M13" si="7">(C6*1500)/100000</f>
        <v>0.55500000000000005</v>
      </c>
      <c r="D13" s="2">
        <f t="shared" si="7"/>
        <v>0.64500000000000002</v>
      </c>
      <c r="E13" s="2">
        <f t="shared" si="7"/>
        <v>0.52500000000000002</v>
      </c>
      <c r="F13" s="2">
        <f t="shared" si="7"/>
        <v>0.66</v>
      </c>
      <c r="G13" s="2">
        <f t="shared" si="7"/>
        <v>0.435</v>
      </c>
      <c r="H13" s="2">
        <f t="shared" si="7"/>
        <v>0.42</v>
      </c>
      <c r="I13" s="2">
        <f t="shared" si="7"/>
        <v>0.06</v>
      </c>
      <c r="J13" s="2">
        <f t="shared" si="7"/>
        <v>0.435</v>
      </c>
      <c r="K13" s="2">
        <f t="shared" si="7"/>
        <v>0.81</v>
      </c>
      <c r="L13" s="2">
        <f t="shared" si="7"/>
        <v>0.40500000000000003</v>
      </c>
      <c r="M13" s="2">
        <f t="shared" si="7"/>
        <v>0.255</v>
      </c>
      <c r="N13" s="1">
        <f t="shared" si="5"/>
        <v>5.5950000000000006</v>
      </c>
    </row>
    <row r="14" spans="1:14" ht="20.25" customHeight="1" x14ac:dyDescent="0.25">
      <c r="A14" s="4" t="s">
        <v>27</v>
      </c>
      <c r="B14" s="5">
        <f>SUM(B10:B13)</f>
        <v>1.6459999999999999</v>
      </c>
      <c r="C14" s="5">
        <f t="shared" ref="C14:N14" si="8">SUM(C10:C13)</f>
        <v>2.5190000000000001</v>
      </c>
      <c r="D14" s="5">
        <f t="shared" si="8"/>
        <v>2.2789999999999999</v>
      </c>
      <c r="E14" s="5">
        <f t="shared" si="8"/>
        <v>2.585</v>
      </c>
      <c r="F14" s="5">
        <f t="shared" si="8"/>
        <v>2.0830000000000002</v>
      </c>
      <c r="G14" s="5">
        <f t="shared" si="8"/>
        <v>2.766</v>
      </c>
      <c r="H14" s="5">
        <f t="shared" si="8"/>
        <v>2.5939999999999999</v>
      </c>
      <c r="I14" s="5">
        <f t="shared" si="8"/>
        <v>2.2040000000000002</v>
      </c>
      <c r="J14" s="5">
        <f t="shared" si="8"/>
        <v>2.883</v>
      </c>
      <c r="K14" s="5">
        <f t="shared" si="8"/>
        <v>3.3849999999999998</v>
      </c>
      <c r="L14" s="5">
        <f t="shared" si="8"/>
        <v>2.9159999999999995</v>
      </c>
      <c r="M14" s="5">
        <f t="shared" si="8"/>
        <v>2.9580000000000002</v>
      </c>
      <c r="N14" s="5">
        <f t="shared" si="8"/>
        <v>30.817999999999998</v>
      </c>
    </row>
    <row r="16" spans="1:14" ht="20.25" customHeight="1" x14ac:dyDescent="0.25">
      <c r="A16" s="4" t="s">
        <v>32</v>
      </c>
      <c r="B16" s="5" t="str">
        <f>B9</f>
        <v>Actual</v>
      </c>
      <c r="C16" s="5" t="str">
        <f t="shared" ref="C16:M16" si="9">C9</f>
        <v>Actual</v>
      </c>
      <c r="D16" s="5" t="str">
        <f t="shared" si="9"/>
        <v>Actual</v>
      </c>
      <c r="E16" s="5" t="str">
        <f t="shared" si="9"/>
        <v>Actual</v>
      </c>
      <c r="F16" s="5" t="str">
        <f t="shared" si="9"/>
        <v>Actual</v>
      </c>
      <c r="G16" s="5" t="str">
        <f t="shared" si="9"/>
        <v>Actual</v>
      </c>
      <c r="H16" s="5" t="str">
        <f t="shared" si="9"/>
        <v>Actual</v>
      </c>
      <c r="I16" s="5" t="str">
        <f t="shared" si="9"/>
        <v>Actual</v>
      </c>
      <c r="J16" s="5" t="str">
        <f t="shared" si="9"/>
        <v>Actual</v>
      </c>
      <c r="K16" s="5" t="str">
        <f t="shared" si="9"/>
        <v>Actual</v>
      </c>
      <c r="L16" s="5" t="str">
        <f t="shared" si="9"/>
        <v>Actual</v>
      </c>
      <c r="M16" s="5" t="str">
        <f t="shared" si="9"/>
        <v>Actual</v>
      </c>
      <c r="N16" s="4" t="s">
        <v>19</v>
      </c>
    </row>
    <row r="17" spans="1:14" ht="20.25" customHeight="1" x14ac:dyDescent="0.25">
      <c r="A17" s="3" t="s">
        <v>13</v>
      </c>
      <c r="B17" s="2">
        <f>(B3*1500)/100000</f>
        <v>0.75</v>
      </c>
      <c r="C17" s="2">
        <f t="shared" ref="C17:M17" si="10">(C3*1500)/100000</f>
        <v>0.58499999999999996</v>
      </c>
      <c r="D17" s="2">
        <f t="shared" si="10"/>
        <v>0.82499999999999996</v>
      </c>
      <c r="E17" s="2">
        <f t="shared" si="10"/>
        <v>0.63</v>
      </c>
      <c r="F17" s="2">
        <f t="shared" si="10"/>
        <v>0.375</v>
      </c>
      <c r="G17" s="2">
        <f t="shared" si="10"/>
        <v>0.79500000000000004</v>
      </c>
      <c r="H17" s="2">
        <f t="shared" si="10"/>
        <v>0.94499999999999995</v>
      </c>
      <c r="I17" s="2">
        <f t="shared" si="10"/>
        <v>0.99</v>
      </c>
      <c r="J17" s="2">
        <f t="shared" si="10"/>
        <v>0.72</v>
      </c>
      <c r="K17" s="2">
        <f t="shared" si="10"/>
        <v>1.17</v>
      </c>
      <c r="L17" s="2">
        <f t="shared" si="10"/>
        <v>1.0649999999999999</v>
      </c>
      <c r="M17" s="2">
        <f t="shared" si="10"/>
        <v>1.29</v>
      </c>
      <c r="N17" s="1">
        <f>SUM(B17:M17)</f>
        <v>10.14</v>
      </c>
    </row>
    <row r="18" spans="1:14" ht="20.25" customHeight="1" x14ac:dyDescent="0.25">
      <c r="A18" s="3" t="s">
        <v>14</v>
      </c>
      <c r="B18" s="2">
        <f>(B4*2300)/100000</f>
        <v>0.50600000000000001</v>
      </c>
      <c r="C18" s="2">
        <f t="shared" ref="C18:M18" si="11">(C4*2300)/100000</f>
        <v>0.64400000000000002</v>
      </c>
      <c r="D18" s="2">
        <f t="shared" si="11"/>
        <v>0.64400000000000002</v>
      </c>
      <c r="E18" s="2">
        <f t="shared" si="11"/>
        <v>1.2649999999999999</v>
      </c>
      <c r="F18" s="2">
        <f t="shared" si="11"/>
        <v>0.59799999999999998</v>
      </c>
      <c r="G18" s="2">
        <f t="shared" si="11"/>
        <v>0.96599999999999997</v>
      </c>
      <c r="H18" s="2">
        <f t="shared" si="11"/>
        <v>0.64400000000000002</v>
      </c>
      <c r="I18" s="2">
        <f t="shared" si="11"/>
        <v>0.64400000000000002</v>
      </c>
      <c r="J18" s="2">
        <f t="shared" si="11"/>
        <v>0.82799999999999996</v>
      </c>
      <c r="K18" s="2">
        <f t="shared" si="11"/>
        <v>1.1499999999999999</v>
      </c>
      <c r="L18" s="2">
        <f t="shared" si="11"/>
        <v>0.96599999999999997</v>
      </c>
      <c r="M18" s="2">
        <f t="shared" si="11"/>
        <v>1.173</v>
      </c>
      <c r="N18" s="1">
        <f t="shared" ref="N18:N20" si="12">SUM(B18:M18)</f>
        <v>10.028</v>
      </c>
    </row>
    <row r="19" spans="1:14" ht="20.25" customHeight="1" x14ac:dyDescent="0.25">
      <c r="A19" s="3" t="s">
        <v>15</v>
      </c>
      <c r="B19" s="2">
        <f>(B5*1500)/100000</f>
        <v>0</v>
      </c>
      <c r="C19" s="2">
        <f t="shared" ref="C19:M19" si="13">(C5*1500)/100000</f>
        <v>0.73499999999999999</v>
      </c>
      <c r="D19" s="2">
        <f t="shared" si="13"/>
        <v>0.16500000000000001</v>
      </c>
      <c r="E19" s="2">
        <f t="shared" si="13"/>
        <v>0.16500000000000001</v>
      </c>
      <c r="F19" s="2">
        <f t="shared" si="13"/>
        <v>0.45</v>
      </c>
      <c r="G19" s="2">
        <f t="shared" si="13"/>
        <v>0.56999999999999995</v>
      </c>
      <c r="H19" s="2">
        <f t="shared" si="13"/>
        <v>0.58499999999999996</v>
      </c>
      <c r="I19" s="2">
        <f t="shared" si="13"/>
        <v>0.51</v>
      </c>
      <c r="J19" s="2">
        <f t="shared" si="13"/>
        <v>0.9</v>
      </c>
      <c r="K19" s="2">
        <f t="shared" si="13"/>
        <v>0.255</v>
      </c>
      <c r="L19" s="2">
        <f t="shared" si="13"/>
        <v>0.48</v>
      </c>
      <c r="M19" s="2">
        <f t="shared" si="13"/>
        <v>0.24</v>
      </c>
      <c r="N19" s="1">
        <f t="shared" si="12"/>
        <v>5.0549999999999997</v>
      </c>
    </row>
    <row r="20" spans="1:14" ht="20.25" customHeight="1" x14ac:dyDescent="0.25">
      <c r="A20" s="3" t="s">
        <v>16</v>
      </c>
      <c r="B20" s="2">
        <f>(B6*1500)/100000</f>
        <v>0.39</v>
      </c>
      <c r="C20" s="2">
        <f t="shared" ref="C20:M20" si="14">(C6*1500)/100000</f>
        <v>0.55500000000000005</v>
      </c>
      <c r="D20" s="2">
        <f t="shared" si="14"/>
        <v>0.64500000000000002</v>
      </c>
      <c r="E20" s="2">
        <f t="shared" si="14"/>
        <v>0.52500000000000002</v>
      </c>
      <c r="F20" s="2">
        <f t="shared" si="14"/>
        <v>0.66</v>
      </c>
      <c r="G20" s="2">
        <f t="shared" si="14"/>
        <v>0.435</v>
      </c>
      <c r="H20" s="2">
        <f t="shared" si="14"/>
        <v>0.42</v>
      </c>
      <c r="I20" s="2">
        <f t="shared" si="14"/>
        <v>0.06</v>
      </c>
      <c r="J20" s="2">
        <f t="shared" si="14"/>
        <v>0.435</v>
      </c>
      <c r="K20" s="2">
        <f t="shared" si="14"/>
        <v>0.81</v>
      </c>
      <c r="L20" s="2">
        <f t="shared" si="14"/>
        <v>0.40500000000000003</v>
      </c>
      <c r="M20" s="2">
        <f t="shared" si="14"/>
        <v>0.255</v>
      </c>
      <c r="N20" s="1">
        <f t="shared" si="12"/>
        <v>5.5950000000000006</v>
      </c>
    </row>
    <row r="21" spans="1:14" ht="20.25" customHeight="1" x14ac:dyDescent="0.25">
      <c r="A21" s="4" t="s">
        <v>27</v>
      </c>
      <c r="B21" s="5">
        <f>SUM(B17:B20)</f>
        <v>1.6459999999999999</v>
      </c>
      <c r="C21" s="5">
        <f t="shared" ref="C21:N21" si="15">SUM(C17:C20)</f>
        <v>2.5190000000000001</v>
      </c>
      <c r="D21" s="5">
        <f t="shared" si="15"/>
        <v>2.2789999999999999</v>
      </c>
      <c r="E21" s="5">
        <f t="shared" si="15"/>
        <v>2.585</v>
      </c>
      <c r="F21" s="5">
        <f t="shared" si="15"/>
        <v>2.0830000000000002</v>
      </c>
      <c r="G21" s="5">
        <f t="shared" si="15"/>
        <v>2.766</v>
      </c>
      <c r="H21" s="5">
        <f t="shared" si="15"/>
        <v>2.5939999999999999</v>
      </c>
      <c r="I21" s="5">
        <f t="shared" si="15"/>
        <v>2.2040000000000002</v>
      </c>
      <c r="J21" s="5">
        <f t="shared" si="15"/>
        <v>2.883</v>
      </c>
      <c r="K21" s="5">
        <f t="shared" si="15"/>
        <v>3.3849999999999998</v>
      </c>
      <c r="L21" s="5">
        <f t="shared" si="15"/>
        <v>2.9159999999999995</v>
      </c>
      <c r="M21" s="5">
        <f t="shared" si="15"/>
        <v>2.9580000000000002</v>
      </c>
      <c r="N21" s="5">
        <f t="shared" si="15"/>
        <v>30.817999999999998</v>
      </c>
    </row>
    <row r="23" spans="1:14" ht="20.25" customHeight="1" x14ac:dyDescent="0.25">
      <c r="A23" s="4" t="s">
        <v>33</v>
      </c>
      <c r="B23" s="5" t="str">
        <f>B16</f>
        <v>Actual</v>
      </c>
      <c r="C23" s="5" t="str">
        <f t="shared" ref="C23:M23" si="16">C16</f>
        <v>Actual</v>
      </c>
      <c r="D23" s="5" t="str">
        <f t="shared" si="16"/>
        <v>Actual</v>
      </c>
      <c r="E23" s="5" t="str">
        <f t="shared" si="16"/>
        <v>Actual</v>
      </c>
      <c r="F23" s="5" t="str">
        <f t="shared" si="16"/>
        <v>Actual</v>
      </c>
      <c r="G23" s="5" t="str">
        <f t="shared" si="16"/>
        <v>Actual</v>
      </c>
      <c r="H23" s="5" t="str">
        <f t="shared" si="16"/>
        <v>Actual</v>
      </c>
      <c r="I23" s="5" t="str">
        <f t="shared" si="16"/>
        <v>Actual</v>
      </c>
      <c r="J23" s="5" t="str">
        <f t="shared" si="16"/>
        <v>Actual</v>
      </c>
      <c r="K23" s="5" t="str">
        <f t="shared" si="16"/>
        <v>Actual</v>
      </c>
      <c r="L23" s="5" t="str">
        <f t="shared" si="16"/>
        <v>Actual</v>
      </c>
      <c r="M23" s="5" t="str">
        <f t="shared" si="16"/>
        <v>Actual</v>
      </c>
      <c r="N23" s="4" t="s">
        <v>19</v>
      </c>
    </row>
    <row r="24" spans="1:14" ht="20.25" customHeight="1" x14ac:dyDescent="0.25">
      <c r="A24" s="3" t="s">
        <v>13</v>
      </c>
      <c r="B24" s="2">
        <f>B10-B17</f>
        <v>0</v>
      </c>
      <c r="C24" s="2">
        <f t="shared" ref="C24:M27" si="17">C10-C17</f>
        <v>0</v>
      </c>
      <c r="D24" s="2">
        <f t="shared" si="17"/>
        <v>0</v>
      </c>
      <c r="E24" s="2">
        <f t="shared" si="17"/>
        <v>0</v>
      </c>
      <c r="F24" s="2">
        <f t="shared" si="17"/>
        <v>0</v>
      </c>
      <c r="G24" s="2">
        <f t="shared" si="17"/>
        <v>0</v>
      </c>
      <c r="H24" s="2">
        <f t="shared" si="17"/>
        <v>0</v>
      </c>
      <c r="I24" s="2">
        <f t="shared" si="17"/>
        <v>0</v>
      </c>
      <c r="J24" s="2">
        <f t="shared" si="17"/>
        <v>0</v>
      </c>
      <c r="K24" s="2">
        <f t="shared" si="17"/>
        <v>0</v>
      </c>
      <c r="L24" s="2">
        <f t="shared" si="17"/>
        <v>0</v>
      </c>
      <c r="M24" s="2">
        <f t="shared" si="17"/>
        <v>0</v>
      </c>
      <c r="N24" s="1">
        <f>SUM(B24:M24)</f>
        <v>0</v>
      </c>
    </row>
    <row r="25" spans="1:14" ht="20.25" customHeight="1" x14ac:dyDescent="0.25">
      <c r="A25" s="3" t="s">
        <v>14</v>
      </c>
      <c r="B25" s="2">
        <f>B11-B18</f>
        <v>0</v>
      </c>
      <c r="C25" s="2">
        <f t="shared" si="17"/>
        <v>0</v>
      </c>
      <c r="D25" s="2">
        <f t="shared" si="17"/>
        <v>0</v>
      </c>
      <c r="E25" s="2">
        <f t="shared" si="17"/>
        <v>0</v>
      </c>
      <c r="F25" s="2">
        <f t="shared" si="17"/>
        <v>0</v>
      </c>
      <c r="G25" s="2">
        <f t="shared" si="17"/>
        <v>0</v>
      </c>
      <c r="H25" s="2">
        <f t="shared" si="17"/>
        <v>0</v>
      </c>
      <c r="I25" s="2">
        <f t="shared" si="17"/>
        <v>0</v>
      </c>
      <c r="J25" s="2">
        <f t="shared" si="17"/>
        <v>0</v>
      </c>
      <c r="K25" s="2">
        <f t="shared" si="17"/>
        <v>0</v>
      </c>
      <c r="L25" s="2">
        <f t="shared" si="17"/>
        <v>0</v>
      </c>
      <c r="M25" s="2">
        <f t="shared" si="17"/>
        <v>0</v>
      </c>
      <c r="N25" s="1">
        <f t="shared" ref="N25:N27" si="18">SUM(B25:M25)</f>
        <v>0</v>
      </c>
    </row>
    <row r="26" spans="1:14" ht="20.25" customHeight="1" x14ac:dyDescent="0.25">
      <c r="A26" s="3" t="s">
        <v>15</v>
      </c>
      <c r="B26" s="2">
        <f>B12-B19</f>
        <v>0</v>
      </c>
      <c r="C26" s="2">
        <f t="shared" si="17"/>
        <v>0</v>
      </c>
      <c r="D26" s="2">
        <f t="shared" si="17"/>
        <v>0</v>
      </c>
      <c r="E26" s="2">
        <f t="shared" si="17"/>
        <v>0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0</v>
      </c>
      <c r="J26" s="2">
        <f t="shared" si="17"/>
        <v>0</v>
      </c>
      <c r="K26" s="2">
        <f t="shared" si="17"/>
        <v>0</v>
      </c>
      <c r="L26" s="2">
        <f t="shared" si="17"/>
        <v>0</v>
      </c>
      <c r="M26" s="2">
        <f t="shared" si="17"/>
        <v>0</v>
      </c>
      <c r="N26" s="1">
        <f t="shared" si="18"/>
        <v>0</v>
      </c>
    </row>
    <row r="27" spans="1:14" ht="20.25" customHeight="1" x14ac:dyDescent="0.25">
      <c r="A27" s="3" t="s">
        <v>16</v>
      </c>
      <c r="B27" s="2">
        <f>B13-B20</f>
        <v>0</v>
      </c>
      <c r="C27" s="2">
        <f t="shared" si="17"/>
        <v>0</v>
      </c>
      <c r="D27" s="2">
        <f t="shared" si="17"/>
        <v>0</v>
      </c>
      <c r="E27" s="2">
        <f t="shared" si="17"/>
        <v>0</v>
      </c>
      <c r="F27" s="2">
        <f t="shared" si="17"/>
        <v>0</v>
      </c>
      <c r="G27" s="2">
        <f t="shared" si="17"/>
        <v>0</v>
      </c>
      <c r="H27" s="2">
        <f t="shared" si="17"/>
        <v>0</v>
      </c>
      <c r="I27" s="2">
        <f t="shared" si="17"/>
        <v>0</v>
      </c>
      <c r="J27" s="2">
        <f t="shared" si="17"/>
        <v>0</v>
      </c>
      <c r="K27" s="2">
        <f t="shared" si="17"/>
        <v>0</v>
      </c>
      <c r="L27" s="2">
        <f t="shared" si="17"/>
        <v>0</v>
      </c>
      <c r="M27" s="2">
        <f t="shared" si="17"/>
        <v>0</v>
      </c>
      <c r="N27" s="1">
        <f t="shared" si="18"/>
        <v>0</v>
      </c>
    </row>
    <row r="28" spans="1:14" ht="20.25" customHeight="1" x14ac:dyDescent="0.25">
      <c r="A28" s="4" t="s">
        <v>27</v>
      </c>
      <c r="B28" s="5">
        <f>SUM(B24:B27)</f>
        <v>0</v>
      </c>
      <c r="C28" s="5">
        <f t="shared" ref="C28:N28" si="19">SUM(C24:C27)</f>
        <v>0</v>
      </c>
      <c r="D28" s="5">
        <f t="shared" si="19"/>
        <v>0</v>
      </c>
      <c r="E28" s="5">
        <f t="shared" si="19"/>
        <v>0</v>
      </c>
      <c r="F28" s="5">
        <f t="shared" si="19"/>
        <v>0</v>
      </c>
      <c r="G28" s="5">
        <f t="shared" si="19"/>
        <v>0</v>
      </c>
      <c r="H28" s="5">
        <f t="shared" si="19"/>
        <v>0</v>
      </c>
      <c r="I28" s="5">
        <f t="shared" si="19"/>
        <v>0</v>
      </c>
      <c r="J28" s="5">
        <f t="shared" si="19"/>
        <v>0</v>
      </c>
      <c r="K28" s="5">
        <f t="shared" si="19"/>
        <v>0</v>
      </c>
      <c r="L28" s="5">
        <f t="shared" si="19"/>
        <v>0</v>
      </c>
      <c r="M28" s="5">
        <f t="shared" si="19"/>
        <v>0</v>
      </c>
      <c r="N28" s="5">
        <f t="shared" si="19"/>
        <v>0</v>
      </c>
    </row>
    <row r="30" spans="1:14" ht="20.25" customHeight="1" x14ac:dyDescent="0.25">
      <c r="A30" s="4" t="s">
        <v>20</v>
      </c>
      <c r="B30" s="5" t="str">
        <f>B23</f>
        <v>Actual</v>
      </c>
      <c r="C30" s="5" t="str">
        <f t="shared" ref="C30:M30" si="20">C23</f>
        <v>Actual</v>
      </c>
      <c r="D30" s="5" t="str">
        <f t="shared" si="20"/>
        <v>Actual</v>
      </c>
      <c r="E30" s="5" t="str">
        <f t="shared" si="20"/>
        <v>Actual</v>
      </c>
      <c r="F30" s="5" t="str">
        <f t="shared" si="20"/>
        <v>Actual</v>
      </c>
      <c r="G30" s="5" t="str">
        <f t="shared" si="20"/>
        <v>Actual</v>
      </c>
      <c r="H30" s="5" t="str">
        <f t="shared" si="20"/>
        <v>Actual</v>
      </c>
      <c r="I30" s="5" t="str">
        <f t="shared" si="20"/>
        <v>Actual</v>
      </c>
      <c r="J30" s="5" t="str">
        <f t="shared" si="20"/>
        <v>Actual</v>
      </c>
      <c r="K30" s="5" t="str">
        <f t="shared" si="20"/>
        <v>Actual</v>
      </c>
      <c r="L30" s="5" t="str">
        <f t="shared" si="20"/>
        <v>Actual</v>
      </c>
      <c r="M30" s="5" t="str">
        <f t="shared" si="20"/>
        <v>Actual</v>
      </c>
      <c r="N30" s="4" t="s">
        <v>19</v>
      </c>
    </row>
    <row r="31" spans="1:14" ht="20.25" customHeight="1" x14ac:dyDescent="0.25">
      <c r="A31" s="3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1">
        <f>SUM(B31:M31)</f>
        <v>0</v>
      </c>
    </row>
    <row r="32" spans="1:14" ht="20.25" customHeight="1" x14ac:dyDescent="0.25">
      <c r="A32" s="3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">
        <f t="shared" ref="N32:N34" si="21">SUM(B32:M32)</f>
        <v>0</v>
      </c>
    </row>
    <row r="33" spans="1:14" ht="20.25" customHeight="1" x14ac:dyDescent="0.25">
      <c r="A33" s="3" t="s">
        <v>15</v>
      </c>
      <c r="B33" s="2">
        <v>163</v>
      </c>
      <c r="C33" s="2">
        <v>65</v>
      </c>
      <c r="D33" s="2">
        <v>175</v>
      </c>
      <c r="E33" s="2">
        <v>105</v>
      </c>
      <c r="F33" s="2">
        <v>230</v>
      </c>
      <c r="G33" s="2">
        <v>138</v>
      </c>
      <c r="H33" s="2">
        <v>99</v>
      </c>
      <c r="I33" s="2">
        <v>175</v>
      </c>
      <c r="J33" s="2">
        <v>149</v>
      </c>
      <c r="K33" s="2">
        <v>188</v>
      </c>
      <c r="L33" s="2">
        <v>60</v>
      </c>
      <c r="M33" s="2">
        <v>98</v>
      </c>
      <c r="N33" s="1">
        <f t="shared" si="21"/>
        <v>1645</v>
      </c>
    </row>
    <row r="34" spans="1:14" ht="20.25" customHeight="1" x14ac:dyDescent="0.25">
      <c r="A34" s="3" t="s">
        <v>16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1">
        <f t="shared" si="21"/>
        <v>0</v>
      </c>
    </row>
    <row r="35" spans="1:14" ht="20.25" customHeight="1" x14ac:dyDescent="0.25">
      <c r="A35" s="4" t="s">
        <v>28</v>
      </c>
      <c r="B35" s="5">
        <f t="shared" ref="B35:N35" si="22">SUM(B31:B34)</f>
        <v>163</v>
      </c>
      <c r="C35" s="5">
        <f t="shared" si="22"/>
        <v>65</v>
      </c>
      <c r="D35" s="5">
        <f t="shared" si="22"/>
        <v>175</v>
      </c>
      <c r="E35" s="5">
        <f t="shared" si="22"/>
        <v>105</v>
      </c>
      <c r="F35" s="5">
        <f t="shared" si="22"/>
        <v>230</v>
      </c>
      <c r="G35" s="5">
        <f t="shared" si="22"/>
        <v>138</v>
      </c>
      <c r="H35" s="5">
        <f t="shared" si="22"/>
        <v>99</v>
      </c>
      <c r="I35" s="5">
        <f t="shared" si="22"/>
        <v>175</v>
      </c>
      <c r="J35" s="5">
        <f t="shared" si="22"/>
        <v>149</v>
      </c>
      <c r="K35" s="5">
        <f t="shared" si="22"/>
        <v>188</v>
      </c>
      <c r="L35" s="5">
        <f t="shared" si="22"/>
        <v>60</v>
      </c>
      <c r="M35" s="5">
        <f t="shared" si="22"/>
        <v>98</v>
      </c>
      <c r="N35" s="5">
        <f t="shared" si="22"/>
        <v>1645</v>
      </c>
    </row>
    <row r="36" spans="1:14" ht="20.25" customHeight="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20.25" customHeight="1" x14ac:dyDescent="0.25">
      <c r="A37" s="4" t="s">
        <v>21</v>
      </c>
      <c r="B37" s="5" t="str">
        <f>B30</f>
        <v>Actual</v>
      </c>
      <c r="C37" s="5" t="str">
        <f t="shared" ref="C37:M37" si="23">C30</f>
        <v>Actual</v>
      </c>
      <c r="D37" s="5" t="str">
        <f t="shared" si="23"/>
        <v>Actual</v>
      </c>
      <c r="E37" s="5" t="str">
        <f t="shared" si="23"/>
        <v>Actual</v>
      </c>
      <c r="F37" s="5" t="str">
        <f t="shared" si="23"/>
        <v>Actual</v>
      </c>
      <c r="G37" s="5" t="str">
        <f t="shared" si="23"/>
        <v>Actual</v>
      </c>
      <c r="H37" s="5" t="str">
        <f t="shared" si="23"/>
        <v>Actual</v>
      </c>
      <c r="I37" s="5" t="str">
        <f t="shared" si="23"/>
        <v>Actual</v>
      </c>
      <c r="J37" s="5" t="str">
        <f t="shared" si="23"/>
        <v>Actual</v>
      </c>
      <c r="K37" s="5" t="str">
        <f t="shared" si="23"/>
        <v>Actual</v>
      </c>
      <c r="L37" s="5" t="str">
        <f t="shared" si="23"/>
        <v>Actual</v>
      </c>
      <c r="M37" s="5" t="str">
        <f t="shared" si="23"/>
        <v>Actual</v>
      </c>
      <c r="N37" s="4" t="s">
        <v>19</v>
      </c>
    </row>
    <row r="38" spans="1:14" ht="20.25" customHeight="1" x14ac:dyDescent="0.25">
      <c r="A38" s="3" t="s">
        <v>13</v>
      </c>
      <c r="B38" s="2">
        <f>(B31*6000)/100000</f>
        <v>0</v>
      </c>
      <c r="C38" s="2">
        <f t="shared" ref="C38:M38" si="24">(C31*6000)/100000</f>
        <v>0</v>
      </c>
      <c r="D38" s="2">
        <f t="shared" si="24"/>
        <v>0</v>
      </c>
      <c r="E38" s="2">
        <f t="shared" si="24"/>
        <v>0</v>
      </c>
      <c r="F38" s="2">
        <f t="shared" si="24"/>
        <v>0</v>
      </c>
      <c r="G38" s="2">
        <f t="shared" si="24"/>
        <v>0</v>
      </c>
      <c r="H38" s="2">
        <f t="shared" si="24"/>
        <v>0</v>
      </c>
      <c r="I38" s="2">
        <f t="shared" si="24"/>
        <v>0</v>
      </c>
      <c r="J38" s="2">
        <f t="shared" si="24"/>
        <v>0</v>
      </c>
      <c r="K38" s="2">
        <f t="shared" si="24"/>
        <v>0</v>
      </c>
      <c r="L38" s="2">
        <f t="shared" si="24"/>
        <v>0</v>
      </c>
      <c r="M38" s="2">
        <f t="shared" si="24"/>
        <v>0</v>
      </c>
      <c r="N38" s="1">
        <f>SUM(B38:M38)</f>
        <v>0</v>
      </c>
    </row>
    <row r="39" spans="1:14" ht="20.25" customHeight="1" x14ac:dyDescent="0.25">
      <c r="A39" s="3" t="s">
        <v>14</v>
      </c>
      <c r="B39" s="2">
        <f>(B32*8000)/100000</f>
        <v>0</v>
      </c>
      <c r="C39" s="2">
        <f t="shared" ref="C39:M39" si="25">(C32*8000)/100000</f>
        <v>0</v>
      </c>
      <c r="D39" s="2">
        <f t="shared" si="25"/>
        <v>0</v>
      </c>
      <c r="E39" s="2">
        <f t="shared" si="25"/>
        <v>0</v>
      </c>
      <c r="F39" s="2">
        <f t="shared" si="25"/>
        <v>0</v>
      </c>
      <c r="G39" s="2">
        <f t="shared" si="25"/>
        <v>0</v>
      </c>
      <c r="H39" s="2">
        <f t="shared" si="25"/>
        <v>0</v>
      </c>
      <c r="I39" s="2">
        <f t="shared" si="25"/>
        <v>0</v>
      </c>
      <c r="J39" s="2">
        <f t="shared" si="25"/>
        <v>0</v>
      </c>
      <c r="K39" s="2">
        <f t="shared" si="25"/>
        <v>0</v>
      </c>
      <c r="L39" s="2">
        <f t="shared" si="25"/>
        <v>0</v>
      </c>
      <c r="M39" s="2">
        <f t="shared" si="25"/>
        <v>0</v>
      </c>
      <c r="N39" s="1">
        <f t="shared" ref="N39:N41" si="26">SUM(B39:M39)</f>
        <v>0</v>
      </c>
    </row>
    <row r="40" spans="1:14" ht="20.25" customHeight="1" x14ac:dyDescent="0.25">
      <c r="A40" s="3" t="s">
        <v>15</v>
      </c>
      <c r="B40" s="2">
        <f>(B33*6000)/100000</f>
        <v>9.7799999999999994</v>
      </c>
      <c r="C40" s="2">
        <f t="shared" ref="C40:M40" si="27">(C33*6000)/100000</f>
        <v>3.9</v>
      </c>
      <c r="D40" s="2">
        <f t="shared" si="27"/>
        <v>10.5</v>
      </c>
      <c r="E40" s="2">
        <f t="shared" si="27"/>
        <v>6.3</v>
      </c>
      <c r="F40" s="2">
        <f t="shared" si="27"/>
        <v>13.8</v>
      </c>
      <c r="G40" s="2">
        <f t="shared" si="27"/>
        <v>8.2799999999999994</v>
      </c>
      <c r="H40" s="2">
        <f t="shared" si="27"/>
        <v>5.94</v>
      </c>
      <c r="I40" s="2">
        <f t="shared" si="27"/>
        <v>10.5</v>
      </c>
      <c r="J40" s="2">
        <f t="shared" si="27"/>
        <v>8.94</v>
      </c>
      <c r="K40" s="2">
        <f t="shared" si="27"/>
        <v>11.28</v>
      </c>
      <c r="L40" s="2">
        <f t="shared" si="27"/>
        <v>3.6</v>
      </c>
      <c r="M40" s="2">
        <f t="shared" si="27"/>
        <v>5.88</v>
      </c>
      <c r="N40" s="1">
        <f t="shared" si="26"/>
        <v>98.699999999999989</v>
      </c>
    </row>
    <row r="41" spans="1:14" ht="20.25" customHeight="1" x14ac:dyDescent="0.25">
      <c r="A41" s="3" t="s">
        <v>16</v>
      </c>
      <c r="B41" s="2">
        <f>(B34*6000)/100000</f>
        <v>0</v>
      </c>
      <c r="C41" s="2">
        <f t="shared" ref="C41:M41" si="28">(C34*6000)/100000</f>
        <v>0</v>
      </c>
      <c r="D41" s="2">
        <f t="shared" si="28"/>
        <v>0</v>
      </c>
      <c r="E41" s="2">
        <f t="shared" si="28"/>
        <v>0</v>
      </c>
      <c r="F41" s="2">
        <f t="shared" si="28"/>
        <v>0</v>
      </c>
      <c r="G41" s="2">
        <f t="shared" si="28"/>
        <v>0</v>
      </c>
      <c r="H41" s="2">
        <f t="shared" si="28"/>
        <v>0</v>
      </c>
      <c r="I41" s="2">
        <f t="shared" si="28"/>
        <v>0</v>
      </c>
      <c r="J41" s="2">
        <f t="shared" si="28"/>
        <v>0</v>
      </c>
      <c r="K41" s="2">
        <f t="shared" si="28"/>
        <v>0</v>
      </c>
      <c r="L41" s="2">
        <f t="shared" si="28"/>
        <v>0</v>
      </c>
      <c r="M41" s="2">
        <f t="shared" si="28"/>
        <v>0</v>
      </c>
      <c r="N41" s="1">
        <f t="shared" si="26"/>
        <v>0</v>
      </c>
    </row>
    <row r="42" spans="1:14" ht="20.25" customHeight="1" x14ac:dyDescent="0.25">
      <c r="A42" s="4" t="s">
        <v>29</v>
      </c>
      <c r="B42" s="5">
        <f>SUM(B38:B41)</f>
        <v>9.7799999999999994</v>
      </c>
      <c r="C42" s="5">
        <f t="shared" ref="C42:N42" si="29">SUM(C38:C41)</f>
        <v>3.9</v>
      </c>
      <c r="D42" s="5">
        <f t="shared" si="29"/>
        <v>10.5</v>
      </c>
      <c r="E42" s="5">
        <f t="shared" si="29"/>
        <v>6.3</v>
      </c>
      <c r="F42" s="5">
        <f t="shared" si="29"/>
        <v>13.8</v>
      </c>
      <c r="G42" s="5">
        <f t="shared" si="29"/>
        <v>8.2799999999999994</v>
      </c>
      <c r="H42" s="5">
        <f t="shared" si="29"/>
        <v>5.94</v>
      </c>
      <c r="I42" s="5">
        <f t="shared" si="29"/>
        <v>10.5</v>
      </c>
      <c r="J42" s="5">
        <f t="shared" si="29"/>
        <v>8.94</v>
      </c>
      <c r="K42" s="5">
        <f t="shared" si="29"/>
        <v>11.28</v>
      </c>
      <c r="L42" s="5">
        <f t="shared" si="29"/>
        <v>3.6</v>
      </c>
      <c r="M42" s="5">
        <f t="shared" si="29"/>
        <v>5.88</v>
      </c>
      <c r="N42" s="5">
        <f t="shared" si="29"/>
        <v>98.699999999999989</v>
      </c>
    </row>
    <row r="44" spans="1:14" ht="20.25" customHeight="1" x14ac:dyDescent="0.25">
      <c r="A44" s="4" t="s">
        <v>32</v>
      </c>
      <c r="B44" s="5" t="str">
        <f>B37</f>
        <v>Actual</v>
      </c>
      <c r="C44" s="5" t="str">
        <f t="shared" ref="C44:M44" si="30">C37</f>
        <v>Actual</v>
      </c>
      <c r="D44" s="5" t="str">
        <f t="shared" si="30"/>
        <v>Actual</v>
      </c>
      <c r="E44" s="5" t="str">
        <f t="shared" si="30"/>
        <v>Actual</v>
      </c>
      <c r="F44" s="5" t="str">
        <f t="shared" si="30"/>
        <v>Actual</v>
      </c>
      <c r="G44" s="5" t="str">
        <f t="shared" si="30"/>
        <v>Actual</v>
      </c>
      <c r="H44" s="5" t="str">
        <f t="shared" si="30"/>
        <v>Actual</v>
      </c>
      <c r="I44" s="5" t="str">
        <f t="shared" si="30"/>
        <v>Actual</v>
      </c>
      <c r="J44" s="5" t="str">
        <f t="shared" si="30"/>
        <v>Actual</v>
      </c>
      <c r="K44" s="5" t="str">
        <f t="shared" si="30"/>
        <v>Actual</v>
      </c>
      <c r="L44" s="5" t="str">
        <f t="shared" si="30"/>
        <v>Actual</v>
      </c>
      <c r="M44" s="5" t="str">
        <f t="shared" si="30"/>
        <v>Actual</v>
      </c>
      <c r="N44" s="4" t="s">
        <v>19</v>
      </c>
    </row>
    <row r="45" spans="1:14" ht="20.25" customHeight="1" x14ac:dyDescent="0.25">
      <c r="A45" s="3" t="s">
        <v>13</v>
      </c>
      <c r="B45" s="2">
        <f>(B31*6000)/100000</f>
        <v>0</v>
      </c>
      <c r="C45" s="2">
        <f t="shared" ref="C45:H45" si="31">(C31*6000)/100000</f>
        <v>0</v>
      </c>
      <c r="D45" s="2">
        <f t="shared" si="31"/>
        <v>0</v>
      </c>
      <c r="E45" s="2">
        <f t="shared" si="31"/>
        <v>0</v>
      </c>
      <c r="F45" s="2">
        <f t="shared" si="31"/>
        <v>0</v>
      </c>
      <c r="G45" s="2">
        <f t="shared" si="31"/>
        <v>0</v>
      </c>
      <c r="H45" s="2">
        <f t="shared" si="31"/>
        <v>0</v>
      </c>
      <c r="I45" s="2">
        <f>(I31*4500)/100000</f>
        <v>0</v>
      </c>
      <c r="J45" s="2">
        <f t="shared" ref="J45:M45" si="32">(J31*4500)/100000</f>
        <v>0</v>
      </c>
      <c r="K45" s="2">
        <f t="shared" si="32"/>
        <v>0</v>
      </c>
      <c r="L45" s="2">
        <f t="shared" si="32"/>
        <v>0</v>
      </c>
      <c r="M45" s="2">
        <f t="shared" si="32"/>
        <v>0</v>
      </c>
      <c r="N45" s="1">
        <f>SUM(B45:M45)</f>
        <v>0</v>
      </c>
    </row>
    <row r="46" spans="1:14" ht="20.25" customHeight="1" x14ac:dyDescent="0.25">
      <c r="A46" s="3" t="s">
        <v>14</v>
      </c>
      <c r="B46" s="2">
        <f>(B32*8000)/100000</f>
        <v>0</v>
      </c>
      <c r="C46" s="2">
        <f t="shared" ref="C46:H46" si="33">(C32*8000)/100000</f>
        <v>0</v>
      </c>
      <c r="D46" s="2">
        <f t="shared" si="33"/>
        <v>0</v>
      </c>
      <c r="E46" s="2">
        <f t="shared" si="33"/>
        <v>0</v>
      </c>
      <c r="F46" s="2">
        <f t="shared" si="33"/>
        <v>0</v>
      </c>
      <c r="G46" s="2">
        <f t="shared" si="33"/>
        <v>0</v>
      </c>
      <c r="H46" s="2">
        <f t="shared" si="33"/>
        <v>0</v>
      </c>
      <c r="I46" s="2">
        <f>(I32*6500)/100000</f>
        <v>0</v>
      </c>
      <c r="J46" s="2">
        <f t="shared" ref="J46:M46" si="34">(J32*6500)/100000</f>
        <v>0</v>
      </c>
      <c r="K46" s="2">
        <f t="shared" si="34"/>
        <v>0</v>
      </c>
      <c r="L46" s="2">
        <f t="shared" si="34"/>
        <v>0</v>
      </c>
      <c r="M46" s="2">
        <f t="shared" si="34"/>
        <v>0</v>
      </c>
      <c r="N46" s="1">
        <f t="shared" ref="N46:N48" si="35">SUM(B46:M46)</f>
        <v>0</v>
      </c>
    </row>
    <row r="47" spans="1:14" ht="20.25" customHeight="1" x14ac:dyDescent="0.25">
      <c r="A47" s="3" t="s">
        <v>15</v>
      </c>
      <c r="B47" s="2">
        <f t="shared" ref="B47:H47" si="36">(B33*4500)/100000</f>
        <v>7.335</v>
      </c>
      <c r="C47" s="2">
        <f t="shared" si="36"/>
        <v>2.9249999999999998</v>
      </c>
      <c r="D47" s="2">
        <f t="shared" si="36"/>
        <v>7.875</v>
      </c>
      <c r="E47" s="2">
        <f t="shared" si="36"/>
        <v>4.7249999999999996</v>
      </c>
      <c r="F47" s="2">
        <f t="shared" si="36"/>
        <v>10.35</v>
      </c>
      <c r="G47" s="2">
        <f t="shared" si="36"/>
        <v>6.21</v>
      </c>
      <c r="H47" s="2">
        <f t="shared" si="36"/>
        <v>4.4550000000000001</v>
      </c>
      <c r="I47" s="2">
        <f t="shared" ref="I47:M48" si="37">(I33*4500)/100000</f>
        <v>7.875</v>
      </c>
      <c r="J47" s="2">
        <f t="shared" si="37"/>
        <v>6.7050000000000001</v>
      </c>
      <c r="K47" s="2">
        <f t="shared" si="37"/>
        <v>8.4600000000000009</v>
      </c>
      <c r="L47" s="2">
        <f t="shared" si="37"/>
        <v>2.7</v>
      </c>
      <c r="M47" s="2">
        <f t="shared" si="37"/>
        <v>4.41</v>
      </c>
      <c r="N47" s="1">
        <f t="shared" si="35"/>
        <v>74.024999999999991</v>
      </c>
    </row>
    <row r="48" spans="1:14" ht="20.25" customHeight="1" x14ac:dyDescent="0.25">
      <c r="A48" s="3" t="s">
        <v>16</v>
      </c>
      <c r="B48" s="2">
        <f>(B34*6000)/100000</f>
        <v>0</v>
      </c>
      <c r="C48" s="2">
        <f t="shared" ref="C48:H48" si="38">(C34*6000)/100000</f>
        <v>0</v>
      </c>
      <c r="D48" s="2">
        <f t="shared" si="38"/>
        <v>0</v>
      </c>
      <c r="E48" s="2">
        <f t="shared" si="38"/>
        <v>0</v>
      </c>
      <c r="F48" s="2">
        <f t="shared" si="38"/>
        <v>0</v>
      </c>
      <c r="G48" s="2">
        <f t="shared" si="38"/>
        <v>0</v>
      </c>
      <c r="H48" s="2">
        <f t="shared" si="38"/>
        <v>0</v>
      </c>
      <c r="I48" s="2">
        <f t="shared" si="37"/>
        <v>0</v>
      </c>
      <c r="J48" s="2">
        <f t="shared" si="37"/>
        <v>0</v>
      </c>
      <c r="K48" s="2">
        <f t="shared" si="37"/>
        <v>0</v>
      </c>
      <c r="L48" s="2">
        <f t="shared" si="37"/>
        <v>0</v>
      </c>
      <c r="M48" s="2">
        <f t="shared" si="37"/>
        <v>0</v>
      </c>
      <c r="N48" s="1">
        <f t="shared" si="35"/>
        <v>0</v>
      </c>
    </row>
    <row r="49" spans="1:14" ht="20.25" customHeight="1" x14ac:dyDescent="0.25">
      <c r="A49" s="4" t="s">
        <v>29</v>
      </c>
      <c r="B49" s="5">
        <f>SUM(B45:B48)</f>
        <v>7.335</v>
      </c>
      <c r="C49" s="5">
        <f t="shared" ref="C49:N49" si="39">SUM(C45:C48)</f>
        <v>2.9249999999999998</v>
      </c>
      <c r="D49" s="5">
        <f t="shared" si="39"/>
        <v>7.875</v>
      </c>
      <c r="E49" s="5">
        <f t="shared" si="39"/>
        <v>4.7249999999999996</v>
      </c>
      <c r="F49" s="5">
        <f t="shared" si="39"/>
        <v>10.35</v>
      </c>
      <c r="G49" s="5">
        <f t="shared" si="39"/>
        <v>6.21</v>
      </c>
      <c r="H49" s="5">
        <f t="shared" si="39"/>
        <v>4.4550000000000001</v>
      </c>
      <c r="I49" s="5">
        <f t="shared" si="39"/>
        <v>7.875</v>
      </c>
      <c r="J49" s="5">
        <f t="shared" si="39"/>
        <v>6.7050000000000001</v>
      </c>
      <c r="K49" s="5">
        <f t="shared" si="39"/>
        <v>8.4600000000000009</v>
      </c>
      <c r="L49" s="5">
        <f t="shared" si="39"/>
        <v>2.7</v>
      </c>
      <c r="M49" s="5">
        <f t="shared" si="39"/>
        <v>4.41</v>
      </c>
      <c r="N49" s="5">
        <f t="shared" si="39"/>
        <v>74.024999999999991</v>
      </c>
    </row>
    <row r="51" spans="1:14" ht="20.25" customHeight="1" x14ac:dyDescent="0.25">
      <c r="A51" s="4" t="s">
        <v>33</v>
      </c>
      <c r="B51" s="5" t="str">
        <f>B44</f>
        <v>Actual</v>
      </c>
      <c r="C51" s="5" t="str">
        <f t="shared" ref="C51:M51" si="40">C44</f>
        <v>Actual</v>
      </c>
      <c r="D51" s="5" t="str">
        <f t="shared" si="40"/>
        <v>Actual</v>
      </c>
      <c r="E51" s="5" t="str">
        <f t="shared" si="40"/>
        <v>Actual</v>
      </c>
      <c r="F51" s="5" t="str">
        <f t="shared" si="40"/>
        <v>Actual</v>
      </c>
      <c r="G51" s="5" t="str">
        <f t="shared" si="40"/>
        <v>Actual</v>
      </c>
      <c r="H51" s="5" t="str">
        <f t="shared" si="40"/>
        <v>Actual</v>
      </c>
      <c r="I51" s="5" t="str">
        <f t="shared" si="40"/>
        <v>Actual</v>
      </c>
      <c r="J51" s="5" t="str">
        <f t="shared" si="40"/>
        <v>Actual</v>
      </c>
      <c r="K51" s="5" t="str">
        <f t="shared" si="40"/>
        <v>Actual</v>
      </c>
      <c r="L51" s="5" t="str">
        <f t="shared" si="40"/>
        <v>Actual</v>
      </c>
      <c r="M51" s="5" t="str">
        <f t="shared" si="40"/>
        <v>Actual</v>
      </c>
      <c r="N51" s="4" t="s">
        <v>19</v>
      </c>
    </row>
    <row r="52" spans="1:14" ht="20.25" customHeight="1" x14ac:dyDescent="0.25">
      <c r="A52" s="3" t="s">
        <v>13</v>
      </c>
      <c r="B52" s="2">
        <f>B38-B45</f>
        <v>0</v>
      </c>
      <c r="C52" s="2">
        <f t="shared" ref="C52:M55" si="41">C38-C45</f>
        <v>0</v>
      </c>
      <c r="D52" s="2">
        <f t="shared" si="41"/>
        <v>0</v>
      </c>
      <c r="E52" s="2">
        <f t="shared" si="41"/>
        <v>0</v>
      </c>
      <c r="F52" s="2">
        <f t="shared" si="41"/>
        <v>0</v>
      </c>
      <c r="G52" s="2">
        <f t="shared" si="41"/>
        <v>0</v>
      </c>
      <c r="H52" s="2">
        <f t="shared" si="41"/>
        <v>0</v>
      </c>
      <c r="I52" s="2">
        <f t="shared" si="41"/>
        <v>0</v>
      </c>
      <c r="J52" s="2">
        <f t="shared" si="41"/>
        <v>0</v>
      </c>
      <c r="K52" s="2">
        <f t="shared" si="41"/>
        <v>0</v>
      </c>
      <c r="L52" s="2">
        <f t="shared" si="41"/>
        <v>0</v>
      </c>
      <c r="M52" s="2">
        <f t="shared" si="41"/>
        <v>0</v>
      </c>
      <c r="N52" s="1">
        <f>SUM(B52:M52)</f>
        <v>0</v>
      </c>
    </row>
    <row r="53" spans="1:14" ht="20.25" customHeight="1" x14ac:dyDescent="0.25">
      <c r="A53" s="3" t="s">
        <v>14</v>
      </c>
      <c r="B53" s="2">
        <f>B39-B46</f>
        <v>0</v>
      </c>
      <c r="C53" s="2">
        <f t="shared" si="41"/>
        <v>0</v>
      </c>
      <c r="D53" s="2">
        <f t="shared" si="41"/>
        <v>0</v>
      </c>
      <c r="E53" s="2">
        <f t="shared" si="41"/>
        <v>0</v>
      </c>
      <c r="F53" s="2">
        <f t="shared" si="41"/>
        <v>0</v>
      </c>
      <c r="G53" s="2">
        <f t="shared" si="41"/>
        <v>0</v>
      </c>
      <c r="H53" s="2">
        <f t="shared" si="41"/>
        <v>0</v>
      </c>
      <c r="I53" s="2">
        <f t="shared" si="41"/>
        <v>0</v>
      </c>
      <c r="J53" s="2">
        <f t="shared" si="41"/>
        <v>0</v>
      </c>
      <c r="K53" s="2">
        <f t="shared" si="41"/>
        <v>0</v>
      </c>
      <c r="L53" s="2">
        <f t="shared" si="41"/>
        <v>0</v>
      </c>
      <c r="M53" s="2">
        <f t="shared" si="41"/>
        <v>0</v>
      </c>
      <c r="N53" s="1">
        <f t="shared" ref="N53:N55" si="42">SUM(B53:M53)</f>
        <v>0</v>
      </c>
    </row>
    <row r="54" spans="1:14" ht="20.25" customHeight="1" x14ac:dyDescent="0.25">
      <c r="A54" s="3" t="s">
        <v>15</v>
      </c>
      <c r="B54" s="2">
        <f>B40-B47</f>
        <v>2.4449999999999994</v>
      </c>
      <c r="C54" s="2">
        <f t="shared" si="41"/>
        <v>0.97500000000000009</v>
      </c>
      <c r="D54" s="2">
        <f t="shared" si="41"/>
        <v>2.625</v>
      </c>
      <c r="E54" s="2">
        <f t="shared" si="41"/>
        <v>1.5750000000000002</v>
      </c>
      <c r="F54" s="2">
        <f t="shared" si="41"/>
        <v>3.4500000000000011</v>
      </c>
      <c r="G54" s="2">
        <f t="shared" si="41"/>
        <v>2.0699999999999994</v>
      </c>
      <c r="H54" s="2">
        <f t="shared" si="41"/>
        <v>1.4850000000000003</v>
      </c>
      <c r="I54" s="2">
        <f t="shared" si="41"/>
        <v>2.625</v>
      </c>
      <c r="J54" s="2">
        <f t="shared" si="41"/>
        <v>2.2349999999999994</v>
      </c>
      <c r="K54" s="2">
        <f t="shared" si="41"/>
        <v>2.8199999999999985</v>
      </c>
      <c r="L54" s="2">
        <f t="shared" si="41"/>
        <v>0.89999999999999991</v>
      </c>
      <c r="M54" s="2">
        <f t="shared" si="41"/>
        <v>1.4699999999999998</v>
      </c>
      <c r="N54" s="1">
        <f t="shared" si="42"/>
        <v>24.674999999999997</v>
      </c>
    </row>
    <row r="55" spans="1:14" ht="20.25" customHeight="1" x14ac:dyDescent="0.25">
      <c r="A55" s="3" t="s">
        <v>16</v>
      </c>
      <c r="B55" s="2">
        <f>B41-B48</f>
        <v>0</v>
      </c>
      <c r="C55" s="2">
        <f t="shared" si="41"/>
        <v>0</v>
      </c>
      <c r="D55" s="2">
        <f t="shared" si="41"/>
        <v>0</v>
      </c>
      <c r="E55" s="2">
        <f t="shared" si="41"/>
        <v>0</v>
      </c>
      <c r="F55" s="2">
        <f t="shared" si="41"/>
        <v>0</v>
      </c>
      <c r="G55" s="2">
        <f t="shared" si="41"/>
        <v>0</v>
      </c>
      <c r="H55" s="2">
        <f t="shared" si="41"/>
        <v>0</v>
      </c>
      <c r="I55" s="2">
        <f t="shared" si="41"/>
        <v>0</v>
      </c>
      <c r="J55" s="2">
        <f t="shared" si="41"/>
        <v>0</v>
      </c>
      <c r="K55" s="2">
        <f t="shared" si="41"/>
        <v>0</v>
      </c>
      <c r="L55" s="2">
        <f t="shared" si="41"/>
        <v>0</v>
      </c>
      <c r="M55" s="2">
        <f t="shared" si="41"/>
        <v>0</v>
      </c>
      <c r="N55" s="1">
        <f t="shared" si="42"/>
        <v>0</v>
      </c>
    </row>
    <row r="56" spans="1:14" ht="20.25" customHeight="1" x14ac:dyDescent="0.25">
      <c r="A56" s="4" t="s">
        <v>29</v>
      </c>
      <c r="B56" s="5">
        <f>SUM(B52:B55)</f>
        <v>2.4449999999999994</v>
      </c>
      <c r="C56" s="5">
        <f t="shared" ref="C56:N56" si="43">SUM(C52:C55)</f>
        <v>0.97500000000000009</v>
      </c>
      <c r="D56" s="5">
        <f t="shared" si="43"/>
        <v>2.625</v>
      </c>
      <c r="E56" s="5">
        <f t="shared" si="43"/>
        <v>1.5750000000000002</v>
      </c>
      <c r="F56" s="5">
        <f t="shared" si="43"/>
        <v>3.4500000000000011</v>
      </c>
      <c r="G56" s="5">
        <f t="shared" si="43"/>
        <v>2.0699999999999994</v>
      </c>
      <c r="H56" s="5">
        <f t="shared" si="43"/>
        <v>1.4850000000000003</v>
      </c>
      <c r="I56" s="5">
        <f t="shared" si="43"/>
        <v>2.625</v>
      </c>
      <c r="J56" s="5">
        <f t="shared" si="43"/>
        <v>2.2349999999999994</v>
      </c>
      <c r="K56" s="5">
        <f t="shared" si="43"/>
        <v>2.8199999999999985</v>
      </c>
      <c r="L56" s="5">
        <f t="shared" si="43"/>
        <v>0.89999999999999991</v>
      </c>
      <c r="M56" s="5">
        <f t="shared" si="43"/>
        <v>1.4699999999999998</v>
      </c>
      <c r="N56" s="5">
        <f t="shared" si="43"/>
        <v>24.674999999999997</v>
      </c>
    </row>
    <row r="58" spans="1:14" ht="20.25" customHeight="1" x14ac:dyDescent="0.25">
      <c r="A58" s="4" t="s">
        <v>34</v>
      </c>
      <c r="B58" s="5">
        <f>B56+B28</f>
        <v>2.4449999999999994</v>
      </c>
      <c r="C58" s="5">
        <f t="shared" ref="C58:N58" si="44">C56+C28</f>
        <v>0.97500000000000009</v>
      </c>
      <c r="D58" s="5">
        <f t="shared" si="44"/>
        <v>2.625</v>
      </c>
      <c r="E58" s="5">
        <f t="shared" si="44"/>
        <v>1.5750000000000002</v>
      </c>
      <c r="F58" s="5">
        <f t="shared" si="44"/>
        <v>3.4500000000000011</v>
      </c>
      <c r="G58" s="5">
        <f t="shared" si="44"/>
        <v>2.0699999999999994</v>
      </c>
      <c r="H58" s="5">
        <f t="shared" si="44"/>
        <v>1.4850000000000003</v>
      </c>
      <c r="I58" s="5">
        <f t="shared" si="44"/>
        <v>2.625</v>
      </c>
      <c r="J58" s="5">
        <f t="shared" si="44"/>
        <v>2.2349999999999994</v>
      </c>
      <c r="K58" s="5">
        <f t="shared" si="44"/>
        <v>2.8199999999999985</v>
      </c>
      <c r="L58" s="5">
        <f t="shared" si="44"/>
        <v>0.89999999999999991</v>
      </c>
      <c r="M58" s="5">
        <f t="shared" si="44"/>
        <v>1.4699999999999998</v>
      </c>
      <c r="N58" s="5">
        <f t="shared" si="44"/>
        <v>24.674999999999997</v>
      </c>
    </row>
    <row r="59" spans="1:14" ht="20.25" customHeight="1" x14ac:dyDescent="0.25">
      <c r="A59" s="4" t="s">
        <v>35</v>
      </c>
      <c r="B59" s="5">
        <f>(B58)/(B42+B14)*100</f>
        <v>21.398564677052335</v>
      </c>
      <c r="C59" s="5">
        <f t="shared" ref="C59:N59" si="45">(C58)/(C42+C14)*100</f>
        <v>15.189281819598069</v>
      </c>
      <c r="D59" s="5">
        <f t="shared" si="45"/>
        <v>20.541513420455434</v>
      </c>
      <c r="E59" s="5">
        <f t="shared" si="45"/>
        <v>17.726505346088917</v>
      </c>
      <c r="F59" s="5">
        <f t="shared" si="45"/>
        <v>21.721337278851607</v>
      </c>
      <c r="G59" s="5">
        <f t="shared" si="45"/>
        <v>18.739815317762083</v>
      </c>
      <c r="H59" s="5">
        <f t="shared" si="45"/>
        <v>17.400984298101712</v>
      </c>
      <c r="I59" s="5">
        <f t="shared" si="45"/>
        <v>20.662783375314859</v>
      </c>
      <c r="J59" s="5">
        <f t="shared" si="45"/>
        <v>18.903831514843944</v>
      </c>
      <c r="K59" s="5">
        <f t="shared" si="45"/>
        <v>19.229457892942371</v>
      </c>
      <c r="L59" s="5">
        <f t="shared" si="45"/>
        <v>13.812154696132595</v>
      </c>
      <c r="M59" s="5">
        <f t="shared" si="45"/>
        <v>16.632722335369991</v>
      </c>
      <c r="N59" s="5">
        <f t="shared" si="45"/>
        <v>19.051405982180086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M12" sqref="M12"/>
    </sheetView>
  </sheetViews>
  <sheetFormatPr defaultRowHeight="15" x14ac:dyDescent="0.25"/>
  <cols>
    <col min="1" max="1" width="45.85546875" style="1" bestFit="1" customWidth="1"/>
    <col min="2" max="12" width="10" style="2" customWidth="1"/>
    <col min="13" max="13" width="11" style="2" customWidth="1"/>
    <col min="14" max="14" width="17.7109375" style="1" bestFit="1" customWidth="1"/>
    <col min="15" max="16384" width="9.140625" style="1"/>
  </cols>
  <sheetData>
    <row r="1" spans="1:14" ht="20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18</v>
      </c>
    </row>
    <row r="2" spans="1:14" ht="20.25" customHeight="1" x14ac:dyDescent="0.25">
      <c r="A2" s="4" t="s">
        <v>36</v>
      </c>
      <c r="B2" s="5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4" t="s">
        <v>19</v>
      </c>
    </row>
    <row r="3" spans="1:14" ht="20.25" customHeight="1" x14ac:dyDescent="0.25">
      <c r="A3" s="3" t="s">
        <v>13</v>
      </c>
      <c r="B3" s="2">
        <v>50</v>
      </c>
      <c r="C3" s="2">
        <v>39</v>
      </c>
      <c r="D3" s="2">
        <v>55</v>
      </c>
      <c r="E3" s="2">
        <v>42</v>
      </c>
      <c r="F3" s="2">
        <v>25</v>
      </c>
      <c r="G3" s="2">
        <v>53</v>
      </c>
      <c r="H3" s="2">
        <v>63</v>
      </c>
      <c r="I3" s="2">
        <v>66</v>
      </c>
      <c r="J3" s="2">
        <v>48</v>
      </c>
      <c r="K3" s="2">
        <v>78</v>
      </c>
      <c r="L3" s="2">
        <v>71</v>
      </c>
      <c r="M3" s="2">
        <v>86</v>
      </c>
      <c r="N3" s="1">
        <f>SUM(B3:M3)</f>
        <v>676</v>
      </c>
    </row>
    <row r="4" spans="1:14" ht="20.25" customHeight="1" x14ac:dyDescent="0.25">
      <c r="A4" s="3" t="s">
        <v>14</v>
      </c>
      <c r="B4" s="2">
        <v>22</v>
      </c>
      <c r="C4" s="2">
        <v>28</v>
      </c>
      <c r="D4" s="2">
        <v>28</v>
      </c>
      <c r="E4" s="2">
        <v>55</v>
      </c>
      <c r="F4" s="2">
        <v>26</v>
      </c>
      <c r="G4" s="2">
        <v>42</v>
      </c>
      <c r="H4" s="2">
        <v>28</v>
      </c>
      <c r="I4" s="2">
        <v>28</v>
      </c>
      <c r="J4" s="2">
        <v>36</v>
      </c>
      <c r="K4" s="2">
        <v>50</v>
      </c>
      <c r="L4" s="2">
        <v>42</v>
      </c>
      <c r="M4" s="2">
        <v>51</v>
      </c>
      <c r="N4" s="1">
        <f t="shared" ref="N4:N6" si="0">SUM(B4:M4)</f>
        <v>436</v>
      </c>
    </row>
    <row r="5" spans="1:14" ht="20.25" customHeight="1" x14ac:dyDescent="0.25">
      <c r="A5" s="3" t="s">
        <v>15</v>
      </c>
      <c r="B5" s="2">
        <v>0</v>
      </c>
      <c r="C5" s="2">
        <v>49</v>
      </c>
      <c r="D5" s="2">
        <v>11</v>
      </c>
      <c r="E5" s="2">
        <v>11</v>
      </c>
      <c r="F5" s="2">
        <v>30</v>
      </c>
      <c r="G5" s="2">
        <v>38</v>
      </c>
      <c r="H5" s="2">
        <f>28+11</f>
        <v>39</v>
      </c>
      <c r="I5" s="2">
        <v>34</v>
      </c>
      <c r="J5" s="2">
        <v>60</v>
      </c>
      <c r="K5" s="2">
        <v>17</v>
      </c>
      <c r="L5" s="2">
        <v>32</v>
      </c>
      <c r="M5" s="2">
        <v>16</v>
      </c>
      <c r="N5" s="1">
        <f t="shared" si="0"/>
        <v>337</v>
      </c>
    </row>
    <row r="6" spans="1:14" ht="20.25" customHeight="1" x14ac:dyDescent="0.25">
      <c r="A6" s="3" t="s">
        <v>16</v>
      </c>
      <c r="B6" s="2">
        <v>26</v>
      </c>
      <c r="C6" s="2">
        <v>37</v>
      </c>
      <c r="D6" s="2">
        <v>43</v>
      </c>
      <c r="E6" s="2">
        <v>35</v>
      </c>
      <c r="F6" s="2">
        <v>44</v>
      </c>
      <c r="G6" s="2">
        <v>29</v>
      </c>
      <c r="H6" s="2">
        <v>28</v>
      </c>
      <c r="I6" s="2">
        <v>4</v>
      </c>
      <c r="J6" s="2">
        <v>29</v>
      </c>
      <c r="K6" s="2">
        <v>54</v>
      </c>
      <c r="L6" s="2">
        <v>27</v>
      </c>
      <c r="M6" s="2">
        <v>17</v>
      </c>
      <c r="N6" s="1">
        <f t="shared" si="0"/>
        <v>373</v>
      </c>
    </row>
    <row r="7" spans="1:14" ht="20.25" customHeight="1" x14ac:dyDescent="0.25">
      <c r="A7" s="4" t="s">
        <v>37</v>
      </c>
      <c r="B7" s="5">
        <f>SUM(B3:B6)</f>
        <v>98</v>
      </c>
      <c r="C7" s="5">
        <f t="shared" ref="C7:N7" si="1">SUM(C3:C6)</f>
        <v>153</v>
      </c>
      <c r="D7" s="5">
        <f t="shared" si="1"/>
        <v>137</v>
      </c>
      <c r="E7" s="5">
        <f t="shared" si="1"/>
        <v>143</v>
      </c>
      <c r="F7" s="5">
        <f t="shared" si="1"/>
        <v>125</v>
      </c>
      <c r="G7" s="5">
        <f t="shared" si="1"/>
        <v>162</v>
      </c>
      <c r="H7" s="5">
        <f t="shared" si="1"/>
        <v>158</v>
      </c>
      <c r="I7" s="5">
        <f t="shared" si="1"/>
        <v>132</v>
      </c>
      <c r="J7" s="5">
        <f t="shared" si="1"/>
        <v>173</v>
      </c>
      <c r="K7" s="5">
        <f t="shared" si="1"/>
        <v>199</v>
      </c>
      <c r="L7" s="5">
        <f t="shared" si="1"/>
        <v>172</v>
      </c>
      <c r="M7" s="5">
        <f t="shared" si="1"/>
        <v>170</v>
      </c>
      <c r="N7" s="5">
        <f t="shared" si="1"/>
        <v>1822</v>
      </c>
    </row>
    <row r="8" spans="1:14" s="8" customFormat="1" ht="20.2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20.25" customHeight="1" x14ac:dyDescent="0.25">
      <c r="A9" s="4" t="s">
        <v>39</v>
      </c>
      <c r="B9" s="5" t="str">
        <f>B2</f>
        <v>Actual</v>
      </c>
      <c r="C9" s="5" t="str">
        <f t="shared" ref="C9:M9" si="2">C2</f>
        <v>Actual</v>
      </c>
      <c r="D9" s="5" t="str">
        <f t="shared" si="2"/>
        <v>Actual</v>
      </c>
      <c r="E9" s="5" t="str">
        <f t="shared" si="2"/>
        <v>Actual</v>
      </c>
      <c r="F9" s="5" t="str">
        <f t="shared" si="2"/>
        <v>Actual</v>
      </c>
      <c r="G9" s="5" t="str">
        <f t="shared" si="2"/>
        <v>Actual</v>
      </c>
      <c r="H9" s="5" t="str">
        <f t="shared" si="2"/>
        <v>Actual</v>
      </c>
      <c r="I9" s="5" t="str">
        <f t="shared" si="2"/>
        <v>Actual</v>
      </c>
      <c r="J9" s="5" t="str">
        <f t="shared" si="2"/>
        <v>Actual</v>
      </c>
      <c r="K9" s="5" t="str">
        <f t="shared" si="2"/>
        <v>Actual</v>
      </c>
      <c r="L9" s="5" t="str">
        <f t="shared" si="2"/>
        <v>Actual</v>
      </c>
      <c r="M9" s="5" t="str">
        <f t="shared" si="2"/>
        <v>Actual</v>
      </c>
      <c r="N9" s="4" t="s">
        <v>19</v>
      </c>
    </row>
    <row r="10" spans="1:14" ht="20.25" customHeight="1" x14ac:dyDescent="0.25">
      <c r="A10" s="3" t="s">
        <v>13</v>
      </c>
      <c r="B10" s="2">
        <v>6</v>
      </c>
      <c r="C10" s="2">
        <v>4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4</v>
      </c>
      <c r="M10" s="2">
        <v>7</v>
      </c>
      <c r="N10" s="1">
        <f>SUM(B10:M10)</f>
        <v>24</v>
      </c>
    </row>
    <row r="11" spans="1:14" ht="20.25" customHeight="1" x14ac:dyDescent="0.25">
      <c r="A11" s="3" t="s">
        <v>14</v>
      </c>
      <c r="B11" s="2">
        <v>0</v>
      </c>
      <c r="C11" s="2">
        <v>0</v>
      </c>
      <c r="D11" s="2">
        <v>0</v>
      </c>
      <c r="E11" s="2">
        <v>6</v>
      </c>
      <c r="F11" s="2">
        <v>2</v>
      </c>
      <c r="G11" s="2">
        <v>2</v>
      </c>
      <c r="H11" s="2">
        <v>3</v>
      </c>
      <c r="I11" s="2">
        <v>0</v>
      </c>
      <c r="J11" s="2">
        <v>0</v>
      </c>
      <c r="K11" s="2">
        <v>0</v>
      </c>
      <c r="L11" s="2">
        <v>9</v>
      </c>
      <c r="M11" s="2">
        <v>4</v>
      </c>
      <c r="N11" s="1">
        <f t="shared" ref="N11:N13" si="3">SUM(B11:M11)</f>
        <v>26</v>
      </c>
    </row>
    <row r="12" spans="1:14" ht="20.25" customHeight="1" x14ac:dyDescent="0.25">
      <c r="A12" s="3" t="s">
        <v>15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  <c r="H12" s="2">
        <v>1</v>
      </c>
      <c r="I12" s="2">
        <v>0</v>
      </c>
      <c r="J12" s="2">
        <v>4</v>
      </c>
      <c r="K12" s="2">
        <v>4</v>
      </c>
      <c r="L12" s="2">
        <v>2</v>
      </c>
      <c r="M12" s="2">
        <v>0</v>
      </c>
      <c r="N12" s="1">
        <f t="shared" si="3"/>
        <v>16</v>
      </c>
    </row>
    <row r="13" spans="1:14" ht="20.25" customHeight="1" x14ac:dyDescent="0.25">
      <c r="A13" s="3" t="s">
        <v>16</v>
      </c>
      <c r="B13" s="2">
        <v>2</v>
      </c>
      <c r="C13" s="2">
        <v>0</v>
      </c>
      <c r="D13" s="2">
        <v>0</v>
      </c>
      <c r="E13" s="2">
        <v>0</v>
      </c>
      <c r="F13" s="2">
        <v>2</v>
      </c>
      <c r="G13" s="2">
        <v>1</v>
      </c>
      <c r="H13" s="2">
        <v>0</v>
      </c>
      <c r="I13" s="2">
        <v>0</v>
      </c>
      <c r="J13" s="2">
        <v>0</v>
      </c>
      <c r="K13" s="2">
        <v>14</v>
      </c>
      <c r="L13" s="2">
        <v>10</v>
      </c>
      <c r="M13" s="2">
        <v>0</v>
      </c>
      <c r="N13" s="1">
        <f t="shared" si="3"/>
        <v>29</v>
      </c>
    </row>
    <row r="14" spans="1:14" ht="20.25" customHeight="1" x14ac:dyDescent="0.25">
      <c r="A14" s="4" t="s">
        <v>38</v>
      </c>
      <c r="B14" s="5">
        <f>SUM(B10:B13)</f>
        <v>8</v>
      </c>
      <c r="C14" s="5">
        <f t="shared" ref="C14" si="4">SUM(C10:C13)</f>
        <v>4</v>
      </c>
      <c r="D14" s="5">
        <f t="shared" ref="D14" si="5">SUM(D10:D13)</f>
        <v>3</v>
      </c>
      <c r="E14" s="5">
        <f t="shared" ref="E14" si="6">SUM(E10:E13)</f>
        <v>11</v>
      </c>
      <c r="F14" s="5">
        <f t="shared" ref="F14" si="7">SUM(F10:F13)</f>
        <v>4</v>
      </c>
      <c r="G14" s="5">
        <f t="shared" ref="G14" si="8">SUM(G10:G13)</f>
        <v>3</v>
      </c>
      <c r="H14" s="5">
        <f t="shared" ref="H14" si="9">SUM(H10:H13)</f>
        <v>4</v>
      </c>
      <c r="I14" s="5">
        <f t="shared" ref="I14" si="10">SUM(I10:I13)</f>
        <v>0</v>
      </c>
      <c r="J14" s="5">
        <f t="shared" ref="J14" si="11">SUM(J10:J13)</f>
        <v>4</v>
      </c>
      <c r="K14" s="5">
        <f t="shared" ref="K14" si="12">SUM(K10:K13)</f>
        <v>18</v>
      </c>
      <c r="L14" s="5">
        <f t="shared" ref="L14" si="13">SUM(L10:L13)</f>
        <v>25</v>
      </c>
      <c r="M14" s="5">
        <f t="shared" ref="M14" si="14">SUM(M10:M13)</f>
        <v>11</v>
      </c>
      <c r="N14" s="5">
        <f t="shared" ref="N14" si="15">SUM(N10:N13)</f>
        <v>95</v>
      </c>
    </row>
    <row r="16" spans="1:14" ht="20.25" customHeight="1" x14ac:dyDescent="0.25">
      <c r="A16" s="4" t="s">
        <v>39</v>
      </c>
      <c r="B16" s="5" t="str">
        <f>B9</f>
        <v>Actual</v>
      </c>
      <c r="C16" s="5" t="str">
        <f t="shared" ref="C16:M16" si="16">C9</f>
        <v>Actual</v>
      </c>
      <c r="D16" s="5" t="str">
        <f t="shared" si="16"/>
        <v>Actual</v>
      </c>
      <c r="E16" s="5" t="str">
        <f t="shared" si="16"/>
        <v>Actual</v>
      </c>
      <c r="F16" s="5" t="str">
        <f t="shared" si="16"/>
        <v>Actual</v>
      </c>
      <c r="G16" s="5" t="str">
        <f t="shared" si="16"/>
        <v>Actual</v>
      </c>
      <c r="H16" s="5" t="str">
        <f t="shared" si="16"/>
        <v>Actual</v>
      </c>
      <c r="I16" s="5" t="str">
        <f t="shared" si="16"/>
        <v>Actual</v>
      </c>
      <c r="J16" s="5" t="str">
        <f t="shared" si="16"/>
        <v>Actual</v>
      </c>
      <c r="K16" s="5" t="str">
        <f t="shared" si="16"/>
        <v>Actual</v>
      </c>
      <c r="L16" s="5" t="str">
        <f t="shared" si="16"/>
        <v>Actual</v>
      </c>
      <c r="M16" s="5" t="str">
        <f t="shared" si="16"/>
        <v>Actual</v>
      </c>
      <c r="N16" s="4" t="s">
        <v>19</v>
      </c>
    </row>
    <row r="17" spans="1:14" ht="20.25" customHeight="1" x14ac:dyDescent="0.25">
      <c r="A17" s="3" t="s">
        <v>13</v>
      </c>
      <c r="B17" s="2">
        <f>B10/B3*100</f>
        <v>12</v>
      </c>
      <c r="C17" s="2">
        <f t="shared" ref="C17:M17" si="17">C10/C3*100</f>
        <v>10.256410256410255</v>
      </c>
      <c r="D17" s="2">
        <f t="shared" si="17"/>
        <v>5.4545454545454541</v>
      </c>
      <c r="E17" s="2">
        <f t="shared" si="17"/>
        <v>0</v>
      </c>
      <c r="F17" s="2">
        <f t="shared" si="17"/>
        <v>0</v>
      </c>
      <c r="G17" s="2">
        <f t="shared" si="17"/>
        <v>0</v>
      </c>
      <c r="H17" s="2">
        <f t="shared" si="17"/>
        <v>0</v>
      </c>
      <c r="I17" s="2">
        <f t="shared" si="17"/>
        <v>0</v>
      </c>
      <c r="J17" s="2">
        <f t="shared" si="17"/>
        <v>0</v>
      </c>
      <c r="K17" s="2">
        <f t="shared" si="17"/>
        <v>0</v>
      </c>
      <c r="L17" s="2">
        <f t="shared" si="17"/>
        <v>5.6338028169014089</v>
      </c>
      <c r="M17" s="2">
        <f t="shared" si="17"/>
        <v>8.1395348837209305</v>
      </c>
      <c r="N17" s="2">
        <f t="shared" ref="N17" si="18">N10/N3*100</f>
        <v>3.5502958579881656</v>
      </c>
    </row>
    <row r="18" spans="1:14" ht="20.25" customHeight="1" x14ac:dyDescent="0.25">
      <c r="A18" s="3" t="s">
        <v>14</v>
      </c>
      <c r="B18" s="2">
        <f>B11/B4*100</f>
        <v>0</v>
      </c>
      <c r="C18" s="2">
        <f t="shared" ref="C18:M18" si="19">C11/C4*100</f>
        <v>0</v>
      </c>
      <c r="D18" s="2">
        <f t="shared" si="19"/>
        <v>0</v>
      </c>
      <c r="E18" s="2">
        <f t="shared" si="19"/>
        <v>10.909090909090908</v>
      </c>
      <c r="F18" s="2">
        <f t="shared" si="19"/>
        <v>7.6923076923076925</v>
      </c>
      <c r="G18" s="2">
        <f t="shared" si="19"/>
        <v>4.7619047619047619</v>
      </c>
      <c r="H18" s="2">
        <f t="shared" si="19"/>
        <v>10.714285714285714</v>
      </c>
      <c r="I18" s="2">
        <f t="shared" si="19"/>
        <v>0</v>
      </c>
      <c r="J18" s="2">
        <f t="shared" si="19"/>
        <v>0</v>
      </c>
      <c r="K18" s="2">
        <f t="shared" si="19"/>
        <v>0</v>
      </c>
      <c r="L18" s="2">
        <f t="shared" si="19"/>
        <v>21.428571428571427</v>
      </c>
      <c r="M18" s="2">
        <f t="shared" si="19"/>
        <v>7.8431372549019605</v>
      </c>
      <c r="N18" s="2">
        <f t="shared" ref="N18" si="20">N11/N4*100</f>
        <v>5.9633027522935782</v>
      </c>
    </row>
    <row r="19" spans="1:14" ht="20.25" customHeight="1" x14ac:dyDescent="0.25">
      <c r="A19" s="3" t="s">
        <v>15</v>
      </c>
      <c r="B19" s="2">
        <v>0</v>
      </c>
      <c r="C19" s="2">
        <f t="shared" ref="C19:M19" si="21">C12/C5*100</f>
        <v>0</v>
      </c>
      <c r="D19" s="2">
        <f t="shared" si="21"/>
        <v>0</v>
      </c>
      <c r="E19" s="2">
        <f t="shared" si="21"/>
        <v>45.454545454545453</v>
      </c>
      <c r="F19" s="2">
        <f t="shared" si="21"/>
        <v>0</v>
      </c>
      <c r="G19" s="2">
        <f t="shared" si="21"/>
        <v>0</v>
      </c>
      <c r="H19" s="2">
        <f t="shared" si="21"/>
        <v>2.5641025641025639</v>
      </c>
      <c r="I19" s="2">
        <f t="shared" si="21"/>
        <v>0</v>
      </c>
      <c r="J19" s="2">
        <f t="shared" si="21"/>
        <v>6.666666666666667</v>
      </c>
      <c r="K19" s="2">
        <f t="shared" si="21"/>
        <v>23.52941176470588</v>
      </c>
      <c r="L19" s="2">
        <f t="shared" si="21"/>
        <v>6.25</v>
      </c>
      <c r="M19" s="2">
        <f t="shared" si="21"/>
        <v>0</v>
      </c>
      <c r="N19" s="2">
        <f t="shared" ref="N19" si="22">N12/N5*100</f>
        <v>4.7477744807121667</v>
      </c>
    </row>
    <row r="20" spans="1:14" ht="20.25" customHeight="1" x14ac:dyDescent="0.25">
      <c r="A20" s="3" t="s">
        <v>16</v>
      </c>
      <c r="B20" s="2">
        <f>B13/B6*100</f>
        <v>7.6923076923076925</v>
      </c>
      <c r="C20" s="2">
        <f t="shared" ref="C20:M20" si="23">C13/C6*100</f>
        <v>0</v>
      </c>
      <c r="D20" s="2">
        <f t="shared" si="23"/>
        <v>0</v>
      </c>
      <c r="E20" s="2">
        <f t="shared" si="23"/>
        <v>0</v>
      </c>
      <c r="F20" s="2">
        <f t="shared" si="23"/>
        <v>4.5454545454545459</v>
      </c>
      <c r="G20" s="2">
        <f t="shared" si="23"/>
        <v>3.4482758620689653</v>
      </c>
      <c r="H20" s="2">
        <f t="shared" si="23"/>
        <v>0</v>
      </c>
      <c r="I20" s="2">
        <f t="shared" si="23"/>
        <v>0</v>
      </c>
      <c r="J20" s="2">
        <f t="shared" si="23"/>
        <v>0</v>
      </c>
      <c r="K20" s="2">
        <f t="shared" si="23"/>
        <v>25.925925925925924</v>
      </c>
      <c r="L20" s="2">
        <f t="shared" si="23"/>
        <v>37.037037037037038</v>
      </c>
      <c r="M20" s="2">
        <f t="shared" si="23"/>
        <v>0</v>
      </c>
      <c r="N20" s="2">
        <f t="shared" ref="N20:N21" si="24">N13/N6*100</f>
        <v>7.7747989276139409</v>
      </c>
    </row>
    <row r="21" spans="1:14" ht="20.25" customHeight="1" x14ac:dyDescent="0.25">
      <c r="A21" s="4" t="s">
        <v>40</v>
      </c>
      <c r="B21" s="5">
        <f>B14/B7*100</f>
        <v>8.1632653061224492</v>
      </c>
      <c r="C21" s="5">
        <f t="shared" ref="C21:M21" si="25">C14/C7*100</f>
        <v>2.6143790849673203</v>
      </c>
      <c r="D21" s="5">
        <f t="shared" si="25"/>
        <v>2.1897810218978102</v>
      </c>
      <c r="E21" s="5">
        <f t="shared" si="25"/>
        <v>7.6923076923076925</v>
      </c>
      <c r="F21" s="5">
        <f t="shared" si="25"/>
        <v>3.2</v>
      </c>
      <c r="G21" s="5">
        <f t="shared" si="25"/>
        <v>1.8518518518518516</v>
      </c>
      <c r="H21" s="5">
        <f t="shared" si="25"/>
        <v>2.5316455696202533</v>
      </c>
      <c r="I21" s="5">
        <f t="shared" si="25"/>
        <v>0</v>
      </c>
      <c r="J21" s="5">
        <f t="shared" si="25"/>
        <v>2.3121387283236992</v>
      </c>
      <c r="K21" s="5">
        <f t="shared" si="25"/>
        <v>9.0452261306532673</v>
      </c>
      <c r="L21" s="5">
        <f t="shared" si="25"/>
        <v>14.534883720930234</v>
      </c>
      <c r="M21" s="5">
        <f t="shared" si="25"/>
        <v>6.4705882352941186</v>
      </c>
      <c r="N21" s="5">
        <f t="shared" si="24"/>
        <v>5.2140504939626782</v>
      </c>
    </row>
    <row r="23" spans="1:14" ht="18.75" customHeight="1" x14ac:dyDescent="0.25">
      <c r="A23" s="1" t="s">
        <v>41</v>
      </c>
      <c r="B23" s="2">
        <f>B7*6%</f>
        <v>5.88</v>
      </c>
      <c r="C23" s="2">
        <f t="shared" ref="C23:N23" si="26">C7*6%</f>
        <v>9.18</v>
      </c>
      <c r="D23" s="2">
        <f t="shared" si="26"/>
        <v>8.2199999999999989</v>
      </c>
      <c r="E23" s="2">
        <f t="shared" si="26"/>
        <v>8.58</v>
      </c>
      <c r="F23" s="2">
        <f t="shared" si="26"/>
        <v>7.5</v>
      </c>
      <c r="G23" s="2">
        <f t="shared" si="26"/>
        <v>9.7199999999999989</v>
      </c>
      <c r="H23" s="2">
        <f t="shared" si="26"/>
        <v>9.48</v>
      </c>
      <c r="I23" s="2">
        <f t="shared" si="26"/>
        <v>7.92</v>
      </c>
      <c r="J23" s="2">
        <f t="shared" si="26"/>
        <v>10.379999999999999</v>
      </c>
      <c r="K23" s="2">
        <f t="shared" si="26"/>
        <v>11.94</v>
      </c>
      <c r="L23" s="2">
        <f t="shared" si="26"/>
        <v>10.32</v>
      </c>
      <c r="M23" s="2">
        <f t="shared" si="26"/>
        <v>10.199999999999999</v>
      </c>
      <c r="N23" s="2">
        <f t="shared" si="26"/>
        <v>109.32</v>
      </c>
    </row>
    <row r="24" spans="1:14" ht="18.75" customHeight="1" x14ac:dyDescent="0.25">
      <c r="A24" s="1" t="s">
        <v>42</v>
      </c>
      <c r="B24" s="2">
        <f>B7*B21%</f>
        <v>8</v>
      </c>
      <c r="C24" s="2">
        <f t="shared" ref="C24:N24" si="27">C7*C21%</f>
        <v>4</v>
      </c>
      <c r="D24" s="2">
        <f t="shared" si="27"/>
        <v>3</v>
      </c>
      <c r="E24" s="2">
        <f t="shared" si="27"/>
        <v>11</v>
      </c>
      <c r="F24" s="2">
        <f t="shared" si="27"/>
        <v>4</v>
      </c>
      <c r="G24" s="2">
        <f t="shared" si="27"/>
        <v>3</v>
      </c>
      <c r="H24" s="2">
        <f t="shared" si="27"/>
        <v>4.0000000000000009</v>
      </c>
      <c r="I24" s="2">
        <f t="shared" si="27"/>
        <v>0</v>
      </c>
      <c r="J24" s="2">
        <f t="shared" si="27"/>
        <v>4</v>
      </c>
      <c r="K24" s="2">
        <f t="shared" si="27"/>
        <v>18</v>
      </c>
      <c r="L24" s="2">
        <f t="shared" si="27"/>
        <v>25</v>
      </c>
      <c r="M24" s="2">
        <f t="shared" si="27"/>
        <v>11.000000000000002</v>
      </c>
      <c r="N24" s="2">
        <f t="shared" si="27"/>
        <v>95</v>
      </c>
    </row>
    <row r="25" spans="1:14" ht="18.75" customHeight="1" x14ac:dyDescent="0.25">
      <c r="B25" s="2">
        <f>B23-B24</f>
        <v>-2.12</v>
      </c>
      <c r="C25" s="2">
        <f t="shared" ref="C25:N25" si="28">C23-C24</f>
        <v>5.18</v>
      </c>
      <c r="D25" s="2">
        <f t="shared" si="28"/>
        <v>5.2199999999999989</v>
      </c>
      <c r="E25" s="2">
        <f t="shared" si="28"/>
        <v>-2.42</v>
      </c>
      <c r="F25" s="2">
        <f t="shared" si="28"/>
        <v>3.5</v>
      </c>
      <c r="G25" s="2">
        <f t="shared" si="28"/>
        <v>6.7199999999999989</v>
      </c>
      <c r="H25" s="2">
        <f t="shared" si="28"/>
        <v>5.4799999999999995</v>
      </c>
      <c r="I25" s="2">
        <f t="shared" si="28"/>
        <v>7.92</v>
      </c>
      <c r="J25" s="2">
        <f t="shared" si="28"/>
        <v>6.379999999999999</v>
      </c>
      <c r="K25" s="2">
        <f t="shared" si="28"/>
        <v>-6.0600000000000005</v>
      </c>
      <c r="L25" s="2">
        <f t="shared" si="28"/>
        <v>-14.68</v>
      </c>
      <c r="M25" s="2">
        <f t="shared" si="28"/>
        <v>-0.80000000000000249</v>
      </c>
      <c r="N25" s="2">
        <f t="shared" si="28"/>
        <v>14.319999999999993</v>
      </c>
    </row>
    <row r="26" spans="1:14" ht="18.75" customHeight="1" x14ac:dyDescent="0.25">
      <c r="A26" s="4" t="s">
        <v>43</v>
      </c>
      <c r="B26" s="5">
        <f>B25*4500/100000</f>
        <v>-9.5399999999999999E-2</v>
      </c>
      <c r="C26" s="5">
        <f t="shared" ref="C26:N26" si="29">C25*4500/100000</f>
        <v>0.2331</v>
      </c>
      <c r="D26" s="5">
        <f t="shared" si="29"/>
        <v>0.23489999999999997</v>
      </c>
      <c r="E26" s="5">
        <f t="shared" si="29"/>
        <v>-0.1089</v>
      </c>
      <c r="F26" s="5">
        <f t="shared" si="29"/>
        <v>0.1575</v>
      </c>
      <c r="G26" s="5">
        <f t="shared" si="29"/>
        <v>0.30239999999999995</v>
      </c>
      <c r="H26" s="5">
        <f t="shared" si="29"/>
        <v>0.24659999999999996</v>
      </c>
      <c r="I26" s="5">
        <f t="shared" si="29"/>
        <v>0.35639999999999999</v>
      </c>
      <c r="J26" s="5">
        <f t="shared" si="29"/>
        <v>0.28709999999999997</v>
      </c>
      <c r="K26" s="5">
        <f t="shared" si="29"/>
        <v>-0.27270000000000005</v>
      </c>
      <c r="L26" s="5">
        <f t="shared" si="29"/>
        <v>-0.66059999999999997</v>
      </c>
      <c r="M26" s="5">
        <f t="shared" si="29"/>
        <v>-3.6000000000000115E-2</v>
      </c>
      <c r="N26" s="5">
        <f t="shared" si="29"/>
        <v>0.64439999999999975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7" workbookViewId="0">
      <selection activeCell="H26" sqref="H26"/>
    </sheetView>
  </sheetViews>
  <sheetFormatPr defaultRowHeight="15" x14ac:dyDescent="0.25"/>
  <cols>
    <col min="1" max="1" width="38.7109375" style="1" bestFit="1" customWidth="1"/>
    <col min="2" max="12" width="10" style="2" customWidth="1"/>
    <col min="13" max="13" width="11" style="2" customWidth="1"/>
    <col min="14" max="14" width="17.7109375" style="1" bestFit="1" customWidth="1"/>
    <col min="15" max="16384" width="9.140625" style="1"/>
  </cols>
  <sheetData>
    <row r="1" spans="1:14" ht="20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18</v>
      </c>
    </row>
    <row r="2" spans="1:14" ht="20.25" customHeight="1" x14ac:dyDescent="0.25">
      <c r="A2" s="4" t="s">
        <v>44</v>
      </c>
      <c r="B2" s="5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4" t="s">
        <v>19</v>
      </c>
    </row>
    <row r="3" spans="1:14" ht="20.25" customHeight="1" x14ac:dyDescent="0.25">
      <c r="A3" s="3" t="s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">
        <f>SUM(B3:M3)</f>
        <v>0</v>
      </c>
    </row>
    <row r="4" spans="1:14" ht="20.25" customHeight="1" x14ac:dyDescent="0.25">
      <c r="A4" s="3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1">
        <f t="shared" ref="N4:N6" si="0">SUM(B4:M4)</f>
        <v>0</v>
      </c>
    </row>
    <row r="5" spans="1:14" ht="20.25" customHeight="1" x14ac:dyDescent="0.25">
      <c r="A5" s="3" t="s">
        <v>15</v>
      </c>
      <c r="B5" s="2">
        <v>120</v>
      </c>
      <c r="C5" s="2">
        <v>65</v>
      </c>
      <c r="D5" s="2">
        <v>135</v>
      </c>
      <c r="E5" s="2">
        <v>70</v>
      </c>
      <c r="F5" s="2">
        <v>205</v>
      </c>
      <c r="G5" s="2">
        <v>138</v>
      </c>
      <c r="H5" s="2">
        <v>99</v>
      </c>
      <c r="I5" s="2">
        <v>175</v>
      </c>
      <c r="J5" s="2">
        <v>149</v>
      </c>
      <c r="K5" s="2">
        <v>172</v>
      </c>
      <c r="L5" s="2">
        <v>45</v>
      </c>
      <c r="M5" s="2">
        <v>98</v>
      </c>
      <c r="N5" s="1">
        <f t="shared" si="0"/>
        <v>1471</v>
      </c>
    </row>
    <row r="6" spans="1:14" ht="20.25" customHeight="1" x14ac:dyDescent="0.25">
      <c r="A6" s="3" t="s">
        <v>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1">
        <f t="shared" si="0"/>
        <v>0</v>
      </c>
    </row>
    <row r="7" spans="1:14" ht="20.25" customHeight="1" x14ac:dyDescent="0.25">
      <c r="A7" s="4" t="s">
        <v>28</v>
      </c>
      <c r="B7" s="5">
        <f t="shared" ref="B7:N7" si="1">SUM(B3:B6)</f>
        <v>120</v>
      </c>
      <c r="C7" s="5">
        <f t="shared" si="1"/>
        <v>65</v>
      </c>
      <c r="D7" s="5">
        <f t="shared" si="1"/>
        <v>135</v>
      </c>
      <c r="E7" s="5">
        <f t="shared" si="1"/>
        <v>70</v>
      </c>
      <c r="F7" s="5">
        <f t="shared" si="1"/>
        <v>205</v>
      </c>
      <c r="G7" s="5">
        <f t="shared" si="1"/>
        <v>138</v>
      </c>
      <c r="H7" s="5">
        <f t="shared" si="1"/>
        <v>99</v>
      </c>
      <c r="I7" s="5">
        <f t="shared" si="1"/>
        <v>175</v>
      </c>
      <c r="J7" s="5">
        <f t="shared" si="1"/>
        <v>149</v>
      </c>
      <c r="K7" s="5">
        <f t="shared" si="1"/>
        <v>172</v>
      </c>
      <c r="L7" s="5">
        <f t="shared" si="1"/>
        <v>45</v>
      </c>
      <c r="M7" s="5">
        <f t="shared" si="1"/>
        <v>98</v>
      </c>
      <c r="N7" s="5">
        <f t="shared" si="1"/>
        <v>1471</v>
      </c>
    </row>
    <row r="8" spans="1:14" ht="20.2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20.25" customHeight="1" x14ac:dyDescent="0.25">
      <c r="A9" s="4" t="s">
        <v>45</v>
      </c>
      <c r="B9" s="5" t="str">
        <f t="shared" ref="B9:F9" si="2">B2</f>
        <v>Actual</v>
      </c>
      <c r="C9" s="5" t="str">
        <f t="shared" si="2"/>
        <v>Actual</v>
      </c>
      <c r="D9" s="5" t="str">
        <f t="shared" si="2"/>
        <v>Actual</v>
      </c>
      <c r="E9" s="5" t="str">
        <f t="shared" si="2"/>
        <v>Actual</v>
      </c>
      <c r="F9" s="5" t="str">
        <f t="shared" si="2"/>
        <v>Actual</v>
      </c>
      <c r="G9" s="5" t="str">
        <f>G2</f>
        <v>Actual</v>
      </c>
      <c r="H9" s="5" t="str">
        <f t="shared" ref="H9:M9" si="3">H2</f>
        <v>Actual</v>
      </c>
      <c r="I9" s="5" t="str">
        <f t="shared" si="3"/>
        <v>Actual</v>
      </c>
      <c r="J9" s="5" t="str">
        <f t="shared" si="3"/>
        <v>Actual</v>
      </c>
      <c r="K9" s="5" t="str">
        <f t="shared" si="3"/>
        <v>Actual</v>
      </c>
      <c r="L9" s="5" t="str">
        <f t="shared" si="3"/>
        <v>Actual</v>
      </c>
      <c r="M9" s="5" t="str">
        <f t="shared" si="3"/>
        <v>Actual</v>
      </c>
      <c r="N9" s="4" t="s">
        <v>19</v>
      </c>
    </row>
    <row r="10" spans="1:14" ht="20.25" customHeight="1" x14ac:dyDescent="0.25">
      <c r="A10" s="3" t="s">
        <v>13</v>
      </c>
      <c r="B10" s="2">
        <f>(B3*9600)/100000</f>
        <v>0</v>
      </c>
      <c r="C10" s="2">
        <f t="shared" ref="C10:M10" si="4">(C3*9600)/100000</f>
        <v>0</v>
      </c>
      <c r="D10" s="2">
        <f t="shared" si="4"/>
        <v>0</v>
      </c>
      <c r="E10" s="2">
        <f t="shared" si="4"/>
        <v>0</v>
      </c>
      <c r="F10" s="2">
        <f t="shared" si="4"/>
        <v>0</v>
      </c>
      <c r="G10" s="2">
        <f t="shared" si="4"/>
        <v>0</v>
      </c>
      <c r="H10" s="2">
        <f t="shared" si="4"/>
        <v>0</v>
      </c>
      <c r="I10" s="2">
        <f t="shared" si="4"/>
        <v>0</v>
      </c>
      <c r="J10" s="2">
        <f t="shared" si="4"/>
        <v>0</v>
      </c>
      <c r="K10" s="2">
        <f t="shared" si="4"/>
        <v>0</v>
      </c>
      <c r="L10" s="2">
        <f t="shared" si="4"/>
        <v>0</v>
      </c>
      <c r="M10" s="2">
        <f t="shared" si="4"/>
        <v>0</v>
      </c>
      <c r="N10" s="1">
        <f>SUM(B10:M10)</f>
        <v>0</v>
      </c>
    </row>
    <row r="11" spans="1:14" ht="20.25" customHeight="1" x14ac:dyDescent="0.25">
      <c r="A11" s="3" t="s">
        <v>14</v>
      </c>
      <c r="B11" s="2">
        <f>(B4*13000)/100000</f>
        <v>0</v>
      </c>
      <c r="C11" s="2">
        <f t="shared" ref="C11:M11" si="5">(C4*13000)/100000</f>
        <v>0</v>
      </c>
      <c r="D11" s="2">
        <f t="shared" si="5"/>
        <v>0</v>
      </c>
      <c r="E11" s="2">
        <f t="shared" si="5"/>
        <v>0</v>
      </c>
      <c r="F11" s="2">
        <f t="shared" si="5"/>
        <v>0</v>
      </c>
      <c r="G11" s="2">
        <f t="shared" si="5"/>
        <v>0</v>
      </c>
      <c r="H11" s="2">
        <f t="shared" si="5"/>
        <v>0</v>
      </c>
      <c r="I11" s="2">
        <f t="shared" si="5"/>
        <v>0</v>
      </c>
      <c r="J11" s="2">
        <f t="shared" si="5"/>
        <v>0</v>
      </c>
      <c r="K11" s="2">
        <f t="shared" si="5"/>
        <v>0</v>
      </c>
      <c r="L11" s="2">
        <f t="shared" si="5"/>
        <v>0</v>
      </c>
      <c r="M11" s="2">
        <f t="shared" si="5"/>
        <v>0</v>
      </c>
      <c r="N11" s="1">
        <f t="shared" ref="N11:N13" si="6">SUM(B11:M11)</f>
        <v>0</v>
      </c>
    </row>
    <row r="12" spans="1:14" ht="20.25" customHeight="1" x14ac:dyDescent="0.25">
      <c r="A12" s="3" t="s">
        <v>15</v>
      </c>
      <c r="B12" s="2">
        <f>(B5*9600)/100000</f>
        <v>11.52</v>
      </c>
      <c r="C12" s="2">
        <f t="shared" ref="C12:M12" si="7">(C5*9600)/100000</f>
        <v>6.24</v>
      </c>
      <c r="D12" s="2">
        <f t="shared" si="7"/>
        <v>12.96</v>
      </c>
      <c r="E12" s="2">
        <f t="shared" si="7"/>
        <v>6.72</v>
      </c>
      <c r="F12" s="2">
        <f t="shared" si="7"/>
        <v>19.68</v>
      </c>
      <c r="G12" s="2">
        <f t="shared" si="7"/>
        <v>13.247999999999999</v>
      </c>
      <c r="H12" s="2">
        <f t="shared" si="7"/>
        <v>9.5039999999999996</v>
      </c>
      <c r="I12" s="2">
        <f t="shared" si="7"/>
        <v>16.8</v>
      </c>
      <c r="J12" s="2">
        <f t="shared" si="7"/>
        <v>14.304</v>
      </c>
      <c r="K12" s="2">
        <f t="shared" si="7"/>
        <v>16.512</v>
      </c>
      <c r="L12" s="2">
        <f t="shared" si="7"/>
        <v>4.32</v>
      </c>
      <c r="M12" s="2">
        <f t="shared" si="7"/>
        <v>9.4079999999999995</v>
      </c>
      <c r="N12" s="1">
        <f t="shared" si="6"/>
        <v>141.21599999999998</v>
      </c>
    </row>
    <row r="13" spans="1:14" ht="20.25" customHeight="1" x14ac:dyDescent="0.25">
      <c r="A13" s="3" t="s">
        <v>16</v>
      </c>
      <c r="B13" s="2">
        <f t="shared" ref="B13:M13" si="8">(B6*9600)/100000</f>
        <v>0</v>
      </c>
      <c r="C13" s="2">
        <f t="shared" si="8"/>
        <v>0</v>
      </c>
      <c r="D13" s="2">
        <f t="shared" si="8"/>
        <v>0</v>
      </c>
      <c r="E13" s="2">
        <f t="shared" si="8"/>
        <v>0</v>
      </c>
      <c r="F13" s="2">
        <f t="shared" si="8"/>
        <v>0</v>
      </c>
      <c r="G13" s="2">
        <f t="shared" si="8"/>
        <v>0</v>
      </c>
      <c r="H13" s="2">
        <f t="shared" si="8"/>
        <v>0</v>
      </c>
      <c r="I13" s="2">
        <f t="shared" si="8"/>
        <v>0</v>
      </c>
      <c r="J13" s="2">
        <f t="shared" si="8"/>
        <v>0</v>
      </c>
      <c r="K13" s="2">
        <f t="shared" si="8"/>
        <v>0</v>
      </c>
      <c r="L13" s="2">
        <f t="shared" si="8"/>
        <v>0</v>
      </c>
      <c r="M13" s="2">
        <f t="shared" si="8"/>
        <v>0</v>
      </c>
      <c r="N13" s="1">
        <f t="shared" si="6"/>
        <v>0</v>
      </c>
    </row>
    <row r="14" spans="1:14" ht="20.25" customHeight="1" x14ac:dyDescent="0.25">
      <c r="A14" s="4" t="s">
        <v>29</v>
      </c>
      <c r="B14" s="5">
        <f>SUM(B10:B13)</f>
        <v>11.52</v>
      </c>
      <c r="C14" s="5">
        <f t="shared" ref="C14:N14" si="9">SUM(C10:C13)</f>
        <v>6.24</v>
      </c>
      <c r="D14" s="5">
        <f t="shared" si="9"/>
        <v>12.96</v>
      </c>
      <c r="E14" s="5">
        <f t="shared" si="9"/>
        <v>6.72</v>
      </c>
      <c r="F14" s="5">
        <f t="shared" si="9"/>
        <v>19.68</v>
      </c>
      <c r="G14" s="5">
        <f t="shared" si="9"/>
        <v>13.247999999999999</v>
      </c>
      <c r="H14" s="5">
        <f t="shared" si="9"/>
        <v>9.5039999999999996</v>
      </c>
      <c r="I14" s="5">
        <f t="shared" si="9"/>
        <v>16.8</v>
      </c>
      <c r="J14" s="5">
        <f t="shared" si="9"/>
        <v>14.304</v>
      </c>
      <c r="K14" s="5">
        <f t="shared" si="9"/>
        <v>16.512</v>
      </c>
      <c r="L14" s="5">
        <f t="shared" si="9"/>
        <v>4.32</v>
      </c>
      <c r="M14" s="5">
        <f t="shared" si="9"/>
        <v>9.4079999999999995</v>
      </c>
      <c r="N14" s="5">
        <f t="shared" si="9"/>
        <v>141.21599999999998</v>
      </c>
    </row>
    <row r="16" spans="1:14" ht="20.25" customHeight="1" x14ac:dyDescent="0.25">
      <c r="A16" s="4" t="s">
        <v>46</v>
      </c>
      <c r="B16" s="5" t="str">
        <f t="shared" ref="B16:F16" si="10">B9</f>
        <v>Actual</v>
      </c>
      <c r="C16" s="5" t="str">
        <f t="shared" si="10"/>
        <v>Actual</v>
      </c>
      <c r="D16" s="5" t="str">
        <f t="shared" si="10"/>
        <v>Actual</v>
      </c>
      <c r="E16" s="5" t="str">
        <f t="shared" si="10"/>
        <v>Actual</v>
      </c>
      <c r="F16" s="5" t="str">
        <f t="shared" si="10"/>
        <v>Actual</v>
      </c>
      <c r="G16" s="5" t="str">
        <f>G9</f>
        <v>Actual</v>
      </c>
      <c r="H16" s="5" t="str">
        <f t="shared" ref="H16:M16" si="11">H9</f>
        <v>Actual</v>
      </c>
      <c r="I16" s="5" t="str">
        <f t="shared" si="11"/>
        <v>Actual</v>
      </c>
      <c r="J16" s="5" t="str">
        <f t="shared" si="11"/>
        <v>Actual</v>
      </c>
      <c r="K16" s="5" t="str">
        <f t="shared" si="11"/>
        <v>Actual</v>
      </c>
      <c r="L16" s="5" t="str">
        <f t="shared" si="11"/>
        <v>Actual</v>
      </c>
      <c r="M16" s="5" t="str">
        <f t="shared" si="11"/>
        <v>Actual</v>
      </c>
      <c r="N16" s="4" t="s">
        <v>19</v>
      </c>
    </row>
    <row r="17" spans="1:14" ht="20.25" customHeight="1" x14ac:dyDescent="0.25">
      <c r="A17" s="3" t="s">
        <v>13</v>
      </c>
      <c r="B17" s="2">
        <f>(B3*9600)/100000</f>
        <v>0</v>
      </c>
      <c r="C17" s="2">
        <f t="shared" ref="C17:J17" si="12">(C3*9600)/100000</f>
        <v>0</v>
      </c>
      <c r="D17" s="2">
        <f t="shared" si="12"/>
        <v>0</v>
      </c>
      <c r="E17" s="2">
        <f t="shared" si="12"/>
        <v>0</v>
      </c>
      <c r="F17" s="2">
        <f t="shared" si="12"/>
        <v>0</v>
      </c>
      <c r="G17" s="2">
        <f t="shared" si="12"/>
        <v>0</v>
      </c>
      <c r="H17" s="2">
        <f t="shared" si="12"/>
        <v>0</v>
      </c>
      <c r="I17" s="2">
        <f t="shared" si="12"/>
        <v>0</v>
      </c>
      <c r="J17" s="2">
        <f t="shared" si="12"/>
        <v>0</v>
      </c>
      <c r="K17" s="2">
        <f>(K3*9400)/100000</f>
        <v>0</v>
      </c>
      <c r="L17" s="2">
        <f t="shared" ref="L17:M17" si="13">(L3*9400)/100000</f>
        <v>0</v>
      </c>
      <c r="M17" s="2">
        <f t="shared" si="13"/>
        <v>0</v>
      </c>
      <c r="N17" s="1">
        <f>SUM(B17:M17)</f>
        <v>0</v>
      </c>
    </row>
    <row r="18" spans="1:14" ht="20.25" customHeight="1" x14ac:dyDescent="0.25">
      <c r="A18" s="3" t="s">
        <v>14</v>
      </c>
      <c r="B18" s="2">
        <f>(B4*13000)/100000</f>
        <v>0</v>
      </c>
      <c r="C18" s="2">
        <f t="shared" ref="C18:K18" si="14">(C4*13000)/100000</f>
        <v>0</v>
      </c>
      <c r="D18" s="2">
        <f t="shared" si="14"/>
        <v>0</v>
      </c>
      <c r="E18" s="2">
        <f t="shared" si="14"/>
        <v>0</v>
      </c>
      <c r="F18" s="2">
        <f t="shared" si="14"/>
        <v>0</v>
      </c>
      <c r="G18" s="2">
        <f t="shared" si="14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K18" s="2">
        <f t="shared" si="14"/>
        <v>0</v>
      </c>
      <c r="L18" s="2">
        <f t="shared" ref="L18:M18" si="15">(L4*13000)/100000</f>
        <v>0</v>
      </c>
      <c r="M18" s="2">
        <f t="shared" si="15"/>
        <v>0</v>
      </c>
      <c r="N18" s="1">
        <f t="shared" ref="N18:N20" si="16">SUM(B18:M18)</f>
        <v>0</v>
      </c>
    </row>
    <row r="19" spans="1:14" ht="20.25" customHeight="1" x14ac:dyDescent="0.25">
      <c r="A19" s="3" t="s">
        <v>15</v>
      </c>
      <c r="B19" s="2">
        <f>(B5*9400)/100000</f>
        <v>11.28</v>
      </c>
      <c r="C19" s="2">
        <f t="shared" ref="C19:M19" si="17">(C5*9400)/100000</f>
        <v>6.11</v>
      </c>
      <c r="D19" s="2">
        <f t="shared" si="17"/>
        <v>12.69</v>
      </c>
      <c r="E19" s="2">
        <f t="shared" si="17"/>
        <v>6.58</v>
      </c>
      <c r="F19" s="2">
        <f t="shared" si="17"/>
        <v>19.27</v>
      </c>
      <c r="G19" s="2">
        <f t="shared" si="17"/>
        <v>12.972</v>
      </c>
      <c r="H19" s="2">
        <f t="shared" si="17"/>
        <v>9.3059999999999992</v>
      </c>
      <c r="I19" s="2">
        <f t="shared" si="17"/>
        <v>16.45</v>
      </c>
      <c r="J19" s="2">
        <f t="shared" si="17"/>
        <v>14.006</v>
      </c>
      <c r="K19" s="2">
        <f t="shared" si="17"/>
        <v>16.167999999999999</v>
      </c>
      <c r="L19" s="2">
        <f t="shared" si="17"/>
        <v>4.2300000000000004</v>
      </c>
      <c r="M19" s="2">
        <f t="shared" si="17"/>
        <v>9.2119999999999997</v>
      </c>
      <c r="N19" s="1">
        <f t="shared" si="16"/>
        <v>138.27399999999997</v>
      </c>
    </row>
    <row r="20" spans="1:14" ht="20.25" customHeight="1" x14ac:dyDescent="0.25">
      <c r="A20" s="3" t="s">
        <v>16</v>
      </c>
      <c r="B20" s="2">
        <f>(B6*9600)/100000</f>
        <v>0</v>
      </c>
      <c r="C20" s="2">
        <f t="shared" ref="C20:J20" si="18">(C6*9600)/100000</f>
        <v>0</v>
      </c>
      <c r="D20" s="2">
        <f t="shared" si="18"/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>(K6*9400)/100000</f>
        <v>0</v>
      </c>
      <c r="L20" s="2">
        <f t="shared" ref="L20:M20" si="19">(L6*9400)/100000</f>
        <v>0</v>
      </c>
      <c r="M20" s="2">
        <f t="shared" si="19"/>
        <v>0</v>
      </c>
      <c r="N20" s="1">
        <f t="shared" si="16"/>
        <v>0</v>
      </c>
    </row>
    <row r="21" spans="1:14" ht="20.25" customHeight="1" x14ac:dyDescent="0.25">
      <c r="A21" s="4" t="s">
        <v>29</v>
      </c>
      <c r="B21" s="5">
        <f>SUM(B17:B20)</f>
        <v>11.28</v>
      </c>
      <c r="C21" s="5">
        <f t="shared" ref="C21:N21" si="20">SUM(C17:C20)</f>
        <v>6.11</v>
      </c>
      <c r="D21" s="5">
        <f t="shared" si="20"/>
        <v>12.69</v>
      </c>
      <c r="E21" s="5">
        <f t="shared" si="20"/>
        <v>6.58</v>
      </c>
      <c r="F21" s="5">
        <f t="shared" si="20"/>
        <v>19.27</v>
      </c>
      <c r="G21" s="5">
        <f t="shared" si="20"/>
        <v>12.972</v>
      </c>
      <c r="H21" s="5">
        <f t="shared" si="20"/>
        <v>9.3059999999999992</v>
      </c>
      <c r="I21" s="5">
        <f t="shared" si="20"/>
        <v>16.45</v>
      </c>
      <c r="J21" s="5">
        <f t="shared" si="20"/>
        <v>14.006</v>
      </c>
      <c r="K21" s="5">
        <f t="shared" si="20"/>
        <v>16.167999999999999</v>
      </c>
      <c r="L21" s="5">
        <f t="shared" si="20"/>
        <v>4.2300000000000004</v>
      </c>
      <c r="M21" s="5">
        <f t="shared" si="20"/>
        <v>9.2119999999999997</v>
      </c>
      <c r="N21" s="5">
        <f t="shared" si="20"/>
        <v>138.27399999999997</v>
      </c>
    </row>
    <row r="23" spans="1:14" ht="20.25" customHeight="1" x14ac:dyDescent="0.25">
      <c r="A23" s="4" t="s">
        <v>47</v>
      </c>
      <c r="B23" s="5" t="str">
        <f t="shared" ref="B23:F23" si="21">B16</f>
        <v>Actual</v>
      </c>
      <c r="C23" s="5" t="str">
        <f t="shared" si="21"/>
        <v>Actual</v>
      </c>
      <c r="D23" s="5" t="str">
        <f t="shared" si="21"/>
        <v>Actual</v>
      </c>
      <c r="E23" s="5" t="str">
        <f t="shared" si="21"/>
        <v>Actual</v>
      </c>
      <c r="F23" s="5" t="str">
        <f t="shared" si="21"/>
        <v>Actual</v>
      </c>
      <c r="G23" s="5" t="str">
        <f>G16</f>
        <v>Actual</v>
      </c>
      <c r="H23" s="5" t="str">
        <f t="shared" ref="H23:M23" si="22">H16</f>
        <v>Actual</v>
      </c>
      <c r="I23" s="5" t="str">
        <f t="shared" si="22"/>
        <v>Actual</v>
      </c>
      <c r="J23" s="5" t="str">
        <f t="shared" si="22"/>
        <v>Actual</v>
      </c>
      <c r="K23" s="5" t="str">
        <f t="shared" si="22"/>
        <v>Actual</v>
      </c>
      <c r="L23" s="5" t="str">
        <f t="shared" si="22"/>
        <v>Actual</v>
      </c>
      <c r="M23" s="5" t="str">
        <f t="shared" si="22"/>
        <v>Actual</v>
      </c>
      <c r="N23" s="4" t="s">
        <v>19</v>
      </c>
    </row>
    <row r="24" spans="1:14" ht="20.25" customHeight="1" x14ac:dyDescent="0.25">
      <c r="A24" s="3" t="s">
        <v>13</v>
      </c>
      <c r="B24" s="2">
        <f>B10-B17</f>
        <v>0</v>
      </c>
      <c r="C24" s="2">
        <f t="shared" ref="C24:M27" si="23">C10-C17</f>
        <v>0</v>
      </c>
      <c r="D24" s="2">
        <f t="shared" si="23"/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1">
        <f>SUM(B24:M24)</f>
        <v>0</v>
      </c>
    </row>
    <row r="25" spans="1:14" ht="20.25" customHeight="1" x14ac:dyDescent="0.25">
      <c r="A25" s="3" t="s">
        <v>14</v>
      </c>
      <c r="B25" s="2">
        <f>B11-B18</f>
        <v>0</v>
      </c>
      <c r="C25" s="2">
        <f t="shared" si="23"/>
        <v>0</v>
      </c>
      <c r="D25" s="2">
        <f t="shared" si="23"/>
        <v>0</v>
      </c>
      <c r="E25" s="2">
        <f t="shared" si="23"/>
        <v>0</v>
      </c>
      <c r="F25" s="2">
        <f t="shared" si="23"/>
        <v>0</v>
      </c>
      <c r="G25" s="2">
        <f t="shared" si="23"/>
        <v>0</v>
      </c>
      <c r="H25" s="2">
        <f t="shared" si="23"/>
        <v>0</v>
      </c>
      <c r="I25" s="2">
        <f t="shared" si="23"/>
        <v>0</v>
      </c>
      <c r="J25" s="2">
        <f t="shared" si="23"/>
        <v>0</v>
      </c>
      <c r="K25" s="2">
        <f t="shared" si="23"/>
        <v>0</v>
      </c>
      <c r="L25" s="2">
        <f t="shared" si="23"/>
        <v>0</v>
      </c>
      <c r="M25" s="2">
        <f t="shared" si="23"/>
        <v>0</v>
      </c>
      <c r="N25" s="1">
        <f t="shared" ref="N25:N27" si="24">SUM(B25:M25)</f>
        <v>0</v>
      </c>
    </row>
    <row r="26" spans="1:14" ht="20.25" customHeight="1" x14ac:dyDescent="0.25">
      <c r="A26" s="3" t="s">
        <v>15</v>
      </c>
      <c r="B26" s="2">
        <f>B12-B19</f>
        <v>0.24000000000000021</v>
      </c>
      <c r="C26" s="2">
        <f t="shared" si="23"/>
        <v>0.12999999999999989</v>
      </c>
      <c r="D26" s="2">
        <f t="shared" si="23"/>
        <v>0.27000000000000135</v>
      </c>
      <c r="E26" s="2">
        <f t="shared" si="23"/>
        <v>0.13999999999999968</v>
      </c>
      <c r="F26" s="2">
        <f t="shared" si="23"/>
        <v>0.41000000000000014</v>
      </c>
      <c r="G26" s="2">
        <f t="shared" si="23"/>
        <v>0.2759999999999998</v>
      </c>
      <c r="H26" s="2">
        <f t="shared" si="23"/>
        <v>0.1980000000000004</v>
      </c>
      <c r="I26" s="2">
        <f t="shared" si="23"/>
        <v>0.35000000000000142</v>
      </c>
      <c r="J26" s="2">
        <f t="shared" si="23"/>
        <v>0.29800000000000004</v>
      </c>
      <c r="K26" s="2">
        <f t="shared" si="23"/>
        <v>0.34400000000000119</v>
      </c>
      <c r="L26" s="2">
        <f t="shared" si="23"/>
        <v>8.9999999999999858E-2</v>
      </c>
      <c r="M26" s="2">
        <f t="shared" si="23"/>
        <v>0.19599999999999973</v>
      </c>
      <c r="N26" s="1">
        <f t="shared" si="24"/>
        <v>2.9420000000000037</v>
      </c>
    </row>
    <row r="27" spans="1:14" ht="20.25" customHeight="1" x14ac:dyDescent="0.25">
      <c r="A27" s="3" t="s">
        <v>16</v>
      </c>
      <c r="B27" s="2">
        <f>B13-B20</f>
        <v>0</v>
      </c>
      <c r="C27" s="2">
        <f t="shared" si="23"/>
        <v>0</v>
      </c>
      <c r="D27" s="2">
        <f t="shared" si="23"/>
        <v>0</v>
      </c>
      <c r="E27" s="2">
        <f t="shared" si="23"/>
        <v>0</v>
      </c>
      <c r="F27" s="2">
        <f t="shared" si="23"/>
        <v>0</v>
      </c>
      <c r="G27" s="2">
        <f t="shared" si="23"/>
        <v>0</v>
      </c>
      <c r="H27" s="2">
        <f t="shared" si="23"/>
        <v>0</v>
      </c>
      <c r="I27" s="2">
        <f t="shared" si="23"/>
        <v>0</v>
      </c>
      <c r="J27" s="2">
        <f t="shared" si="23"/>
        <v>0</v>
      </c>
      <c r="K27" s="2">
        <f t="shared" si="23"/>
        <v>0</v>
      </c>
      <c r="L27" s="2">
        <f t="shared" si="23"/>
        <v>0</v>
      </c>
      <c r="M27" s="2">
        <f t="shared" si="23"/>
        <v>0</v>
      </c>
      <c r="N27" s="1">
        <f t="shared" si="24"/>
        <v>0</v>
      </c>
    </row>
    <row r="28" spans="1:14" ht="20.25" customHeight="1" x14ac:dyDescent="0.25">
      <c r="A28" s="4" t="s">
        <v>29</v>
      </c>
      <c r="B28" s="5">
        <f>SUM(B24:B27)</f>
        <v>0.24000000000000021</v>
      </c>
      <c r="C28" s="5">
        <f t="shared" ref="C28:N28" si="25">SUM(C24:C27)</f>
        <v>0.12999999999999989</v>
      </c>
      <c r="D28" s="5">
        <f t="shared" si="25"/>
        <v>0.27000000000000135</v>
      </c>
      <c r="E28" s="5">
        <f t="shared" si="25"/>
        <v>0.13999999999999968</v>
      </c>
      <c r="F28" s="5">
        <f t="shared" si="25"/>
        <v>0.41000000000000014</v>
      </c>
      <c r="G28" s="5">
        <f t="shared" si="25"/>
        <v>0.2759999999999998</v>
      </c>
      <c r="H28" s="5">
        <f t="shared" si="25"/>
        <v>0.1980000000000004</v>
      </c>
      <c r="I28" s="5">
        <f t="shared" si="25"/>
        <v>0.35000000000000142</v>
      </c>
      <c r="J28" s="5">
        <f t="shared" si="25"/>
        <v>0.29800000000000004</v>
      </c>
      <c r="K28" s="5">
        <f t="shared" si="25"/>
        <v>0.34400000000000119</v>
      </c>
      <c r="L28" s="5">
        <f t="shared" si="25"/>
        <v>8.9999999999999858E-2</v>
      </c>
      <c r="M28" s="5">
        <f t="shared" si="25"/>
        <v>0.19599999999999973</v>
      </c>
      <c r="N28" s="5">
        <f t="shared" si="25"/>
        <v>2.9420000000000037</v>
      </c>
    </row>
    <row r="30" spans="1:14" ht="20.25" customHeight="1" x14ac:dyDescent="0.25">
      <c r="A30" s="4" t="s">
        <v>48</v>
      </c>
      <c r="B30" s="5">
        <f>B28</f>
        <v>0.24000000000000021</v>
      </c>
      <c r="C30" s="5">
        <f t="shared" ref="C30:N30" si="26">C28</f>
        <v>0.12999999999999989</v>
      </c>
      <c r="D30" s="5">
        <f t="shared" si="26"/>
        <v>0.27000000000000135</v>
      </c>
      <c r="E30" s="5">
        <f t="shared" si="26"/>
        <v>0.13999999999999968</v>
      </c>
      <c r="F30" s="5">
        <f t="shared" si="26"/>
        <v>0.41000000000000014</v>
      </c>
      <c r="G30" s="5">
        <f t="shared" si="26"/>
        <v>0.2759999999999998</v>
      </c>
      <c r="H30" s="5">
        <f t="shared" si="26"/>
        <v>0.1980000000000004</v>
      </c>
      <c r="I30" s="5">
        <f t="shared" si="26"/>
        <v>0.35000000000000142</v>
      </c>
      <c r="J30" s="5">
        <f t="shared" si="26"/>
        <v>0.29800000000000004</v>
      </c>
      <c r="K30" s="5">
        <f t="shared" si="26"/>
        <v>0.34400000000000119</v>
      </c>
      <c r="L30" s="5">
        <f t="shared" si="26"/>
        <v>8.9999999999999858E-2</v>
      </c>
      <c r="M30" s="5">
        <f t="shared" si="26"/>
        <v>0.19599999999999973</v>
      </c>
      <c r="N30" s="5">
        <f t="shared" si="26"/>
        <v>2.9420000000000037</v>
      </c>
    </row>
    <row r="31" spans="1:14" ht="20.25" customHeight="1" x14ac:dyDescent="0.25">
      <c r="A31" s="4" t="s">
        <v>49</v>
      </c>
      <c r="B31" s="5">
        <f>(B30)/(B14)*100</f>
        <v>2.0833333333333353</v>
      </c>
      <c r="C31" s="5">
        <f t="shared" ref="C31:N31" si="27">(C30)/(C14)*100</f>
        <v>2.0833333333333313</v>
      </c>
      <c r="D31" s="5">
        <f t="shared" si="27"/>
        <v>2.0833333333333437</v>
      </c>
      <c r="E31" s="5">
        <f t="shared" si="27"/>
        <v>2.0833333333333286</v>
      </c>
      <c r="F31" s="5">
        <f t="shared" si="27"/>
        <v>2.0833333333333344</v>
      </c>
      <c r="G31" s="5">
        <f t="shared" si="27"/>
        <v>2.0833333333333317</v>
      </c>
      <c r="H31" s="5">
        <f t="shared" si="27"/>
        <v>2.0833333333333379</v>
      </c>
      <c r="I31" s="5">
        <f t="shared" si="27"/>
        <v>2.0833333333333415</v>
      </c>
      <c r="J31" s="5">
        <f t="shared" si="27"/>
        <v>2.0833333333333335</v>
      </c>
      <c r="K31" s="5">
        <f t="shared" si="27"/>
        <v>2.0833333333333406</v>
      </c>
      <c r="L31" s="5">
        <f t="shared" si="27"/>
        <v>2.0833333333333299</v>
      </c>
      <c r="M31" s="5">
        <f t="shared" si="27"/>
        <v>2.0833333333333304</v>
      </c>
      <c r="N31" s="5">
        <f t="shared" si="27"/>
        <v>2.0833333333333361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- Spandan Savings</vt:lpstr>
      <vt:lpstr>Survey Charges</vt:lpstr>
      <vt:lpstr>Clearance Charges</vt:lpstr>
      <vt:lpstr>Buffer Charges</vt:lpstr>
      <vt:lpstr>CFS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Pardale</dc:creator>
  <cp:lastModifiedBy>Pramod  Pardale</cp:lastModifiedBy>
  <cp:lastPrinted>2016-01-22T10:50:27Z</cp:lastPrinted>
  <dcterms:created xsi:type="dcterms:W3CDTF">2016-01-22T08:34:30Z</dcterms:created>
  <dcterms:modified xsi:type="dcterms:W3CDTF">2017-04-20T07:59:29Z</dcterms:modified>
</cp:coreProperties>
</file>