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345" windowWidth="5715" windowHeight="7500" firstSheet="7" activeTab="16"/>
  </bookViews>
  <sheets>
    <sheet name="Sheet1" sheetId="1" state="hidden" r:id="rId1"/>
    <sheet name="Sheet2" sheetId="2" state="hidden" r:id="rId2"/>
    <sheet name="Sheet3" sheetId="3" state="hidden" r:id="rId3"/>
    <sheet name="Sheet4" sheetId="4" state="hidden" r:id="rId4"/>
    <sheet name="Sheet5" sheetId="5" state="hidden" r:id="rId5"/>
    <sheet name="Sheet6" sheetId="6" state="hidden" r:id="rId6"/>
    <sheet name="SNOP vs Actual" sheetId="7" r:id="rId7"/>
    <sheet name="Downtime" sheetId="8" r:id="rId8"/>
    <sheet name="Yields" sheetId="9" state="hidden" r:id="rId9"/>
    <sheet name="GDP" sheetId="10" r:id="rId10"/>
    <sheet name="GLC" sheetId="11" r:id="rId11"/>
    <sheet name="LST yield" sheetId="15" r:id="rId12"/>
    <sheet name="JST yield" sheetId="16" r:id="rId13"/>
    <sheet name="summary" sheetId="17" r:id="rId14"/>
    <sheet name="Sheet7" sheetId="12" r:id="rId15"/>
    <sheet name="Sheet8" sheetId="13" r:id="rId16"/>
    <sheet name="Sheet9" sheetId="14" r:id="rId17"/>
  </sheets>
  <externalReferences>
    <externalReference r:id="rId18"/>
    <externalReference r:id="rId19"/>
    <externalReference r:id="rId20"/>
    <externalReference r:id="rId21"/>
  </externalReferences>
  <calcPr calcId="145621"/>
</workbook>
</file>

<file path=xl/calcChain.xml><?xml version="1.0" encoding="utf-8"?>
<calcChain xmlns="http://schemas.openxmlformats.org/spreadsheetml/2006/main">
  <c r="P17" i="8" l="1"/>
  <c r="S17" i="8"/>
  <c r="T17" i="8" l="1"/>
  <c r="N17" i="8"/>
  <c r="M17" i="8"/>
  <c r="N27" i="15" l="1"/>
  <c r="N19" i="15"/>
  <c r="L19" i="15"/>
  <c r="N15" i="15"/>
  <c r="L39" i="15"/>
  <c r="M39" i="15"/>
  <c r="L11" i="15"/>
  <c r="M11" i="15"/>
  <c r="M6" i="15"/>
  <c r="N6" i="15"/>
  <c r="G33" i="17" l="1"/>
  <c r="X32" i="17"/>
  <c r="V32" i="17"/>
  <c r="U32" i="17"/>
  <c r="T32" i="17"/>
  <c r="R32" i="17"/>
  <c r="Q32" i="17"/>
  <c r="S32" i="17" s="1"/>
  <c r="J32" i="17"/>
  <c r="I32" i="17"/>
  <c r="H32" i="17"/>
  <c r="X31" i="17"/>
  <c r="U31" i="17"/>
  <c r="T31" i="17"/>
  <c r="V31" i="17" s="1"/>
  <c r="R31" i="17"/>
  <c r="Q31" i="17"/>
  <c r="S31" i="17" s="1"/>
  <c r="J31" i="17"/>
  <c r="I31" i="17"/>
  <c r="H31" i="17"/>
  <c r="X30" i="17"/>
  <c r="V30" i="17"/>
  <c r="U30" i="17"/>
  <c r="T30" i="17"/>
  <c r="J30" i="17"/>
  <c r="H30" i="17"/>
  <c r="X29" i="17"/>
  <c r="U29" i="17"/>
  <c r="T29" i="17"/>
  <c r="V29" i="17" s="1"/>
  <c r="J29" i="17"/>
  <c r="H29" i="17"/>
  <c r="X28" i="17"/>
  <c r="V28" i="17"/>
  <c r="U28" i="17"/>
  <c r="T28" i="17"/>
  <c r="T33" i="17" s="1"/>
  <c r="J28" i="17"/>
  <c r="H28" i="17"/>
  <c r="X27" i="17"/>
  <c r="X26" i="17"/>
  <c r="U26" i="17"/>
  <c r="V26" i="17" s="1"/>
  <c r="T26" i="17"/>
  <c r="J26" i="17"/>
  <c r="H26" i="17"/>
  <c r="X25" i="17"/>
  <c r="U25" i="17"/>
  <c r="T25" i="17"/>
  <c r="V25" i="17" s="1"/>
  <c r="S25" i="17"/>
  <c r="R25" i="17"/>
  <c r="Q25" i="17"/>
  <c r="J25" i="17"/>
  <c r="I25" i="17"/>
  <c r="H25" i="17"/>
  <c r="X24" i="17"/>
  <c r="U24" i="17"/>
  <c r="T24" i="17"/>
  <c r="V24" i="17" s="1"/>
  <c r="R24" i="17"/>
  <c r="Q24" i="17"/>
  <c r="S24" i="17" s="1"/>
  <c r="J24" i="17"/>
  <c r="I24" i="17"/>
  <c r="H24" i="17"/>
  <c r="X23" i="17"/>
  <c r="U23" i="17"/>
  <c r="U33" i="17" s="1"/>
  <c r="T23" i="17"/>
  <c r="V23" i="17" s="1"/>
  <c r="S23" i="17"/>
  <c r="R23" i="17"/>
  <c r="R33" i="17" s="1"/>
  <c r="Q23" i="17"/>
  <c r="Q33" i="17" s="1"/>
  <c r="J23" i="17"/>
  <c r="J33" i="17" s="1"/>
  <c r="I23" i="17"/>
  <c r="I33" i="17" s="1"/>
  <c r="H23" i="17"/>
  <c r="H33" i="17" s="1"/>
  <c r="Z22" i="17"/>
  <c r="Y22" i="17"/>
  <c r="X22" i="17"/>
  <c r="D22" i="17"/>
  <c r="V16" i="17"/>
  <c r="P14" i="17"/>
  <c r="P13" i="17"/>
  <c r="P12" i="17"/>
  <c r="P11" i="17"/>
  <c r="P10" i="17"/>
  <c r="P9" i="17"/>
  <c r="P8" i="17"/>
  <c r="P7" i="17"/>
  <c r="P6" i="17"/>
  <c r="P5" i="17"/>
  <c r="P4" i="17"/>
  <c r="L21" i="16"/>
  <c r="Q21" i="16" s="1"/>
  <c r="L19" i="16"/>
  <c r="Q19" i="16" s="1"/>
  <c r="L17" i="16"/>
  <c r="K17" i="16"/>
  <c r="J17" i="16"/>
  <c r="H17" i="16"/>
  <c r="G17" i="16"/>
  <c r="L15" i="16"/>
  <c r="K15" i="16"/>
  <c r="J15" i="16"/>
  <c r="H15" i="16"/>
  <c r="G15" i="16"/>
  <c r="H13" i="16"/>
  <c r="Q13" i="16" s="1"/>
  <c r="H11" i="16"/>
  <c r="Q11" i="16" s="1"/>
  <c r="H9" i="16"/>
  <c r="G9" i="16"/>
  <c r="H7" i="16"/>
  <c r="G7" i="16"/>
  <c r="L5" i="16"/>
  <c r="K5" i="16"/>
  <c r="J5" i="16"/>
  <c r="I5" i="16"/>
  <c r="G5" i="16"/>
  <c r="E5" i="16"/>
  <c r="D5" i="16"/>
  <c r="Q5" i="16" s="1"/>
  <c r="L3" i="16"/>
  <c r="K3" i="16"/>
  <c r="J3" i="16"/>
  <c r="I3" i="16"/>
  <c r="G3" i="16"/>
  <c r="E3" i="16"/>
  <c r="D3" i="16"/>
  <c r="K47" i="15"/>
  <c r="K46" i="15"/>
  <c r="O46" i="15" s="1"/>
  <c r="O47" i="15" s="1"/>
  <c r="K44" i="15"/>
  <c r="K38" i="15"/>
  <c r="J38" i="15"/>
  <c r="I38" i="15"/>
  <c r="H38" i="15"/>
  <c r="K36" i="15"/>
  <c r="J36" i="15"/>
  <c r="I36" i="15"/>
  <c r="H36" i="15"/>
  <c r="J34" i="15"/>
  <c r="H34" i="15"/>
  <c r="F34" i="15"/>
  <c r="E34" i="15"/>
  <c r="J32" i="15"/>
  <c r="H32" i="15"/>
  <c r="F32" i="15"/>
  <c r="E32" i="15"/>
  <c r="F30" i="15"/>
  <c r="F28" i="15"/>
  <c r="F31" i="15" s="1"/>
  <c r="O31" i="15" s="1"/>
  <c r="G27" i="15"/>
  <c r="K26" i="15"/>
  <c r="J26" i="15"/>
  <c r="G26" i="15"/>
  <c r="K24" i="15"/>
  <c r="J24" i="15"/>
  <c r="G24" i="15"/>
  <c r="K22" i="15"/>
  <c r="K23" i="15" s="1"/>
  <c r="G22" i="15"/>
  <c r="G23" i="15" s="1"/>
  <c r="O23" i="15" s="1"/>
  <c r="D22" i="15"/>
  <c r="K20" i="15"/>
  <c r="G20" i="15"/>
  <c r="D20" i="15"/>
  <c r="K18" i="15"/>
  <c r="I18" i="15"/>
  <c r="H18" i="15"/>
  <c r="G18" i="15"/>
  <c r="F18" i="15"/>
  <c r="E18" i="15"/>
  <c r="D18" i="15"/>
  <c r="C18" i="15"/>
  <c r="K16" i="15"/>
  <c r="I16" i="15"/>
  <c r="I19" i="15" s="1"/>
  <c r="H16" i="15"/>
  <c r="G16" i="15"/>
  <c r="F16" i="15"/>
  <c r="E16" i="15"/>
  <c r="E19" i="15" s="1"/>
  <c r="D16" i="15"/>
  <c r="D19" i="15" s="1"/>
  <c r="C16" i="15"/>
  <c r="K14" i="15"/>
  <c r="G14" i="15"/>
  <c r="K12" i="15"/>
  <c r="G12" i="15"/>
  <c r="K10" i="15"/>
  <c r="J10" i="15"/>
  <c r="I10" i="15"/>
  <c r="G10" i="15"/>
  <c r="E10" i="15"/>
  <c r="K8" i="15"/>
  <c r="J8" i="15"/>
  <c r="I8" i="15"/>
  <c r="G8" i="15"/>
  <c r="E8" i="15"/>
  <c r="L6" i="15"/>
  <c r="K5" i="15"/>
  <c r="I5" i="15"/>
  <c r="H5" i="15"/>
  <c r="G5" i="15"/>
  <c r="F5" i="15"/>
  <c r="E5" i="15"/>
  <c r="D5" i="15"/>
  <c r="C5" i="15"/>
  <c r="K3" i="15"/>
  <c r="K6" i="15" s="1"/>
  <c r="I3" i="15"/>
  <c r="I6" i="15" s="1"/>
  <c r="H3" i="15"/>
  <c r="G3" i="15"/>
  <c r="F3" i="15"/>
  <c r="F6" i="15" s="1"/>
  <c r="E3" i="15"/>
  <c r="E6" i="15" s="1"/>
  <c r="D3" i="15"/>
  <c r="C3" i="15"/>
  <c r="J94" i="14"/>
  <c r="J93" i="14"/>
  <c r="E93" i="14"/>
  <c r="E94" i="14" s="1"/>
  <c r="S94" i="14" s="1"/>
  <c r="R91" i="14"/>
  <c r="Q91" i="14"/>
  <c r="R90" i="14"/>
  <c r="Q90" i="14"/>
  <c r="R89" i="14"/>
  <c r="Q89" i="14"/>
  <c r="Q88" i="14"/>
  <c r="R88" i="14" s="1"/>
  <c r="S88" i="14" s="1"/>
  <c r="Q87" i="14"/>
  <c r="E85" i="14"/>
  <c r="O84" i="14"/>
  <c r="O85" i="14" s="1"/>
  <c r="E84" i="14"/>
  <c r="D84" i="14"/>
  <c r="D85" i="14" s="1"/>
  <c r="Q82" i="14"/>
  <c r="R82" i="14" s="1"/>
  <c r="Q81" i="14"/>
  <c r="R81" i="14" s="1"/>
  <c r="Q80" i="14"/>
  <c r="R80" i="14" s="1"/>
  <c r="R79" i="14"/>
  <c r="Q79" i="14"/>
  <c r="Q78" i="14"/>
  <c r="O75" i="14"/>
  <c r="S75" i="14" s="1"/>
  <c r="O74" i="14"/>
  <c r="N74" i="14"/>
  <c r="N75" i="14" s="1"/>
  <c r="R72" i="14"/>
  <c r="Q72" i="14"/>
  <c r="R71" i="14"/>
  <c r="Q71" i="14"/>
  <c r="R70" i="14"/>
  <c r="Q70" i="14"/>
  <c r="Q69" i="14"/>
  <c r="R69" i="14" s="1"/>
  <c r="S69" i="14" s="1"/>
  <c r="Q68" i="14"/>
  <c r="O64" i="14"/>
  <c r="O65" i="14" s="1"/>
  <c r="N64" i="14"/>
  <c r="N65" i="14" s="1"/>
  <c r="M64" i="14"/>
  <c r="M65" i="14" s="1"/>
  <c r="L64" i="14"/>
  <c r="L65" i="14" s="1"/>
  <c r="Q63" i="14"/>
  <c r="R62" i="14"/>
  <c r="Q62" i="14"/>
  <c r="R61" i="14"/>
  <c r="Q61" i="14"/>
  <c r="R60" i="14"/>
  <c r="Q60" i="14"/>
  <c r="Q59" i="14"/>
  <c r="R59" i="14" s="1"/>
  <c r="S59" i="14" s="1"/>
  <c r="Q58" i="14"/>
  <c r="N54" i="14"/>
  <c r="N55" i="14" s="1"/>
  <c r="M54" i="14"/>
  <c r="M55" i="14" s="1"/>
  <c r="J54" i="14"/>
  <c r="J55" i="14" s="1"/>
  <c r="L53" i="14"/>
  <c r="L54" i="14" s="1"/>
  <c r="L55" i="14" s="1"/>
  <c r="R52" i="14"/>
  <c r="Q52" i="14"/>
  <c r="R51" i="14"/>
  <c r="Q51" i="14"/>
  <c r="R50" i="14"/>
  <c r="Q50" i="14"/>
  <c r="Q49" i="14"/>
  <c r="R49" i="14" s="1"/>
  <c r="S49" i="14" s="1"/>
  <c r="Q48" i="14"/>
  <c r="O45" i="14"/>
  <c r="O46" i="14" s="1"/>
  <c r="N45" i="14"/>
  <c r="N46" i="14" s="1"/>
  <c r="M45" i="14"/>
  <c r="M46" i="14" s="1"/>
  <c r="K45" i="14"/>
  <c r="K46" i="14" s="1"/>
  <c r="I45" i="14"/>
  <c r="I46" i="14" s="1"/>
  <c r="F45" i="14"/>
  <c r="F46" i="14" s="1"/>
  <c r="E45" i="14"/>
  <c r="E46" i="14" s="1"/>
  <c r="D45" i="14"/>
  <c r="D46" i="14" s="1"/>
  <c r="Q44" i="14"/>
  <c r="R43" i="14"/>
  <c r="Q43" i="14"/>
  <c r="R42" i="14"/>
  <c r="Q42" i="14"/>
  <c r="R41" i="14"/>
  <c r="Q41" i="14"/>
  <c r="Q40" i="14"/>
  <c r="R40" i="14" s="1"/>
  <c r="S40" i="14" s="1"/>
  <c r="Q39" i="14"/>
  <c r="K37" i="14"/>
  <c r="O36" i="14"/>
  <c r="O37" i="14" s="1"/>
  <c r="K36" i="14"/>
  <c r="H36" i="14"/>
  <c r="H37" i="14" s="1"/>
  <c r="S37" i="14" s="1"/>
  <c r="Q35" i="14"/>
  <c r="R34" i="14"/>
  <c r="Q34" i="14"/>
  <c r="R33" i="14"/>
  <c r="Q33" i="14"/>
  <c r="R32" i="14"/>
  <c r="Q32" i="14"/>
  <c r="Q31" i="14"/>
  <c r="R31" i="14" s="1"/>
  <c r="S31" i="14" s="1"/>
  <c r="Q30" i="14"/>
  <c r="M28" i="14"/>
  <c r="K28" i="14"/>
  <c r="I28" i="14"/>
  <c r="G28" i="14"/>
  <c r="E28" i="14"/>
  <c r="O27" i="14"/>
  <c r="O28" i="14" s="1"/>
  <c r="M27" i="14"/>
  <c r="L27" i="14"/>
  <c r="L28" i="14" s="1"/>
  <c r="K27" i="14"/>
  <c r="J27" i="14"/>
  <c r="J28" i="14" s="1"/>
  <c r="I27" i="14"/>
  <c r="H27" i="14"/>
  <c r="H28" i="14" s="1"/>
  <c r="G27" i="14"/>
  <c r="F27" i="14"/>
  <c r="F28" i="14" s="1"/>
  <c r="E27" i="14"/>
  <c r="D27" i="14"/>
  <c r="D28" i="14" s="1"/>
  <c r="Q26" i="14"/>
  <c r="R25" i="14"/>
  <c r="Q25" i="14"/>
  <c r="R24" i="14"/>
  <c r="Q24" i="14"/>
  <c r="R23" i="14"/>
  <c r="Q23" i="14"/>
  <c r="Q22" i="14"/>
  <c r="R22" i="14" s="1"/>
  <c r="S22" i="14" s="1"/>
  <c r="Q21" i="14"/>
  <c r="N19" i="14"/>
  <c r="G19" i="14"/>
  <c r="S19" i="14" s="1"/>
  <c r="N18" i="14"/>
  <c r="G18" i="14"/>
  <c r="Q17" i="14"/>
  <c r="R16" i="14"/>
  <c r="Q16" i="14"/>
  <c r="R15" i="14"/>
  <c r="Q15" i="14"/>
  <c r="R14" i="14"/>
  <c r="Q14" i="14"/>
  <c r="Q13" i="14"/>
  <c r="R13" i="14" s="1"/>
  <c r="S13" i="14" s="1"/>
  <c r="Q12" i="14"/>
  <c r="M10" i="14"/>
  <c r="K10" i="14"/>
  <c r="I10" i="14"/>
  <c r="E10" i="14"/>
  <c r="O9" i="14"/>
  <c r="O10" i="14" s="1"/>
  <c r="M9" i="14"/>
  <c r="L9" i="14"/>
  <c r="L10" i="14" s="1"/>
  <c r="K9" i="14"/>
  <c r="J9" i="14"/>
  <c r="J10" i="14" s="1"/>
  <c r="I9" i="14"/>
  <c r="H9" i="14"/>
  <c r="H10" i="14" s="1"/>
  <c r="F9" i="14"/>
  <c r="F10" i="14" s="1"/>
  <c r="E9" i="14"/>
  <c r="D9" i="14"/>
  <c r="D10" i="14" s="1"/>
  <c r="G8" i="14"/>
  <c r="G9" i="14" s="1"/>
  <c r="G10" i="14" s="1"/>
  <c r="R7" i="14"/>
  <c r="Q7" i="14"/>
  <c r="R6" i="14"/>
  <c r="Q6" i="14"/>
  <c r="R5" i="14"/>
  <c r="Q5" i="14"/>
  <c r="Q4" i="14"/>
  <c r="R4" i="14" s="1"/>
  <c r="S4" i="14" s="1"/>
  <c r="Q3" i="14"/>
  <c r="P14" i="13"/>
  <c r="Q14" i="13" s="1"/>
  <c r="P13" i="13"/>
  <c r="Q13" i="13" s="1"/>
  <c r="P12" i="13"/>
  <c r="Q12" i="13" s="1"/>
  <c r="P11" i="13"/>
  <c r="P7" i="13"/>
  <c r="P6" i="13"/>
  <c r="P5" i="13"/>
  <c r="P4" i="13"/>
  <c r="Q6" i="13" s="1"/>
  <c r="N45" i="12"/>
  <c r="N46" i="12" s="1"/>
  <c r="U46" i="12" s="1"/>
  <c r="S44" i="12"/>
  <c r="S43" i="12"/>
  <c r="T43" i="12" s="1"/>
  <c r="T42" i="12"/>
  <c r="S42" i="12"/>
  <c r="S41" i="12"/>
  <c r="T41" i="12" s="1"/>
  <c r="S40" i="12"/>
  <c r="T40" i="12" s="1"/>
  <c r="S39" i="12"/>
  <c r="J36" i="12"/>
  <c r="J37" i="12" s="1"/>
  <c r="E36" i="12"/>
  <c r="E37" i="12" s="1"/>
  <c r="U37" i="12" s="1"/>
  <c r="S35" i="12"/>
  <c r="S34" i="12"/>
  <c r="T34" i="12" s="1"/>
  <c r="T33" i="12"/>
  <c r="S33" i="12"/>
  <c r="S32" i="12"/>
  <c r="T32" i="12" s="1"/>
  <c r="S31" i="12"/>
  <c r="T31" i="12" s="1"/>
  <c r="U31" i="12" s="1"/>
  <c r="S30" i="12"/>
  <c r="J27" i="12"/>
  <c r="J28" i="12" s="1"/>
  <c r="I27" i="12"/>
  <c r="I28" i="12" s="1"/>
  <c r="S26" i="12"/>
  <c r="S25" i="12"/>
  <c r="T25" i="12" s="1"/>
  <c r="T24" i="12"/>
  <c r="S24" i="12"/>
  <c r="S23" i="12"/>
  <c r="T23" i="12" s="1"/>
  <c r="S22" i="12"/>
  <c r="T22" i="12" s="1"/>
  <c r="U22" i="12" s="1"/>
  <c r="S21" i="12"/>
  <c r="J19" i="12"/>
  <c r="N18" i="12"/>
  <c r="N19" i="12" s="1"/>
  <c r="M18" i="12"/>
  <c r="M19" i="12" s="1"/>
  <c r="L18" i="12"/>
  <c r="L19" i="12" s="1"/>
  <c r="J18" i="12"/>
  <c r="H18" i="12"/>
  <c r="H19" i="12" s="1"/>
  <c r="S16" i="12"/>
  <c r="T16" i="12" s="1"/>
  <c r="S15" i="12"/>
  <c r="T15" i="12" s="1"/>
  <c r="S14" i="12"/>
  <c r="T14" i="12" s="1"/>
  <c r="S13" i="12"/>
  <c r="T13" i="12" s="1"/>
  <c r="U13" i="12" s="1"/>
  <c r="S12" i="12"/>
  <c r="M10" i="12"/>
  <c r="L10" i="12"/>
  <c r="H10" i="12"/>
  <c r="G10" i="12"/>
  <c r="D10" i="12"/>
  <c r="N9" i="12"/>
  <c r="N10" i="12" s="1"/>
  <c r="M9" i="12"/>
  <c r="L9" i="12"/>
  <c r="K9" i="12"/>
  <c r="K10" i="12" s="1"/>
  <c r="I9" i="12"/>
  <c r="I10" i="12" s="1"/>
  <c r="H9" i="12"/>
  <c r="G9" i="12"/>
  <c r="F9" i="12"/>
  <c r="F10" i="12" s="1"/>
  <c r="E9" i="12"/>
  <c r="E10" i="12" s="1"/>
  <c r="D9" i="12"/>
  <c r="I8" i="12"/>
  <c r="S8" i="12" s="1"/>
  <c r="T7" i="12"/>
  <c r="S7" i="12"/>
  <c r="S6" i="12"/>
  <c r="T6" i="12" s="1"/>
  <c r="T5" i="12"/>
  <c r="S5" i="12"/>
  <c r="S4" i="12"/>
  <c r="T4" i="12" s="1"/>
  <c r="U4" i="12" s="1"/>
  <c r="S3" i="12"/>
  <c r="Q3" i="16" l="1"/>
  <c r="Q15" i="16"/>
  <c r="Q17" i="16"/>
  <c r="R17" i="16" s="1"/>
  <c r="Q9" i="16"/>
  <c r="Q7" i="16"/>
  <c r="H6" i="15"/>
  <c r="F19" i="15"/>
  <c r="C19" i="15"/>
  <c r="G19" i="15"/>
  <c r="O19" i="15" s="1"/>
  <c r="D6" i="15"/>
  <c r="K19" i="15"/>
  <c r="C6" i="15"/>
  <c r="G6" i="15"/>
  <c r="O6" i="15" s="1"/>
  <c r="H19" i="15"/>
  <c r="J27" i="15"/>
  <c r="R21" i="16"/>
  <c r="R13" i="16"/>
  <c r="J11" i="15"/>
  <c r="G15" i="15"/>
  <c r="K27" i="15"/>
  <c r="H35" i="15"/>
  <c r="J39" i="15"/>
  <c r="E11" i="15"/>
  <c r="K11" i="15"/>
  <c r="K15" i="15"/>
  <c r="J35" i="15"/>
  <c r="K39" i="15"/>
  <c r="I11" i="15"/>
  <c r="F35" i="15"/>
  <c r="I39" i="15"/>
  <c r="G11" i="15"/>
  <c r="E35" i="15"/>
  <c r="H39" i="15"/>
  <c r="R5" i="16"/>
  <c r="S55" i="14"/>
  <c r="S65" i="14"/>
  <c r="S10" i="14"/>
  <c r="S28" i="14"/>
  <c r="S79" i="14"/>
  <c r="S85" i="14"/>
  <c r="S46" i="14"/>
  <c r="Q5" i="13"/>
  <c r="Q7" i="13"/>
  <c r="U10" i="12"/>
  <c r="U45" i="12" s="1"/>
  <c r="U19" i="12"/>
  <c r="U28" i="12"/>
  <c r="U40" i="12"/>
  <c r="R9" i="16" l="1"/>
  <c r="O15" i="15"/>
  <c r="O11" i="15"/>
  <c r="O27" i="15"/>
  <c r="O35" i="15"/>
  <c r="O39" i="15"/>
  <c r="N18" i="8" l="1"/>
  <c r="J18" i="8"/>
  <c r="G18" i="8"/>
  <c r="D18" i="8"/>
  <c r="J17" i="8"/>
  <c r="I17" i="8"/>
  <c r="G17" i="8"/>
  <c r="F17" i="8"/>
  <c r="D17" i="8"/>
  <c r="C17" i="8"/>
  <c r="Q17" i="8"/>
  <c r="Q18" i="8" s="1"/>
  <c r="T18" i="8" l="1"/>
  <c r="J9" i="7" l="1"/>
  <c r="I9" i="7"/>
  <c r="G9" i="7"/>
  <c r="F9" i="7"/>
  <c r="D9" i="7"/>
  <c r="C9" i="7"/>
  <c r="J7" i="7"/>
  <c r="I7" i="7"/>
  <c r="G7" i="7"/>
  <c r="F7" i="7"/>
  <c r="D7" i="7"/>
  <c r="C7" i="7"/>
  <c r="J6" i="7"/>
  <c r="I6" i="7"/>
  <c r="G6" i="7"/>
  <c r="F6" i="7"/>
  <c r="D6" i="7"/>
  <c r="C6" i="7"/>
  <c r="J5" i="7"/>
  <c r="J17" i="7" s="1"/>
  <c r="I5" i="7"/>
  <c r="G5" i="7"/>
  <c r="F5" i="7"/>
  <c r="D5" i="7"/>
  <c r="D17" i="7" s="1"/>
  <c r="C5" i="7"/>
  <c r="E802" i="6"/>
  <c r="F799" i="6"/>
  <c r="F800" i="6" s="1"/>
  <c r="F801" i="6" s="1"/>
  <c r="F797" i="6"/>
  <c r="F798" i="6" s="1"/>
  <c r="AA795" i="6"/>
  <c r="AA796" i="6" s="1"/>
  <c r="AA797" i="6" s="1"/>
  <c r="AA798" i="6" s="1"/>
  <c r="AA799" i="6" s="1"/>
  <c r="AA800" i="6" s="1"/>
  <c r="AA801" i="6" s="1"/>
  <c r="AA794" i="6"/>
  <c r="F794" i="6"/>
  <c r="F795" i="6" s="1"/>
  <c r="F793" i="6"/>
  <c r="F792" i="6"/>
  <c r="AI791" i="6"/>
  <c r="AI792" i="6" s="1"/>
  <c r="AI793" i="6" s="1"/>
  <c r="AI794" i="6" s="1"/>
  <c r="AI795" i="6" s="1"/>
  <c r="AI796" i="6" s="1"/>
  <c r="S790" i="6"/>
  <c r="S791" i="6" s="1"/>
  <c r="S792" i="6" s="1"/>
  <c r="F789" i="6"/>
  <c r="F790" i="6" s="1"/>
  <c r="F788" i="6"/>
  <c r="W786" i="6"/>
  <c r="W787" i="6" s="1"/>
  <c r="W788" i="6" s="1"/>
  <c r="W789" i="6" s="1"/>
  <c r="W790" i="6" s="1"/>
  <c r="W791" i="6" s="1"/>
  <c r="W792" i="6" s="1"/>
  <c r="W793" i="6" s="1"/>
  <c r="W794" i="6" s="1"/>
  <c r="S786" i="6"/>
  <c r="S787" i="6" s="1"/>
  <c r="S788" i="6" s="1"/>
  <c r="S789" i="6" s="1"/>
  <c r="J785" i="6"/>
  <c r="J786" i="6" s="1"/>
  <c r="J787" i="6" s="1"/>
  <c r="F785" i="6"/>
  <c r="F786" i="6" s="1"/>
  <c r="F787" i="6" s="1"/>
  <c r="N783" i="6"/>
  <c r="N784" i="6" s="1"/>
  <c r="N785" i="6" s="1"/>
  <c r="N786" i="6" s="1"/>
  <c r="J782" i="6"/>
  <c r="J783" i="6" s="1"/>
  <c r="W781" i="6"/>
  <c r="W782" i="6" s="1"/>
  <c r="W783" i="6" s="1"/>
  <c r="W784" i="6" s="1"/>
  <c r="W785" i="6" s="1"/>
  <c r="AE780" i="6"/>
  <c r="AE781" i="6" s="1"/>
  <c r="AE782" i="6" s="1"/>
  <c r="AE783" i="6" s="1"/>
  <c r="AE784" i="6" s="1"/>
  <c r="W780" i="6"/>
  <c r="J780" i="6"/>
  <c r="J781" i="6" s="1"/>
  <c r="F780" i="6"/>
  <c r="F781" i="6" s="1"/>
  <c r="F782" i="6" s="1"/>
  <c r="F783" i="6" s="1"/>
  <c r="W779" i="6"/>
  <c r="S779" i="6"/>
  <c r="S780" i="6" s="1"/>
  <c r="S781" i="6" s="1"/>
  <c r="S782" i="6" s="1"/>
  <c r="S783" i="6" s="1"/>
  <c r="S784" i="6" s="1"/>
  <c r="F779" i="6"/>
  <c r="AP777" i="6"/>
  <c r="AA777" i="6"/>
  <c r="AA778" i="6" s="1"/>
  <c r="AA779" i="6" s="1"/>
  <c r="AA780" i="6" s="1"/>
  <c r="AA781" i="6" s="1"/>
  <c r="AA782" i="6" s="1"/>
  <c r="J777" i="6"/>
  <c r="J778" i="6" s="1"/>
  <c r="F775" i="6"/>
  <c r="F776" i="6" s="1"/>
  <c r="F777" i="6" s="1"/>
  <c r="F778" i="6" s="1"/>
  <c r="F774" i="6"/>
  <c r="J773" i="6"/>
  <c r="J774" i="6" s="1"/>
  <c r="J775" i="6" s="1"/>
  <c r="N772" i="6"/>
  <c r="N773" i="6" s="1"/>
  <c r="AP771" i="6"/>
  <c r="AO771" i="6"/>
  <c r="AO777" i="6" s="1"/>
  <c r="AN771" i="6"/>
  <c r="AN777" i="6" s="1"/>
  <c r="AI771" i="6"/>
  <c r="AI772" i="6" s="1"/>
  <c r="AI773" i="6" s="1"/>
  <c r="AI774" i="6" s="1"/>
  <c r="AI775" i="6" s="1"/>
  <c r="AA771" i="6"/>
  <c r="AA772" i="6" s="1"/>
  <c r="AA773" i="6" s="1"/>
  <c r="AA774" i="6" s="1"/>
  <c r="AA775" i="6" s="1"/>
  <c r="AA776" i="6" s="1"/>
  <c r="N771" i="6"/>
  <c r="J771" i="6"/>
  <c r="F771" i="6"/>
  <c r="F772" i="6" s="1"/>
  <c r="F773" i="6" s="1"/>
  <c r="N769" i="6"/>
  <c r="J769" i="6"/>
  <c r="N768" i="6"/>
  <c r="J768" i="6"/>
  <c r="S767" i="6"/>
  <c r="S768" i="6" s="1"/>
  <c r="S769" i="6" s="1"/>
  <c r="S766" i="6"/>
  <c r="W764" i="6"/>
  <c r="W765" i="6" s="1"/>
  <c r="W766" i="6" s="1"/>
  <c r="W767" i="6" s="1"/>
  <c r="W768" i="6" s="1"/>
  <c r="W769" i="6" s="1"/>
  <c r="J763" i="6"/>
  <c r="J764" i="6" s="1"/>
  <c r="J765" i="6" s="1"/>
  <c r="J762" i="6"/>
  <c r="F761" i="6"/>
  <c r="F762" i="6" s="1"/>
  <c r="F763" i="6" s="1"/>
  <c r="F760" i="6"/>
  <c r="W759" i="6"/>
  <c r="W760" i="6" s="1"/>
  <c r="W761" i="6" s="1"/>
  <c r="W762" i="6" s="1"/>
  <c r="W763" i="6" s="1"/>
  <c r="J757" i="6"/>
  <c r="F757" i="6"/>
  <c r="F758" i="6" s="1"/>
  <c r="N756" i="6"/>
  <c r="N757" i="6" s="1"/>
  <c r="N758" i="6" s="1"/>
  <c r="J756" i="6"/>
  <c r="S755" i="6"/>
  <c r="S756" i="6" s="1"/>
  <c r="N755" i="6"/>
  <c r="J755" i="6"/>
  <c r="F755" i="6"/>
  <c r="F756" i="6" s="1"/>
  <c r="S754" i="6"/>
  <c r="N753" i="6"/>
  <c r="N754" i="6" s="1"/>
  <c r="N752" i="6"/>
  <c r="J751" i="6"/>
  <c r="J752" i="6" s="1"/>
  <c r="J753" i="6" s="1"/>
  <c r="F751" i="6"/>
  <c r="F752" i="6" s="1"/>
  <c r="F753" i="6" s="1"/>
  <c r="W749" i="6"/>
  <c r="W750" i="6" s="1"/>
  <c r="W751" i="6" s="1"/>
  <c r="W752" i="6" s="1"/>
  <c r="W753" i="6" s="1"/>
  <c r="F747" i="6"/>
  <c r="F748" i="6" s="1"/>
  <c r="F749" i="6" s="1"/>
  <c r="J746" i="6"/>
  <c r="J747" i="6" s="1"/>
  <c r="J748" i="6" s="1"/>
  <c r="J749" i="6" s="1"/>
  <c r="F746" i="6"/>
  <c r="F745" i="6"/>
  <c r="W744" i="6"/>
  <c r="W745" i="6" s="1"/>
  <c r="W746" i="6" s="1"/>
  <c r="W747" i="6" s="1"/>
  <c r="W748" i="6" s="1"/>
  <c r="N744" i="6"/>
  <c r="F744" i="6"/>
  <c r="AE743" i="6"/>
  <c r="AE744" i="6" s="1"/>
  <c r="AE745" i="6" s="1"/>
  <c r="AE746" i="6" s="1"/>
  <c r="AE747" i="6" s="1"/>
  <c r="AE748" i="6" s="1"/>
  <c r="N742" i="6"/>
  <c r="N743" i="6" s="1"/>
  <c r="J742" i="6"/>
  <c r="J743" i="6" s="1"/>
  <c r="J744" i="6" s="1"/>
  <c r="E742" i="6"/>
  <c r="AI741" i="6"/>
  <c r="AI742" i="6" s="1"/>
  <c r="AI743" i="6" s="1"/>
  <c r="AI744" i="6" s="1"/>
  <c r="AI745" i="6" s="1"/>
  <c r="AI746" i="6" s="1"/>
  <c r="AI747" i="6" s="1"/>
  <c r="AI748" i="6" s="1"/>
  <c r="AI749" i="6" s="1"/>
  <c r="AI750" i="6" s="1"/>
  <c r="AI751" i="6" s="1"/>
  <c r="AI752" i="6" s="1"/>
  <c r="AI753" i="6" s="1"/>
  <c r="AI754" i="6" s="1"/>
  <c r="AI755" i="6" s="1"/>
  <c r="AI756" i="6" s="1"/>
  <c r="AI757" i="6" s="1"/>
  <c r="AI758" i="6" s="1"/>
  <c r="AI759" i="6" s="1"/>
  <c r="AI760" i="6" s="1"/>
  <c r="AI761" i="6" s="1"/>
  <c r="AI762" i="6" s="1"/>
  <c r="AI763" i="6" s="1"/>
  <c r="AI764" i="6" s="1"/>
  <c r="AI765" i="6" s="1"/>
  <c r="AI766" i="6" s="1"/>
  <c r="AI767" i="6" s="1"/>
  <c r="AI768" i="6" s="1"/>
  <c r="AE741" i="6"/>
  <c r="AE742" i="6" s="1"/>
  <c r="J741" i="6"/>
  <c r="E741" i="6"/>
  <c r="AI740" i="6"/>
  <c r="AE740" i="6"/>
  <c r="W740" i="6"/>
  <c r="W741" i="6" s="1"/>
  <c r="W742" i="6" s="1"/>
  <c r="W743" i="6" s="1"/>
  <c r="F740" i="6"/>
  <c r="F737" i="6"/>
  <c r="F738" i="6" s="1"/>
  <c r="J735" i="6"/>
  <c r="J736" i="6" s="1"/>
  <c r="J737" i="6" s="1"/>
  <c r="J738" i="6" s="1"/>
  <c r="S734" i="6"/>
  <c r="S735" i="6" s="1"/>
  <c r="S736" i="6" s="1"/>
  <c r="J734" i="6"/>
  <c r="F734" i="6"/>
  <c r="F735" i="6" s="1"/>
  <c r="F736" i="6" s="1"/>
  <c r="N733" i="6"/>
  <c r="N734" i="6" s="1"/>
  <c r="F733" i="6"/>
  <c r="AI732" i="6"/>
  <c r="AI733" i="6" s="1"/>
  <c r="AI734" i="6" s="1"/>
  <c r="AI735" i="6" s="1"/>
  <c r="AI736" i="6" s="1"/>
  <c r="AI737" i="6" s="1"/>
  <c r="W732" i="6"/>
  <c r="W733" i="6" s="1"/>
  <c r="W734" i="6" s="1"/>
  <c r="W735" i="6" s="1"/>
  <c r="W736" i="6" s="1"/>
  <c r="W737" i="6" s="1"/>
  <c r="W738" i="6" s="1"/>
  <c r="AI731" i="6"/>
  <c r="F726" i="6"/>
  <c r="N724" i="6"/>
  <c r="N725" i="6" s="1"/>
  <c r="N726" i="6" s="1"/>
  <c r="N727" i="6" s="1"/>
  <c r="AI723" i="6"/>
  <c r="AI724" i="6" s="1"/>
  <c r="AI725" i="6" s="1"/>
  <c r="AI726" i="6" s="1"/>
  <c r="AI727" i="6" s="1"/>
  <c r="AI722" i="6"/>
  <c r="F722" i="6"/>
  <c r="F723" i="6" s="1"/>
  <c r="F724" i="6" s="1"/>
  <c r="F720" i="6"/>
  <c r="F721" i="6" s="1"/>
  <c r="AI719" i="6"/>
  <c r="AI720" i="6" s="1"/>
  <c r="AI721" i="6" s="1"/>
  <c r="J719" i="6"/>
  <c r="J720" i="6" s="1"/>
  <c r="J721" i="6" s="1"/>
  <c r="J722" i="6" s="1"/>
  <c r="J723" i="6" s="1"/>
  <c r="J724" i="6" s="1"/>
  <c r="J725" i="6" s="1"/>
  <c r="J726" i="6" s="1"/>
  <c r="J727" i="6" s="1"/>
  <c r="F718" i="6"/>
  <c r="S717" i="6"/>
  <c r="S718" i="6" s="1"/>
  <c r="S719" i="6" s="1"/>
  <c r="S720" i="6" s="1"/>
  <c r="AE715" i="6"/>
  <c r="AE716" i="6" s="1"/>
  <c r="AE717" i="6" s="1"/>
  <c r="F715" i="6"/>
  <c r="F716" i="6" s="1"/>
  <c r="F717" i="6" s="1"/>
  <c r="N714" i="6"/>
  <c r="N715" i="6" s="1"/>
  <c r="N716" i="6" s="1"/>
  <c r="N717" i="6" s="1"/>
  <c r="N718" i="6" s="1"/>
  <c r="N719" i="6" s="1"/>
  <c r="N720" i="6" s="1"/>
  <c r="N721" i="6" s="1"/>
  <c r="N722" i="6" s="1"/>
  <c r="J714" i="6"/>
  <c r="J715" i="6" s="1"/>
  <c r="J716" i="6" s="1"/>
  <c r="J717" i="6" s="1"/>
  <c r="S713" i="6"/>
  <c r="S714" i="6" s="1"/>
  <c r="S715" i="6" s="1"/>
  <c r="N713" i="6"/>
  <c r="AI712" i="6"/>
  <c r="AI713" i="6" s="1"/>
  <c r="AI714" i="6" s="1"/>
  <c r="AI715" i="6" s="1"/>
  <c r="AI716" i="6" s="1"/>
  <c r="J712" i="6"/>
  <c r="J713" i="6" s="1"/>
  <c r="S711" i="6"/>
  <c r="AA709" i="6"/>
  <c r="AA710" i="6" s="1"/>
  <c r="AA711" i="6" s="1"/>
  <c r="AA712" i="6" s="1"/>
  <c r="AA713" i="6" s="1"/>
  <c r="AA714" i="6" s="1"/>
  <c r="AA715" i="6" s="1"/>
  <c r="AA716" i="6" s="1"/>
  <c r="AA717" i="6" s="1"/>
  <c r="AI708" i="6"/>
  <c r="AI709" i="6" s="1"/>
  <c r="AI710" i="6" s="1"/>
  <c r="AI711" i="6" s="1"/>
  <c r="AA708" i="6"/>
  <c r="W708" i="6"/>
  <c r="W709" i="6" s="1"/>
  <c r="W710" i="6" s="1"/>
  <c r="W711" i="6" s="1"/>
  <c r="W712" i="6" s="1"/>
  <c r="W713" i="6" s="1"/>
  <c r="W714" i="6" s="1"/>
  <c r="W715" i="6" s="1"/>
  <c r="W716" i="6" s="1"/>
  <c r="W717" i="6" s="1"/>
  <c r="W718" i="6" s="1"/>
  <c r="W719" i="6" s="1"/>
  <c r="W720" i="6" s="1"/>
  <c r="W721" i="6" s="1"/>
  <c r="W722" i="6" s="1"/>
  <c r="W723" i="6" s="1"/>
  <c r="W724" i="6" s="1"/>
  <c r="W725" i="6" s="1"/>
  <c r="W726" i="6" s="1"/>
  <c r="S708" i="6"/>
  <c r="S709" i="6" s="1"/>
  <c r="S710" i="6" s="1"/>
  <c r="F708" i="6"/>
  <c r="F709" i="6" s="1"/>
  <c r="F710" i="6" s="1"/>
  <c r="F711" i="6" s="1"/>
  <c r="F712" i="6" s="1"/>
  <c r="F713" i="6" s="1"/>
  <c r="E708" i="6"/>
  <c r="AI705" i="6"/>
  <c r="J704" i="6"/>
  <c r="J705" i="6" s="1"/>
  <c r="J706" i="6" s="1"/>
  <c r="F703" i="6"/>
  <c r="F704" i="6" s="1"/>
  <c r="F705" i="6" s="1"/>
  <c r="F702" i="6"/>
  <c r="N701" i="6"/>
  <c r="N702" i="6" s="1"/>
  <c r="N703" i="6" s="1"/>
  <c r="AI699" i="6"/>
  <c r="AI700" i="6" s="1"/>
  <c r="AI701" i="6" s="1"/>
  <c r="AI702" i="6" s="1"/>
  <c r="AI703" i="6" s="1"/>
  <c r="AI704" i="6" s="1"/>
  <c r="N699" i="6"/>
  <c r="J699" i="6"/>
  <c r="J700" i="6" s="1"/>
  <c r="J701" i="6" s="1"/>
  <c r="N698" i="6"/>
  <c r="N696" i="6"/>
  <c r="N695" i="6"/>
  <c r="J695" i="6"/>
  <c r="J696" i="6" s="1"/>
  <c r="E695" i="6"/>
  <c r="E694" i="6"/>
  <c r="S693" i="6"/>
  <c r="S694" i="6" s="1"/>
  <c r="S695" i="6" s="1"/>
  <c r="S696" i="6" s="1"/>
  <c r="S697" i="6" s="1"/>
  <c r="S698" i="6" s="1"/>
  <c r="S699" i="6" s="1"/>
  <c r="F692" i="6"/>
  <c r="F693" i="6" s="1"/>
  <c r="F694" i="6" s="1"/>
  <c r="AI688" i="6"/>
  <c r="AI689" i="6" s="1"/>
  <c r="AI690" i="6" s="1"/>
  <c r="AI691" i="6" s="1"/>
  <c r="AI692" i="6" s="1"/>
  <c r="AI693" i="6" s="1"/>
  <c r="AI694" i="6" s="1"/>
  <c r="AI695" i="6" s="1"/>
  <c r="S688" i="6"/>
  <c r="S689" i="6" s="1"/>
  <c r="S690" i="6" s="1"/>
  <c r="S691" i="6" s="1"/>
  <c r="AI687" i="6"/>
  <c r="S687" i="6"/>
  <c r="S686" i="6"/>
  <c r="AE685" i="6"/>
  <c r="AA683" i="6"/>
  <c r="AA684" i="6" s="1"/>
  <c r="AA685" i="6" s="1"/>
  <c r="S683" i="6"/>
  <c r="S684" i="6" s="1"/>
  <c r="AE681" i="6"/>
  <c r="AE682" i="6" s="1"/>
  <c r="AE683" i="6" s="1"/>
  <c r="AE684" i="6" s="1"/>
  <c r="S679" i="6"/>
  <c r="S680" i="6" s="1"/>
  <c r="AE678" i="6"/>
  <c r="AE679" i="6" s="1"/>
  <c r="AE680" i="6" s="1"/>
  <c r="W678" i="6"/>
  <c r="W679" i="6" s="1"/>
  <c r="W680" i="6" s="1"/>
  <c r="W681" i="6" s="1"/>
  <c r="W682" i="6" s="1"/>
  <c r="W683" i="6" s="1"/>
  <c r="W684" i="6" s="1"/>
  <c r="W685" i="6" s="1"/>
  <c r="W686" i="6" s="1"/>
  <c r="W687" i="6" s="1"/>
  <c r="W688" i="6" s="1"/>
  <c r="W689" i="6" s="1"/>
  <c r="W690" i="6" s="1"/>
  <c r="W691" i="6" s="1"/>
  <c r="W692" i="6" s="1"/>
  <c r="W693" i="6" s="1"/>
  <c r="W694" i="6" s="1"/>
  <c r="W695" i="6" s="1"/>
  <c r="W696" i="6" s="1"/>
  <c r="W697" i="6" s="1"/>
  <c r="S678" i="6"/>
  <c r="AA677" i="6"/>
  <c r="AA678" i="6" s="1"/>
  <c r="AA679" i="6" s="1"/>
  <c r="AA680" i="6" s="1"/>
  <c r="AA681" i="6" s="1"/>
  <c r="AA682" i="6" s="1"/>
  <c r="AI676" i="6"/>
  <c r="AI677" i="6" s="1"/>
  <c r="AI678" i="6" s="1"/>
  <c r="AI679" i="6" s="1"/>
  <c r="AI680" i="6" s="1"/>
  <c r="AI681" i="6" s="1"/>
  <c r="AI682" i="6" s="1"/>
  <c r="AI683" i="6" s="1"/>
  <c r="AI684" i="6" s="1"/>
  <c r="AE676" i="6"/>
  <c r="AE677" i="6" s="1"/>
  <c r="AA676" i="6"/>
  <c r="W676" i="6"/>
  <c r="W677" i="6" s="1"/>
  <c r="S676" i="6"/>
  <c r="N674" i="6"/>
  <c r="J674" i="6"/>
  <c r="F674" i="6"/>
  <c r="AA673" i="6"/>
  <c r="AA674" i="6" s="1"/>
  <c r="F672" i="6"/>
  <c r="F673" i="6" s="1"/>
  <c r="AA671" i="6"/>
  <c r="AA672" i="6" s="1"/>
  <c r="J669" i="6"/>
  <c r="J670" i="6" s="1"/>
  <c r="J671" i="6" s="1"/>
  <c r="AE668" i="6"/>
  <c r="AE669" i="6" s="1"/>
  <c r="AE670" i="6" s="1"/>
  <c r="AE671" i="6" s="1"/>
  <c r="AE672" i="6" s="1"/>
  <c r="AE673" i="6" s="1"/>
  <c r="J668" i="6"/>
  <c r="AE667" i="6"/>
  <c r="F667" i="6"/>
  <c r="F668" i="6" s="1"/>
  <c r="F669" i="6" s="1"/>
  <c r="F670" i="6" s="1"/>
  <c r="AA666" i="6"/>
  <c r="AA667" i="6" s="1"/>
  <c r="AA668" i="6" s="1"/>
  <c r="AA669" i="6" s="1"/>
  <c r="AA670" i="6" s="1"/>
  <c r="AI665" i="6"/>
  <c r="S664" i="6"/>
  <c r="N664" i="6"/>
  <c r="N665" i="6" s="1"/>
  <c r="N666" i="6" s="1"/>
  <c r="F664" i="6"/>
  <c r="F665" i="6" s="1"/>
  <c r="F666" i="6" s="1"/>
  <c r="AI663" i="6"/>
  <c r="AI664" i="6" s="1"/>
  <c r="S663" i="6"/>
  <c r="N663" i="6"/>
  <c r="F663" i="6"/>
  <c r="AI662" i="6"/>
  <c r="F660" i="6"/>
  <c r="F661" i="6" s="1"/>
  <c r="N659" i="6"/>
  <c r="N660" i="6" s="1"/>
  <c r="N661" i="6" s="1"/>
  <c r="S657" i="6"/>
  <c r="S658" i="6" s="1"/>
  <c r="J657" i="6"/>
  <c r="J658" i="6" s="1"/>
  <c r="J659" i="6" s="1"/>
  <c r="J660" i="6" s="1"/>
  <c r="J661" i="6" s="1"/>
  <c r="J662" i="6" s="1"/>
  <c r="J663" i="6" s="1"/>
  <c r="J664" i="6" s="1"/>
  <c r="J665" i="6" s="1"/>
  <c r="J666" i="6" s="1"/>
  <c r="S656" i="6"/>
  <c r="S655" i="6"/>
  <c r="F655" i="6"/>
  <c r="F656" i="6" s="1"/>
  <c r="F657" i="6" s="1"/>
  <c r="F658" i="6" s="1"/>
  <c r="F654" i="6"/>
  <c r="S653" i="6"/>
  <c r="F653" i="6"/>
  <c r="F651" i="6"/>
  <c r="F652" i="6" s="1"/>
  <c r="AA649" i="6"/>
  <c r="S649" i="6"/>
  <c r="S650" i="6" s="1"/>
  <c r="S651" i="6" s="1"/>
  <c r="S652" i="6" s="1"/>
  <c r="AE648" i="6"/>
  <c r="AI647" i="6"/>
  <c r="AI648" i="6" s="1"/>
  <c r="AI649" i="6" s="1"/>
  <c r="AI650" i="6" s="1"/>
  <c r="AI651" i="6" s="1"/>
  <c r="AE647" i="6"/>
  <c r="S647" i="6"/>
  <c r="S648" i="6" s="1"/>
  <c r="N647" i="6"/>
  <c r="N648" i="6" s="1"/>
  <c r="N649" i="6" s="1"/>
  <c r="N650" i="6" s="1"/>
  <c r="AE646" i="6"/>
  <c r="AA646" i="6"/>
  <c r="AA647" i="6" s="1"/>
  <c r="AA648" i="6" s="1"/>
  <c r="W646" i="6"/>
  <c r="W647" i="6" s="1"/>
  <c r="W648" i="6" s="1"/>
  <c r="W649" i="6" s="1"/>
  <c r="W650" i="6" s="1"/>
  <c r="W651" i="6" s="1"/>
  <c r="W652" i="6" s="1"/>
  <c r="W653" i="6" s="1"/>
  <c r="W654" i="6" s="1"/>
  <c r="W655" i="6" s="1"/>
  <c r="W656" i="6" s="1"/>
  <c r="W657" i="6" s="1"/>
  <c r="W658" i="6" s="1"/>
  <c r="W659" i="6" s="1"/>
  <c r="W660" i="6" s="1"/>
  <c r="W661" i="6" s="1"/>
  <c r="W662" i="6" s="1"/>
  <c r="W663" i="6" s="1"/>
  <c r="W664" i="6" s="1"/>
  <c r="W665" i="6" s="1"/>
  <c r="W666" i="6" s="1"/>
  <c r="S646" i="6"/>
  <c r="N646" i="6"/>
  <c r="AI645" i="6"/>
  <c r="AI646" i="6" s="1"/>
  <c r="AE645" i="6"/>
  <c r="W645" i="6"/>
  <c r="F645" i="6"/>
  <c r="F646" i="6" s="1"/>
  <c r="F647" i="6" s="1"/>
  <c r="F648" i="6" s="1"/>
  <c r="F649" i="6" s="1"/>
  <c r="F643" i="6"/>
  <c r="S640" i="6"/>
  <c r="S641" i="6" s="1"/>
  <c r="S642" i="6" s="1"/>
  <c r="S643" i="6" s="1"/>
  <c r="AA637" i="6"/>
  <c r="AA638" i="6" s="1"/>
  <c r="AA639" i="6" s="1"/>
  <c r="AA640" i="6" s="1"/>
  <c r="AA641" i="6" s="1"/>
  <c r="AA642" i="6" s="1"/>
  <c r="AA643" i="6" s="1"/>
  <c r="F634" i="6"/>
  <c r="F635" i="6" s="1"/>
  <c r="F636" i="6" s="1"/>
  <c r="F637" i="6" s="1"/>
  <c r="F638" i="6" s="1"/>
  <c r="F639" i="6" s="1"/>
  <c r="F640" i="6" s="1"/>
  <c r="F641" i="6" s="1"/>
  <c r="F642" i="6" s="1"/>
  <c r="F632" i="6"/>
  <c r="F633" i="6" s="1"/>
  <c r="AI628" i="6"/>
  <c r="AI629" i="6" s="1"/>
  <c r="J628" i="6"/>
  <c r="J629" i="6" s="1"/>
  <c r="AI627" i="6"/>
  <c r="AI626" i="6"/>
  <c r="S626" i="6"/>
  <c r="S627" i="6" s="1"/>
  <c r="S628" i="6" s="1"/>
  <c r="AE625" i="6"/>
  <c r="AE626" i="6" s="1"/>
  <c r="AE627" i="6" s="1"/>
  <c r="W625" i="6"/>
  <c r="W626" i="6" s="1"/>
  <c r="W627" i="6" s="1"/>
  <c r="W628" i="6" s="1"/>
  <c r="W629" i="6" s="1"/>
  <c r="S625" i="6"/>
  <c r="W624" i="6"/>
  <c r="S624" i="6"/>
  <c r="S623" i="6"/>
  <c r="N623" i="6"/>
  <c r="N624" i="6" s="1"/>
  <c r="N625" i="6" s="1"/>
  <c r="J623" i="6"/>
  <c r="J624" i="6" s="1"/>
  <c r="J625" i="6" s="1"/>
  <c r="J626" i="6" s="1"/>
  <c r="J627" i="6" s="1"/>
  <c r="S619" i="6"/>
  <c r="S620" i="6" s="1"/>
  <c r="S621" i="6" s="1"/>
  <c r="AA618" i="6"/>
  <c r="AA619" i="6" s="1"/>
  <c r="AA620" i="6" s="1"/>
  <c r="AA621" i="6" s="1"/>
  <c r="AA622" i="6" s="1"/>
  <c r="AA623" i="6" s="1"/>
  <c r="AA624" i="6" s="1"/>
  <c r="S618" i="6"/>
  <c r="AA617" i="6"/>
  <c r="AE616" i="6"/>
  <c r="AE617" i="6" s="1"/>
  <c r="AE618" i="6" s="1"/>
  <c r="AE619" i="6" s="1"/>
  <c r="AE620" i="6" s="1"/>
  <c r="AE621" i="6" s="1"/>
  <c r="AE622" i="6" s="1"/>
  <c r="AE623" i="6" s="1"/>
  <c r="N616" i="6"/>
  <c r="N617" i="6" s="1"/>
  <c r="N618" i="6" s="1"/>
  <c r="N619" i="6" s="1"/>
  <c r="N620" i="6" s="1"/>
  <c r="J616" i="6"/>
  <c r="J617" i="6" s="1"/>
  <c r="J618" i="6" s="1"/>
  <c r="J619" i="6" s="1"/>
  <c r="J620" i="6" s="1"/>
  <c r="AI615" i="6"/>
  <c r="AI616" i="6" s="1"/>
  <c r="AI617" i="6" s="1"/>
  <c r="AI618" i="6" s="1"/>
  <c r="AI619" i="6" s="1"/>
  <c r="N615" i="6"/>
  <c r="F615" i="6"/>
  <c r="F616" i="6" s="1"/>
  <c r="F617" i="6" s="1"/>
  <c r="F618" i="6" s="1"/>
  <c r="F619" i="6" s="1"/>
  <c r="F620" i="6" s="1"/>
  <c r="AA614" i="6"/>
  <c r="AA615" i="6" s="1"/>
  <c r="AA616" i="6" s="1"/>
  <c r="J614" i="6"/>
  <c r="W613" i="6"/>
  <c r="W614" i="6" s="1"/>
  <c r="W615" i="6" s="1"/>
  <c r="W616" i="6" s="1"/>
  <c r="W617" i="6" s="1"/>
  <c r="W618" i="6" s="1"/>
  <c r="W619" i="6" s="1"/>
  <c r="W620" i="6" s="1"/>
  <c r="W621" i="6" s="1"/>
  <c r="W622" i="6" s="1"/>
  <c r="S613" i="6"/>
  <c r="S614" i="6" s="1"/>
  <c r="S615" i="6" s="1"/>
  <c r="S616" i="6" s="1"/>
  <c r="J613" i="6"/>
  <c r="F610" i="6"/>
  <c r="F611" i="6" s="1"/>
  <c r="F613" i="6" s="1"/>
  <c r="F608" i="6"/>
  <c r="F609" i="6" s="1"/>
  <c r="F607" i="6"/>
  <c r="AE603" i="6"/>
  <c r="AE604" i="6" s="1"/>
  <c r="AE605" i="6" s="1"/>
  <c r="AE606" i="6" s="1"/>
  <c r="AE607" i="6" s="1"/>
  <c r="AE608" i="6" s="1"/>
  <c r="F603" i="6"/>
  <c r="F604" i="6" s="1"/>
  <c r="F605" i="6" s="1"/>
  <c r="AI601" i="6"/>
  <c r="AI602" i="6" s="1"/>
  <c r="AI603" i="6" s="1"/>
  <c r="AI604" i="6" s="1"/>
  <c r="AI605" i="6" s="1"/>
  <c r="F601" i="6"/>
  <c r="F602" i="6" s="1"/>
  <c r="N590" i="6"/>
  <c r="N588" i="6"/>
  <c r="N589" i="6" s="1"/>
  <c r="F588" i="6"/>
  <c r="N587" i="6"/>
  <c r="F587" i="6"/>
  <c r="AI586" i="6"/>
  <c r="AI587" i="6" s="1"/>
  <c r="AI588" i="6" s="1"/>
  <c r="F586" i="6"/>
  <c r="AI585" i="6"/>
  <c r="AI584" i="6"/>
  <c r="J580" i="6"/>
  <c r="F578" i="6"/>
  <c r="F579" i="6" s="1"/>
  <c r="N576" i="6"/>
  <c r="J576" i="6"/>
  <c r="J577" i="6" s="1"/>
  <c r="J578" i="6" s="1"/>
  <c r="F576" i="6"/>
  <c r="F577" i="6" s="1"/>
  <c r="N575" i="6"/>
  <c r="W573" i="6"/>
  <c r="W574" i="6" s="1"/>
  <c r="W575" i="6" s="1"/>
  <c r="W572" i="6"/>
  <c r="AI571" i="6"/>
  <c r="AI570" i="6"/>
  <c r="F570" i="6"/>
  <c r="F571" i="6" s="1"/>
  <c r="F572" i="6" s="1"/>
  <c r="F573" i="6" s="1"/>
  <c r="AI569" i="6"/>
  <c r="AA569" i="6"/>
  <c r="AA570" i="6" s="1"/>
  <c r="AA571" i="6" s="1"/>
  <c r="AA572" i="6" s="1"/>
  <c r="AA573" i="6" s="1"/>
  <c r="AA574" i="6" s="1"/>
  <c r="N569" i="6"/>
  <c r="N570" i="6" s="1"/>
  <c r="N571" i="6" s="1"/>
  <c r="N572" i="6" s="1"/>
  <c r="N573" i="6" s="1"/>
  <c r="J567" i="6"/>
  <c r="J568" i="6" s="1"/>
  <c r="J569" i="6" s="1"/>
  <c r="J570" i="6" s="1"/>
  <c r="J571" i="6" s="1"/>
  <c r="J572" i="6" s="1"/>
  <c r="F567" i="6"/>
  <c r="F568" i="6" s="1"/>
  <c r="F569" i="6" s="1"/>
  <c r="J566" i="6"/>
  <c r="W565" i="6"/>
  <c r="W566" i="6" s="1"/>
  <c r="W567" i="6" s="1"/>
  <c r="W568" i="6" s="1"/>
  <c r="W569" i="6" s="1"/>
  <c r="W570" i="6" s="1"/>
  <c r="J564" i="6"/>
  <c r="W563" i="6"/>
  <c r="W564" i="6" s="1"/>
  <c r="J562" i="6"/>
  <c r="J563" i="6" s="1"/>
  <c r="N558" i="6"/>
  <c r="N559" i="6" s="1"/>
  <c r="F557" i="6"/>
  <c r="F558" i="6" s="1"/>
  <c r="F559" i="6" s="1"/>
  <c r="F560" i="6" s="1"/>
  <c r="F561" i="6" s="1"/>
  <c r="F562" i="6" s="1"/>
  <c r="F563" i="6" s="1"/>
  <c r="F564" i="6" s="1"/>
  <c r="F565" i="6" s="1"/>
  <c r="W556" i="6"/>
  <c r="W557" i="6" s="1"/>
  <c r="W558" i="6" s="1"/>
  <c r="W559" i="6" s="1"/>
  <c r="W560" i="6" s="1"/>
  <c r="W561" i="6" s="1"/>
  <c r="N556" i="6"/>
  <c r="N557" i="6" s="1"/>
  <c r="AE554" i="6"/>
  <c r="S553" i="6"/>
  <c r="S554" i="6" s="1"/>
  <c r="AI552" i="6"/>
  <c r="AI553" i="6" s="1"/>
  <c r="AI554" i="6" s="1"/>
  <c r="AI555" i="6" s="1"/>
  <c r="AI556" i="6" s="1"/>
  <c r="AI557" i="6" s="1"/>
  <c r="AI558" i="6" s="1"/>
  <c r="F552" i="6"/>
  <c r="F553" i="6" s="1"/>
  <c r="F554" i="6" s="1"/>
  <c r="F555" i="6" s="1"/>
  <c r="S551" i="6"/>
  <c r="S552" i="6" s="1"/>
  <c r="S550" i="6"/>
  <c r="AE546" i="6"/>
  <c r="AE547" i="6" s="1"/>
  <c r="AE548" i="6" s="1"/>
  <c r="AE550" i="6" s="1"/>
  <c r="AE551" i="6" s="1"/>
  <c r="AE552" i="6" s="1"/>
  <c r="AE553" i="6" s="1"/>
  <c r="F545" i="6"/>
  <c r="F546" i="6" s="1"/>
  <c r="F547" i="6" s="1"/>
  <c r="F548" i="6" s="1"/>
  <c r="F550" i="6" s="1"/>
  <c r="I543" i="6"/>
  <c r="N541" i="6"/>
  <c r="N542" i="6" s="1"/>
  <c r="N543" i="6" s="1"/>
  <c r="F541" i="6"/>
  <c r="F542" i="6" s="1"/>
  <c r="F543" i="6" s="1"/>
  <c r="F544" i="6" s="1"/>
  <c r="S540" i="6"/>
  <c r="S541" i="6" s="1"/>
  <c r="S542" i="6" s="1"/>
  <c r="S543" i="6" s="1"/>
  <c r="J537" i="6"/>
  <c r="J538" i="6" s="1"/>
  <c r="J539" i="6" s="1"/>
  <c r="J540" i="6" s="1"/>
  <c r="J541" i="6" s="1"/>
  <c r="J542" i="6" s="1"/>
  <c r="J543" i="6" s="1"/>
  <c r="AI536" i="6"/>
  <c r="AI537" i="6" s="1"/>
  <c r="AI538" i="6" s="1"/>
  <c r="S536" i="6"/>
  <c r="S537" i="6" s="1"/>
  <c r="S538" i="6" s="1"/>
  <c r="S539" i="6" s="1"/>
  <c r="AA535" i="6"/>
  <c r="AA536" i="6" s="1"/>
  <c r="AA537" i="6" s="1"/>
  <c r="AA538" i="6" s="1"/>
  <c r="AA539" i="6" s="1"/>
  <c r="AA540" i="6" s="1"/>
  <c r="AA541" i="6" s="1"/>
  <c r="AA542" i="6" s="1"/>
  <c r="J535" i="6"/>
  <c r="J533" i="6"/>
  <c r="S532" i="6"/>
  <c r="S533" i="6" s="1"/>
  <c r="S534" i="6" s="1"/>
  <c r="J530" i="6"/>
  <c r="J531" i="6" s="1"/>
  <c r="J532" i="6" s="1"/>
  <c r="S529" i="6"/>
  <c r="S530" i="6" s="1"/>
  <c r="AA528" i="6"/>
  <c r="AA529" i="6" s="1"/>
  <c r="AA530" i="6" s="1"/>
  <c r="AA531" i="6" s="1"/>
  <c r="AA532" i="6" s="1"/>
  <c r="AA533" i="6" s="1"/>
  <c r="AA534" i="6" s="1"/>
  <c r="S528" i="6"/>
  <c r="N528" i="6"/>
  <c r="N529" i="6" s="1"/>
  <c r="N527" i="6"/>
  <c r="S525" i="6"/>
  <c r="S526" i="6" s="1"/>
  <c r="J525" i="6"/>
  <c r="J526" i="6" s="1"/>
  <c r="J527" i="6" s="1"/>
  <c r="J528" i="6" s="1"/>
  <c r="F524" i="6"/>
  <c r="F525" i="6" s="1"/>
  <c r="S523" i="6"/>
  <c r="J522" i="6"/>
  <c r="J523" i="6" s="1"/>
  <c r="AI521" i="6"/>
  <c r="AI522" i="6" s="1"/>
  <c r="AI523" i="6" s="1"/>
  <c r="AA521" i="6"/>
  <c r="AA522" i="6" s="1"/>
  <c r="AA523" i="6" s="1"/>
  <c r="AA524" i="6" s="1"/>
  <c r="AA525" i="6" s="1"/>
  <c r="AA526" i="6" s="1"/>
  <c r="AA527" i="6" s="1"/>
  <c r="S521" i="6"/>
  <c r="S522" i="6" s="1"/>
  <c r="F521" i="6"/>
  <c r="F522" i="6" s="1"/>
  <c r="F523" i="6" s="1"/>
  <c r="AI520" i="6"/>
  <c r="AE520" i="6"/>
  <c r="AE521" i="6" s="1"/>
  <c r="AE522" i="6" s="1"/>
  <c r="AA520" i="6"/>
  <c r="W520" i="6"/>
  <c r="W521" i="6" s="1"/>
  <c r="W522" i="6" s="1"/>
  <c r="W523" i="6" s="1"/>
  <c r="W524" i="6" s="1"/>
  <c r="W525" i="6" s="1"/>
  <c r="W526" i="6" s="1"/>
  <c r="S520" i="6"/>
  <c r="J520" i="6"/>
  <c r="J521" i="6" s="1"/>
  <c r="F520" i="6"/>
  <c r="AI518" i="6"/>
  <c r="F517" i="6"/>
  <c r="AI515" i="6"/>
  <c r="AI516" i="6" s="1"/>
  <c r="AI517" i="6" s="1"/>
  <c r="F515" i="6"/>
  <c r="F516" i="6" s="1"/>
  <c r="AI514" i="6"/>
  <c r="AE514" i="6"/>
  <c r="AE515" i="6" s="1"/>
  <c r="AE516" i="6" s="1"/>
  <c r="AE517" i="6" s="1"/>
  <c r="AE518" i="6" s="1"/>
  <c r="S508" i="6"/>
  <c r="S509" i="6" s="1"/>
  <c r="S510" i="6" s="1"/>
  <c r="S511" i="6" s="1"/>
  <c r="S512" i="6" s="1"/>
  <c r="S513" i="6" s="1"/>
  <c r="AE506" i="6"/>
  <c r="AE507" i="6" s="1"/>
  <c r="AE508" i="6" s="1"/>
  <c r="AE509" i="6" s="1"/>
  <c r="AE510" i="6" s="1"/>
  <c r="AI505" i="6"/>
  <c r="AI506" i="6" s="1"/>
  <c r="AI507" i="6" s="1"/>
  <c r="AI508" i="6" s="1"/>
  <c r="AI509" i="6" s="1"/>
  <c r="AI510" i="6" s="1"/>
  <c r="AI511" i="6" s="1"/>
  <c r="AI512" i="6" s="1"/>
  <c r="AI513" i="6" s="1"/>
  <c r="AE505" i="6"/>
  <c r="AI503" i="6"/>
  <c r="AI504" i="6" s="1"/>
  <c r="F499" i="6"/>
  <c r="F500" i="6" s="1"/>
  <c r="F501" i="6" s="1"/>
  <c r="F502" i="6" s="1"/>
  <c r="F503" i="6" s="1"/>
  <c r="F504" i="6" s="1"/>
  <c r="J498" i="6"/>
  <c r="J499" i="6" s="1"/>
  <c r="J500" i="6" s="1"/>
  <c r="J501" i="6" s="1"/>
  <c r="J495" i="6"/>
  <c r="J496" i="6" s="1"/>
  <c r="AA494" i="6"/>
  <c r="AA495" i="6" s="1"/>
  <c r="AA496" i="6" s="1"/>
  <c r="AA497" i="6" s="1"/>
  <c r="AA498" i="6" s="1"/>
  <c r="AA499" i="6" s="1"/>
  <c r="AA500" i="6" s="1"/>
  <c r="AA501" i="6" s="1"/>
  <c r="AA502" i="6" s="1"/>
  <c r="AA503" i="6" s="1"/>
  <c r="AA504" i="6" s="1"/>
  <c r="AA505" i="6" s="1"/>
  <c r="AA506" i="6" s="1"/>
  <c r="AA507" i="6" s="1"/>
  <c r="AA508" i="6" s="1"/>
  <c r="AA509" i="6" s="1"/>
  <c r="J494" i="6"/>
  <c r="F493" i="6"/>
  <c r="F494" i="6" s="1"/>
  <c r="F495" i="6" s="1"/>
  <c r="F496" i="6" s="1"/>
  <c r="F497" i="6" s="1"/>
  <c r="AI492" i="6"/>
  <c r="AI493" i="6" s="1"/>
  <c r="AI494" i="6" s="1"/>
  <c r="AE492" i="6"/>
  <c r="W492" i="6"/>
  <c r="W493" i="6" s="1"/>
  <c r="W494" i="6" s="1"/>
  <c r="F492" i="6"/>
  <c r="J491" i="6"/>
  <c r="J492" i="6" s="1"/>
  <c r="J490" i="6"/>
  <c r="AA489" i="6"/>
  <c r="AA490" i="6" s="1"/>
  <c r="AA491" i="6" s="1"/>
  <c r="AA492" i="6" s="1"/>
  <c r="S489" i="6"/>
  <c r="S490" i="6" s="1"/>
  <c r="S491" i="6" s="1"/>
  <c r="S492" i="6" s="1"/>
  <c r="S493" i="6" s="1"/>
  <c r="S494" i="6" s="1"/>
  <c r="S495" i="6" s="1"/>
  <c r="S496" i="6" s="1"/>
  <c r="S497" i="6" s="1"/>
  <c r="S498" i="6" s="1"/>
  <c r="S499" i="6" s="1"/>
  <c r="S500" i="6" s="1"/>
  <c r="S501" i="6" s="1"/>
  <c r="J489" i="6"/>
  <c r="AA488" i="6"/>
  <c r="W488" i="6"/>
  <c r="W489" i="6" s="1"/>
  <c r="W490" i="6" s="1"/>
  <c r="S488" i="6"/>
  <c r="F488" i="6"/>
  <c r="F489" i="6" s="1"/>
  <c r="F490" i="6" s="1"/>
  <c r="F483" i="6"/>
  <c r="F484" i="6" s="1"/>
  <c r="F485" i="6" s="1"/>
  <c r="F486" i="6" s="1"/>
  <c r="F482" i="6"/>
  <c r="I481" i="6"/>
  <c r="F481" i="6"/>
  <c r="J480" i="6"/>
  <c r="I480" i="6"/>
  <c r="AE479" i="6"/>
  <c r="AE475" i="6"/>
  <c r="AE476" i="6" s="1"/>
  <c r="AE477" i="6" s="1"/>
  <c r="AE478" i="6" s="1"/>
  <c r="AE474" i="6"/>
  <c r="AI471" i="6"/>
  <c r="F466" i="6"/>
  <c r="F467" i="6" s="1"/>
  <c r="F468" i="6" s="1"/>
  <c r="F469" i="6" s="1"/>
  <c r="F470" i="6" s="1"/>
  <c r="F471" i="6" s="1"/>
  <c r="F465" i="6"/>
  <c r="AE464" i="6"/>
  <c r="AE465" i="6" s="1"/>
  <c r="AE466" i="6" s="1"/>
  <c r="AE467" i="6" s="1"/>
  <c r="AI463" i="6"/>
  <c r="AI464" i="6" s="1"/>
  <c r="AI465" i="6" s="1"/>
  <c r="AI466" i="6" s="1"/>
  <c r="AI467" i="6" s="1"/>
  <c r="AI468" i="6" s="1"/>
  <c r="AI469" i="6" s="1"/>
  <c r="AI470" i="6" s="1"/>
  <c r="AE462" i="6"/>
  <c r="AE463" i="6" s="1"/>
  <c r="AE461" i="6"/>
  <c r="AA461" i="6"/>
  <c r="AA462" i="6" s="1"/>
  <c r="AA463" i="6" s="1"/>
  <c r="AA464" i="6" s="1"/>
  <c r="AA465" i="6" s="1"/>
  <c r="AA460" i="6"/>
  <c r="AI458" i="6"/>
  <c r="AI459" i="6" s="1"/>
  <c r="AI460" i="6" s="1"/>
  <c r="AI461" i="6" s="1"/>
  <c r="AI462" i="6" s="1"/>
  <c r="AI457" i="6"/>
  <c r="J457" i="6"/>
  <c r="J458" i="6" s="1"/>
  <c r="J459" i="6" s="1"/>
  <c r="J460" i="6" s="1"/>
  <c r="J461" i="6" s="1"/>
  <c r="J462" i="6" s="1"/>
  <c r="J463" i="6" s="1"/>
  <c r="J464" i="6" s="1"/>
  <c r="J465" i="6" s="1"/>
  <c r="J466" i="6" s="1"/>
  <c r="J467" i="6" s="1"/>
  <c r="J468" i="6" s="1"/>
  <c r="AE456" i="6"/>
  <c r="AE457" i="6" s="1"/>
  <c r="AE458" i="6" s="1"/>
  <c r="AE459" i="6" s="1"/>
  <c r="S456" i="6"/>
  <c r="S457" i="6" s="1"/>
  <c r="S458" i="6" s="1"/>
  <c r="S459" i="6" s="1"/>
  <c r="S460" i="6" s="1"/>
  <c r="S461" i="6" s="1"/>
  <c r="S462" i="6" s="1"/>
  <c r="S463" i="6" s="1"/>
  <c r="S464" i="6" s="1"/>
  <c r="S465" i="6" s="1"/>
  <c r="J456" i="6"/>
  <c r="F456" i="6"/>
  <c r="F457" i="6" s="1"/>
  <c r="F458" i="6" s="1"/>
  <c r="F459" i="6" s="1"/>
  <c r="J450" i="6"/>
  <c r="J451" i="6" s="1"/>
  <c r="J452" i="6" s="1"/>
  <c r="J453" i="6" s="1"/>
  <c r="J454" i="6" s="1"/>
  <c r="AI446" i="6"/>
  <c r="AI447" i="6" s="1"/>
  <c r="AI448" i="6" s="1"/>
  <c r="AI449" i="6" s="1"/>
  <c r="AI450" i="6" s="1"/>
  <c r="AI451" i="6" s="1"/>
  <c r="AI445" i="6"/>
  <c r="AE443" i="6"/>
  <c r="AE444" i="6" s="1"/>
  <c r="AE445" i="6" s="1"/>
  <c r="AE446" i="6" s="1"/>
  <c r="F443" i="6"/>
  <c r="F444" i="6" s="1"/>
  <c r="F445" i="6" s="1"/>
  <c r="J440" i="6"/>
  <c r="J441" i="6" s="1"/>
  <c r="J442" i="6" s="1"/>
  <c r="J443" i="6" s="1"/>
  <c r="AE439" i="6"/>
  <c r="AE440" i="6" s="1"/>
  <c r="AE441" i="6" s="1"/>
  <c r="AE438" i="6"/>
  <c r="F438" i="6"/>
  <c r="F439" i="6" s="1"/>
  <c r="F440" i="6" s="1"/>
  <c r="F441" i="6" s="1"/>
  <c r="S436" i="6"/>
  <c r="S437" i="6" s="1"/>
  <c r="S438" i="6" s="1"/>
  <c r="S439" i="6" s="1"/>
  <c r="S440" i="6" s="1"/>
  <c r="S441" i="6" s="1"/>
  <c r="S442" i="6" s="1"/>
  <c r="S443" i="6" s="1"/>
  <c r="S444" i="6" s="1"/>
  <c r="J435" i="6"/>
  <c r="J436" i="6" s="1"/>
  <c r="J437" i="6" s="1"/>
  <c r="J438" i="6" s="1"/>
  <c r="AA434" i="6"/>
  <c r="AA435" i="6" s="1"/>
  <c r="AA436" i="6" s="1"/>
  <c r="AA437" i="6" s="1"/>
  <c r="AA438" i="6" s="1"/>
  <c r="AA439" i="6" s="1"/>
  <c r="S433" i="6"/>
  <c r="S434" i="6" s="1"/>
  <c r="F431" i="6"/>
  <c r="F432" i="6" s="1"/>
  <c r="F433" i="6" s="1"/>
  <c r="F434" i="6" s="1"/>
  <c r="F435" i="6" s="1"/>
  <c r="F436" i="6" s="1"/>
  <c r="F437" i="6" s="1"/>
  <c r="J430" i="6"/>
  <c r="J431" i="6" s="1"/>
  <c r="J432" i="6" s="1"/>
  <c r="J433" i="6" s="1"/>
  <c r="S429" i="6"/>
  <c r="S430" i="6" s="1"/>
  <c r="S431" i="6" s="1"/>
  <c r="S432" i="6" s="1"/>
  <c r="F429" i="6"/>
  <c r="AA428" i="6"/>
  <c r="AA429" i="6" s="1"/>
  <c r="AA430" i="6" s="1"/>
  <c r="AA431" i="6" s="1"/>
  <c r="AA432" i="6" s="1"/>
  <c r="AA433" i="6" s="1"/>
  <c r="F428" i="6"/>
  <c r="F427" i="6"/>
  <c r="AA426" i="6"/>
  <c r="AA427" i="6" s="1"/>
  <c r="S426" i="6"/>
  <c r="S427" i="6" s="1"/>
  <c r="J426" i="6"/>
  <c r="J427" i="6" s="1"/>
  <c r="J428" i="6" s="1"/>
  <c r="F426" i="6"/>
  <c r="AI425" i="6"/>
  <c r="AI426" i="6" s="1"/>
  <c r="AI427" i="6" s="1"/>
  <c r="AI428" i="6" s="1"/>
  <c r="AI429" i="6" s="1"/>
  <c r="AI430" i="6" s="1"/>
  <c r="AI431" i="6" s="1"/>
  <c r="AI432" i="6" s="1"/>
  <c r="AA425" i="6"/>
  <c r="S425" i="6"/>
  <c r="J425" i="6"/>
  <c r="AE422" i="6"/>
  <c r="AE423" i="6" s="1"/>
  <c r="AE425" i="6" s="1"/>
  <c r="AE426" i="6" s="1"/>
  <c r="AE421" i="6"/>
  <c r="J419" i="6"/>
  <c r="J420" i="6" s="1"/>
  <c r="J421" i="6" s="1"/>
  <c r="J422" i="6" s="1"/>
  <c r="AE418" i="6"/>
  <c r="J418" i="6"/>
  <c r="F418" i="6"/>
  <c r="F419" i="6" s="1"/>
  <c r="F420" i="6" s="1"/>
  <c r="F421" i="6" s="1"/>
  <c r="AE416" i="6"/>
  <c r="AE417" i="6" s="1"/>
  <c r="S416" i="6"/>
  <c r="S417" i="6" s="1"/>
  <c r="S418" i="6" s="1"/>
  <c r="AI415" i="6"/>
  <c r="AI416" i="6" s="1"/>
  <c r="AI417" i="6" s="1"/>
  <c r="AI418" i="6" s="1"/>
  <c r="F411" i="6"/>
  <c r="F412" i="6" s="1"/>
  <c r="F413" i="6" s="1"/>
  <c r="F414" i="6" s="1"/>
  <c r="F415" i="6" s="1"/>
  <c r="F416" i="6" s="1"/>
  <c r="J410" i="6"/>
  <c r="J411" i="6" s="1"/>
  <c r="J412" i="6" s="1"/>
  <c r="J413" i="6" s="1"/>
  <c r="J414" i="6" s="1"/>
  <c r="J415" i="6" s="1"/>
  <c r="S409" i="6"/>
  <c r="S410" i="6" s="1"/>
  <c r="S411" i="6" s="1"/>
  <c r="S412" i="6" s="1"/>
  <c r="S413" i="6" s="1"/>
  <c r="S414" i="6" s="1"/>
  <c r="J408" i="6"/>
  <c r="J409" i="6" s="1"/>
  <c r="J407" i="6"/>
  <c r="S406" i="6"/>
  <c r="S407" i="6" s="1"/>
  <c r="F406" i="6"/>
  <c r="F407" i="6" s="1"/>
  <c r="F408" i="6" s="1"/>
  <c r="F409" i="6" s="1"/>
  <c r="AA405" i="6"/>
  <c r="AA406" i="6" s="1"/>
  <c r="AA407" i="6" s="1"/>
  <c r="AA408" i="6" s="1"/>
  <c r="AA409" i="6" s="1"/>
  <c r="AA410" i="6" s="1"/>
  <c r="AA411" i="6" s="1"/>
  <c r="AA412" i="6" s="1"/>
  <c r="AA413" i="6" s="1"/>
  <c r="AA414" i="6" s="1"/>
  <c r="AA415" i="6" s="1"/>
  <c r="AA416" i="6" s="1"/>
  <c r="AA417" i="6" s="1"/>
  <c r="AA418" i="6" s="1"/>
  <c r="S405" i="6"/>
  <c r="AA404" i="6"/>
  <c r="S402" i="6"/>
  <c r="S403" i="6" s="1"/>
  <c r="F401" i="6"/>
  <c r="F402" i="6" s="1"/>
  <c r="F403" i="6" s="1"/>
  <c r="F404" i="6" s="1"/>
  <c r="F405" i="6" s="1"/>
  <c r="AE398" i="6"/>
  <c r="AE399" i="6" s="1"/>
  <c r="AE400" i="6" s="1"/>
  <c r="AE401" i="6" s="1"/>
  <c r="AE402" i="6" s="1"/>
  <c r="AE403" i="6" s="1"/>
  <c r="AE404" i="6" s="1"/>
  <c r="AE405" i="6" s="1"/>
  <c r="J398" i="6"/>
  <c r="J399" i="6" s="1"/>
  <c r="J400" i="6" s="1"/>
  <c r="J401" i="6" s="1"/>
  <c r="J402" i="6" s="1"/>
  <c r="J403" i="6" s="1"/>
  <c r="AI397" i="6"/>
  <c r="AI398" i="6" s="1"/>
  <c r="AI399" i="6" s="1"/>
  <c r="AI400" i="6" s="1"/>
  <c r="AI401" i="6" s="1"/>
  <c r="AI402" i="6" s="1"/>
  <c r="AI403" i="6" s="1"/>
  <c r="AI404" i="6" s="1"/>
  <c r="AI405" i="6" s="1"/>
  <c r="AI406" i="6" s="1"/>
  <c r="J397" i="6"/>
  <c r="AI396" i="6"/>
  <c r="F395" i="6"/>
  <c r="F396" i="6" s="1"/>
  <c r="F397" i="6" s="1"/>
  <c r="F398" i="6" s="1"/>
  <c r="F399" i="6" s="1"/>
  <c r="S394" i="6"/>
  <c r="S395" i="6" s="1"/>
  <c r="S396" i="6" s="1"/>
  <c r="S397" i="6" s="1"/>
  <c r="S398" i="6" s="1"/>
  <c r="S399" i="6" s="1"/>
  <c r="S400" i="6" s="1"/>
  <c r="AA393" i="6"/>
  <c r="AA394" i="6" s="1"/>
  <c r="AA395" i="6" s="1"/>
  <c r="AA396" i="6" s="1"/>
  <c r="AA397" i="6" s="1"/>
  <c r="AA398" i="6" s="1"/>
  <c r="AA399" i="6" s="1"/>
  <c r="AA400" i="6" s="1"/>
  <c r="AA401" i="6" s="1"/>
  <c r="AA402" i="6" s="1"/>
  <c r="S393" i="6"/>
  <c r="J393" i="6"/>
  <c r="J394" i="6" s="1"/>
  <c r="J395" i="6" s="1"/>
  <c r="J390" i="6"/>
  <c r="J391" i="6" s="1"/>
  <c r="AA389" i="6"/>
  <c r="AA390" i="6" s="1"/>
  <c r="AA391" i="6" s="1"/>
  <c r="AA387" i="6"/>
  <c r="AA388" i="6" s="1"/>
  <c r="AE386" i="6"/>
  <c r="AE387" i="6" s="1"/>
  <c r="AE388" i="6" s="1"/>
  <c r="AE389" i="6" s="1"/>
  <c r="AE390" i="6" s="1"/>
  <c r="AE391" i="6" s="1"/>
  <c r="AA386" i="6"/>
  <c r="AI385" i="6"/>
  <c r="AI386" i="6" s="1"/>
  <c r="AI387" i="6" s="1"/>
  <c r="AI388" i="6" s="1"/>
  <c r="AI389" i="6" s="1"/>
  <c r="AI390" i="6" s="1"/>
  <c r="AI384" i="6"/>
  <c r="F381" i="6"/>
  <c r="W379" i="6"/>
  <c r="W380" i="6" s="1"/>
  <c r="W381" i="6" s="1"/>
  <c r="AE378" i="6"/>
  <c r="AE379" i="6" s="1"/>
  <c r="AE380" i="6" s="1"/>
  <c r="AE381" i="6" s="1"/>
  <c r="AE382" i="6" s="1"/>
  <c r="AE383" i="6" s="1"/>
  <c r="AE384" i="6" s="1"/>
  <c r="AE385" i="6" s="1"/>
  <c r="W378" i="6"/>
  <c r="J378" i="6"/>
  <c r="J379" i="6" s="1"/>
  <c r="AE376" i="6"/>
  <c r="J376" i="6"/>
  <c r="J377" i="6" s="1"/>
  <c r="W373" i="6"/>
  <c r="W374" i="6" s="1"/>
  <c r="W375" i="6" s="1"/>
  <c r="W376" i="6" s="1"/>
  <c r="AE372" i="6"/>
  <c r="AE373" i="6" s="1"/>
  <c r="AE374" i="6" s="1"/>
  <c r="AE375" i="6" s="1"/>
  <c r="W371" i="6"/>
  <c r="W372" i="6" s="1"/>
  <c r="F371" i="6"/>
  <c r="F372" i="6" s="1"/>
  <c r="W370" i="6"/>
  <c r="J370" i="6"/>
  <c r="J371" i="6" s="1"/>
  <c r="J372" i="6" s="1"/>
  <c r="J373" i="6" s="1"/>
  <c r="J374" i="6" s="1"/>
  <c r="F370" i="6"/>
  <c r="J368" i="6"/>
  <c r="J369" i="6" s="1"/>
  <c r="AE367" i="6"/>
  <c r="AE368" i="6" s="1"/>
  <c r="AE369" i="6" s="1"/>
  <c r="AE370" i="6" s="1"/>
  <c r="AI365" i="6"/>
  <c r="AI366" i="6" s="1"/>
  <c r="AI367" i="6" s="1"/>
  <c r="AI368" i="6" s="1"/>
  <c r="AI369" i="6" s="1"/>
  <c r="AI370" i="6" s="1"/>
  <c r="AI371" i="6" s="1"/>
  <c r="AI372" i="6" s="1"/>
  <c r="AI373" i="6" s="1"/>
  <c r="AI374" i="6" s="1"/>
  <c r="AI375" i="6" s="1"/>
  <c r="AA364" i="6"/>
  <c r="AA365" i="6" s="1"/>
  <c r="AA366" i="6" s="1"/>
  <c r="AA367" i="6" s="1"/>
  <c r="AA368" i="6" s="1"/>
  <c r="AA369" i="6" s="1"/>
  <c r="W364" i="6"/>
  <c r="W365" i="6" s="1"/>
  <c r="W366" i="6" s="1"/>
  <c r="W367" i="6" s="1"/>
  <c r="W368" i="6" s="1"/>
  <c r="N364" i="6"/>
  <c r="N365" i="6" s="1"/>
  <c r="F364" i="6"/>
  <c r="F365" i="6" s="1"/>
  <c r="F366" i="6" s="1"/>
  <c r="F367" i="6" s="1"/>
  <c r="F368" i="6" s="1"/>
  <c r="AE363" i="6"/>
  <c r="AE364" i="6" s="1"/>
  <c r="AE365" i="6" s="1"/>
  <c r="AE366" i="6" s="1"/>
  <c r="AA363" i="6"/>
  <c r="N363" i="6"/>
  <c r="AA362" i="6"/>
  <c r="F362" i="6"/>
  <c r="F358" i="6"/>
  <c r="F359" i="6" s="1"/>
  <c r="F360" i="6" s="1"/>
  <c r="F357" i="6"/>
  <c r="J356" i="6"/>
  <c r="J357" i="6" s="1"/>
  <c r="J358" i="6" s="1"/>
  <c r="J359" i="6" s="1"/>
  <c r="J360" i="6" s="1"/>
  <c r="J362" i="6" s="1"/>
  <c r="J363" i="6" s="1"/>
  <c r="J364" i="6" s="1"/>
  <c r="J365" i="6" s="1"/>
  <c r="J366" i="6" s="1"/>
  <c r="J355" i="6"/>
  <c r="W349" i="6"/>
  <c r="W350" i="6" s="1"/>
  <c r="W351" i="6" s="1"/>
  <c r="W352" i="6" s="1"/>
  <c r="W353" i="6" s="1"/>
  <c r="W354" i="6" s="1"/>
  <c r="N349" i="6"/>
  <c r="N350" i="6" s="1"/>
  <c r="N351" i="6" s="1"/>
  <c r="N352" i="6" s="1"/>
  <c r="N353" i="6" s="1"/>
  <c r="F349" i="6"/>
  <c r="F350" i="6" s="1"/>
  <c r="F351" i="6" s="1"/>
  <c r="F352" i="6" s="1"/>
  <c r="F353" i="6" s="1"/>
  <c r="F354" i="6" s="1"/>
  <c r="J348" i="6"/>
  <c r="W345" i="6"/>
  <c r="W346" i="6" s="1"/>
  <c r="W347" i="6" s="1"/>
  <c r="W348" i="6" s="1"/>
  <c r="N345" i="6"/>
  <c r="N346" i="6" s="1"/>
  <c r="N347" i="6" s="1"/>
  <c r="F345" i="6"/>
  <c r="F346" i="6" s="1"/>
  <c r="F347" i="6" s="1"/>
  <c r="W344" i="6"/>
  <c r="N344" i="6"/>
  <c r="J344" i="6"/>
  <c r="J345" i="6" s="1"/>
  <c r="J346" i="6" s="1"/>
  <c r="J347" i="6" s="1"/>
  <c r="N343" i="6"/>
  <c r="W342" i="6"/>
  <c r="AE341" i="6"/>
  <c r="AE342" i="6" s="1"/>
  <c r="AE343" i="6" s="1"/>
  <c r="AE344" i="6" s="1"/>
  <c r="AE345" i="6" s="1"/>
  <c r="AE346" i="6" s="1"/>
  <c r="AE347" i="6" s="1"/>
  <c r="AE348" i="6" s="1"/>
  <c r="W340" i="6"/>
  <c r="W341" i="6" s="1"/>
  <c r="J340" i="6"/>
  <c r="J341" i="6" s="1"/>
  <c r="J342" i="6" s="1"/>
  <c r="AI339" i="6"/>
  <c r="AI340" i="6" s="1"/>
  <c r="AI341" i="6" s="1"/>
  <c r="AI342" i="6" s="1"/>
  <c r="AI343" i="6" s="1"/>
  <c r="AI344" i="6" s="1"/>
  <c r="AI345" i="6" s="1"/>
  <c r="AI346" i="6" s="1"/>
  <c r="AI347" i="6" s="1"/>
  <c r="AI348" i="6" s="1"/>
  <c r="AI349" i="6" s="1"/>
  <c r="AI350" i="6" s="1"/>
  <c r="AI351" i="6" s="1"/>
  <c r="AI352" i="6" s="1"/>
  <c r="J339" i="6"/>
  <c r="F339" i="6"/>
  <c r="F340" i="6" s="1"/>
  <c r="F341" i="6" s="1"/>
  <c r="F342" i="6" s="1"/>
  <c r="F343" i="6" s="1"/>
  <c r="AI338" i="6"/>
  <c r="AE337" i="6"/>
  <c r="AE338" i="6" s="1"/>
  <c r="AE339" i="6" s="1"/>
  <c r="W337" i="6"/>
  <c r="W338" i="6" s="1"/>
  <c r="F337" i="6"/>
  <c r="F338" i="6" s="1"/>
  <c r="F336" i="6"/>
  <c r="W335" i="6"/>
  <c r="W336" i="6" s="1"/>
  <c r="AE334" i="6"/>
  <c r="AE335" i="6" s="1"/>
  <c r="AE336" i="6" s="1"/>
  <c r="J334" i="6"/>
  <c r="J335" i="6" s="1"/>
  <c r="J336" i="6" s="1"/>
  <c r="J337" i="6" s="1"/>
  <c r="AE333" i="6"/>
  <c r="F333" i="6"/>
  <c r="F334" i="6" s="1"/>
  <c r="W332" i="6"/>
  <c r="W333" i="6" s="1"/>
  <c r="J332" i="6"/>
  <c r="J333" i="6" s="1"/>
  <c r="F332" i="6"/>
  <c r="W331" i="6"/>
  <c r="F331" i="6"/>
  <c r="AA330" i="6"/>
  <c r="AA331" i="6" s="1"/>
  <c r="AA332" i="6" s="1"/>
  <c r="AA333" i="6" s="1"/>
  <c r="AA334" i="6" s="1"/>
  <c r="AA335" i="6" s="1"/>
  <c r="AA336" i="6" s="1"/>
  <c r="AA337" i="6" s="1"/>
  <c r="AA338" i="6" s="1"/>
  <c r="AA339" i="6" s="1"/>
  <c r="W330" i="6"/>
  <c r="F328" i="6"/>
  <c r="F326" i="6"/>
  <c r="F327" i="6" s="1"/>
  <c r="J325" i="6"/>
  <c r="J326" i="6" s="1"/>
  <c r="J327" i="6" s="1"/>
  <c r="J328" i="6" s="1"/>
  <c r="W324" i="6"/>
  <c r="W325" i="6" s="1"/>
  <c r="W326" i="6" s="1"/>
  <c r="W327" i="6" s="1"/>
  <c r="W328" i="6" s="1"/>
  <c r="J324" i="6"/>
  <c r="F324" i="6"/>
  <c r="J323" i="6"/>
  <c r="AI321" i="6"/>
  <c r="AI322" i="6" s="1"/>
  <c r="AI320" i="6"/>
  <c r="J320" i="6"/>
  <c r="J321" i="6" s="1"/>
  <c r="J322" i="6" s="1"/>
  <c r="AE319" i="6"/>
  <c r="AE317" i="6"/>
  <c r="AE318" i="6" s="1"/>
  <c r="W317" i="6"/>
  <c r="W318" i="6" s="1"/>
  <c r="W319" i="6" s="1"/>
  <c r="W320" i="6" s="1"/>
  <c r="W321" i="6" s="1"/>
  <c r="AE316" i="6"/>
  <c r="W316" i="6"/>
  <c r="N316" i="6"/>
  <c r="N317" i="6" s="1"/>
  <c r="N318" i="6" s="1"/>
  <c r="N319" i="6" s="1"/>
  <c r="N320" i="6" s="1"/>
  <c r="N321" i="6" s="1"/>
  <c r="W315" i="6"/>
  <c r="S315" i="6"/>
  <c r="S316" i="6" s="1"/>
  <c r="S317" i="6" s="1"/>
  <c r="S318" i="6" s="1"/>
  <c r="S319" i="6" s="1"/>
  <c r="J315" i="6"/>
  <c r="J316" i="6" s="1"/>
  <c r="J317" i="6" s="1"/>
  <c r="J318" i="6" s="1"/>
  <c r="F315" i="6"/>
  <c r="F316" i="6" s="1"/>
  <c r="F317" i="6" s="1"/>
  <c r="F318" i="6" s="1"/>
  <c r="F319" i="6" s="1"/>
  <c r="F320" i="6" s="1"/>
  <c r="F321" i="6" s="1"/>
  <c r="F322" i="6" s="1"/>
  <c r="S311" i="6"/>
  <c r="S312" i="6" s="1"/>
  <c r="S313" i="6" s="1"/>
  <c r="S314" i="6" s="1"/>
  <c r="F311" i="6"/>
  <c r="F312" i="6" s="1"/>
  <c r="F313" i="6" s="1"/>
  <c r="S310" i="6"/>
  <c r="N310" i="6"/>
  <c r="F310" i="6"/>
  <c r="N308" i="6"/>
  <c r="N309" i="6" s="1"/>
  <c r="F305" i="6"/>
  <c r="F306" i="6" s="1"/>
  <c r="F307" i="6" s="1"/>
  <c r="F308" i="6" s="1"/>
  <c r="J304" i="6"/>
  <c r="J305" i="6" s="1"/>
  <c r="J306" i="6" s="1"/>
  <c r="J307" i="6" s="1"/>
  <c r="J308" i="6" s="1"/>
  <c r="J309" i="6" s="1"/>
  <c r="J310" i="6" s="1"/>
  <c r="J311" i="6" s="1"/>
  <c r="J312" i="6" s="1"/>
  <c r="J313" i="6" s="1"/>
  <c r="F304" i="6"/>
  <c r="AI303" i="6"/>
  <c r="AI304" i="6" s="1"/>
  <c r="AI302" i="6"/>
  <c r="AI301" i="6"/>
  <c r="F301" i="6"/>
  <c r="F302" i="6" s="1"/>
  <c r="F303" i="6" s="1"/>
  <c r="W300" i="6"/>
  <c r="W301" i="6" s="1"/>
  <c r="W302" i="6" s="1"/>
  <c r="W303" i="6" s="1"/>
  <c r="W304" i="6" s="1"/>
  <c r="W305" i="6" s="1"/>
  <c r="W306" i="6" s="1"/>
  <c r="W307" i="6" s="1"/>
  <c r="W308" i="6" s="1"/>
  <c r="W309" i="6" s="1"/>
  <c r="W310" i="6" s="1"/>
  <c r="W311" i="6" s="1"/>
  <c r="W312" i="6" s="1"/>
  <c r="W313" i="6" s="1"/>
  <c r="J300" i="6"/>
  <c r="J301" i="6" s="1"/>
  <c r="J302" i="6" s="1"/>
  <c r="F300" i="6"/>
  <c r="AA299" i="6"/>
  <c r="AA300" i="6" s="1"/>
  <c r="AA301" i="6" s="1"/>
  <c r="AA302" i="6" s="1"/>
  <c r="AA303" i="6" s="1"/>
  <c r="AA304" i="6" s="1"/>
  <c r="AA305" i="6" s="1"/>
  <c r="AA306" i="6" s="1"/>
  <c r="AA307" i="6" s="1"/>
  <c r="AA308" i="6" s="1"/>
  <c r="AA309" i="6" s="1"/>
  <c r="AA310" i="6" s="1"/>
  <c r="AA311" i="6" s="1"/>
  <c r="N299" i="6"/>
  <c r="N300" i="6" s="1"/>
  <c r="N301" i="6" s="1"/>
  <c r="N302" i="6" s="1"/>
  <c r="N303" i="6" s="1"/>
  <c r="N304" i="6" s="1"/>
  <c r="J299" i="6"/>
  <c r="W298" i="6"/>
  <c r="W299" i="6" s="1"/>
  <c r="J298" i="6"/>
  <c r="F298" i="6"/>
  <c r="F293" i="6"/>
  <c r="F294" i="6" s="1"/>
  <c r="F292" i="6"/>
  <c r="N291" i="6"/>
  <c r="N292" i="6" s="1"/>
  <c r="N290" i="6"/>
  <c r="N289" i="6"/>
  <c r="J289" i="6"/>
  <c r="J290" i="6" s="1"/>
  <c r="J291" i="6" s="1"/>
  <c r="J292" i="6" s="1"/>
  <c r="F287" i="6"/>
  <c r="F288" i="6" s="1"/>
  <c r="F289" i="6" s="1"/>
  <c r="F290" i="6" s="1"/>
  <c r="W286" i="6"/>
  <c r="W287" i="6" s="1"/>
  <c r="S285" i="6"/>
  <c r="S286" i="6" s="1"/>
  <c r="S287" i="6" s="1"/>
  <c r="F285" i="6"/>
  <c r="F286" i="6" s="1"/>
  <c r="W284" i="6"/>
  <c r="W285" i="6" s="1"/>
  <c r="S284" i="6"/>
  <c r="J284" i="6"/>
  <c r="J285" i="6" s="1"/>
  <c r="J286" i="6" s="1"/>
  <c r="J283" i="6"/>
  <c r="J282" i="6"/>
  <c r="F282" i="6"/>
  <c r="F283" i="6" s="1"/>
  <c r="F284" i="6" s="1"/>
  <c r="AI280" i="6"/>
  <c r="AI281" i="6" s="1"/>
  <c r="AI282" i="6" s="1"/>
  <c r="AI283" i="6" s="1"/>
  <c r="AI284" i="6" s="1"/>
  <c r="AI285" i="6" s="1"/>
  <c r="AI286" i="6" s="1"/>
  <c r="AI287" i="6" s="1"/>
  <c r="W280" i="6"/>
  <c r="W281" i="6" s="1"/>
  <c r="W282" i="6" s="1"/>
  <c r="W283" i="6" s="1"/>
  <c r="S280" i="6"/>
  <c r="S281" i="6" s="1"/>
  <c r="S282" i="6" s="1"/>
  <c r="AE279" i="6"/>
  <c r="AE280" i="6" s="1"/>
  <c r="AE281" i="6" s="1"/>
  <c r="AE278" i="6"/>
  <c r="J277" i="6"/>
  <c r="J278" i="6" s="1"/>
  <c r="J279" i="6" s="1"/>
  <c r="J280" i="6" s="1"/>
  <c r="F274" i="6"/>
  <c r="F275" i="6" s="1"/>
  <c r="F276" i="6" s="1"/>
  <c r="F277" i="6" s="1"/>
  <c r="F278" i="6" s="1"/>
  <c r="F279" i="6" s="1"/>
  <c r="F272" i="6"/>
  <c r="F273" i="6" s="1"/>
  <c r="W271" i="6"/>
  <c r="W272" i="6" s="1"/>
  <c r="W273" i="6" s="1"/>
  <c r="W270" i="6"/>
  <c r="N270" i="6"/>
  <c r="N271" i="6" s="1"/>
  <c r="N272" i="6" s="1"/>
  <c r="N273" i="6" s="1"/>
  <c r="N274" i="6" s="1"/>
  <c r="J269" i="6"/>
  <c r="J270" i="6" s="1"/>
  <c r="J271" i="6" s="1"/>
  <c r="J272" i="6" s="1"/>
  <c r="J273" i="6" s="1"/>
  <c r="J274" i="6" s="1"/>
  <c r="J275" i="6" s="1"/>
  <c r="W268" i="6"/>
  <c r="J268" i="6"/>
  <c r="W267" i="6"/>
  <c r="N267" i="6"/>
  <c r="N268" i="6" s="1"/>
  <c r="AA266" i="6"/>
  <c r="AA267" i="6" s="1"/>
  <c r="AA268" i="6" s="1"/>
  <c r="AA269" i="6" s="1"/>
  <c r="AA270" i="6" s="1"/>
  <c r="AA271" i="6" s="1"/>
  <c r="AA272" i="6" s="1"/>
  <c r="AA273" i="6" s="1"/>
  <c r="AA274" i="6" s="1"/>
  <c r="AA275" i="6" s="1"/>
  <c r="AA276" i="6" s="1"/>
  <c r="AA277" i="6" s="1"/>
  <c r="AA278" i="6" s="1"/>
  <c r="N266" i="6"/>
  <c r="J266" i="6"/>
  <c r="W265" i="6"/>
  <c r="W266" i="6" s="1"/>
  <c r="N259" i="6"/>
  <c r="N260" i="6" s="1"/>
  <c r="N261" i="6" s="1"/>
  <c r="J259" i="6"/>
  <c r="J260" i="6" s="1"/>
  <c r="J261" i="6" s="1"/>
  <c r="J265" i="6" s="1"/>
  <c r="F259" i="6"/>
  <c r="F260" i="6" s="1"/>
  <c r="F261" i="6" s="1"/>
  <c r="F265" i="6" s="1"/>
  <c r="W258" i="6"/>
  <c r="W259" i="6" s="1"/>
  <c r="W260" i="6" s="1"/>
  <c r="W261" i="6" s="1"/>
  <c r="W257" i="6"/>
  <c r="F256" i="6"/>
  <c r="F257" i="6" s="1"/>
  <c r="AI255" i="6"/>
  <c r="W255" i="6"/>
  <c r="F255" i="6"/>
  <c r="W254" i="6"/>
  <c r="AI253" i="6"/>
  <c r="AI254" i="6" s="1"/>
  <c r="W253" i="6"/>
  <c r="AI252" i="6"/>
  <c r="W252" i="6"/>
  <c r="S251" i="6"/>
  <c r="S252" i="6" s="1"/>
  <c r="S253" i="6" s="1"/>
  <c r="S254" i="6" s="1"/>
  <c r="F249" i="6"/>
  <c r="F250" i="6" s="1"/>
  <c r="F251" i="6" s="1"/>
  <c r="F252" i="6" s="1"/>
  <c r="F253" i="6" s="1"/>
  <c r="J248" i="6"/>
  <c r="J249" i="6" s="1"/>
  <c r="J250" i="6" s="1"/>
  <c r="J251" i="6" s="1"/>
  <c r="J252" i="6" s="1"/>
  <c r="J253" i="6" s="1"/>
  <c r="J254" i="6" s="1"/>
  <c r="J247" i="6"/>
  <c r="N246" i="6"/>
  <c r="N247" i="6" s="1"/>
  <c r="N248" i="6" s="1"/>
  <c r="N249" i="6" s="1"/>
  <c r="N250" i="6" s="1"/>
  <c r="N251" i="6" s="1"/>
  <c r="N252" i="6" s="1"/>
  <c r="N253" i="6" s="1"/>
  <c r="J244" i="6"/>
  <c r="J245" i="6" s="1"/>
  <c r="W242" i="6"/>
  <c r="W243" i="6" s="1"/>
  <c r="W244" i="6" s="1"/>
  <c r="W245" i="6" s="1"/>
  <c r="W246" i="6" s="1"/>
  <c r="W247" i="6" s="1"/>
  <c r="W248" i="6" s="1"/>
  <c r="W249" i="6" s="1"/>
  <c r="W250" i="6" s="1"/>
  <c r="J241" i="6"/>
  <c r="J242" i="6" s="1"/>
  <c r="F241" i="6"/>
  <c r="F242" i="6" s="1"/>
  <c r="F243" i="6" s="1"/>
  <c r="F244" i="6" s="1"/>
  <c r="F245" i="6" s="1"/>
  <c r="F246" i="6" s="1"/>
  <c r="F247" i="6" s="1"/>
  <c r="F240" i="6"/>
  <c r="AE239" i="6"/>
  <c r="AE240" i="6" s="1"/>
  <c r="AE241" i="6" s="1"/>
  <c r="AE242" i="6" s="1"/>
  <c r="AE243" i="6" s="1"/>
  <c r="AE237" i="6"/>
  <c r="AE238" i="6" s="1"/>
  <c r="N237" i="6"/>
  <c r="N238" i="6" s="1"/>
  <c r="J235" i="6"/>
  <c r="AA234" i="6"/>
  <c r="AA235" i="6" s="1"/>
  <c r="AA236" i="6" s="1"/>
  <c r="AA237" i="6" s="1"/>
  <c r="N234" i="6"/>
  <c r="N235" i="6" s="1"/>
  <c r="AI233" i="6"/>
  <c r="AI234" i="6" s="1"/>
  <c r="AI235" i="6" s="1"/>
  <c r="AI236" i="6" s="1"/>
  <c r="AI237" i="6" s="1"/>
  <c r="AI238" i="6" s="1"/>
  <c r="AA233" i="6"/>
  <c r="AI232" i="6"/>
  <c r="AA232" i="6"/>
  <c r="W232" i="6"/>
  <c r="W233" i="6" s="1"/>
  <c r="W234" i="6" s="1"/>
  <c r="W235" i="6" s="1"/>
  <c r="J232" i="6"/>
  <c r="J233" i="6" s="1"/>
  <c r="J234" i="6" s="1"/>
  <c r="N229" i="6"/>
  <c r="N231" i="6" s="1"/>
  <c r="N227" i="6"/>
  <c r="N228" i="6" s="1"/>
  <c r="J227" i="6"/>
  <c r="J228" i="6" s="1"/>
  <c r="J229" i="6" s="1"/>
  <c r="AE221" i="6"/>
  <c r="AE222" i="6" s="1"/>
  <c r="AE223" i="6" s="1"/>
  <c r="AE224" i="6" s="1"/>
  <c r="AE220" i="6"/>
  <c r="J219" i="6"/>
  <c r="N214" i="6"/>
  <c r="W213" i="6"/>
  <c r="W214" i="6" s="1"/>
  <c r="W211" i="6"/>
  <c r="W212" i="6" s="1"/>
  <c r="J211" i="6"/>
  <c r="J212" i="6" s="1"/>
  <c r="J213" i="6" s="1"/>
  <c r="J214" i="6" s="1"/>
  <c r="F211" i="6"/>
  <c r="F212" i="6" s="1"/>
  <c r="F213" i="6" s="1"/>
  <c r="F214" i="6" s="1"/>
  <c r="AA210" i="6"/>
  <c r="AA211" i="6" s="1"/>
  <c r="AA212" i="6" s="1"/>
  <c r="AA213" i="6" s="1"/>
  <c r="AA214" i="6" s="1"/>
  <c r="AA215" i="6" s="1"/>
  <c r="AA216" i="6" s="1"/>
  <c r="AA217" i="6" s="1"/>
  <c r="AA218" i="6" s="1"/>
  <c r="AA219" i="6" s="1"/>
  <c r="AA220" i="6" s="1"/>
  <c r="AA221" i="6" s="1"/>
  <c r="AA222" i="6" s="1"/>
  <c r="AA223" i="6" s="1"/>
  <c r="AA224" i="6" s="1"/>
  <c r="N209" i="6"/>
  <c r="N210" i="6" s="1"/>
  <c r="N211" i="6" s="1"/>
  <c r="N212" i="6" s="1"/>
  <c r="F209" i="6"/>
  <c r="W208" i="6"/>
  <c r="F207" i="6"/>
  <c r="F208" i="6" s="1"/>
  <c r="AE206" i="6"/>
  <c r="AE207" i="6" s="1"/>
  <c r="AE208" i="6" s="1"/>
  <c r="AE209" i="6" s="1"/>
  <c r="AE210" i="6" s="1"/>
  <c r="AE211" i="6" s="1"/>
  <c r="AE212" i="6" s="1"/>
  <c r="AE205" i="6"/>
  <c r="W205" i="6"/>
  <c r="W206" i="6" s="1"/>
  <c r="W207" i="6" s="1"/>
  <c r="N205" i="6"/>
  <c r="N206" i="6" s="1"/>
  <c r="N207" i="6" s="1"/>
  <c r="AI204" i="6"/>
  <c r="AI205" i="6" s="1"/>
  <c r="AI206" i="6" s="1"/>
  <c r="AI207" i="6" s="1"/>
  <c r="AI208" i="6" s="1"/>
  <c r="AI209" i="6" s="1"/>
  <c r="AI210" i="6" s="1"/>
  <c r="AI211" i="6" s="1"/>
  <c r="AI212" i="6" s="1"/>
  <c r="AI213" i="6" s="1"/>
  <c r="AI214" i="6" s="1"/>
  <c r="AI215" i="6" s="1"/>
  <c r="AI216" i="6" s="1"/>
  <c r="AI217" i="6" s="1"/>
  <c r="AI218" i="6" s="1"/>
  <c r="AI219" i="6" s="1"/>
  <c r="AI220" i="6" s="1"/>
  <c r="AA204" i="6"/>
  <c r="AA205" i="6" s="1"/>
  <c r="AA206" i="6" s="1"/>
  <c r="AA207" i="6" s="1"/>
  <c r="N204" i="6"/>
  <c r="AE203" i="6"/>
  <c r="N203" i="6"/>
  <c r="F202" i="6"/>
  <c r="F203" i="6" s="1"/>
  <c r="F204" i="6" s="1"/>
  <c r="F205" i="6" s="1"/>
  <c r="AE201" i="6"/>
  <c r="AE202" i="6" s="1"/>
  <c r="J201" i="6"/>
  <c r="J202" i="6" s="1"/>
  <c r="J203" i="6" s="1"/>
  <c r="J204" i="6" s="1"/>
  <c r="J205" i="6" s="1"/>
  <c r="J206" i="6" s="1"/>
  <c r="J207" i="6" s="1"/>
  <c r="J208" i="6" s="1"/>
  <c r="J209" i="6" s="1"/>
  <c r="AE200" i="6"/>
  <c r="AA200" i="6"/>
  <c r="AA201" i="6" s="1"/>
  <c r="AA202" i="6" s="1"/>
  <c r="AA203" i="6" s="1"/>
  <c r="W200" i="6"/>
  <c r="W201" i="6" s="1"/>
  <c r="N200" i="6"/>
  <c r="J200" i="6"/>
  <c r="F200" i="6"/>
  <c r="F201" i="6" s="1"/>
  <c r="J196" i="6"/>
  <c r="J197" i="6" s="1"/>
  <c r="J198" i="6" s="1"/>
  <c r="N192" i="6"/>
  <c r="N193" i="6" s="1"/>
  <c r="N194" i="6" s="1"/>
  <c r="N195" i="6" s="1"/>
  <c r="N196" i="6" s="1"/>
  <c r="AE191" i="6"/>
  <c r="AE192" i="6" s="1"/>
  <c r="AE193" i="6" s="1"/>
  <c r="AE194" i="6" s="1"/>
  <c r="AE195" i="6" s="1"/>
  <c r="AE196" i="6" s="1"/>
  <c r="AE197" i="6" s="1"/>
  <c r="AE198" i="6" s="1"/>
  <c r="J189" i="6"/>
  <c r="J190" i="6" s="1"/>
  <c r="J191" i="6" s="1"/>
  <c r="J192" i="6" s="1"/>
  <c r="J193" i="6" s="1"/>
  <c r="J194" i="6" s="1"/>
  <c r="AA187" i="6"/>
  <c r="AA188" i="6" s="1"/>
  <c r="AA189" i="6" s="1"/>
  <c r="AA190" i="6" s="1"/>
  <c r="AA191" i="6" s="1"/>
  <c r="AA192" i="6" s="1"/>
  <c r="AA193" i="6" s="1"/>
  <c r="AA194" i="6" s="1"/>
  <c r="AA195" i="6" s="1"/>
  <c r="AA196" i="6" s="1"/>
  <c r="AA197" i="6" s="1"/>
  <c r="AA198" i="6" s="1"/>
  <c r="W184" i="6"/>
  <c r="W185" i="6" s="1"/>
  <c r="W186" i="6" s="1"/>
  <c r="W187" i="6" s="1"/>
  <c r="W188" i="6" s="1"/>
  <c r="W189" i="6" s="1"/>
  <c r="N182" i="6"/>
  <c r="N183" i="6" s="1"/>
  <c r="N184" i="6" s="1"/>
  <c r="N185" i="6" s="1"/>
  <c r="N186" i="6" s="1"/>
  <c r="N187" i="6" s="1"/>
  <c r="N188" i="6" s="1"/>
  <c r="N189" i="6" s="1"/>
  <c r="N190" i="6" s="1"/>
  <c r="N181" i="6"/>
  <c r="J179" i="6"/>
  <c r="J180" i="6" s="1"/>
  <c r="J181" i="6" s="1"/>
  <c r="J182" i="6" s="1"/>
  <c r="J183" i="6" s="1"/>
  <c r="J184" i="6" s="1"/>
  <c r="J185" i="6" s="1"/>
  <c r="J186" i="6" s="1"/>
  <c r="J187" i="6" s="1"/>
  <c r="J178" i="6"/>
  <c r="N174" i="6"/>
  <c r="N175" i="6" s="1"/>
  <c r="N176" i="6" s="1"/>
  <c r="AI172" i="6"/>
  <c r="AI173" i="6" s="1"/>
  <c r="AI174" i="6" s="1"/>
  <c r="AI175" i="6" s="1"/>
  <c r="AI176" i="6" s="1"/>
  <c r="AI177" i="6" s="1"/>
  <c r="AI178" i="6" s="1"/>
  <c r="AI179" i="6" s="1"/>
  <c r="AI180" i="6" s="1"/>
  <c r="AI181" i="6" s="1"/>
  <c r="AI182" i="6" s="1"/>
  <c r="AI183" i="6" s="1"/>
  <c r="AI184" i="6" s="1"/>
  <c r="AI185" i="6" s="1"/>
  <c r="AI186" i="6" s="1"/>
  <c r="AI187" i="6" s="1"/>
  <c r="AI188" i="6" s="1"/>
  <c r="F172" i="6"/>
  <c r="F173" i="6" s="1"/>
  <c r="F174" i="6" s="1"/>
  <c r="F175" i="6" s="1"/>
  <c r="F176" i="6" s="1"/>
  <c r="F177" i="6" s="1"/>
  <c r="F178" i="6" s="1"/>
  <c r="J171" i="6"/>
  <c r="J172" i="6" s="1"/>
  <c r="J173" i="6" s="1"/>
  <c r="J174" i="6" s="1"/>
  <c r="J175" i="6" s="1"/>
  <c r="J176" i="6" s="1"/>
  <c r="AE168" i="6"/>
  <c r="AE169" i="6" s="1"/>
  <c r="AE170" i="6" s="1"/>
  <c r="AE171" i="6" s="1"/>
  <c r="AE172" i="6" s="1"/>
  <c r="AE173" i="6" s="1"/>
  <c r="W168" i="6"/>
  <c r="W169" i="6" s="1"/>
  <c r="W170" i="6" s="1"/>
  <c r="W171" i="6" s="1"/>
  <c r="W172" i="6" s="1"/>
  <c r="W173" i="6" s="1"/>
  <c r="W174" i="6" s="1"/>
  <c r="W175" i="6" s="1"/>
  <c r="W176" i="6" s="1"/>
  <c r="W177" i="6" s="1"/>
  <c r="W178" i="6" s="1"/>
  <c r="W179" i="6" s="1"/>
  <c r="W180" i="6" s="1"/>
  <c r="W181" i="6" s="1"/>
  <c r="W182" i="6" s="1"/>
  <c r="F166" i="6"/>
  <c r="J165" i="6"/>
  <c r="J166" i="6" s="1"/>
  <c r="F165" i="6"/>
  <c r="F164" i="6"/>
  <c r="J163" i="6"/>
  <c r="J162" i="6"/>
  <c r="J161" i="6"/>
  <c r="F161" i="6"/>
  <c r="F162" i="6" s="1"/>
  <c r="E161" i="6"/>
  <c r="F160" i="6"/>
  <c r="W159" i="6"/>
  <c r="W160" i="6" s="1"/>
  <c r="N159" i="6"/>
  <c r="N160" i="6" s="1"/>
  <c r="J159" i="6"/>
  <c r="J160" i="6" s="1"/>
  <c r="N158" i="6"/>
  <c r="J158" i="6"/>
  <c r="J157" i="6"/>
  <c r="AI154" i="6"/>
  <c r="AI155" i="6" s="1"/>
  <c r="AI156" i="6" s="1"/>
  <c r="AI157" i="6" s="1"/>
  <c r="AI158" i="6" s="1"/>
  <c r="AI159" i="6" s="1"/>
  <c r="AI160" i="6" s="1"/>
  <c r="J152" i="6"/>
  <c r="J153" i="6" s="1"/>
  <c r="J154" i="6" s="1"/>
  <c r="F152" i="6"/>
  <c r="F153" i="6" s="1"/>
  <c r="F154" i="6" s="1"/>
  <c r="F155" i="6" s="1"/>
  <c r="F156" i="6" s="1"/>
  <c r="F157" i="6" s="1"/>
  <c r="F158" i="6" s="1"/>
  <c r="F148" i="6"/>
  <c r="F149" i="6" s="1"/>
  <c r="F150" i="6" s="1"/>
  <c r="J147" i="6"/>
  <c r="J148" i="6" s="1"/>
  <c r="J149" i="6" s="1"/>
  <c r="J146" i="6"/>
  <c r="J145" i="6"/>
  <c r="AA144" i="6"/>
  <c r="AA145" i="6" s="1"/>
  <c r="AA146" i="6" s="1"/>
  <c r="AA147" i="6" s="1"/>
  <c r="AA148" i="6" s="1"/>
  <c r="AA149" i="6" s="1"/>
  <c r="AA143" i="6"/>
  <c r="W143" i="6"/>
  <c r="W144" i="6" s="1"/>
  <c r="W145" i="6" s="1"/>
  <c r="W146" i="6" s="1"/>
  <c r="W147" i="6" s="1"/>
  <c r="W148" i="6" s="1"/>
  <c r="W149" i="6" s="1"/>
  <c r="W150" i="6" s="1"/>
  <c r="W151" i="6" s="1"/>
  <c r="W152" i="6" s="1"/>
  <c r="W153" i="6" s="1"/>
  <c r="W154" i="6" s="1"/>
  <c r="W155" i="6" s="1"/>
  <c r="W156" i="6" s="1"/>
  <c r="W157" i="6" s="1"/>
  <c r="F143" i="6"/>
  <c r="F144" i="6" s="1"/>
  <c r="F145" i="6" s="1"/>
  <c r="F146" i="6" s="1"/>
  <c r="F142" i="6"/>
  <c r="AI141" i="6"/>
  <c r="AI142" i="6" s="1"/>
  <c r="AI143" i="6" s="1"/>
  <c r="AI144" i="6" s="1"/>
  <c r="AI145" i="6" s="1"/>
  <c r="AI146" i="6" s="1"/>
  <c r="AI147" i="6" s="1"/>
  <c r="AI148" i="6" s="1"/>
  <c r="AI149" i="6" s="1"/>
  <c r="AI150" i="6" s="1"/>
  <c r="AI151" i="6" s="1"/>
  <c r="AI152" i="6" s="1"/>
  <c r="J141" i="6"/>
  <c r="J142" i="6" s="1"/>
  <c r="J143" i="6" s="1"/>
  <c r="J140" i="6"/>
  <c r="F140" i="6"/>
  <c r="F141" i="6" s="1"/>
  <c r="AA139" i="6"/>
  <c r="AA140" i="6" s="1"/>
  <c r="AA141" i="6" s="1"/>
  <c r="AA142" i="6" s="1"/>
  <c r="W139" i="6"/>
  <c r="W140" i="6" s="1"/>
  <c r="W141" i="6" s="1"/>
  <c r="F139" i="6"/>
  <c r="F136" i="6"/>
  <c r="F137" i="6" s="1"/>
  <c r="F134" i="6"/>
  <c r="F135" i="6" s="1"/>
  <c r="F133" i="6"/>
  <c r="J132" i="6"/>
  <c r="J133" i="6" s="1"/>
  <c r="J134" i="6" s="1"/>
  <c r="J135" i="6" s="1"/>
  <c r="J136" i="6" s="1"/>
  <c r="J137" i="6" s="1"/>
  <c r="J131" i="6"/>
  <c r="AE123" i="6"/>
  <c r="AE124" i="6" s="1"/>
  <c r="AE125" i="6" s="1"/>
  <c r="AE126" i="6" s="1"/>
  <c r="AE122" i="6"/>
  <c r="W121" i="6"/>
  <c r="W122" i="6" s="1"/>
  <c r="W123" i="6" s="1"/>
  <c r="W124" i="6" s="1"/>
  <c r="W125" i="6" s="1"/>
  <c r="AA120" i="6"/>
  <c r="AA121" i="6" s="1"/>
  <c r="AA122" i="6" s="1"/>
  <c r="AA123" i="6" s="1"/>
  <c r="AA124" i="6" s="1"/>
  <c r="AA125" i="6" s="1"/>
  <c r="AA126" i="6" s="1"/>
  <c r="W120" i="6"/>
  <c r="AA119" i="6"/>
  <c r="F119" i="6"/>
  <c r="F120" i="6" s="1"/>
  <c r="F121" i="6" s="1"/>
  <c r="F122" i="6" s="1"/>
  <c r="AA118" i="6"/>
  <c r="F118" i="6"/>
  <c r="F117" i="6"/>
  <c r="AA115" i="6"/>
  <c r="N115" i="6"/>
  <c r="AA114" i="6"/>
  <c r="W114" i="6"/>
  <c r="W115" i="6" s="1"/>
  <c r="W116" i="6" s="1"/>
  <c r="W117" i="6" s="1"/>
  <c r="W118" i="6" s="1"/>
  <c r="J114" i="6"/>
  <c r="J115" i="6" s="1"/>
  <c r="F113" i="6"/>
  <c r="F114" i="6" s="1"/>
  <c r="F115" i="6" s="1"/>
  <c r="AI111" i="6"/>
  <c r="AI112" i="6" s="1"/>
  <c r="AI113" i="6" s="1"/>
  <c r="AI114" i="6" s="1"/>
  <c r="AI115" i="6" s="1"/>
  <c r="AI116" i="6" s="1"/>
  <c r="AI117" i="6" s="1"/>
  <c r="AI118" i="6" s="1"/>
  <c r="AI119" i="6" s="1"/>
  <c r="AI120" i="6" s="1"/>
  <c r="N110" i="6"/>
  <c r="N111" i="6" s="1"/>
  <c r="N112" i="6" s="1"/>
  <c r="W109" i="6"/>
  <c r="W110" i="6" s="1"/>
  <c r="W111" i="6" s="1"/>
  <c r="W112" i="6" s="1"/>
  <c r="J108" i="6"/>
  <c r="J109" i="6" s="1"/>
  <c r="J110" i="6" s="1"/>
  <c r="J111" i="6" s="1"/>
  <c r="J112" i="6" s="1"/>
  <c r="J107" i="6"/>
  <c r="F107" i="6"/>
  <c r="F108" i="6" s="1"/>
  <c r="F109" i="6" s="1"/>
  <c r="F110" i="6" s="1"/>
  <c r="F111" i="6" s="1"/>
  <c r="W106" i="6"/>
  <c r="W107" i="6" s="1"/>
  <c r="N106" i="6"/>
  <c r="J101" i="6"/>
  <c r="J102" i="6" s="1"/>
  <c r="J103" i="6" s="1"/>
  <c r="J104" i="6" s="1"/>
  <c r="J105" i="6" s="1"/>
  <c r="N100" i="6"/>
  <c r="N101" i="6" s="1"/>
  <c r="N102" i="6" s="1"/>
  <c r="N103" i="6" s="1"/>
  <c r="N104" i="6" s="1"/>
  <c r="F100" i="6"/>
  <c r="F101" i="6" s="1"/>
  <c r="F102" i="6" s="1"/>
  <c r="F103" i="6" s="1"/>
  <c r="F104" i="6" s="1"/>
  <c r="F105" i="6" s="1"/>
  <c r="AI98" i="6"/>
  <c r="AI99" i="6" s="1"/>
  <c r="AI100" i="6" s="1"/>
  <c r="AI101" i="6" s="1"/>
  <c r="AI102" i="6" s="1"/>
  <c r="AI103" i="6" s="1"/>
  <c r="AI104" i="6" s="1"/>
  <c r="AI105" i="6" s="1"/>
  <c r="AI106" i="6" s="1"/>
  <c r="AI107" i="6" s="1"/>
  <c r="AI108" i="6" s="1"/>
  <c r="AI109" i="6" s="1"/>
  <c r="N98" i="6"/>
  <c r="AE97" i="6"/>
  <c r="AE98" i="6" s="1"/>
  <c r="AE99" i="6" s="1"/>
  <c r="AE100" i="6" s="1"/>
  <c r="AE101" i="6" s="1"/>
  <c r="AE102" i="6" s="1"/>
  <c r="AE103" i="6" s="1"/>
  <c r="AE104" i="6" s="1"/>
  <c r="AE105" i="6" s="1"/>
  <c r="AE106" i="6" s="1"/>
  <c r="AE107" i="6" s="1"/>
  <c r="AE108" i="6" s="1"/>
  <c r="AE109" i="6" s="1"/>
  <c r="AE110" i="6" s="1"/>
  <c r="AE111" i="6" s="1"/>
  <c r="W97" i="6"/>
  <c r="W98" i="6" s="1"/>
  <c r="W99" i="6" s="1"/>
  <c r="W100" i="6" s="1"/>
  <c r="W101" i="6" s="1"/>
  <c r="W102" i="6" s="1"/>
  <c r="W103" i="6" s="1"/>
  <c r="W104" i="6" s="1"/>
  <c r="N97" i="6"/>
  <c r="AE96" i="6"/>
  <c r="AA96" i="6"/>
  <c r="AA97" i="6" s="1"/>
  <c r="AA98" i="6" s="1"/>
  <c r="AA99" i="6" s="1"/>
  <c r="AA100" i="6" s="1"/>
  <c r="AA101" i="6" s="1"/>
  <c r="AA102" i="6" s="1"/>
  <c r="AA103" i="6" s="1"/>
  <c r="AA104" i="6" s="1"/>
  <c r="AA105" i="6" s="1"/>
  <c r="AA106" i="6" s="1"/>
  <c r="AA107" i="6" s="1"/>
  <c r="AA108" i="6" s="1"/>
  <c r="AA109" i="6" s="1"/>
  <c r="AA110" i="6" s="1"/>
  <c r="AA111" i="6" s="1"/>
  <c r="W96" i="6"/>
  <c r="F96" i="6"/>
  <c r="F97" i="6" s="1"/>
  <c r="F98" i="6" s="1"/>
  <c r="N92" i="6"/>
  <c r="N93" i="6" s="1"/>
  <c r="N91" i="6"/>
  <c r="AI81" i="6"/>
  <c r="AI82" i="6" s="1"/>
  <c r="AI83" i="6" s="1"/>
  <c r="AI84" i="6" s="1"/>
  <c r="AI85" i="6" s="1"/>
  <c r="AI86" i="6" s="1"/>
  <c r="AI87" i="6" s="1"/>
  <c r="AI88" i="6" s="1"/>
  <c r="N81" i="6"/>
  <c r="N82" i="6" s="1"/>
  <c r="AI80" i="6"/>
  <c r="F80" i="6"/>
  <c r="F81" i="6" s="1"/>
  <c r="F79" i="6"/>
  <c r="AE75" i="6"/>
  <c r="AE76" i="6" s="1"/>
  <c r="AE77" i="6" s="1"/>
  <c r="AE78" i="6" s="1"/>
  <c r="AE79" i="6" s="1"/>
  <c r="AE80" i="6" s="1"/>
  <c r="AE81" i="6" s="1"/>
  <c r="AE82" i="6" s="1"/>
  <c r="AE83" i="6" s="1"/>
  <c r="J75" i="6"/>
  <c r="J76" i="6" s="1"/>
  <c r="J77" i="6" s="1"/>
  <c r="J78" i="6" s="1"/>
  <c r="F75" i="6"/>
  <c r="F76" i="6" s="1"/>
  <c r="F77" i="6" s="1"/>
  <c r="F78" i="6" s="1"/>
  <c r="AA73" i="6"/>
  <c r="AA74" i="6" s="1"/>
  <c r="AA75" i="6" s="1"/>
  <c r="AA76" i="6" s="1"/>
  <c r="AA77" i="6" s="1"/>
  <c r="AA78" i="6" s="1"/>
  <c r="AA79" i="6" s="1"/>
  <c r="AA80" i="6" s="1"/>
  <c r="AA81" i="6" s="1"/>
  <c r="AA82" i="6" s="1"/>
  <c r="AA83" i="6" s="1"/>
  <c r="AA84" i="6" s="1"/>
  <c r="AA85" i="6" s="1"/>
  <c r="N73" i="6"/>
  <c r="N74" i="6" s="1"/>
  <c r="N75" i="6" s="1"/>
  <c r="N76" i="6" s="1"/>
  <c r="N77" i="6" s="1"/>
  <c r="N78" i="6" s="1"/>
  <c r="AA72" i="6"/>
  <c r="AE71" i="6"/>
  <c r="AE72" i="6" s="1"/>
  <c r="AE73" i="6" s="1"/>
  <c r="J69" i="6"/>
  <c r="J70" i="6" s="1"/>
  <c r="J71" i="6" s="1"/>
  <c r="J72" i="6" s="1"/>
  <c r="J73" i="6" s="1"/>
  <c r="F69" i="6"/>
  <c r="F70" i="6" s="1"/>
  <c r="F71" i="6" s="1"/>
  <c r="F68" i="6"/>
  <c r="AI67" i="6"/>
  <c r="AI68" i="6" s="1"/>
  <c r="AI69" i="6" s="1"/>
  <c r="AI70" i="6" s="1"/>
  <c r="AI71" i="6" s="1"/>
  <c r="AI72" i="6" s="1"/>
  <c r="AI73" i="6" s="1"/>
  <c r="AI74" i="6" s="1"/>
  <c r="AI75" i="6" s="1"/>
  <c r="AI76" i="6" s="1"/>
  <c r="AI77" i="6" s="1"/>
  <c r="AI78" i="6" s="1"/>
  <c r="AA66" i="6"/>
  <c r="AA67" i="6" s="1"/>
  <c r="AA68" i="6" s="1"/>
  <c r="AA69" i="6" s="1"/>
  <c r="AA70" i="6" s="1"/>
  <c r="S66" i="6"/>
  <c r="S67" i="6" s="1"/>
  <c r="S68" i="6" s="1"/>
  <c r="S69" i="6" s="1"/>
  <c r="S70" i="6" s="1"/>
  <c r="S71" i="6" s="1"/>
  <c r="S72" i="6" s="1"/>
  <c r="S73" i="6" s="1"/>
  <c r="S74" i="6" s="1"/>
  <c r="S75" i="6" s="1"/>
  <c r="F66" i="6"/>
  <c r="AA65" i="6"/>
  <c r="W65" i="6"/>
  <c r="W66" i="6" s="1"/>
  <c r="W67" i="6" s="1"/>
  <c r="W68" i="6" s="1"/>
  <c r="W69" i="6" s="1"/>
  <c r="W70" i="6" s="1"/>
  <c r="W71" i="6" s="1"/>
  <c r="W72" i="6" s="1"/>
  <c r="W73" i="6" s="1"/>
  <c r="W74" i="6" s="1"/>
  <c r="W75" i="6" s="1"/>
  <c r="W76" i="6" s="1"/>
  <c r="W77" i="6" s="1"/>
  <c r="W78" i="6" s="1"/>
  <c r="S65" i="6"/>
  <c r="J65" i="6"/>
  <c r="J66" i="6" s="1"/>
  <c r="F65" i="6"/>
  <c r="F62" i="6"/>
  <c r="F63" i="6" s="1"/>
  <c r="J61" i="6"/>
  <c r="J62" i="6" s="1"/>
  <c r="J63" i="6" s="1"/>
  <c r="W60" i="6"/>
  <c r="W61" i="6" s="1"/>
  <c r="W62" i="6" s="1"/>
  <c r="W63" i="6" s="1"/>
  <c r="W59" i="6"/>
  <c r="AA58" i="6"/>
  <c r="AA59" i="6" s="1"/>
  <c r="AA60" i="6" s="1"/>
  <c r="AA61" i="6" s="1"/>
  <c r="AA62" i="6" s="1"/>
  <c r="AA63" i="6" s="1"/>
  <c r="AE57" i="6"/>
  <c r="N55" i="6"/>
  <c r="N56" i="6" s="1"/>
  <c r="N54" i="6"/>
  <c r="J52" i="6"/>
  <c r="J53" i="6" s="1"/>
  <c r="J54" i="6" s="1"/>
  <c r="J55" i="6" s="1"/>
  <c r="J56" i="6" s="1"/>
  <c r="J57" i="6" s="1"/>
  <c r="AI49" i="6"/>
  <c r="AI50" i="6" s="1"/>
  <c r="AI51" i="6" s="1"/>
  <c r="AI52" i="6" s="1"/>
  <c r="AI53" i="6" s="1"/>
  <c r="AI54" i="6" s="1"/>
  <c r="AI55" i="6" s="1"/>
  <c r="AI56" i="6" s="1"/>
  <c r="AI57" i="6" s="1"/>
  <c r="N49" i="6"/>
  <c r="N50" i="6" s="1"/>
  <c r="AI48" i="6"/>
  <c r="N48" i="6"/>
  <c r="N47" i="6"/>
  <c r="F47" i="6"/>
  <c r="F48" i="6" s="1"/>
  <c r="F49" i="6" s="1"/>
  <c r="F50" i="6" s="1"/>
  <c r="J46" i="6"/>
  <c r="J47" i="6" s="1"/>
  <c r="J48" i="6" s="1"/>
  <c r="J49" i="6" s="1"/>
  <c r="J50" i="6" s="1"/>
  <c r="J43" i="6"/>
  <c r="J44" i="6" s="1"/>
  <c r="F42" i="6"/>
  <c r="F43" i="6" s="1"/>
  <c r="F44" i="6" s="1"/>
  <c r="F45" i="6" s="1"/>
  <c r="E36" i="6"/>
  <c r="AI35" i="6"/>
  <c r="AI36" i="6" s="1"/>
  <c r="AI37" i="6" s="1"/>
  <c r="AI38" i="6" s="1"/>
  <c r="AI39" i="6" s="1"/>
  <c r="AI40" i="6" s="1"/>
  <c r="AI41" i="6" s="1"/>
  <c r="AI42" i="6" s="1"/>
  <c r="AI43" i="6" s="1"/>
  <c r="AI44" i="6" s="1"/>
  <c r="AI45" i="6" s="1"/>
  <c r="AI46" i="6" s="1"/>
  <c r="J35" i="6"/>
  <c r="J36" i="6" s="1"/>
  <c r="J37" i="6" s="1"/>
  <c r="J38" i="6" s="1"/>
  <c r="J39" i="6" s="1"/>
  <c r="J40" i="6" s="1"/>
  <c r="J41" i="6" s="1"/>
  <c r="E35" i="6"/>
  <c r="F35" i="6" s="1"/>
  <c r="F36" i="6" s="1"/>
  <c r="F37" i="6" s="1"/>
  <c r="W34" i="6"/>
  <c r="W35" i="6" s="1"/>
  <c r="W36" i="6" s="1"/>
  <c r="W37" i="6" s="1"/>
  <c r="W38" i="6" s="1"/>
  <c r="W39" i="6" s="1"/>
  <c r="W40" i="6" s="1"/>
  <c r="W41" i="6" s="1"/>
  <c r="W42" i="6" s="1"/>
  <c r="W43" i="6" s="1"/>
  <c r="W44" i="6" s="1"/>
  <c r="W45" i="6" s="1"/>
  <c r="W46" i="6" s="1"/>
  <c r="W47" i="6" s="1"/>
  <c r="W48" i="6" s="1"/>
  <c r="W49" i="6" s="1"/>
  <c r="W50" i="6" s="1"/>
  <c r="W51" i="6" s="1"/>
  <c r="W52" i="6" s="1"/>
  <c r="W53" i="6" s="1"/>
  <c r="W54" i="6" s="1"/>
  <c r="W55" i="6" s="1"/>
  <c r="W56" i="6" s="1"/>
  <c r="W57" i="6" s="1"/>
  <c r="N34" i="6"/>
  <c r="J34" i="6"/>
  <c r="F34" i="6"/>
  <c r="E34" i="6"/>
  <c r="AA33" i="6"/>
  <c r="AA34" i="6" s="1"/>
  <c r="AA35" i="6" s="1"/>
  <c r="AA36" i="6" s="1"/>
  <c r="AA37" i="6" s="1"/>
  <c r="AA38" i="6" s="1"/>
  <c r="AA39" i="6" s="1"/>
  <c r="AA40" i="6" s="1"/>
  <c r="AA41" i="6" s="1"/>
  <c r="AA42" i="6" s="1"/>
  <c r="AA43" i="6" s="1"/>
  <c r="AA44" i="6" s="1"/>
  <c r="AA45" i="6" s="1"/>
  <c r="AA46" i="6" s="1"/>
  <c r="AA47" i="6" s="1"/>
  <c r="AA48" i="6" s="1"/>
  <c r="AA49" i="6" s="1"/>
  <c r="AA50" i="6" s="1"/>
  <c r="AA51" i="6" s="1"/>
  <c r="AA52" i="6" s="1"/>
  <c r="AA53" i="6" s="1"/>
  <c r="AA54" i="6" s="1"/>
  <c r="AA55" i="6" s="1"/>
  <c r="AA56" i="6" s="1"/>
  <c r="AA57" i="6" s="1"/>
  <c r="W33" i="6"/>
  <c r="S33" i="6"/>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N33" i="6"/>
  <c r="F29" i="6"/>
  <c r="F30" i="6" s="1"/>
  <c r="F31" i="6" s="1"/>
  <c r="F28" i="6"/>
  <c r="F22" i="6"/>
  <c r="F23" i="6" s="1"/>
  <c r="F24" i="6" s="1"/>
  <c r="F25" i="6" s="1"/>
  <c r="F26" i="6" s="1"/>
  <c r="F21" i="6"/>
  <c r="AI20" i="6"/>
  <c r="AI21" i="6" s="1"/>
  <c r="J20" i="6"/>
  <c r="AI19" i="6"/>
  <c r="AI18" i="6"/>
  <c r="AI17" i="6"/>
  <c r="N16" i="6"/>
  <c r="N17" i="6" s="1"/>
  <c r="N18" i="6" s="1"/>
  <c r="F15" i="6"/>
  <c r="F16" i="6" s="1"/>
  <c r="F17" i="6" s="1"/>
  <c r="F18" i="6" s="1"/>
  <c r="F19" i="6" s="1"/>
  <c r="F20" i="6" s="1"/>
  <c r="W12" i="6"/>
  <c r="W13" i="6" s="1"/>
  <c r="W14" i="6" s="1"/>
  <c r="W15" i="6" s="1"/>
  <c r="W16" i="6" s="1"/>
  <c r="W17" i="6" s="1"/>
  <c r="W18" i="6" s="1"/>
  <c r="W19" i="6" s="1"/>
  <c r="W20" i="6" s="1"/>
  <c r="W21" i="6" s="1"/>
  <c r="S11" i="6"/>
  <c r="S12" i="6" s="1"/>
  <c r="S13" i="6" s="1"/>
  <c r="S14" i="6" s="1"/>
  <c r="S15" i="6" s="1"/>
  <c r="S16" i="6" s="1"/>
  <c r="S17" i="6" s="1"/>
  <c r="S18" i="6" s="1"/>
  <c r="S19" i="6" s="1"/>
  <c r="S20" i="6" s="1"/>
  <c r="S21" i="6" s="1"/>
  <c r="N10" i="6"/>
  <c r="N11" i="6" s="1"/>
  <c r="N12" i="6" s="1"/>
  <c r="F10" i="6"/>
  <c r="F11" i="6" s="1"/>
  <c r="F12" i="6" s="1"/>
  <c r="F13" i="6" s="1"/>
  <c r="AI4" i="6"/>
  <c r="AI5" i="6" s="1"/>
  <c r="AI6" i="6" s="1"/>
  <c r="AI7" i="6" s="1"/>
  <c r="AI8" i="6" s="1"/>
  <c r="AI9" i="6" s="1"/>
  <c r="AI10" i="6" s="1"/>
  <c r="AI11" i="6" s="1"/>
  <c r="AI12" i="6" s="1"/>
  <c r="AI13" i="6" s="1"/>
  <c r="AI14" i="6" s="1"/>
  <c r="AI15" i="6" s="1"/>
  <c r="AA2" i="6"/>
  <c r="AA3" i="6" s="1"/>
  <c r="AA4" i="6" s="1"/>
  <c r="AA5" i="6" s="1"/>
  <c r="AA6" i="6" s="1"/>
  <c r="AA7" i="6" s="1"/>
  <c r="AA8" i="6" s="1"/>
  <c r="AA9" i="6" s="1"/>
  <c r="AA10" i="6" s="1"/>
  <c r="AA11" i="6" s="1"/>
  <c r="AA12" i="6" s="1"/>
  <c r="AA13" i="6" s="1"/>
  <c r="AA14" i="6" s="1"/>
  <c r="AA15" i="6" s="1"/>
  <c r="AA16" i="6" s="1"/>
  <c r="AA17" i="6" s="1"/>
  <c r="AA18" i="6" s="1"/>
  <c r="AA19" i="6" s="1"/>
  <c r="AA20" i="6" s="1"/>
  <c r="AA21" i="6" s="1"/>
  <c r="N2" i="6"/>
  <c r="N3" i="6" s="1"/>
  <c r="J2" i="6"/>
  <c r="J3" i="6" s="1"/>
  <c r="J4" i="6" s="1"/>
  <c r="J5" i="6" s="1"/>
  <c r="J6" i="6" s="1"/>
  <c r="J7" i="6" s="1"/>
  <c r="J8" i="6" s="1"/>
  <c r="J9" i="6" s="1"/>
  <c r="F2" i="6"/>
  <c r="F3" i="6" s="1"/>
  <c r="F4" i="6" s="1"/>
  <c r="F5" i="6" s="1"/>
  <c r="F6" i="6" s="1"/>
  <c r="F7" i="6" s="1"/>
  <c r="F8" i="6" s="1"/>
  <c r="C17" i="7" l="1"/>
  <c r="I17" i="7"/>
  <c r="J18" i="7" s="1"/>
  <c r="F17" i="7"/>
  <c r="G17" i="7"/>
  <c r="D20" i="7" s="1"/>
  <c r="D18" i="7"/>
  <c r="J481" i="6"/>
  <c r="J482" i="6" s="1"/>
  <c r="J483" i="6" s="1"/>
  <c r="J484" i="6" s="1"/>
  <c r="J485" i="6" s="1"/>
  <c r="J486" i="6" s="1"/>
  <c r="F741" i="6"/>
  <c r="F695" i="6"/>
  <c r="F696" i="6" s="1"/>
  <c r="F697" i="6" s="1"/>
  <c r="F698" i="6" s="1"/>
  <c r="F699" i="6" s="1"/>
  <c r="F700" i="6" s="1"/>
  <c r="F742" i="6"/>
  <c r="C20" i="7" l="1"/>
  <c r="D21" i="7" s="1"/>
  <c r="G18" i="7"/>
  <c r="F765" i="5"/>
  <c r="L740" i="5" s="1"/>
  <c r="L746" i="5"/>
  <c r="E741" i="5"/>
  <c r="E742" i="5" s="1"/>
  <c r="E743" i="5" s="1"/>
  <c r="E744" i="5" s="1"/>
  <c r="E745" i="5" s="1"/>
  <c r="E746" i="5" s="1"/>
  <c r="E747" i="5" s="1"/>
  <c r="E748" i="5" s="1"/>
  <c r="E749" i="5" s="1"/>
  <c r="E750" i="5" s="1"/>
  <c r="E751" i="5" s="1"/>
  <c r="E752" i="5" s="1"/>
  <c r="E753" i="5" s="1"/>
  <c r="E754" i="5" s="1"/>
  <c r="E755" i="5" s="1"/>
  <c r="E756" i="5" s="1"/>
  <c r="E757" i="5" s="1"/>
  <c r="E758" i="5" s="1"/>
  <c r="E759" i="5" s="1"/>
  <c r="E760" i="5" s="1"/>
  <c r="E761" i="5" s="1"/>
  <c r="E762" i="5" s="1"/>
  <c r="E763" i="5" s="1"/>
  <c r="E764" i="5" s="1"/>
  <c r="E765" i="5" s="1"/>
  <c r="E766" i="5" s="1"/>
  <c r="E767" i="5" s="1"/>
  <c r="E768" i="5" s="1"/>
  <c r="J740" i="5"/>
  <c r="E740" i="5"/>
  <c r="E734" i="5"/>
  <c r="E735" i="5" s="1"/>
  <c r="E736" i="5" s="1"/>
  <c r="E737" i="5" s="1"/>
  <c r="E731" i="5"/>
  <c r="E732" i="5" s="1"/>
  <c r="E733" i="5" s="1"/>
  <c r="E723" i="5"/>
  <c r="E724" i="5" s="1"/>
  <c r="E725" i="5" s="1"/>
  <c r="E726" i="5" s="1"/>
  <c r="E727" i="5" s="1"/>
  <c r="E720" i="5"/>
  <c r="E721" i="5" s="1"/>
  <c r="E722" i="5" s="1"/>
  <c r="E719" i="5"/>
  <c r="E713" i="5"/>
  <c r="E714" i="5" s="1"/>
  <c r="E715" i="5" s="1"/>
  <c r="E716" i="5" s="1"/>
  <c r="E710" i="5"/>
  <c r="E711" i="5" s="1"/>
  <c r="E712" i="5" s="1"/>
  <c r="E709" i="5"/>
  <c r="E708" i="5"/>
  <c r="E699" i="5"/>
  <c r="E700" i="5" s="1"/>
  <c r="E701" i="5" s="1"/>
  <c r="E702" i="5" s="1"/>
  <c r="E703" i="5" s="1"/>
  <c r="E704" i="5" s="1"/>
  <c r="E705" i="5" s="1"/>
  <c r="E688" i="5"/>
  <c r="E689" i="5" s="1"/>
  <c r="E690" i="5" s="1"/>
  <c r="E691" i="5" s="1"/>
  <c r="E692" i="5" s="1"/>
  <c r="E693" i="5" s="1"/>
  <c r="E694" i="5" s="1"/>
  <c r="E695" i="5" s="1"/>
  <c r="E687" i="5"/>
  <c r="E678" i="5"/>
  <c r="E679" i="5" s="1"/>
  <c r="E680" i="5" s="1"/>
  <c r="E681" i="5" s="1"/>
  <c r="E682" i="5" s="1"/>
  <c r="E683" i="5" s="1"/>
  <c r="E684" i="5" s="1"/>
  <c r="E677" i="5"/>
  <c r="E676" i="5"/>
  <c r="E664" i="5"/>
  <c r="E665" i="5" s="1"/>
  <c r="E663" i="5"/>
  <c r="E662" i="5"/>
  <c r="E650" i="5"/>
  <c r="E651" i="5" s="1"/>
  <c r="E647" i="5"/>
  <c r="E648" i="5" s="1"/>
  <c r="E649" i="5" s="1"/>
  <c r="E646" i="5"/>
  <c r="E645" i="5"/>
  <c r="E628" i="5"/>
  <c r="E629" i="5" s="1"/>
  <c r="E627" i="5"/>
  <c r="E626" i="5"/>
  <c r="E617" i="5"/>
  <c r="E618" i="5" s="1"/>
  <c r="E619" i="5" s="1"/>
  <c r="E616" i="5"/>
  <c r="E615" i="5"/>
  <c r="E604" i="5"/>
  <c r="E605" i="5" s="1"/>
  <c r="E601" i="5"/>
  <c r="E602" i="5" s="1"/>
  <c r="E603" i="5" s="1"/>
  <c r="E584" i="5"/>
  <c r="E585" i="5" s="1"/>
  <c r="E586" i="5" s="1"/>
  <c r="E587" i="5" s="1"/>
  <c r="E588" i="5" s="1"/>
  <c r="E569" i="5"/>
  <c r="E570" i="5" s="1"/>
  <c r="E571" i="5" s="1"/>
  <c r="E554" i="5"/>
  <c r="E555" i="5" s="1"/>
  <c r="E556" i="5" s="1"/>
  <c r="E557" i="5" s="1"/>
  <c r="E558" i="5" s="1"/>
  <c r="E553" i="5"/>
  <c r="E552" i="5"/>
  <c r="E537" i="5"/>
  <c r="E538" i="5" s="1"/>
  <c r="E536" i="5"/>
  <c r="E521" i="5"/>
  <c r="E522" i="5" s="1"/>
  <c r="E523" i="5" s="1"/>
  <c r="E520" i="5"/>
  <c r="E517" i="5"/>
  <c r="E518" i="5" s="1"/>
  <c r="E516" i="5"/>
  <c r="E515" i="5"/>
  <c r="E514" i="5"/>
  <c r="E508" i="5"/>
  <c r="E509" i="5" s="1"/>
  <c r="E510" i="5" s="1"/>
  <c r="E511" i="5" s="1"/>
  <c r="E512" i="5" s="1"/>
  <c r="E513" i="5" s="1"/>
  <c r="E505" i="5"/>
  <c r="E506" i="5" s="1"/>
  <c r="E507" i="5" s="1"/>
  <c r="E504" i="5"/>
  <c r="E503" i="5"/>
  <c r="E493" i="5"/>
  <c r="E494" i="5" s="1"/>
  <c r="E492" i="5"/>
  <c r="E457" i="5"/>
  <c r="E458" i="5" s="1"/>
  <c r="E459" i="5" s="1"/>
  <c r="E460" i="5" s="1"/>
  <c r="E461" i="5" s="1"/>
  <c r="E462" i="5" s="1"/>
  <c r="E463" i="5" s="1"/>
  <c r="E464" i="5" s="1"/>
  <c r="E465" i="5" s="1"/>
  <c r="E466" i="5" s="1"/>
  <c r="E467" i="5" s="1"/>
  <c r="E468" i="5" s="1"/>
  <c r="E469" i="5" s="1"/>
  <c r="E470" i="5" s="1"/>
  <c r="E471" i="5" s="1"/>
  <c r="E447" i="5"/>
  <c r="E448" i="5" s="1"/>
  <c r="E449" i="5" s="1"/>
  <c r="E450" i="5" s="1"/>
  <c r="E451" i="5" s="1"/>
  <c r="E446" i="5"/>
  <c r="E445" i="5"/>
  <c r="E428" i="5"/>
  <c r="E429" i="5" s="1"/>
  <c r="E430" i="5" s="1"/>
  <c r="E431" i="5" s="1"/>
  <c r="E432" i="5" s="1"/>
  <c r="E427" i="5"/>
  <c r="E426" i="5"/>
  <c r="E425" i="5"/>
  <c r="E418" i="5"/>
  <c r="E417" i="5"/>
  <c r="E416" i="5"/>
  <c r="E415" i="5"/>
  <c r="E398" i="5"/>
  <c r="E399" i="5" s="1"/>
  <c r="E400" i="5" s="1"/>
  <c r="E401" i="5" s="1"/>
  <c r="E402" i="5" s="1"/>
  <c r="E403" i="5" s="1"/>
  <c r="E404" i="5" s="1"/>
  <c r="E405" i="5" s="1"/>
  <c r="E406" i="5" s="1"/>
  <c r="E397" i="5"/>
  <c r="E396" i="5"/>
  <c r="E388" i="5"/>
  <c r="E389" i="5" s="1"/>
  <c r="E390" i="5" s="1"/>
  <c r="E385" i="5"/>
  <c r="E386" i="5" s="1"/>
  <c r="E387" i="5" s="1"/>
  <c r="E384" i="5"/>
  <c r="E365" i="5"/>
  <c r="E366" i="5" s="1"/>
  <c r="E367" i="5" s="1"/>
  <c r="E368" i="5" s="1"/>
  <c r="E369" i="5" s="1"/>
  <c r="E370" i="5" s="1"/>
  <c r="E371" i="5" s="1"/>
  <c r="E372" i="5" s="1"/>
  <c r="E373" i="5" s="1"/>
  <c r="E374" i="5" s="1"/>
  <c r="E375" i="5" s="1"/>
  <c r="E344" i="5"/>
  <c r="E345" i="5" s="1"/>
  <c r="E346" i="5" s="1"/>
  <c r="E347" i="5" s="1"/>
  <c r="E348" i="5" s="1"/>
  <c r="E349" i="5" s="1"/>
  <c r="E350" i="5" s="1"/>
  <c r="E351" i="5" s="1"/>
  <c r="E352" i="5" s="1"/>
  <c r="E341" i="5"/>
  <c r="E342" i="5" s="1"/>
  <c r="E343" i="5" s="1"/>
  <c r="E340" i="5"/>
  <c r="E339" i="5"/>
  <c r="E338" i="5"/>
  <c r="E322" i="5"/>
  <c r="E321" i="5"/>
  <c r="E320" i="5"/>
  <c r="E303" i="5"/>
  <c r="E304" i="5" s="1"/>
  <c r="E302" i="5"/>
  <c r="E301" i="5"/>
  <c r="E285" i="5"/>
  <c r="E286" i="5" s="1"/>
  <c r="E287" i="5" s="1"/>
  <c r="E282" i="5"/>
  <c r="E283" i="5" s="1"/>
  <c r="E284" i="5" s="1"/>
  <c r="E281" i="5"/>
  <c r="E280" i="5"/>
  <c r="E254" i="5"/>
  <c r="E255" i="5" s="1"/>
  <c r="E253" i="5"/>
  <c r="E252" i="5"/>
  <c r="E236" i="5"/>
  <c r="E237" i="5" s="1"/>
  <c r="E238" i="5" s="1"/>
  <c r="E233" i="5"/>
  <c r="E234" i="5" s="1"/>
  <c r="E235" i="5" s="1"/>
  <c r="E232" i="5"/>
  <c r="E209" i="5"/>
  <c r="E210" i="5" s="1"/>
  <c r="E211" i="5" s="1"/>
  <c r="E212" i="5" s="1"/>
  <c r="E213" i="5" s="1"/>
  <c r="E214" i="5" s="1"/>
  <c r="E215" i="5" s="1"/>
  <c r="E216" i="5" s="1"/>
  <c r="E217" i="5" s="1"/>
  <c r="E218" i="5" s="1"/>
  <c r="E219" i="5" s="1"/>
  <c r="E220" i="5" s="1"/>
  <c r="E206" i="5"/>
  <c r="E207" i="5" s="1"/>
  <c r="E208" i="5" s="1"/>
  <c r="E205" i="5"/>
  <c r="E204" i="5"/>
  <c r="E174" i="5"/>
  <c r="E175" i="5" s="1"/>
  <c r="E176" i="5" s="1"/>
  <c r="E177" i="5" s="1"/>
  <c r="E178" i="5" s="1"/>
  <c r="E179" i="5" s="1"/>
  <c r="E180" i="5" s="1"/>
  <c r="E181" i="5" s="1"/>
  <c r="E182" i="5" s="1"/>
  <c r="E183" i="5" s="1"/>
  <c r="E184" i="5" s="1"/>
  <c r="E185" i="5" s="1"/>
  <c r="E186" i="5" s="1"/>
  <c r="E187" i="5" s="1"/>
  <c r="E188" i="5" s="1"/>
  <c r="E173" i="5"/>
  <c r="E172" i="5"/>
  <c r="E156" i="5"/>
  <c r="E157" i="5" s="1"/>
  <c r="E158" i="5" s="1"/>
  <c r="E159" i="5" s="1"/>
  <c r="E160" i="5" s="1"/>
  <c r="E155" i="5"/>
  <c r="E154" i="5"/>
  <c r="E142" i="5"/>
  <c r="E143" i="5" s="1"/>
  <c r="E144" i="5" s="1"/>
  <c r="E145" i="5" s="1"/>
  <c r="E146" i="5" s="1"/>
  <c r="E147" i="5" s="1"/>
  <c r="E148" i="5" s="1"/>
  <c r="E149" i="5" s="1"/>
  <c r="E150" i="5" s="1"/>
  <c r="E151" i="5" s="1"/>
  <c r="E152" i="5" s="1"/>
  <c r="E141" i="5"/>
  <c r="E115" i="5"/>
  <c r="E116" i="5" s="1"/>
  <c r="E117" i="5" s="1"/>
  <c r="E118" i="5" s="1"/>
  <c r="E119" i="5" s="1"/>
  <c r="E120" i="5" s="1"/>
  <c r="E114" i="5"/>
  <c r="E111" i="5"/>
  <c r="E112" i="5" s="1"/>
  <c r="E113" i="5" s="1"/>
  <c r="E98" i="5"/>
  <c r="E99" i="5" s="1"/>
  <c r="E100" i="5" s="1"/>
  <c r="E101" i="5" s="1"/>
  <c r="E102" i="5" s="1"/>
  <c r="E103" i="5" s="1"/>
  <c r="E104" i="5" s="1"/>
  <c r="E105" i="5" s="1"/>
  <c r="E106" i="5" s="1"/>
  <c r="E107" i="5" s="1"/>
  <c r="E108" i="5" s="1"/>
  <c r="E109" i="5" s="1"/>
  <c r="E81" i="5"/>
  <c r="E82" i="5" s="1"/>
  <c r="E83" i="5" s="1"/>
  <c r="E84" i="5" s="1"/>
  <c r="E85" i="5" s="1"/>
  <c r="E86" i="5" s="1"/>
  <c r="E87" i="5" s="1"/>
  <c r="E88" i="5" s="1"/>
  <c r="E80" i="5"/>
  <c r="E67" i="5"/>
  <c r="E68" i="5" s="1"/>
  <c r="E69" i="5" s="1"/>
  <c r="E70" i="5" s="1"/>
  <c r="E71" i="5" s="1"/>
  <c r="E72" i="5" s="1"/>
  <c r="E73" i="5" s="1"/>
  <c r="E74" i="5" s="1"/>
  <c r="E75" i="5" s="1"/>
  <c r="E76" i="5" s="1"/>
  <c r="E77" i="5" s="1"/>
  <c r="E78" i="5" s="1"/>
  <c r="E48" i="5"/>
  <c r="E49" i="5" s="1"/>
  <c r="E50" i="5" s="1"/>
  <c r="E51" i="5" s="1"/>
  <c r="E52" i="5" s="1"/>
  <c r="E53" i="5" s="1"/>
  <c r="E54" i="5" s="1"/>
  <c r="E55" i="5" s="1"/>
  <c r="E56" i="5" s="1"/>
  <c r="E57" i="5" s="1"/>
  <c r="E35" i="5"/>
  <c r="E36" i="5" s="1"/>
  <c r="E37" i="5" s="1"/>
  <c r="E38" i="5" s="1"/>
  <c r="E39" i="5" s="1"/>
  <c r="E40" i="5" s="1"/>
  <c r="E41" i="5" s="1"/>
  <c r="E42" i="5" s="1"/>
  <c r="E43" i="5" s="1"/>
  <c r="E44" i="5" s="1"/>
  <c r="E45" i="5" s="1"/>
  <c r="E46" i="5" s="1"/>
  <c r="E21" i="5"/>
  <c r="E20" i="5"/>
  <c r="E17" i="5"/>
  <c r="E18" i="5" s="1"/>
  <c r="E19" i="5" s="1"/>
  <c r="E6" i="5"/>
  <c r="E7" i="5" s="1"/>
  <c r="E8" i="5" s="1"/>
  <c r="E9" i="5" s="1"/>
  <c r="E10" i="5" s="1"/>
  <c r="E11" i="5" s="1"/>
  <c r="E12" i="5" s="1"/>
  <c r="E13" i="5" s="1"/>
  <c r="E14" i="5" s="1"/>
  <c r="E15" i="5" s="1"/>
  <c r="E5" i="5"/>
  <c r="E4" i="5"/>
  <c r="J746" i="5" l="1"/>
  <c r="K740" i="5"/>
  <c r="K746" i="5" s="1"/>
  <c r="R28" i="4" l="1"/>
  <c r="R27" i="4"/>
  <c r="R25" i="4"/>
  <c r="R24" i="4"/>
  <c r="R23" i="4"/>
  <c r="F23" i="4"/>
  <c r="F22" i="4"/>
  <c r="F21" i="4"/>
  <c r="F19" i="4"/>
  <c r="F18" i="4"/>
  <c r="F16" i="4"/>
  <c r="R15" i="4"/>
  <c r="R13" i="4"/>
  <c r="R12" i="4"/>
  <c r="R11" i="4"/>
  <c r="F11" i="4"/>
  <c r="F10" i="4"/>
  <c r="AI9" i="4"/>
  <c r="AH9" i="4"/>
  <c r="X9" i="4"/>
  <c r="W9" i="4"/>
  <c r="V9" i="4"/>
  <c r="L9" i="4"/>
  <c r="K9" i="4"/>
  <c r="J6" i="4"/>
  <c r="J5" i="4"/>
  <c r="V4" i="4"/>
  <c r="AJ3" i="4"/>
  <c r="AJ9" i="4" s="1"/>
  <c r="AH3" i="4"/>
  <c r="Z3" i="4"/>
  <c r="V3" i="4"/>
  <c r="N3" i="4"/>
  <c r="J3" i="4"/>
  <c r="J9" i="4" s="1"/>
  <c r="B3" i="4"/>
  <c r="BG9" i="3"/>
  <c r="BF9" i="3"/>
  <c r="BE9" i="3"/>
  <c r="AU9" i="3"/>
  <c r="AT9" i="3"/>
  <c r="AS9" i="3"/>
  <c r="AU3" i="3"/>
  <c r="D31" i="3"/>
  <c r="AG16" i="3"/>
  <c r="AH9" i="3"/>
  <c r="AG9" i="3"/>
  <c r="W9" i="3"/>
  <c r="AH16" i="3" s="1"/>
  <c r="V9" i="3"/>
  <c r="U9" i="3"/>
  <c r="J9" i="3"/>
  <c r="I9" i="3"/>
  <c r="K7" i="3"/>
  <c r="W5" i="3"/>
  <c r="AI4" i="3"/>
  <c r="AI9" i="3" s="1"/>
  <c r="W4" i="3"/>
  <c r="W3" i="3"/>
  <c r="K3" i="3"/>
  <c r="K9" i="3" s="1"/>
  <c r="AU9" i="2"/>
  <c r="AT9" i="2"/>
  <c r="AS9" i="2"/>
  <c r="AK3" i="2"/>
  <c r="AI9" i="2"/>
  <c r="AH9" i="2"/>
  <c r="AG9" i="2"/>
  <c r="W9" i="2"/>
  <c r="V9" i="2"/>
  <c r="U9" i="2"/>
  <c r="K9" i="2"/>
  <c r="J9" i="2"/>
  <c r="I9" i="2"/>
  <c r="Y3" i="2"/>
  <c r="M3" i="2"/>
  <c r="A3" i="2"/>
  <c r="AU9" i="1"/>
  <c r="AT9" i="1"/>
  <c r="AS9" i="1"/>
  <c r="AK3" i="1"/>
  <c r="E26" i="1"/>
  <c r="E13" i="1"/>
  <c r="AI9" i="1"/>
  <c r="AH9" i="1"/>
  <c r="AG9" i="1"/>
  <c r="W9" i="1"/>
  <c r="V9" i="1"/>
  <c r="U9" i="1"/>
  <c r="J9" i="1"/>
  <c r="I9" i="1"/>
  <c r="K6" i="1"/>
  <c r="K9" i="1" s="1"/>
  <c r="Y3" i="1"/>
  <c r="M3" i="1"/>
  <c r="A3" i="1"/>
  <c r="AI16" i="3" l="1"/>
</calcChain>
</file>

<file path=xl/comments1.xml><?xml version="1.0" encoding="utf-8"?>
<comments xmlns="http://schemas.openxmlformats.org/spreadsheetml/2006/main">
  <authors>
    <author>Author</author>
  </authors>
  <commentList>
    <comment ref="M1" authorId="0">
      <text>
        <r>
          <rPr>
            <b/>
            <sz val="9"/>
            <color indexed="81"/>
            <rFont val="Tahoma"/>
            <family val="2"/>
          </rPr>
          <t>Author:</t>
        </r>
        <r>
          <rPr>
            <sz val="9"/>
            <color indexed="81"/>
            <rFont val="Tahoma"/>
            <family val="2"/>
          </rPr>
          <t xml:space="preserve">
1) Steam from CPP is available.
2) Post con of alfa laval is stabilised.
3)Filter press is commisioned.
4)Time cycle for treatment of sweet water is reviewed and finalised.
5)In absence of precon sheme finalistion for sweetwater evaporation.
</t>
        </r>
      </text>
    </comment>
    <comment ref="M263" authorId="0">
      <text>
        <r>
          <rPr>
            <b/>
            <sz val="9"/>
            <color indexed="81"/>
            <rFont val="Tahoma"/>
            <family val="2"/>
          </rPr>
          <t>Author:</t>
        </r>
        <r>
          <rPr>
            <sz val="9"/>
            <color indexed="81"/>
            <rFont val="Tahoma"/>
            <family val="2"/>
          </rPr>
          <t xml:space="preserve">
1) Steam from CPP is available.
2) Post con of alfa laval is stabilised.
3)Filter press is commisioned.
4)Time cycle for treatment of sweet water is reviewed and finalised.
5)In absence of precon sheme finalistion for sweetwater evaporation.
</t>
        </r>
      </text>
    </comment>
  </commentList>
</comments>
</file>

<file path=xl/comments2.xml><?xml version="1.0" encoding="utf-8"?>
<comments xmlns="http://schemas.openxmlformats.org/spreadsheetml/2006/main">
  <authors>
    <author>Aniket Dukare</author>
  </authors>
  <commentList>
    <comment ref="N12" authorId="0">
      <text>
        <r>
          <rPr>
            <b/>
            <sz val="9"/>
            <color indexed="81"/>
            <rFont val="Tahoma"/>
            <family val="2"/>
          </rPr>
          <t>LOW rate feed stock</t>
        </r>
        <r>
          <rPr>
            <sz val="9"/>
            <color indexed="81"/>
            <rFont val="Tahoma"/>
            <family val="2"/>
          </rPr>
          <t xml:space="preserve">
</t>
        </r>
      </text>
    </comment>
  </commentList>
</comments>
</file>

<file path=xl/sharedStrings.xml><?xml version="1.0" encoding="utf-8"?>
<sst xmlns="http://schemas.openxmlformats.org/spreadsheetml/2006/main" count="2152" uniqueCount="456">
  <si>
    <t>Hydrogenation</t>
  </si>
  <si>
    <t>Summary</t>
  </si>
  <si>
    <t>Splitting - Lurgi</t>
  </si>
  <si>
    <t>Splitting - Jutasama</t>
  </si>
  <si>
    <t>Month</t>
  </si>
  <si>
    <t>Date</t>
  </si>
  <si>
    <t>Product</t>
  </si>
  <si>
    <t>Plan</t>
  </si>
  <si>
    <t>Actual Prod.</t>
  </si>
  <si>
    <t>Deviation</t>
  </si>
  <si>
    <t>Plan Qty for April 2016</t>
  </si>
  <si>
    <t>Plan Qty till date</t>
  </si>
  <si>
    <t xml:space="preserve">Actual Prod Qty. </t>
  </si>
  <si>
    <t>Hyd Feed for Behenic 90</t>
  </si>
  <si>
    <t>Hyd Behenic 90</t>
  </si>
  <si>
    <t>Changeover taken for hydrogenation of DFA 2022 for Behenic Acid</t>
  </si>
  <si>
    <t>Mix Residue</t>
  </si>
  <si>
    <t>PFAD</t>
  </si>
  <si>
    <t xml:space="preserve"> </t>
  </si>
  <si>
    <t>Hyd SPFAD</t>
  </si>
  <si>
    <t>RMO</t>
  </si>
  <si>
    <t>Plant under start up</t>
  </si>
  <si>
    <t>HYD DFA 18 Rich</t>
  </si>
  <si>
    <t>Plant stopped No NG Supply in factory</t>
  </si>
  <si>
    <t>Hydrogenation slowed down to accommodate Behenic Run contamination material from Section 5 start up</t>
  </si>
  <si>
    <t>HYD DLGMFA</t>
  </si>
  <si>
    <t>Contamination material from Section 5 hydrogenated</t>
  </si>
  <si>
    <t>Superflex</t>
  </si>
  <si>
    <t>DLGMFA</t>
  </si>
  <si>
    <t>Changeover taken for hydrogenation of DLGMFA. Reactor contamination being removed</t>
  </si>
  <si>
    <t>Inter face reached &amp; plant under circulation to achieve specs</t>
  </si>
  <si>
    <t>Total</t>
  </si>
  <si>
    <t>Plant under stabilzation</t>
  </si>
  <si>
    <t>Plant under Stabilization</t>
  </si>
  <si>
    <t>CGS Processing rate slow</t>
  </si>
  <si>
    <t>Feed stock Exhausted</t>
  </si>
  <si>
    <t>Changeover taken for hydrogenation of SPFAD for Superflex. Reactor contamination being removed</t>
  </si>
  <si>
    <t>HYD SPFAD</t>
  </si>
  <si>
    <t>NO feed Stock of PFAD</t>
  </si>
  <si>
    <t>AV dropped</t>
  </si>
  <si>
    <t>Hyd DFA18</t>
  </si>
  <si>
    <t>New loop reactor pump P-705B seal leakage</t>
  </si>
  <si>
    <t>Stearic 90</t>
  </si>
  <si>
    <t>New loop reactor pump P-705B seal leakage attended &amp; 2nd loop reactor started for hydrogenation</t>
  </si>
  <si>
    <t>Changeover taken from residue to RMO</t>
  </si>
  <si>
    <t>Hyd DLGMFA</t>
  </si>
  <si>
    <t>Changeover taken for DLGMFA</t>
  </si>
  <si>
    <t>Changeover taken for Hyd C-18 rich to maintain the C-18 ratio</t>
  </si>
  <si>
    <t>Changeover taken again for DLGMFA after getting required C-18 quantity in product</t>
  </si>
  <si>
    <t>Taloja - Glycerin Distillation</t>
  </si>
  <si>
    <t xml:space="preserve">Deviation </t>
  </si>
  <si>
    <t>Ref. Gly</t>
  </si>
  <si>
    <t>Refined Gly</t>
  </si>
  <si>
    <t>Low feed rate due to high residue generation</t>
  </si>
  <si>
    <t>Feed Stock Exhuasted</t>
  </si>
  <si>
    <t>No suffiecient Feed stock</t>
  </si>
  <si>
    <t>Plan Qty for May 2016</t>
  </si>
  <si>
    <t xml:space="preserve">Plan Qty till date </t>
  </si>
  <si>
    <t>Actual Prod Qty.</t>
  </si>
  <si>
    <t>Stearic-92</t>
  </si>
  <si>
    <t xml:space="preserve">Hyd DFA18 RICH </t>
  </si>
  <si>
    <t>Changeover taken for SRMO after Complete Discharging</t>
  </si>
  <si>
    <t>Mustard Residue</t>
  </si>
  <si>
    <t>CNO</t>
  </si>
  <si>
    <t>Mres</t>
  </si>
  <si>
    <t>for Stearic 90</t>
  </si>
  <si>
    <t>Low feed Stock of C-18 rich material</t>
  </si>
  <si>
    <t>Hyd LE CNO</t>
  </si>
  <si>
    <t>Mechanical issue P-701 A found seal leak</t>
  </si>
  <si>
    <t>Feed stock Exhuasted</t>
  </si>
  <si>
    <t>H SPFAD</t>
  </si>
  <si>
    <t>P-701 A under maintaience</t>
  </si>
  <si>
    <t>No feed Stock</t>
  </si>
  <si>
    <t xml:space="preserve">Low Hydrogen Supply </t>
  </si>
  <si>
    <t>Smres</t>
  </si>
  <si>
    <t xml:space="preserve">No Hydrogen available </t>
  </si>
  <si>
    <t>Plant started on availability of Hydrogen</t>
  </si>
  <si>
    <t>No Hydrogen available due to breakdown in Hydrogen plant</t>
  </si>
  <si>
    <t>Complete Discharging ON</t>
  </si>
  <si>
    <t>Plant under Shut down</t>
  </si>
  <si>
    <t>Changeover from HSPFAD to HDLGMFA</t>
  </si>
  <si>
    <t>H DLGMFA</t>
  </si>
  <si>
    <t>Feed rate Low due to Low thermic Problem</t>
  </si>
  <si>
    <t>P7104 B Pumping problem &amp; P-7104 A suction valve opening issue</t>
  </si>
  <si>
    <t xml:space="preserve">20 P-03 Tripped </t>
  </si>
  <si>
    <t>Feed rate Low due to lOow MP steam pressure(GT Tripped)</t>
  </si>
  <si>
    <t xml:space="preserve">Feed Stock Exchausted </t>
  </si>
  <si>
    <t>Plant under Start Up</t>
  </si>
  <si>
    <t>Plant under Stabilisation</t>
  </si>
  <si>
    <t>Plan Qty for Jun 2016</t>
  </si>
  <si>
    <t>Plan Qty till date (21.06.2016)</t>
  </si>
  <si>
    <t>Actual Prod Qty. till date (21.06.2016)</t>
  </si>
  <si>
    <t>June'16</t>
  </si>
  <si>
    <t>P-705 A seal leak</t>
  </si>
  <si>
    <t>NO plan</t>
  </si>
  <si>
    <t>P-705 A under Maintaienence dept</t>
  </si>
  <si>
    <t>HYD LE CNO</t>
  </si>
  <si>
    <t>MIX RESIDUE</t>
  </si>
  <si>
    <t>Cold start up of Plant</t>
  </si>
  <si>
    <t>P-705 A handover at 17.00 hrs</t>
  </si>
  <si>
    <t>HYD LE PKO</t>
  </si>
  <si>
    <t>Total (1500 MT)</t>
  </si>
  <si>
    <t xml:space="preserve">Steam Heating On, Feed on to column to reach interface level </t>
  </si>
  <si>
    <t>DFA 2290</t>
  </si>
  <si>
    <t>Hyd L/E CNO</t>
  </si>
  <si>
    <t xml:space="preserve">No feed Stock of L/E CNO </t>
  </si>
  <si>
    <t>LE CNO</t>
  </si>
  <si>
    <t>Hy L/E PKO</t>
  </si>
  <si>
    <t>Grade changeover</t>
  </si>
  <si>
    <t>LE PKO</t>
  </si>
  <si>
    <t xml:space="preserve">Slow recipt of RMO </t>
  </si>
  <si>
    <t>PFAD started as per the recipt</t>
  </si>
  <si>
    <t>Insufficient stock of RMO</t>
  </si>
  <si>
    <t>TOTAl Splitting</t>
  </si>
  <si>
    <t xml:space="preserve">Plant under Cold start up Feed on to column </t>
  </si>
  <si>
    <t>Low feed recipt of around 850 MT</t>
  </si>
  <si>
    <t xml:space="preserve">Hyd DFA18 for </t>
  </si>
  <si>
    <t>Plant under stabilizaton</t>
  </si>
  <si>
    <t>Total (1000 MT)</t>
  </si>
  <si>
    <t>Feed stock Exhuasted &amp; column Bottled up</t>
  </si>
  <si>
    <t>DFA 18 Rich</t>
  </si>
  <si>
    <t>SPFAD</t>
  </si>
  <si>
    <t>Feed started after Sufficient stock of CNO</t>
  </si>
  <si>
    <t>SPFAD for Superflex</t>
  </si>
  <si>
    <t>1 Batch rehydrogenated</t>
  </si>
  <si>
    <t>P-705 B m/seal leak</t>
  </si>
  <si>
    <t>Slow recipt of RMO tankers</t>
  </si>
  <si>
    <t>Slow recipt of CNO tankers</t>
  </si>
  <si>
    <t>feed Exchuasted &amp; Complete discharging ON</t>
  </si>
  <si>
    <t>Low feed stock of CNO</t>
  </si>
  <si>
    <t>Low feed stock of Mix resdiue</t>
  </si>
  <si>
    <t>Mix res</t>
  </si>
  <si>
    <t>Mix residue</t>
  </si>
  <si>
    <t>Feed Grade changeover</t>
  </si>
  <si>
    <t xml:space="preserve">changeover from Mix res to PFAD </t>
  </si>
  <si>
    <t xml:space="preserve">DFA2290 </t>
  </si>
  <si>
    <t>For Behenic Acid</t>
  </si>
  <si>
    <t xml:space="preserve">Drum Filling </t>
  </si>
  <si>
    <t>Plan Qty till date )</t>
  </si>
  <si>
    <t xml:space="preserve">Actual Prod Qty. till date </t>
  </si>
  <si>
    <t>Plan Qty till date (19.06.2016)</t>
  </si>
  <si>
    <t>Actual Prod Qty. till date (19.06.2016)</t>
  </si>
  <si>
    <t>Feed tank changover C-1 to C-2</t>
  </si>
  <si>
    <t>Plant stopped</t>
  </si>
  <si>
    <t>Plant under satrtup</t>
  </si>
  <si>
    <t>Plant under stabilization</t>
  </si>
  <si>
    <t>Plan Qty for Aug 2016</t>
  </si>
  <si>
    <t>No Feed stock of RMO/EMO</t>
  </si>
  <si>
    <t>RBDPS</t>
  </si>
  <si>
    <t>Low feed concentration</t>
  </si>
  <si>
    <t>Plant under Started for PFAD</t>
  </si>
  <si>
    <t>Cold start up</t>
  </si>
  <si>
    <t>82.23/48.36</t>
  </si>
  <si>
    <t>Changeover from PFAD to Mix residue</t>
  </si>
  <si>
    <t>Stabilization</t>
  </si>
  <si>
    <t>Vacuum Problem</t>
  </si>
  <si>
    <t>Low feed stock</t>
  </si>
  <si>
    <t>Changeover from Mix residue to PFAD</t>
  </si>
  <si>
    <t>Complete Discharging</t>
  </si>
  <si>
    <t>complete Discharging ON</t>
  </si>
  <si>
    <t>No feed stock</t>
  </si>
  <si>
    <t>EMO</t>
  </si>
  <si>
    <t xml:space="preserve">Plant under Start up </t>
  </si>
  <si>
    <t>No storage provision</t>
  </si>
  <si>
    <t>Feed rate low since Tanker Unloading ON &amp; No sufficient Feed stock</t>
  </si>
  <si>
    <t>MCT</t>
  </si>
  <si>
    <t>Taloja Glycerine distillation</t>
  </si>
  <si>
    <t>Sept'14</t>
  </si>
  <si>
    <t>Glycerine IP/ USP</t>
  </si>
  <si>
    <t>Oct'14</t>
  </si>
  <si>
    <t>Nov'14</t>
  </si>
  <si>
    <t>Dec'14</t>
  </si>
  <si>
    <t>Feb'15</t>
  </si>
  <si>
    <t>March'15</t>
  </si>
  <si>
    <t>April'15</t>
  </si>
  <si>
    <t>May'15</t>
  </si>
  <si>
    <t>June'15</t>
  </si>
  <si>
    <t>Plan Qty for sept 2016</t>
  </si>
  <si>
    <t>July'15</t>
  </si>
  <si>
    <t>Aug'15</t>
  </si>
  <si>
    <t>Sep'15</t>
  </si>
  <si>
    <t>Oct'15</t>
  </si>
  <si>
    <t>Nov'15</t>
  </si>
  <si>
    <t>Dec'15</t>
  </si>
  <si>
    <t>Jan'16</t>
  </si>
  <si>
    <t>Feb'16</t>
  </si>
  <si>
    <t>March'16</t>
  </si>
  <si>
    <t>April'16</t>
  </si>
  <si>
    <t>May'16</t>
  </si>
  <si>
    <t>July'16</t>
  </si>
  <si>
    <t>August'16</t>
  </si>
  <si>
    <t>Aug'16</t>
  </si>
  <si>
    <t>Sep'16</t>
  </si>
  <si>
    <t>DMRFA</t>
  </si>
  <si>
    <t>ATFD SEAL LEAK</t>
  </si>
  <si>
    <t>HIGH RESIDUE GENERATION</t>
  </si>
  <si>
    <t>Feed Stock Excuasted</t>
  </si>
  <si>
    <t>Taloja Hydro</t>
  </si>
  <si>
    <t>Feed Oil</t>
  </si>
  <si>
    <t xml:space="preserve">Taloja Splitter (Lurgi) </t>
  </si>
  <si>
    <t>Taloja Splitter (Jutasama)</t>
  </si>
  <si>
    <t>Taloja Flaking (Old)</t>
  </si>
  <si>
    <t>Taloja Flaking (New)</t>
  </si>
  <si>
    <t>Taloja Glycerolysis</t>
  </si>
  <si>
    <t>Taloja SPD-(30 M2)</t>
  </si>
  <si>
    <t>Hyd vegacid 1880/1890 for Stearic 90</t>
  </si>
  <si>
    <t>MCT L/E PKFAD</t>
  </si>
  <si>
    <t>H DLGMFA (for UTSR)</t>
  </si>
  <si>
    <t>UTSR</t>
  </si>
  <si>
    <t>Palmitic acid</t>
  </si>
  <si>
    <t>Hyd SPFAD for Superflex</t>
  </si>
  <si>
    <t>PKO</t>
  </si>
  <si>
    <t>Hyd Vegacid Superflex</t>
  </si>
  <si>
    <t>Hyd Feed Behenic Acid</t>
  </si>
  <si>
    <t>Hyd L/E PKO PKO</t>
  </si>
  <si>
    <t>B/P PKO</t>
  </si>
  <si>
    <t>PKFAD</t>
  </si>
  <si>
    <t>Deacidified MCT</t>
  </si>
  <si>
    <t>Behenic Acid</t>
  </si>
  <si>
    <t>LCT</t>
  </si>
  <si>
    <t>(For Behenyl Alc)</t>
  </si>
  <si>
    <t xml:space="preserve">Hyd L/E PKO MCT </t>
  </si>
  <si>
    <t>Stripped LCT</t>
  </si>
  <si>
    <t>Hyd feed for P-12</t>
  </si>
  <si>
    <t>(SRBDPS+DFA1618)</t>
  </si>
  <si>
    <t>DTP 7</t>
  </si>
  <si>
    <t>P-12</t>
  </si>
  <si>
    <t>Deacified MCT</t>
  </si>
  <si>
    <t>Deacdified MCT</t>
  </si>
  <si>
    <t>Hyd Deacidified MCT</t>
  </si>
  <si>
    <t>Stearic Acid</t>
  </si>
  <si>
    <t>Hyd L/E PKO</t>
  </si>
  <si>
    <t>(RBDPS+DFA1618)</t>
  </si>
  <si>
    <t>For P-12</t>
  </si>
  <si>
    <t xml:space="preserve">(processing to be </t>
  </si>
  <si>
    <t>done based on arrival)</t>
  </si>
  <si>
    <t xml:space="preserve">Hyd SRBDPS for </t>
  </si>
  <si>
    <t>CPKO</t>
  </si>
  <si>
    <t>Mix  Residue</t>
  </si>
  <si>
    <t>Lauric</t>
  </si>
  <si>
    <t>for UTSR</t>
  </si>
  <si>
    <t>Deacidified LCT</t>
  </si>
  <si>
    <t>Jutasama Break down</t>
  </si>
  <si>
    <t>DTP-7</t>
  </si>
  <si>
    <t>Split Mix residue</t>
  </si>
  <si>
    <t>Lauric Acid</t>
  </si>
  <si>
    <t>Hyd B/P OF DFA1699%</t>
  </si>
  <si>
    <t>for DTP-7</t>
  </si>
  <si>
    <t>Taloja Flaking</t>
  </si>
  <si>
    <t xml:space="preserve">Taloja Flaking </t>
  </si>
  <si>
    <t>Plan Qty for oct  2016</t>
  </si>
  <si>
    <t>Hyd MCT</t>
  </si>
  <si>
    <t>Split Mustard Residue</t>
  </si>
  <si>
    <t>For Superflex</t>
  </si>
  <si>
    <t>Hyd Superflex</t>
  </si>
  <si>
    <t>DFA1618 TA</t>
  </si>
  <si>
    <t xml:space="preserve">Hyd SPFAD </t>
  </si>
  <si>
    <t>From B/P RBDPS</t>
  </si>
  <si>
    <t>FOR DTP-7</t>
  </si>
  <si>
    <t>Deacidified  MCT</t>
  </si>
  <si>
    <t>Hyd L/EPKO</t>
  </si>
  <si>
    <t>SLCT</t>
  </si>
  <si>
    <t>S Deacidified MCT</t>
  </si>
  <si>
    <t>Hyd RBDPS</t>
  </si>
  <si>
    <t>DLGMFA(Collected)</t>
  </si>
  <si>
    <t>Hyd Mct</t>
  </si>
  <si>
    <t>Behenic 90</t>
  </si>
  <si>
    <t xml:space="preserve">Deacidified MCT </t>
  </si>
  <si>
    <t>for P-12</t>
  </si>
  <si>
    <t>For Stearic 90</t>
  </si>
  <si>
    <t>Palmitic Acid</t>
  </si>
  <si>
    <t>Lurgi Shutdown</t>
  </si>
  <si>
    <t xml:space="preserve">Hyd DFA1898 </t>
  </si>
  <si>
    <t>DLGMFA FEED</t>
  </si>
  <si>
    <t>From Collected</t>
  </si>
  <si>
    <t>Lauric 99</t>
  </si>
  <si>
    <t>MCT AV1</t>
  </si>
  <si>
    <t>Stearic 92</t>
  </si>
  <si>
    <t xml:space="preserve">PFAD </t>
  </si>
  <si>
    <t>C-14 99</t>
  </si>
  <si>
    <t>LCT AV-1</t>
  </si>
  <si>
    <t xml:space="preserve">LCT </t>
  </si>
  <si>
    <t>P 12</t>
  </si>
  <si>
    <t>Myristic</t>
  </si>
  <si>
    <t xml:space="preserve">C14 RICH Hydrogenation </t>
  </si>
  <si>
    <t>For C14 99</t>
  </si>
  <si>
    <t>Hyd MCT AV1</t>
  </si>
  <si>
    <t xml:space="preserve">Lauric </t>
  </si>
  <si>
    <t>Hyd C2022 -??</t>
  </si>
  <si>
    <t xml:space="preserve">Hyd C14 RICH </t>
  </si>
  <si>
    <t>Hyd Vegacid 1890 fro Stearic 90</t>
  </si>
  <si>
    <t>C14 99 If required</t>
  </si>
  <si>
    <t>RMO/EMO</t>
  </si>
  <si>
    <t>If Required</t>
  </si>
  <si>
    <t>L/E CNO</t>
  </si>
  <si>
    <t>Oct'16</t>
  </si>
  <si>
    <t>SPFAD (for Superflex)</t>
  </si>
  <si>
    <t>CNO(400 MT)</t>
  </si>
  <si>
    <t>Plant Stopped</t>
  </si>
  <si>
    <t xml:space="preserve">RMO </t>
  </si>
  <si>
    <t>START UP</t>
  </si>
  <si>
    <t>Stearic 90 (PKO)</t>
  </si>
  <si>
    <t>B/P CNO</t>
  </si>
  <si>
    <t>EJECTOR STEAM NOZZLES BLOCKED</t>
  </si>
  <si>
    <t xml:space="preserve">Will confirm </t>
  </si>
  <si>
    <t>Stearic 90 (RMO)</t>
  </si>
  <si>
    <t>exact quantity</t>
  </si>
  <si>
    <t>Feed STOCK Excuhasted</t>
  </si>
  <si>
    <t>Behenic acid</t>
  </si>
  <si>
    <t>New product (DFA 2022)</t>
  </si>
  <si>
    <t>LE CNO/undistilled C12 bottom</t>
  </si>
  <si>
    <t>April</t>
  </si>
  <si>
    <t>May</t>
  </si>
  <si>
    <t>June</t>
  </si>
  <si>
    <t>Aug</t>
  </si>
  <si>
    <t>Sept</t>
  </si>
  <si>
    <t>Oct</t>
  </si>
  <si>
    <t>No</t>
  </si>
  <si>
    <t>Dec</t>
  </si>
  <si>
    <t>Jan.17</t>
  </si>
  <si>
    <t>Feb.17</t>
  </si>
  <si>
    <t>SNOP</t>
  </si>
  <si>
    <t>ACTUAL</t>
  </si>
  <si>
    <t>JST</t>
  </si>
  <si>
    <t>LST</t>
  </si>
  <si>
    <t>GLY</t>
  </si>
  <si>
    <t>July</t>
  </si>
  <si>
    <t>%</t>
  </si>
  <si>
    <t>Gly</t>
  </si>
  <si>
    <t>SNOP planned Downtime</t>
  </si>
  <si>
    <t>Actual</t>
  </si>
  <si>
    <t>Nov</t>
  </si>
  <si>
    <t>Jan</t>
  </si>
  <si>
    <t>Feb</t>
  </si>
  <si>
    <t>Percentage</t>
  </si>
  <si>
    <t>BOM</t>
  </si>
  <si>
    <t xml:space="preserve">Steam </t>
  </si>
  <si>
    <t>Power</t>
  </si>
  <si>
    <t>days</t>
  </si>
  <si>
    <t>2015-16</t>
  </si>
  <si>
    <t>April.16</t>
  </si>
  <si>
    <t>2016-17</t>
  </si>
  <si>
    <t>R. Mustard Oil</t>
  </si>
  <si>
    <t>Production</t>
  </si>
  <si>
    <t>S Mustard FA</t>
  </si>
  <si>
    <t>Mix Residue (Collected)</t>
  </si>
  <si>
    <t>S. Mix Residue (Collected)</t>
  </si>
  <si>
    <t>S.Mix residue</t>
  </si>
  <si>
    <t>S PFAD</t>
  </si>
  <si>
    <t>Mustard residue</t>
  </si>
  <si>
    <t>S MUSTARD RESIDUE</t>
  </si>
  <si>
    <t>S CNO</t>
  </si>
  <si>
    <t>S. LCT</t>
  </si>
  <si>
    <t>S RBDPS</t>
  </si>
  <si>
    <t>S MCT</t>
  </si>
  <si>
    <t>JUSTAS</t>
  </si>
  <si>
    <t>Mar</t>
  </si>
  <si>
    <t xml:space="preserve"> may</t>
  </si>
  <si>
    <t xml:space="preserve"> June </t>
  </si>
  <si>
    <t xml:space="preserve"> Oct</t>
  </si>
  <si>
    <t xml:space="preserve"> Nov</t>
  </si>
  <si>
    <t xml:space="preserve"> Dec</t>
  </si>
  <si>
    <t>HP Steam (MT) ( FIQ 106 )</t>
  </si>
  <si>
    <t>MP Steam</t>
  </si>
  <si>
    <t>Water (MT) ( FIQ 109 )</t>
  </si>
  <si>
    <t>Power (kWh)</t>
  </si>
  <si>
    <t>Working Days</t>
  </si>
  <si>
    <t xml:space="preserve">Working Days hours </t>
  </si>
  <si>
    <t>Feed rate</t>
  </si>
  <si>
    <t>AVG FEED RATE</t>
  </si>
  <si>
    <t>GLYCERINE DISTILLATION</t>
  </si>
  <si>
    <t>jaN</t>
  </si>
  <si>
    <t>mar</t>
  </si>
  <si>
    <t>april</t>
  </si>
  <si>
    <t>may</t>
  </si>
  <si>
    <t>Specific</t>
  </si>
  <si>
    <t xml:space="preserve">FEED. Glycerine </t>
  </si>
  <si>
    <t xml:space="preserve">Power </t>
  </si>
  <si>
    <t xml:space="preserve"> Steam (MT)</t>
  </si>
  <si>
    <t>COAL for TOH (kgs)</t>
  </si>
  <si>
    <t>j</t>
  </si>
  <si>
    <t>f</t>
  </si>
  <si>
    <t>m</t>
  </si>
  <si>
    <t>a</t>
  </si>
  <si>
    <t>s</t>
  </si>
  <si>
    <t>o</t>
  </si>
  <si>
    <t>n</t>
  </si>
  <si>
    <t>d</t>
  </si>
  <si>
    <t>HP Steam (MT) ( FIQ 26 )</t>
  </si>
  <si>
    <t>Water (MT) ( FIQ 06 )</t>
  </si>
  <si>
    <t>Collected Mix Residue</t>
  </si>
  <si>
    <t xml:space="preserve"> Mix Residue</t>
  </si>
  <si>
    <t>Steam (kgs) MP</t>
  </si>
  <si>
    <t>RBFDPS</t>
  </si>
  <si>
    <t>MARCH</t>
  </si>
  <si>
    <t>APRIL</t>
  </si>
  <si>
    <t>MAY</t>
  </si>
  <si>
    <t>JUN</t>
  </si>
  <si>
    <t>JULY</t>
  </si>
  <si>
    <t>AUG</t>
  </si>
  <si>
    <t>SEPT</t>
  </si>
  <si>
    <t>OCT</t>
  </si>
  <si>
    <t>NOV</t>
  </si>
  <si>
    <t>DEC</t>
  </si>
  <si>
    <t>SRMO</t>
  </si>
  <si>
    <t>SRBDPS</t>
  </si>
  <si>
    <t>MIX REDSIDUE</t>
  </si>
  <si>
    <t>SMIX RESIDUE</t>
  </si>
  <si>
    <t>MUSTARD RES</t>
  </si>
  <si>
    <t>S MUST RES</t>
  </si>
  <si>
    <t>SMCT</t>
  </si>
  <si>
    <t>SCNO</t>
  </si>
  <si>
    <t>S B/P CNO</t>
  </si>
  <si>
    <t>CRUDE GLYCERINE</t>
  </si>
  <si>
    <t>SUBS</t>
  </si>
  <si>
    <t>YIELD Current</t>
  </si>
  <si>
    <t>GLY %</t>
  </si>
  <si>
    <t>RATE</t>
  </si>
  <si>
    <t>Average Feed rate</t>
  </si>
  <si>
    <t>Proposed Feed rate</t>
  </si>
  <si>
    <t>Average yield</t>
  </si>
  <si>
    <t>Proposed Average yield</t>
  </si>
  <si>
    <t>NO RUN</t>
  </si>
  <si>
    <t>MIX RESIDUE/PKO RESIDUE</t>
  </si>
  <si>
    <t>MUSTARD RESIDUE</t>
  </si>
  <si>
    <t>CRUDE GLY</t>
  </si>
  <si>
    <t>REFINED GLYCERINE</t>
  </si>
  <si>
    <t>POLYGLYCEROL</t>
  </si>
  <si>
    <t>Specific Consumption</t>
  </si>
  <si>
    <t>Current MP+ HP Steam</t>
  </si>
  <si>
    <t>Current Power</t>
  </si>
  <si>
    <t>Actual  Steam HP+ MP</t>
  </si>
  <si>
    <t>Actual  Power</t>
  </si>
  <si>
    <t>Proposed  Steam HP+ MP</t>
  </si>
  <si>
    <t>Proposed Power</t>
  </si>
  <si>
    <t>JUTASAMA</t>
  </si>
  <si>
    <t>LURGI</t>
  </si>
  <si>
    <t>BOM Lurgi</t>
  </si>
  <si>
    <t>HP</t>
  </si>
  <si>
    <t>MP</t>
  </si>
  <si>
    <t>-</t>
  </si>
  <si>
    <t>MIX RESIDUE/PKO R</t>
  </si>
  <si>
    <t>Avg</t>
  </si>
  <si>
    <t xml:space="preserve">Current Steam </t>
  </si>
  <si>
    <t xml:space="preserve">Actual Steam </t>
  </si>
  <si>
    <t xml:space="preserve">Proposed Steam </t>
  </si>
  <si>
    <t xml:space="preserve">Current Coal </t>
  </si>
  <si>
    <t xml:space="preserve">Actual  Coal </t>
  </si>
  <si>
    <t xml:space="preserve">Proposed Coal </t>
  </si>
  <si>
    <t>Actual Power</t>
  </si>
  <si>
    <t>Marc</t>
  </si>
  <si>
    <t>March</t>
  </si>
  <si>
    <t>DOS</t>
  </si>
  <si>
    <t>OIL</t>
  </si>
  <si>
    <t>mar.17</t>
  </si>
  <si>
    <t>March.17</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</si>
</sst>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32" x14ac:knownFonts="1">
    <font>
      <sz val="11"/>
      <color theme="1"/>
      <name val="Calibri"/>
      <family val="2"/>
      <scheme val="minor"/>
    </font>
    <font>
      <b/>
      <sz val="12"/>
      <name val="Arial"/>
      <family val="2"/>
    </font>
    <font>
      <sz val="12"/>
      <name val="Arial"/>
      <family val="2"/>
    </font>
    <font>
      <sz val="10"/>
      <name val="Arial"/>
      <family val="2"/>
    </font>
    <font>
      <b/>
      <sz val="16"/>
      <name val="Arial"/>
      <family val="2"/>
    </font>
    <font>
      <b/>
      <sz val="14"/>
      <name val="Arial"/>
      <family val="2"/>
    </font>
    <font>
      <sz val="14"/>
      <name val="Arial"/>
      <family val="2"/>
    </font>
    <font>
      <b/>
      <sz val="12"/>
      <color theme="1"/>
      <name val="Calibri"/>
      <family val="2"/>
      <scheme val="minor"/>
    </font>
    <font>
      <sz val="11"/>
      <name val="Arial"/>
      <family val="2"/>
    </font>
    <font>
      <sz val="14"/>
      <name val="Calibri"/>
      <family val="2"/>
      <scheme val="minor"/>
    </font>
    <font>
      <sz val="14"/>
      <name val="Times New Roman"/>
      <family val="1"/>
    </font>
    <font>
      <b/>
      <sz val="14"/>
      <color theme="1"/>
      <name val="Calibri"/>
      <family val="2"/>
      <scheme val="minor"/>
    </font>
    <font>
      <sz val="16"/>
      <name val="Arial"/>
      <family val="2"/>
    </font>
    <font>
      <sz val="18"/>
      <name val="Calibri"/>
      <family val="2"/>
      <scheme val="minor"/>
    </font>
    <font>
      <sz val="16"/>
      <name val="Calibri"/>
      <family val="2"/>
      <scheme val="minor"/>
    </font>
    <font>
      <b/>
      <sz val="10"/>
      <name val="Arial"/>
      <family val="2"/>
    </font>
    <font>
      <b/>
      <sz val="10"/>
      <color theme="1"/>
      <name val="Calibri"/>
      <family val="2"/>
      <scheme val="minor"/>
    </font>
    <font>
      <sz val="8"/>
      <name val="Arial"/>
      <family val="2"/>
    </font>
    <font>
      <b/>
      <sz val="9"/>
      <color indexed="81"/>
      <name val="Tahoma"/>
      <family val="2"/>
    </font>
    <font>
      <sz val="9"/>
      <color indexed="81"/>
      <name val="Tahoma"/>
      <family val="2"/>
    </font>
    <font>
      <sz val="12"/>
      <color theme="1"/>
      <name val="Calibri"/>
      <family val="2"/>
      <scheme val="minor"/>
    </font>
    <font>
      <b/>
      <sz val="11"/>
      <color rgb="FFFF0000"/>
      <name val="Calibri"/>
      <family val="2"/>
      <scheme val="minor"/>
    </font>
    <font>
      <sz val="11"/>
      <color rgb="FFFF0000"/>
      <name val="Calibri"/>
      <family val="2"/>
      <scheme val="minor"/>
    </font>
    <font>
      <sz val="16"/>
      <color indexed="8"/>
      <name val="Calibri"/>
      <family val="2"/>
    </font>
    <font>
      <b/>
      <sz val="14"/>
      <color rgb="FFFF0000"/>
      <name val="Calibri"/>
      <family val="2"/>
      <scheme val="minor"/>
    </font>
    <font>
      <b/>
      <sz val="12"/>
      <color rgb="FFFF0000"/>
      <name val="Calibri"/>
      <family val="2"/>
      <scheme val="minor"/>
    </font>
    <font>
      <sz val="12"/>
      <color rgb="FF7030A0"/>
      <name val="Calibri"/>
      <family val="2"/>
      <scheme val="minor"/>
    </font>
    <font>
      <sz val="12"/>
      <color rgb="FF0070C0"/>
      <name val="Calibri"/>
      <family val="2"/>
      <scheme val="minor"/>
    </font>
    <font>
      <sz val="12"/>
      <color rgb="FFFF0000"/>
      <name val="Calibri"/>
      <family val="2"/>
      <scheme val="minor"/>
    </font>
    <font>
      <sz val="14"/>
      <color theme="1"/>
      <name val="Calibri"/>
      <family val="2"/>
      <scheme val="minor"/>
    </font>
    <font>
      <sz val="16"/>
      <color theme="1"/>
      <name val="Calibri"/>
      <family val="2"/>
      <scheme val="minor"/>
    </font>
    <font>
      <b/>
      <sz val="9"/>
      <name val="Arial"/>
      <family val="2"/>
    </font>
  </fonts>
  <fills count="11">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rgb="FFFFCC99"/>
        <bgColor indexed="64"/>
      </patternFill>
    </fill>
    <fill>
      <patternFill patternType="solid">
        <fgColor indexed="47"/>
        <bgColor indexed="64"/>
      </patternFill>
    </fill>
    <fill>
      <patternFill patternType="solid">
        <fgColor rgb="FFFFFF00"/>
        <bgColor indexed="64"/>
      </patternFill>
    </fill>
    <fill>
      <patternFill patternType="solid">
        <fgColor theme="0"/>
        <bgColor indexed="64"/>
      </patternFill>
    </fill>
    <fill>
      <patternFill patternType="solid">
        <fgColor indexed="10"/>
        <bgColor indexed="64"/>
      </patternFill>
    </fill>
    <fill>
      <patternFill patternType="solid">
        <fgColor rgb="FFFFCC99"/>
        <bgColor rgb="FF000000"/>
      </patternFill>
    </fill>
    <fill>
      <patternFill patternType="solid">
        <fgColor rgb="FF92D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8">
    <xf numFmtId="0" fontId="0" fillId="0" borderId="0"/>
    <xf numFmtId="0" fontId="3" fillId="0" borderId="0" applyNumberFormat="0" applyFill="0" applyBorder="0" applyAlignment="0" applyProtection="0"/>
    <xf numFmtId="0" fontId="3" fillId="0" borderId="0" applyNumberFormat="0" applyFill="0" applyBorder="0" applyAlignment="0" applyProtection="0"/>
    <xf numFmtId="0" fontId="2" fillId="0" borderId="0"/>
    <xf numFmtId="9" fontId="3" fillId="0" borderId="0" applyFont="0" applyFill="0" applyBorder="0" applyAlignment="0" applyProtection="0"/>
    <xf numFmtId="0" fontId="3" fillId="0" borderId="0"/>
    <xf numFmtId="0" fontId="3" fillId="0" borderId="0"/>
    <xf numFmtId="0" fontId="3" fillId="0" borderId="0"/>
  </cellStyleXfs>
  <cellXfs count="244">
    <xf numFmtId="0" fontId="0" fillId="0" borderId="0" xfId="0"/>
    <xf numFmtId="0" fontId="1" fillId="0" borderId="0" xfId="0" applyFont="1"/>
    <xf numFmtId="0" fontId="2" fillId="0" borderId="0" xfId="0" applyFont="1"/>
    <xf numFmtId="0" fontId="2" fillId="0" borderId="0" xfId="0" applyFont="1" applyAlignment="1">
      <alignment horizontal="center"/>
    </xf>
    <xf numFmtId="0" fontId="1" fillId="2" borderId="1" xfId="1" applyFont="1" applyFill="1" applyBorder="1" applyAlignment="1">
      <alignment horizontal="center"/>
    </xf>
    <xf numFmtId="0" fontId="1" fillId="2" borderId="1" xfId="1" applyFont="1" applyFill="1" applyBorder="1" applyAlignment="1">
      <alignment horizontal="center" vertical="center" wrapText="1"/>
    </xf>
    <xf numFmtId="0" fontId="1" fillId="2" borderId="1" xfId="1" applyFont="1" applyFill="1" applyBorder="1" applyAlignment="1">
      <alignment horizontal="center" wrapText="1"/>
    </xf>
    <xf numFmtId="0" fontId="4" fillId="0" borderId="1" xfId="0" applyFont="1" applyBorder="1" applyAlignment="1">
      <alignment horizontal="center"/>
    </xf>
    <xf numFmtId="0" fontId="5" fillId="0" borderId="1" xfId="0" applyFont="1" applyBorder="1" applyAlignment="1">
      <alignment horizontal="center"/>
    </xf>
    <xf numFmtId="0" fontId="1" fillId="2" borderId="2" xfId="1" applyFont="1" applyFill="1" applyBorder="1" applyAlignment="1">
      <alignment horizontal="center" vertical="center" wrapText="1"/>
    </xf>
    <xf numFmtId="17" fontId="1" fillId="3" borderId="1" xfId="1" applyNumberFormat="1" applyFont="1" applyFill="1" applyBorder="1" applyAlignment="1">
      <alignment horizontal="right"/>
    </xf>
    <xf numFmtId="0" fontId="2" fillId="3" borderId="2" xfId="1" applyFont="1" applyFill="1" applyBorder="1" applyAlignment="1">
      <alignment horizontal="center"/>
    </xf>
    <xf numFmtId="2" fontId="2" fillId="4" borderId="1" xfId="2" applyNumberFormat="1" applyFont="1" applyFill="1" applyBorder="1" applyAlignment="1">
      <alignment horizontal="left"/>
    </xf>
    <xf numFmtId="1" fontId="2" fillId="5" borderId="1" xfId="2" applyNumberFormat="1" applyFont="1" applyFill="1" applyBorder="1" applyAlignment="1">
      <alignment horizontal="center"/>
    </xf>
    <xf numFmtId="1" fontId="2" fillId="0" borderId="1" xfId="2" applyNumberFormat="1" applyFont="1" applyFill="1" applyBorder="1" applyAlignment="1">
      <alignment horizontal="center"/>
    </xf>
    <xf numFmtId="2" fontId="2" fillId="0" borderId="1" xfId="2" applyNumberFormat="1" applyFont="1" applyFill="1" applyBorder="1" applyAlignment="1">
      <alignment horizontal="left"/>
    </xf>
    <xf numFmtId="0" fontId="6" fillId="0" borderId="1" xfId="0" applyFont="1" applyFill="1" applyBorder="1" applyAlignment="1">
      <alignment wrapText="1"/>
    </xf>
    <xf numFmtId="1" fontId="1" fillId="2" borderId="1" xfId="1" applyNumberFormat="1" applyFont="1" applyFill="1" applyBorder="1" applyAlignment="1">
      <alignment horizontal="center" vertical="center" wrapText="1"/>
    </xf>
    <xf numFmtId="1" fontId="1" fillId="2" borderId="1" xfId="1" applyNumberFormat="1" applyFont="1" applyFill="1" applyBorder="1" applyAlignment="1">
      <alignment horizontal="center"/>
    </xf>
    <xf numFmtId="1" fontId="7" fillId="0" borderId="1" xfId="0" applyNumberFormat="1" applyFont="1" applyBorder="1" applyAlignment="1">
      <alignment horizontal="center"/>
    </xf>
    <xf numFmtId="0" fontId="2" fillId="0" borderId="1" xfId="0" applyFont="1" applyBorder="1"/>
    <xf numFmtId="1" fontId="1" fillId="2" borderId="2" xfId="1" applyNumberFormat="1" applyFont="1" applyFill="1" applyBorder="1" applyAlignment="1">
      <alignment horizontal="center" vertical="center" wrapText="1"/>
    </xf>
    <xf numFmtId="0" fontId="2" fillId="0" borderId="1" xfId="2" applyFont="1" applyFill="1" applyBorder="1" applyAlignment="1">
      <alignment horizontal="center"/>
    </xf>
    <xf numFmtId="0" fontId="2" fillId="0" borderId="1" xfId="2" applyFont="1" applyBorder="1" applyAlignment="1">
      <alignment horizontal="center"/>
    </xf>
    <xf numFmtId="0" fontId="2" fillId="3" borderId="1" xfId="1" applyFont="1" applyFill="1" applyBorder="1"/>
    <xf numFmtId="0" fontId="2" fillId="5" borderId="1" xfId="2" applyFont="1" applyFill="1" applyBorder="1"/>
    <xf numFmtId="0" fontId="1" fillId="0" borderId="1" xfId="1" applyFont="1" applyFill="1" applyBorder="1" applyAlignment="1">
      <alignment horizontal="center"/>
    </xf>
    <xf numFmtId="0" fontId="2" fillId="0" borderId="1" xfId="0" applyFont="1" applyBorder="1" applyAlignment="1">
      <alignment wrapText="1"/>
    </xf>
    <xf numFmtId="0" fontId="2" fillId="3" borderId="1" xfId="1" applyFont="1" applyFill="1" applyBorder="1" applyAlignment="1">
      <alignment horizontal="center"/>
    </xf>
    <xf numFmtId="0" fontId="2" fillId="0" borderId="1" xfId="2" applyFont="1" applyFill="1" applyBorder="1"/>
    <xf numFmtId="0" fontId="2" fillId="0" borderId="0" xfId="0" applyFont="1" applyAlignment="1">
      <alignment wrapText="1"/>
    </xf>
    <xf numFmtId="1" fontId="2" fillId="0" borderId="1" xfId="2" applyNumberFormat="1" applyFont="1" applyFill="1" applyBorder="1"/>
    <xf numFmtId="2" fontId="2" fillId="6" borderId="1" xfId="2" applyNumberFormat="1" applyFont="1" applyFill="1" applyBorder="1" applyAlignment="1">
      <alignment horizontal="left"/>
    </xf>
    <xf numFmtId="1" fontId="2" fillId="6" borderId="1" xfId="2" applyNumberFormat="1" applyFont="1" applyFill="1" applyBorder="1" applyAlignment="1">
      <alignment horizontal="center"/>
    </xf>
    <xf numFmtId="0" fontId="2" fillId="5" borderId="1" xfId="2" applyFont="1" applyFill="1" applyBorder="1" applyAlignment="1">
      <alignment horizontal="center"/>
    </xf>
    <xf numFmtId="1" fontId="2" fillId="3" borderId="1" xfId="1" applyNumberFormat="1" applyFont="1" applyFill="1" applyBorder="1"/>
    <xf numFmtId="0" fontId="6" fillId="0" borderId="1" xfId="0" applyFont="1" applyBorder="1"/>
    <xf numFmtId="1" fontId="2" fillId="0" borderId="1" xfId="0" applyNumberFormat="1" applyFont="1" applyBorder="1" applyAlignment="1">
      <alignment horizontal="center"/>
    </xf>
    <xf numFmtId="1" fontId="2" fillId="5" borderId="1" xfId="2" applyNumberFormat="1" applyFont="1" applyFill="1" applyBorder="1"/>
    <xf numFmtId="0" fontId="2" fillId="0" borderId="1" xfId="1" applyFont="1" applyFill="1" applyBorder="1" applyAlignment="1">
      <alignment horizontal="left"/>
    </xf>
    <xf numFmtId="0" fontId="1" fillId="7" borderId="1" xfId="1" applyFont="1" applyFill="1" applyBorder="1" applyAlignment="1">
      <alignment horizontal="center"/>
    </xf>
    <xf numFmtId="0" fontId="6" fillId="0" borderId="1" xfId="0" applyFont="1" applyFill="1" applyBorder="1" applyAlignment="1">
      <alignment vertical="center" wrapText="1"/>
    </xf>
    <xf numFmtId="0" fontId="2" fillId="0" borderId="1" xfId="0" applyFont="1" applyFill="1" applyBorder="1" applyAlignment="1">
      <alignment wrapText="1"/>
    </xf>
    <xf numFmtId="0" fontId="8" fillId="0" borderId="1" xfId="0" applyFont="1" applyBorder="1" applyAlignment="1">
      <alignment horizontal="center"/>
    </xf>
    <xf numFmtId="0" fontId="4" fillId="2" borderId="1" xfId="1" applyFont="1" applyFill="1" applyBorder="1" applyAlignment="1">
      <alignment horizontal="center" vertical="center" wrapText="1"/>
    </xf>
    <xf numFmtId="1" fontId="2" fillId="0" borderId="1" xfId="2" applyNumberFormat="1" applyFont="1" applyBorder="1" applyAlignment="1">
      <alignment horizontal="center"/>
    </xf>
    <xf numFmtId="0" fontId="2" fillId="7" borderId="1" xfId="1" applyFont="1" applyFill="1" applyBorder="1" applyAlignment="1">
      <alignment horizontal="center"/>
    </xf>
    <xf numFmtId="0" fontId="1" fillId="0" borderId="1" xfId="2" applyFont="1" applyFill="1" applyBorder="1" applyAlignment="1">
      <alignment horizontal="center"/>
    </xf>
    <xf numFmtId="0" fontId="9" fillId="7" borderId="1" xfId="2" applyFont="1" applyFill="1" applyBorder="1" applyAlignment="1">
      <alignment horizontal="left" wrapText="1"/>
    </xf>
    <xf numFmtId="0" fontId="2" fillId="7" borderId="1" xfId="2" applyFont="1" applyFill="1" applyBorder="1" applyAlignment="1">
      <alignment horizontal="left" wrapText="1"/>
    </xf>
    <xf numFmtId="0" fontId="6" fillId="0" borderId="1" xfId="0" applyFont="1" applyBorder="1" applyAlignment="1">
      <alignment wrapText="1"/>
    </xf>
    <xf numFmtId="0" fontId="4" fillId="0" borderId="0" xfId="0" applyFont="1"/>
    <xf numFmtId="0" fontId="5" fillId="0" borderId="0" xfId="0" applyFont="1"/>
    <xf numFmtId="0" fontId="10" fillId="7" borderId="1" xfId="2" applyFont="1" applyFill="1" applyBorder="1" applyAlignment="1">
      <alignment horizontal="left" wrapText="1"/>
    </xf>
    <xf numFmtId="1" fontId="1" fillId="0" borderId="1" xfId="2" applyNumberFormat="1" applyFont="1" applyFill="1" applyBorder="1" applyAlignment="1">
      <alignment horizontal="center"/>
    </xf>
    <xf numFmtId="0" fontId="6" fillId="0" borderId="1" xfId="2" applyFont="1" applyFill="1" applyBorder="1" applyAlignment="1">
      <alignment horizontal="center"/>
    </xf>
    <xf numFmtId="1" fontId="2" fillId="0" borderId="0" xfId="0" applyNumberFormat="1" applyFont="1"/>
    <xf numFmtId="1" fontId="11" fillId="0" borderId="1" xfId="0" applyNumberFormat="1" applyFont="1" applyBorder="1" applyAlignment="1">
      <alignment horizontal="center"/>
    </xf>
    <xf numFmtId="0" fontId="12" fillId="0" borderId="1" xfId="0" applyFont="1" applyBorder="1" applyAlignment="1">
      <alignment wrapText="1"/>
    </xf>
    <xf numFmtId="1" fontId="6" fillId="0" borderId="1" xfId="2" applyNumberFormat="1" applyFont="1" applyFill="1" applyBorder="1" applyAlignment="1">
      <alignment horizontal="center"/>
    </xf>
    <xf numFmtId="46" fontId="1" fillId="7" borderId="1" xfId="1" quotePrefix="1" applyNumberFormat="1" applyFont="1" applyFill="1" applyBorder="1" applyAlignment="1">
      <alignment horizontal="center"/>
    </xf>
    <xf numFmtId="0" fontId="6" fillId="7" borderId="1" xfId="1" applyFont="1" applyFill="1" applyBorder="1" applyAlignment="1">
      <alignment horizontal="center"/>
    </xf>
    <xf numFmtId="164" fontId="2" fillId="0" borderId="1" xfId="2" applyNumberFormat="1" applyFont="1" applyFill="1" applyBorder="1" applyAlignment="1">
      <alignment horizontal="center"/>
    </xf>
    <xf numFmtId="164" fontId="1" fillId="0" borderId="1" xfId="0" applyNumberFormat="1" applyFont="1" applyBorder="1" applyAlignment="1">
      <alignment horizontal="center"/>
    </xf>
    <xf numFmtId="1" fontId="2" fillId="0" borderId="1" xfId="2" applyNumberFormat="1" applyFont="1" applyFill="1" applyBorder="1" applyAlignment="1">
      <alignment wrapText="1"/>
    </xf>
    <xf numFmtId="1" fontId="1" fillId="0" borderId="1" xfId="0" applyNumberFormat="1" applyFont="1" applyBorder="1" applyAlignment="1">
      <alignment horizontal="center"/>
    </xf>
    <xf numFmtId="0" fontId="1" fillId="0" borderId="1" xfId="1" applyFont="1" applyFill="1" applyBorder="1" applyAlignment="1">
      <alignment horizontal="left"/>
    </xf>
    <xf numFmtId="46" fontId="1" fillId="7" borderId="1" xfId="1" quotePrefix="1" applyNumberFormat="1" applyFont="1" applyFill="1" applyBorder="1" applyAlignment="1">
      <alignment horizontal="center" wrapText="1"/>
    </xf>
    <xf numFmtId="0" fontId="6" fillId="0" borderId="0" xfId="0" applyFont="1"/>
    <xf numFmtId="0" fontId="6" fillId="0" borderId="0" xfId="0" applyFont="1" applyAlignment="1">
      <alignment horizontal="center"/>
    </xf>
    <xf numFmtId="0" fontId="5" fillId="2" borderId="1" xfId="1" applyFont="1" applyFill="1" applyBorder="1" applyAlignment="1">
      <alignment horizontal="center"/>
    </xf>
    <xf numFmtId="0" fontId="5" fillId="2" borderId="1" xfId="1" applyFont="1" applyFill="1" applyBorder="1" applyAlignment="1">
      <alignment horizontal="center" vertical="center" wrapText="1"/>
    </xf>
    <xf numFmtId="0" fontId="5" fillId="2" borderId="1" xfId="1" applyFont="1" applyFill="1" applyBorder="1" applyAlignment="1">
      <alignment horizontal="center" wrapText="1"/>
    </xf>
    <xf numFmtId="17" fontId="5" fillId="3" borderId="1" xfId="1" applyNumberFormat="1" applyFont="1" applyFill="1" applyBorder="1" applyAlignment="1">
      <alignment horizontal="right"/>
    </xf>
    <xf numFmtId="0" fontId="6" fillId="3" borderId="2" xfId="1" applyFont="1" applyFill="1" applyBorder="1" applyAlignment="1">
      <alignment horizontal="center"/>
    </xf>
    <xf numFmtId="2" fontId="6" fillId="4" borderId="1" xfId="2" applyNumberFormat="1" applyFont="1" applyFill="1" applyBorder="1" applyAlignment="1">
      <alignment horizontal="left"/>
    </xf>
    <xf numFmtId="1" fontId="6" fillId="5" borderId="1" xfId="2" applyNumberFormat="1" applyFont="1" applyFill="1" applyBorder="1" applyAlignment="1">
      <alignment horizontal="center"/>
    </xf>
    <xf numFmtId="1" fontId="6" fillId="7" borderId="1" xfId="2" applyNumberFormat="1" applyFont="1" applyFill="1" applyBorder="1" applyAlignment="1">
      <alignment horizontal="center"/>
    </xf>
    <xf numFmtId="0" fontId="13" fillId="7" borderId="3" xfId="2" applyFont="1" applyFill="1" applyBorder="1" applyAlignment="1">
      <alignment horizontal="center" vertical="center" wrapText="1"/>
    </xf>
    <xf numFmtId="1" fontId="5" fillId="2" borderId="1" xfId="1" applyNumberFormat="1" applyFont="1" applyFill="1" applyBorder="1" applyAlignment="1">
      <alignment horizontal="center" vertical="center" wrapText="1"/>
    </xf>
    <xf numFmtId="1" fontId="5" fillId="2" borderId="1" xfId="1" applyNumberFormat="1" applyFont="1" applyFill="1" applyBorder="1" applyAlignment="1">
      <alignment horizontal="center"/>
    </xf>
    <xf numFmtId="0" fontId="6" fillId="0" borderId="1" xfId="2" applyFont="1" applyBorder="1" applyAlignment="1">
      <alignment horizontal="center"/>
    </xf>
    <xf numFmtId="0" fontId="6" fillId="7" borderId="1" xfId="2" applyFont="1" applyFill="1" applyBorder="1" applyAlignment="1">
      <alignment horizontal="left" wrapText="1"/>
    </xf>
    <xf numFmtId="0" fontId="6" fillId="5" borderId="1" xfId="2" applyFont="1" applyFill="1" applyBorder="1"/>
    <xf numFmtId="2" fontId="6" fillId="7" borderId="1" xfId="0" applyNumberFormat="1" applyFont="1" applyFill="1" applyBorder="1" applyAlignment="1">
      <alignment horizontal="center" vertical="center"/>
    </xf>
    <xf numFmtId="0" fontId="6" fillId="7" borderId="1" xfId="2" applyFont="1" applyFill="1" applyBorder="1"/>
    <xf numFmtId="0" fontId="2" fillId="0" borderId="3" xfId="3" applyFont="1" applyBorder="1" applyAlignment="1">
      <alignment vertical="center"/>
    </xf>
    <xf numFmtId="0" fontId="6" fillId="3" borderId="1" xfId="1" applyFont="1" applyFill="1" applyBorder="1"/>
    <xf numFmtId="0" fontId="13" fillId="7" borderId="4" xfId="2" applyFont="1" applyFill="1" applyBorder="1" applyAlignment="1">
      <alignment horizontal="center" vertical="center" wrapText="1"/>
    </xf>
    <xf numFmtId="0" fontId="6" fillId="3" borderId="1" xfId="1" applyFont="1" applyFill="1" applyBorder="1" applyAlignment="1">
      <alignment horizontal="center"/>
    </xf>
    <xf numFmtId="0" fontId="13" fillId="7" borderId="5" xfId="2" applyFont="1" applyFill="1" applyBorder="1" applyAlignment="1">
      <alignment horizontal="center" vertical="center" wrapText="1"/>
    </xf>
    <xf numFmtId="0" fontId="14" fillId="7" borderId="1" xfId="2" applyFont="1" applyFill="1" applyBorder="1" applyAlignment="1">
      <alignment horizontal="left" wrapText="1"/>
    </xf>
    <xf numFmtId="2" fontId="6" fillId="7" borderId="1" xfId="0" applyNumberFormat="1" applyFont="1" applyFill="1" applyBorder="1" applyAlignment="1" applyProtection="1">
      <alignment horizontal="left" vertical="center"/>
    </xf>
    <xf numFmtId="0" fontId="6" fillId="5" borderId="1" xfId="2" applyFont="1" applyFill="1" applyBorder="1" applyAlignment="1">
      <alignment horizontal="center"/>
    </xf>
    <xf numFmtId="0" fontId="2" fillId="0" borderId="4" xfId="3" applyFont="1" applyBorder="1" applyAlignment="1">
      <alignment vertical="center"/>
    </xf>
    <xf numFmtId="0" fontId="6" fillId="7" borderId="1" xfId="2" applyFont="1" applyFill="1" applyBorder="1" applyAlignment="1">
      <alignment horizontal="center"/>
    </xf>
    <xf numFmtId="1" fontId="6" fillId="3" borderId="1" xfId="1" applyNumberFormat="1" applyFont="1" applyFill="1" applyBorder="1"/>
    <xf numFmtId="1" fontId="6" fillId="5" borderId="1" xfId="2" applyNumberFormat="1" applyFont="1" applyFill="1" applyBorder="1"/>
    <xf numFmtId="0" fontId="5" fillId="7" borderId="1" xfId="1" applyFont="1" applyFill="1" applyBorder="1" applyAlignment="1">
      <alignment horizontal="center"/>
    </xf>
    <xf numFmtId="0" fontId="15" fillId="0" borderId="0" xfId="2" applyFont="1" applyAlignment="1">
      <alignment horizontal="center"/>
    </xf>
    <xf numFmtId="0" fontId="15" fillId="0" borderId="0" xfId="2" applyFont="1" applyFill="1"/>
    <xf numFmtId="0" fontId="15" fillId="8" borderId="0" xfId="2" applyFont="1" applyFill="1" applyAlignment="1">
      <alignment horizontal="center" wrapText="1"/>
    </xf>
    <xf numFmtId="0" fontId="15" fillId="0" borderId="0" xfId="2" applyFont="1" applyFill="1" applyAlignment="1">
      <alignment horizontal="center" wrapText="1"/>
    </xf>
    <xf numFmtId="0" fontId="3" fillId="0" borderId="0" xfId="2" applyFont="1"/>
    <xf numFmtId="16" fontId="15" fillId="5" borderId="0" xfId="2" applyNumberFormat="1" applyFont="1" applyFill="1"/>
    <xf numFmtId="0" fontId="3" fillId="5" borderId="0" xfId="2" applyFont="1" applyFill="1"/>
    <xf numFmtId="16" fontId="3" fillId="5" borderId="0" xfId="2" applyNumberFormat="1" applyFont="1" applyFill="1"/>
    <xf numFmtId="0" fontId="15" fillId="5" borderId="0" xfId="2" applyFont="1" applyFill="1"/>
    <xf numFmtId="0" fontId="3" fillId="0" borderId="0" xfId="2" applyFont="1" applyAlignment="1">
      <alignment horizontal="center"/>
    </xf>
    <xf numFmtId="0" fontId="15" fillId="2" borderId="1" xfId="1" applyFont="1" applyFill="1" applyBorder="1" applyAlignment="1">
      <alignment horizontal="center" wrapText="1"/>
    </xf>
    <xf numFmtId="0" fontId="15" fillId="2" borderId="1" xfId="1" applyFont="1" applyFill="1" applyBorder="1" applyAlignment="1">
      <alignment horizontal="center" vertical="center" wrapText="1"/>
    </xf>
    <xf numFmtId="1" fontId="3" fillId="5" borderId="0" xfId="2" applyNumberFormat="1" applyFont="1" applyFill="1"/>
    <xf numFmtId="0" fontId="3" fillId="5" borderId="0" xfId="2" applyNumberFormat="1" applyFont="1" applyFill="1"/>
    <xf numFmtId="2" fontId="2" fillId="2" borderId="1" xfId="0" applyNumberFormat="1" applyFont="1" applyFill="1" applyBorder="1" applyAlignment="1">
      <alignment horizontal="center" vertical="center"/>
    </xf>
    <xf numFmtId="0" fontId="3" fillId="0" borderId="2" xfId="2" applyFont="1" applyBorder="1" applyAlignment="1">
      <alignment horizontal="center"/>
    </xf>
    <xf numFmtId="0" fontId="3" fillId="0" borderId="1" xfId="0" applyFont="1" applyBorder="1" applyAlignment="1">
      <alignment horizontal="center" wrapText="1"/>
    </xf>
    <xf numFmtId="1" fontId="15" fillId="2" borderId="2" xfId="1" applyNumberFormat="1" applyFont="1" applyFill="1" applyBorder="1" applyAlignment="1">
      <alignment horizontal="center" vertical="center" wrapText="1"/>
    </xf>
    <xf numFmtId="1" fontId="15" fillId="2" borderId="1" xfId="1" applyNumberFormat="1" applyFont="1" applyFill="1" applyBorder="1" applyAlignment="1">
      <alignment horizontal="center"/>
    </xf>
    <xf numFmtId="1" fontId="16" fillId="0" borderId="1" xfId="0" applyNumberFormat="1" applyFont="1" applyBorder="1" applyAlignment="1">
      <alignment horizontal="center"/>
    </xf>
    <xf numFmtId="0" fontId="3" fillId="0" borderId="1" xfId="0" applyFont="1" applyBorder="1" applyAlignment="1">
      <alignment horizontal="center"/>
    </xf>
    <xf numFmtId="0" fontId="3" fillId="0" borderId="0" xfId="0" applyFont="1" applyAlignment="1">
      <alignment horizontal="center"/>
    </xf>
    <xf numFmtId="0" fontId="3" fillId="0" borderId="2" xfId="2" applyNumberFormat="1" applyFont="1" applyBorder="1" applyAlignment="1">
      <alignment horizontal="center"/>
    </xf>
    <xf numFmtId="1" fontId="3" fillId="0" borderId="2" xfId="2" applyNumberFormat="1" applyFont="1" applyBorder="1" applyAlignment="1">
      <alignment horizontal="center"/>
    </xf>
    <xf numFmtId="0" fontId="15" fillId="0" borderId="0" xfId="2" applyFont="1" applyFill="1" applyAlignment="1">
      <alignment horizontal="center"/>
    </xf>
    <xf numFmtId="0" fontId="3" fillId="0" borderId="0" xfId="2" applyFont="1" applyFill="1"/>
    <xf numFmtId="2" fontId="3" fillId="5" borderId="0" xfId="2" applyNumberFormat="1" applyFont="1" applyFill="1" applyAlignment="1">
      <alignment horizontal="left"/>
    </xf>
    <xf numFmtId="0" fontId="3" fillId="0" borderId="0" xfId="2" applyFont="1" applyFill="1" applyAlignment="1">
      <alignment horizontal="center"/>
    </xf>
    <xf numFmtId="2" fontId="3" fillId="4" borderId="0" xfId="2" applyNumberFormat="1" applyFont="1" applyFill="1" applyAlignment="1">
      <alignment horizontal="left"/>
    </xf>
    <xf numFmtId="1" fontId="15" fillId="5" borderId="0" xfId="2" applyNumberFormat="1" applyFont="1" applyFill="1"/>
    <xf numFmtId="2" fontId="3" fillId="0" borderId="0" xfId="2" applyNumberFormat="1" applyFont="1" applyFill="1"/>
    <xf numFmtId="0" fontId="3" fillId="0" borderId="0" xfId="2" applyFont="1" applyAlignment="1">
      <alignment horizontal="left"/>
    </xf>
    <xf numFmtId="1" fontId="3" fillId="0" borderId="0" xfId="2" applyNumberFormat="1" applyFont="1"/>
    <xf numFmtId="0" fontId="3" fillId="9" borderId="0" xfId="0" applyFont="1" applyFill="1"/>
    <xf numFmtId="0" fontId="15" fillId="9" borderId="0" xfId="0" applyFont="1" applyFill="1"/>
    <xf numFmtId="0" fontId="17" fillId="5" borderId="0" xfId="2" applyFont="1" applyFill="1"/>
    <xf numFmtId="9" fontId="3" fillId="5" borderId="0" xfId="4" applyFont="1" applyFill="1" applyAlignment="1">
      <alignment horizontal="left"/>
    </xf>
    <xf numFmtId="0" fontId="3" fillId="6" borderId="0" xfId="2" applyFont="1" applyFill="1" applyAlignment="1">
      <alignment horizontal="left"/>
    </xf>
    <xf numFmtId="1" fontId="3" fillId="6" borderId="0" xfId="2" applyNumberFormat="1" applyFont="1" applyFill="1" applyAlignment="1">
      <alignment horizontal="left"/>
    </xf>
    <xf numFmtId="1" fontId="3" fillId="0" borderId="0" xfId="2" applyNumberFormat="1" applyFont="1" applyFill="1"/>
    <xf numFmtId="2" fontId="3" fillId="6" borderId="0" xfId="2" applyNumberFormat="1" applyFont="1" applyFill="1" applyAlignment="1">
      <alignment horizontal="left"/>
    </xf>
    <xf numFmtId="1" fontId="3" fillId="6" borderId="0" xfId="2" applyNumberFormat="1" applyFont="1" applyFill="1"/>
    <xf numFmtId="0" fontId="15" fillId="6" borderId="0" xfId="2" applyFont="1" applyFill="1"/>
    <xf numFmtId="0" fontId="3" fillId="6" borderId="0" xfId="2" applyFont="1" applyFill="1"/>
    <xf numFmtId="1" fontId="15" fillId="6" borderId="0" xfId="2" applyNumberFormat="1" applyFont="1" applyFill="1"/>
    <xf numFmtId="164" fontId="3" fillId="6" borderId="0" xfId="2" applyNumberFormat="1" applyFont="1" applyFill="1"/>
    <xf numFmtId="0" fontId="3" fillId="0" borderId="2" xfId="2" applyFont="1" applyBorder="1"/>
    <xf numFmtId="0" fontId="3" fillId="0" borderId="1" xfId="0" applyFont="1" applyBorder="1"/>
    <xf numFmtId="0" fontId="3" fillId="0" borderId="1" xfId="2" applyFont="1" applyBorder="1"/>
    <xf numFmtId="0" fontId="3" fillId="0" borderId="0" xfId="0" applyFont="1"/>
    <xf numFmtId="0" fontId="3" fillId="0" borderId="1" xfId="2" applyNumberFormat="1" applyFont="1" applyBorder="1"/>
    <xf numFmtId="0" fontId="3" fillId="0" borderId="1" xfId="0" applyFont="1" applyBorder="1" applyAlignment="1">
      <alignment wrapText="1"/>
    </xf>
    <xf numFmtId="1" fontId="3" fillId="0" borderId="1" xfId="2" applyNumberFormat="1" applyFont="1" applyBorder="1" applyAlignment="1">
      <alignment horizontal="center"/>
    </xf>
    <xf numFmtId="1" fontId="15" fillId="0" borderId="0" xfId="2" applyNumberFormat="1" applyFont="1"/>
    <xf numFmtId="0" fontId="20" fillId="0" borderId="1" xfId="0" applyFont="1" applyBorder="1" applyAlignment="1">
      <alignment horizontal="center"/>
    </xf>
    <xf numFmtId="164" fontId="20" fillId="0" borderId="1" xfId="0" applyNumberFormat="1" applyFont="1" applyBorder="1" applyAlignment="1">
      <alignment horizontal="center"/>
    </xf>
    <xf numFmtId="1" fontId="20" fillId="0" borderId="1" xfId="0" applyNumberFormat="1" applyFont="1" applyBorder="1" applyAlignment="1">
      <alignment horizontal="center"/>
    </xf>
    <xf numFmtId="0" fontId="7" fillId="0" borderId="1" xfId="0" applyFont="1" applyBorder="1" applyAlignment="1">
      <alignment horizontal="center"/>
    </xf>
    <xf numFmtId="0" fontId="11" fillId="0" borderId="1" xfId="0" applyFont="1" applyBorder="1" applyAlignment="1">
      <alignment horizontal="center"/>
    </xf>
    <xf numFmtId="2" fontId="0" fillId="0" borderId="1" xfId="0" applyNumberFormat="1" applyBorder="1"/>
    <xf numFmtId="0" fontId="0" fillId="0" borderId="0" xfId="0"/>
    <xf numFmtId="2" fontId="0" fillId="0" borderId="0" xfId="0" applyNumberFormat="1"/>
    <xf numFmtId="0" fontId="0" fillId="0" borderId="1" xfId="0" applyBorder="1"/>
    <xf numFmtId="0" fontId="21" fillId="0" borderId="1" xfId="0" applyFont="1" applyBorder="1"/>
    <xf numFmtId="164" fontId="0" fillId="0" borderId="0" xfId="0" applyNumberFormat="1"/>
    <xf numFmtId="2" fontId="21" fillId="0" borderId="1" xfId="0" applyNumberFormat="1" applyFont="1" applyBorder="1"/>
    <xf numFmtId="0" fontId="22" fillId="0" borderId="0" xfId="0" applyFont="1"/>
    <xf numFmtId="0" fontId="0" fillId="0" borderId="0" xfId="0" applyFont="1"/>
    <xf numFmtId="165" fontId="0" fillId="0" borderId="0" xfId="0" applyNumberFormat="1"/>
    <xf numFmtId="164" fontId="22" fillId="0" borderId="0" xfId="0" applyNumberFormat="1" applyFont="1"/>
    <xf numFmtId="1" fontId="0" fillId="0" borderId="0" xfId="0" applyNumberFormat="1" applyFont="1"/>
    <xf numFmtId="1" fontId="0" fillId="0" borderId="0" xfId="0" applyNumberFormat="1"/>
    <xf numFmtId="165" fontId="22" fillId="0" borderId="0" xfId="0" applyNumberFormat="1" applyFont="1"/>
    <xf numFmtId="165" fontId="0" fillId="0" borderId="0" xfId="0" applyNumberFormat="1" applyFont="1"/>
    <xf numFmtId="0" fontId="21" fillId="0" borderId="0" xfId="0" applyFont="1"/>
    <xf numFmtId="165" fontId="21" fillId="0" borderId="0" xfId="0" applyNumberFormat="1" applyFont="1"/>
    <xf numFmtId="164" fontId="0" fillId="0" borderId="0" xfId="0" applyNumberFormat="1" applyFont="1"/>
    <xf numFmtId="0" fontId="23" fillId="0" borderId="0" xfId="0" applyFont="1"/>
    <xf numFmtId="0" fontId="24" fillId="0" borderId="0" xfId="0" applyFont="1"/>
    <xf numFmtId="0" fontId="0" fillId="0" borderId="1" xfId="0" applyBorder="1" applyAlignment="1">
      <alignment horizontal="center"/>
    </xf>
    <xf numFmtId="2" fontId="0" fillId="0" borderId="1" xfId="0" applyNumberFormat="1" applyBorder="1" applyAlignment="1">
      <alignment horizontal="center"/>
    </xf>
    <xf numFmtId="0" fontId="25" fillId="0" borderId="0" xfId="0" applyFont="1" applyAlignment="1">
      <alignment horizontal="center"/>
    </xf>
    <xf numFmtId="2" fontId="25" fillId="0" borderId="0" xfId="0" applyNumberFormat="1" applyFont="1" applyAlignment="1">
      <alignment horizontal="center"/>
    </xf>
    <xf numFmtId="0" fontId="25" fillId="0" borderId="1" xfId="0" applyFont="1" applyFill="1" applyBorder="1" applyAlignment="1">
      <alignment horizontal="center"/>
    </xf>
    <xf numFmtId="0" fontId="0" fillId="0" borderId="5" xfId="0" applyBorder="1" applyAlignment="1">
      <alignment horizontal="center"/>
    </xf>
    <xf numFmtId="0" fontId="20" fillId="0" borderId="1" xfId="0" applyFont="1" applyBorder="1" applyAlignment="1">
      <alignment horizontal="center" wrapText="1"/>
    </xf>
    <xf numFmtId="0" fontId="25" fillId="0" borderId="1" xfId="0" applyFont="1" applyBorder="1" applyAlignment="1">
      <alignment horizontal="center"/>
    </xf>
    <xf numFmtId="2" fontId="20" fillId="0" borderId="1" xfId="0" applyNumberFormat="1" applyFont="1" applyBorder="1" applyAlignment="1">
      <alignment horizontal="center"/>
    </xf>
    <xf numFmtId="0" fontId="26" fillId="0" borderId="1" xfId="0" applyFont="1" applyBorder="1" applyAlignment="1">
      <alignment horizontal="center"/>
    </xf>
    <xf numFmtId="164" fontId="27" fillId="0" borderId="1" xfId="0" applyNumberFormat="1" applyFont="1" applyBorder="1" applyAlignment="1">
      <alignment horizontal="center"/>
    </xf>
    <xf numFmtId="164" fontId="26" fillId="0" borderId="1" xfId="0" applyNumberFormat="1" applyFont="1" applyBorder="1" applyAlignment="1">
      <alignment horizontal="center"/>
    </xf>
    <xf numFmtId="0" fontId="27" fillId="0" borderId="1" xfId="0" applyFont="1" applyBorder="1" applyAlignment="1">
      <alignment horizontal="center"/>
    </xf>
    <xf numFmtId="164" fontId="26" fillId="7" borderId="1" xfId="0" applyNumberFormat="1" applyFont="1" applyFill="1" applyBorder="1" applyAlignment="1">
      <alignment horizontal="center"/>
    </xf>
    <xf numFmtId="1" fontId="27" fillId="0" borderId="1" xfId="0" applyNumberFormat="1" applyFont="1" applyBorder="1" applyAlignment="1">
      <alignment horizontal="center"/>
    </xf>
    <xf numFmtId="0" fontId="28" fillId="10" borderId="1" xfId="0" applyFont="1" applyFill="1" applyBorder="1" applyAlignment="1">
      <alignment horizontal="center"/>
    </xf>
    <xf numFmtId="166" fontId="0" fillId="0" borderId="0" xfId="0" applyNumberFormat="1"/>
    <xf numFmtId="0" fontId="11" fillId="0" borderId="1" xfId="0" applyFont="1" applyFill="1" applyBorder="1" applyAlignment="1">
      <alignment horizontal="center"/>
    </xf>
    <xf numFmtId="0" fontId="29" fillId="0" borderId="1" xfId="0" applyFont="1" applyBorder="1"/>
    <xf numFmtId="0" fontId="11" fillId="0" borderId="6" xfId="0" applyFont="1" applyFill="1" applyBorder="1" applyAlignment="1">
      <alignment horizontal="center"/>
    </xf>
    <xf numFmtId="0" fontId="20" fillId="0" borderId="1" xfId="0" applyFont="1" applyFill="1" applyBorder="1" applyAlignment="1">
      <alignment horizontal="center"/>
    </xf>
    <xf numFmtId="0" fontId="20" fillId="0" borderId="1" xfId="0" applyFont="1" applyFill="1" applyBorder="1" applyAlignment="1">
      <alignment horizontal="center" vertical="center"/>
    </xf>
    <xf numFmtId="0" fontId="20" fillId="0" borderId="6" xfId="0" applyFont="1" applyBorder="1" applyAlignment="1">
      <alignment horizontal="center"/>
    </xf>
    <xf numFmtId="1" fontId="0" fillId="0" borderId="1" xfId="0" applyNumberFormat="1" applyBorder="1" applyAlignment="1">
      <alignment horizontal="center"/>
    </xf>
    <xf numFmtId="164" fontId="0" fillId="0" borderId="1" xfId="0" applyNumberFormat="1" applyBorder="1" applyAlignment="1">
      <alignment horizontal="center"/>
    </xf>
    <xf numFmtId="0" fontId="0" fillId="0" borderId="1" xfId="0" applyBorder="1" applyAlignment="1">
      <alignment horizontal="center" vertical="center"/>
    </xf>
    <xf numFmtId="164" fontId="0" fillId="0" borderId="3" xfId="0" applyNumberFormat="1" applyBorder="1" applyAlignment="1">
      <alignment horizontal="center"/>
    </xf>
    <xf numFmtId="164" fontId="0" fillId="0" borderId="0" xfId="0" applyNumberFormat="1" applyBorder="1" applyAlignment="1">
      <alignment horizontal="center"/>
    </xf>
    <xf numFmtId="2" fontId="22" fillId="0" borderId="1" xfId="0" applyNumberFormat="1" applyFont="1" applyBorder="1" applyAlignment="1">
      <alignment horizontal="center"/>
    </xf>
    <xf numFmtId="0" fontId="29" fillId="0" borderId="1" xfId="0" applyFont="1" applyBorder="1" applyAlignment="1">
      <alignment horizontal="center"/>
    </xf>
    <xf numFmtId="0" fontId="29" fillId="0" borderId="5" xfId="0" applyFont="1" applyBorder="1" applyAlignment="1">
      <alignment horizontal="center"/>
    </xf>
    <xf numFmtId="0" fontId="29" fillId="0" borderId="5" xfId="0" applyFont="1" applyBorder="1"/>
    <xf numFmtId="0" fontId="29" fillId="0" borderId="1" xfId="0" applyFont="1" applyFill="1" applyBorder="1" applyAlignment="1">
      <alignment horizontal="center"/>
    </xf>
    <xf numFmtId="1" fontId="29" fillId="0" borderId="1" xfId="0" applyNumberFormat="1" applyFont="1" applyBorder="1" applyAlignment="1">
      <alignment horizontal="center"/>
    </xf>
    <xf numFmtId="0" fontId="0" fillId="0" borderId="1" xfId="0" applyBorder="1" applyAlignment="1"/>
    <xf numFmtId="2" fontId="0" fillId="0" borderId="1" xfId="0" applyNumberFormat="1" applyBorder="1" applyAlignment="1"/>
    <xf numFmtId="0" fontId="25" fillId="0" borderId="1" xfId="0" applyFont="1" applyFill="1" applyBorder="1" applyAlignment="1"/>
    <xf numFmtId="0" fontId="25" fillId="0" borderId="1" xfId="0" applyFont="1" applyBorder="1" applyAlignment="1"/>
    <xf numFmtId="164" fontId="25" fillId="0" borderId="1" xfId="0" applyNumberFormat="1" applyFont="1" applyBorder="1" applyAlignment="1"/>
    <xf numFmtId="2" fontId="25" fillId="0" borderId="1" xfId="0" applyNumberFormat="1" applyFont="1" applyBorder="1" applyAlignment="1"/>
    <xf numFmtId="0" fontId="30" fillId="0" borderId="0" xfId="0" applyFont="1" applyAlignment="1">
      <alignment horizontal="center"/>
    </xf>
    <xf numFmtId="2" fontId="30" fillId="0" borderId="0" xfId="0" applyNumberFormat="1" applyFont="1" applyAlignment="1">
      <alignment horizontal="center"/>
    </xf>
    <xf numFmtId="2" fontId="0" fillId="0" borderId="4" xfId="0" applyNumberFormat="1" applyFill="1" applyBorder="1"/>
    <xf numFmtId="1" fontId="31" fillId="2" borderId="1" xfId="1" applyNumberFormat="1" applyFont="1" applyFill="1" applyBorder="1" applyAlignment="1">
      <alignment horizontal="center"/>
    </xf>
    <xf numFmtId="1" fontId="31" fillId="2" borderId="1" xfId="1" applyNumberFormat="1" applyFont="1" applyFill="1" applyBorder="1" applyAlignment="1">
      <alignment horizontal="center"/>
    </xf>
    <xf numFmtId="1" fontId="31" fillId="2" borderId="1" xfId="1" applyNumberFormat="1" applyFont="1" applyFill="1" applyBorder="1" applyAlignment="1">
      <alignment horizontal="center"/>
    </xf>
    <xf numFmtId="1" fontId="31" fillId="2" borderId="6" xfId="1" applyNumberFormat="1" applyFont="1" applyFill="1" applyBorder="1" applyAlignment="1">
      <alignment horizontal="center"/>
    </xf>
    <xf numFmtId="0" fontId="25" fillId="0" borderId="1" xfId="0" applyFont="1" applyBorder="1" applyAlignment="1">
      <alignment horizontal="center"/>
    </xf>
    <xf numFmtId="0" fontId="0" fillId="0" borderId="1" xfId="0" applyBorder="1"/>
    <xf numFmtId="0" fontId="25" fillId="0" borderId="1" xfId="0" applyFont="1" applyBorder="1" applyAlignment="1">
      <alignment horizontal="center"/>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0" fillId="0" borderId="6" xfId="0" applyFont="1" applyBorder="1" applyAlignment="1">
      <alignment horizontal="center" wrapText="1"/>
    </xf>
    <xf numFmtId="0" fontId="30" fillId="0" borderId="7" xfId="0" applyFont="1" applyBorder="1" applyAlignment="1">
      <alignment horizontal="center" wrapText="1"/>
    </xf>
    <xf numFmtId="0" fontId="30" fillId="0" borderId="2" xfId="0" applyFont="1" applyBorder="1" applyAlignment="1">
      <alignment horizontal="center" wrapText="1"/>
    </xf>
    <xf numFmtId="0" fontId="30" fillId="0" borderId="1" xfId="0" applyFont="1" applyBorder="1" applyAlignment="1">
      <alignment horizontal="center" wrapText="1"/>
    </xf>
    <xf numFmtId="0" fontId="20" fillId="0" borderId="3" xfId="0" applyFont="1" applyBorder="1" applyAlignment="1">
      <alignment horizontal="center" wrapText="1"/>
    </xf>
    <xf numFmtId="0" fontId="20" fillId="0" borderId="5" xfId="0" applyFont="1" applyBorder="1" applyAlignment="1">
      <alignment horizontal="center" wrapText="1"/>
    </xf>
    <xf numFmtId="0" fontId="20" fillId="0" borderId="1" xfId="0" applyFont="1" applyBorder="1" applyAlignment="1">
      <alignment horizontal="center"/>
    </xf>
    <xf numFmtId="0" fontId="20" fillId="0" borderId="1" xfId="0" applyFont="1" applyBorder="1" applyAlignment="1">
      <alignment horizontal="center" wrapText="1"/>
    </xf>
    <xf numFmtId="0" fontId="29" fillId="0" borderId="6" xfId="0" applyFont="1" applyBorder="1" applyAlignment="1">
      <alignment horizontal="center"/>
    </xf>
    <xf numFmtId="0" fontId="29" fillId="0" borderId="2" xfId="0" applyFont="1" applyBorder="1" applyAlignment="1">
      <alignment horizontal="center"/>
    </xf>
  </cellXfs>
  <cellStyles count="8">
    <cellStyle name="Normal" xfId="0" builtinId="0"/>
    <cellStyle name="Normal 2" xfId="2"/>
    <cellStyle name="Normal 24" xfId="5"/>
    <cellStyle name="Normal 24 2" xfId="6"/>
    <cellStyle name="Normal 95 2" xfId="7"/>
    <cellStyle name="Normal_Alcohol - Oct (revised)" xfId="1"/>
    <cellStyle name="Normal_Sheet1 2" xfId="3"/>
    <cellStyle name="Percent 2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dLbls>
            <c:showLegendKey val="0"/>
            <c:showVal val="1"/>
            <c:showCatName val="0"/>
            <c:showSerName val="0"/>
            <c:showPercent val="0"/>
            <c:showBubbleSize val="0"/>
            <c:showLeaderLines val="0"/>
          </c:dLbls>
          <c:cat>
            <c:strRef>
              <c:f>'[4]sUMMARY LST'!$C$3:$N$3</c:f>
              <c:strCache>
                <c:ptCount val="12"/>
                <c:pt idx="0">
                  <c:v>JAN</c:v>
                </c:pt>
                <c:pt idx="1">
                  <c:v>FEB</c:v>
                </c:pt>
                <c:pt idx="2">
                  <c:v>MARCH</c:v>
                </c:pt>
                <c:pt idx="3">
                  <c:v>APRIL</c:v>
                </c:pt>
                <c:pt idx="4">
                  <c:v>MAY</c:v>
                </c:pt>
                <c:pt idx="5">
                  <c:v>JUN</c:v>
                </c:pt>
                <c:pt idx="6">
                  <c:v>JULY</c:v>
                </c:pt>
                <c:pt idx="7">
                  <c:v>AUG</c:v>
                </c:pt>
                <c:pt idx="8">
                  <c:v>SEPT</c:v>
                </c:pt>
                <c:pt idx="9">
                  <c:v>OCT</c:v>
                </c:pt>
                <c:pt idx="10">
                  <c:v>NOV</c:v>
                </c:pt>
                <c:pt idx="11">
                  <c:v>DEC</c:v>
                </c:pt>
              </c:strCache>
            </c:strRef>
          </c:cat>
          <c:val>
            <c:numRef>
              <c:f>'[4]sUMMARY LST'!$C$8:$N$8</c:f>
              <c:numCache>
                <c:formatCode>General</c:formatCode>
                <c:ptCount val="12"/>
                <c:pt idx="0">
                  <c:v>92.117157999932175</c:v>
                </c:pt>
                <c:pt idx="1">
                  <c:v>92.293822760007913</c:v>
                </c:pt>
                <c:pt idx="2">
                  <c:v>92.970289448505554</c:v>
                </c:pt>
                <c:pt idx="3">
                  <c:v>92.475581086427866</c:v>
                </c:pt>
                <c:pt idx="4">
                  <c:v>97.343191252055362</c:v>
                </c:pt>
                <c:pt idx="5">
                  <c:v>94.598055997065671</c:v>
                </c:pt>
                <c:pt idx="6">
                  <c:v>90.969270939127597</c:v>
                </c:pt>
                <c:pt idx="7">
                  <c:v>93.918362696890185</c:v>
                </c:pt>
                <c:pt idx="8">
                  <c:v>94.004164241296934</c:v>
                </c:pt>
                <c:pt idx="9">
                  <c:v>94.435407810385584</c:v>
                </c:pt>
                <c:pt idx="11">
                  <c:v>94.326579924447515</c:v>
                </c:pt>
              </c:numCache>
            </c:numRef>
          </c:val>
        </c:ser>
        <c:dLbls>
          <c:showLegendKey val="0"/>
          <c:showVal val="0"/>
          <c:showCatName val="0"/>
          <c:showSerName val="0"/>
          <c:showPercent val="0"/>
          <c:showBubbleSize val="0"/>
        </c:dLbls>
        <c:gapWidth val="150"/>
        <c:axId val="81921536"/>
        <c:axId val="81923072"/>
      </c:barChart>
      <c:catAx>
        <c:axId val="81921536"/>
        <c:scaling>
          <c:orientation val="minMax"/>
        </c:scaling>
        <c:delete val="0"/>
        <c:axPos val="b"/>
        <c:majorTickMark val="out"/>
        <c:minorTickMark val="none"/>
        <c:tickLblPos val="nextTo"/>
        <c:crossAx val="81923072"/>
        <c:crosses val="autoZero"/>
        <c:auto val="1"/>
        <c:lblAlgn val="ctr"/>
        <c:lblOffset val="100"/>
        <c:noMultiLvlLbl val="0"/>
      </c:catAx>
      <c:valAx>
        <c:axId val="81923072"/>
        <c:scaling>
          <c:orientation val="minMax"/>
        </c:scaling>
        <c:delete val="0"/>
        <c:axPos val="l"/>
        <c:majorGridlines/>
        <c:numFmt formatCode="General" sourceLinked="1"/>
        <c:majorTickMark val="out"/>
        <c:minorTickMark val="none"/>
        <c:tickLblPos val="nextTo"/>
        <c:crossAx val="81921536"/>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542924</xdr:colOff>
      <xdr:row>0</xdr:row>
      <xdr:rowOff>0</xdr:rowOff>
    </xdr:from>
    <xdr:to>
      <xdr:col>25</xdr:col>
      <xdr:colOff>600075</xdr:colOff>
      <xdr:row>5</xdr:row>
      <xdr:rowOff>95251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iket.dukare/AppData/Local/Microsoft/Windows/Temporary%20Internet%20Files/Content.Outlook/AO1II4FA/Aniket%20Production/VK/SNOP%20vs%20ACTUAL%20April-16%20Deviatio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niket.dukare/AppData/Local/Microsoft/Windows/Temporary%20Internet%20Files/Content.Outlook/AO1II4FA/Aniket%20Production/VK/SNOP%20vs%20ACTUAL%20May-16%20Deviati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niket.dukare/AppData/Local/Microsoft/Windows/Temporary%20Internet%20Files/Content.Outlook/AO1II4FA/Aniket%20Production/VK/SNOP%20vs%20ACTUAL%20August-16%20Deviatio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rajesh.maskar.VVFLTD/AppData/Local/Microsoft/Windows/Temporary%20Internet%20Files/Content.Outlook/XQUOT78J/BOM%202017.18/All%20BOM%20BAckups%20final%20summ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cohol"/>
      <sheetName val="Fatty Acid"/>
      <sheetName val="Fatty Acid-"/>
      <sheetName val="Fatty Acid--"/>
      <sheetName val="Fatty Acid1---"/>
      <sheetName val="Pastillator"/>
    </sheetNames>
    <sheetDataSet>
      <sheetData sheetId="0">
        <row r="3">
          <cell r="A3">
            <v>42461</v>
          </cell>
        </row>
      </sheetData>
      <sheetData sheetId="1" refreshError="1"/>
      <sheetData sheetId="2" refreshError="1"/>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cohol"/>
      <sheetName val="Fatty Acid"/>
      <sheetName val="Fatty Acid-"/>
      <sheetName val="Fatty Acid--"/>
      <sheetName val="Fatty Acid1---"/>
      <sheetName val="Pastillator"/>
    </sheetNames>
    <sheetDataSet>
      <sheetData sheetId="0">
        <row r="3">
          <cell r="A3">
            <v>42491</v>
          </cell>
        </row>
      </sheetData>
      <sheetData sheetId="1" refreshError="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cohol"/>
      <sheetName val="Fatty Acid"/>
      <sheetName val="Fatty Acid-"/>
      <sheetName val="Fatty Acid--"/>
      <sheetName val="Fatty Acid1---"/>
      <sheetName val="Pastillator"/>
    </sheetNames>
    <sheetDataSet>
      <sheetData sheetId="0">
        <row r="3">
          <cell r="A3">
            <v>42583</v>
          </cell>
        </row>
      </sheetData>
      <sheetData sheetId="1" refreshError="1"/>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p"/>
      <sheetName val="Chem"/>
      <sheetName val="Splitting"/>
      <sheetName val="gly"/>
      <sheetName val="LST"/>
      <sheetName val="RBDPS"/>
      <sheetName val="YEILD JAN"/>
      <sheetName val="fEB"/>
      <sheetName val="MAR"/>
      <sheetName val="APR"/>
      <sheetName val="MAY"/>
      <sheetName val="JUN"/>
      <sheetName val="JULY"/>
      <sheetName val="AUG"/>
      <sheetName val="SEPT"/>
      <sheetName val="OCT"/>
      <sheetName val="NOV"/>
      <sheetName val="DEC"/>
      <sheetName val="sUMMARY LST"/>
      <sheetName val="SUMA JST"/>
      <sheetName val="C-303 1218"/>
      <sheetName val="CNo"/>
      <sheetName val="stearic-90"/>
      <sheetName val="Erucic"/>
      <sheetName val="suprer"/>
      <sheetName val="Utiltiy"/>
      <sheetName val="TA from BP PKO"/>
      <sheetName val="TA from BP RBDPS"/>
      <sheetName val="Oleic K"/>
      <sheetName val="C1890 BP for C2022"/>
      <sheetName val="C1618 50 50"/>
      <sheetName val="Loop reactor"/>
      <sheetName val="DFA Sumary"/>
      <sheetName val="Splitting Sum"/>
      <sheetName val="By products"/>
      <sheetName val="to be blocked in SAP"/>
      <sheetName val="To be remove from Excel"/>
      <sheetName val="ok"/>
    </sheetNames>
    <sheetDataSet>
      <sheetData sheetId="0"/>
      <sheetData sheetId="1"/>
      <sheetData sheetId="2">
        <row r="4">
          <cell r="R4">
            <v>167.67092279065201</v>
          </cell>
        </row>
        <row r="5">
          <cell r="R5">
            <v>217.27730705429261</v>
          </cell>
        </row>
        <row r="7">
          <cell r="R7">
            <v>48.29949260024177</v>
          </cell>
        </row>
        <row r="13">
          <cell r="R13">
            <v>189.43212333918896</v>
          </cell>
        </row>
        <row r="14">
          <cell r="R14">
            <v>162.13090662286049</v>
          </cell>
        </row>
        <row r="16">
          <cell r="R16">
            <v>46.39106434152707</v>
          </cell>
        </row>
        <row r="22">
          <cell r="R22">
            <v>218.67825057399543</v>
          </cell>
        </row>
        <row r="23">
          <cell r="R23">
            <v>163.88673462040882</v>
          </cell>
        </row>
        <row r="25">
          <cell r="R25">
            <v>45.513288942089979</v>
          </cell>
        </row>
        <row r="31">
          <cell r="R31">
            <v>269.73345156606791</v>
          </cell>
        </row>
        <row r="32">
          <cell r="R32">
            <v>368.33412947560913</v>
          </cell>
        </row>
        <row r="34">
          <cell r="R34">
            <v>99.70749540185497</v>
          </cell>
        </row>
        <row r="40">
          <cell r="R40">
            <v>177.03557374386276</v>
          </cell>
        </row>
        <row r="41">
          <cell r="R41">
            <v>160.67867304538288</v>
          </cell>
        </row>
        <row r="43">
          <cell r="R43">
            <v>66.37919105134128</v>
          </cell>
        </row>
      </sheetData>
      <sheetData sheetId="3"/>
      <sheetData sheetId="4">
        <row r="4">
          <cell r="R4">
            <v>141.56728102470453</v>
          </cell>
          <cell r="S4">
            <v>335.53251157364747</v>
          </cell>
        </row>
        <row r="7">
          <cell r="R7">
            <v>60.041648724310583</v>
          </cell>
        </row>
        <row r="22">
          <cell r="R22">
            <v>160.76110060453772</v>
          </cell>
          <cell r="S22">
            <v>398.57525877619395</v>
          </cell>
        </row>
        <row r="23">
          <cell r="R23">
            <v>237.81415817165623</v>
          </cell>
        </row>
        <row r="25">
          <cell r="R25">
            <v>85.297803917750301</v>
          </cell>
        </row>
        <row r="31">
          <cell r="R31">
            <v>113.82872917845374</v>
          </cell>
          <cell r="S31">
            <v>308.37969028699314</v>
          </cell>
        </row>
        <row r="32">
          <cell r="R32">
            <v>194.55096110853941</v>
          </cell>
        </row>
        <row r="34">
          <cell r="R34">
            <v>66.067037237841973</v>
          </cell>
        </row>
        <row r="40">
          <cell r="R40">
            <v>144.68082981169169</v>
          </cell>
          <cell r="S40">
            <v>400.70944789740099</v>
          </cell>
        </row>
        <row r="41">
          <cell r="R41">
            <v>256.0286180857093</v>
          </cell>
        </row>
        <row r="43">
          <cell r="R43">
            <v>83.110293520328838</v>
          </cell>
        </row>
        <row r="49">
          <cell r="R49">
            <v>140.39428204307168</v>
          </cell>
          <cell r="S49">
            <v>267.62676507618499</v>
          </cell>
        </row>
        <row r="52">
          <cell r="R52">
            <v>59.876557212073031</v>
          </cell>
        </row>
        <row r="59">
          <cell r="R59">
            <v>162.3179256707993</v>
          </cell>
          <cell r="S59">
            <v>398.65880647192472</v>
          </cell>
        </row>
        <row r="60">
          <cell r="R60">
            <v>236.34088080112542</v>
          </cell>
        </row>
        <row r="62">
          <cell r="R62">
            <v>94.605661257659776</v>
          </cell>
        </row>
        <row r="69">
          <cell r="R69">
            <v>190.14281432703461</v>
          </cell>
          <cell r="S69">
            <v>346.57320184300602</v>
          </cell>
        </row>
        <row r="70">
          <cell r="R70">
            <v>156.43038751597143</v>
          </cell>
        </row>
        <row r="72">
          <cell r="R72">
            <v>84.161768445616246</v>
          </cell>
        </row>
        <row r="79">
          <cell r="R79">
            <v>142.66101180788274</v>
          </cell>
          <cell r="S79">
            <v>389.70287980973177</v>
          </cell>
        </row>
        <row r="80">
          <cell r="R80">
            <v>247.04186800184902</v>
          </cell>
        </row>
        <row r="82">
          <cell r="R82">
            <v>71.391761455423904</v>
          </cell>
        </row>
        <row r="88">
          <cell r="R88">
            <v>183.01160644910644</v>
          </cell>
          <cell r="S88">
            <v>377.71925990675987</v>
          </cell>
        </row>
        <row r="89">
          <cell r="R89">
            <v>194.70765345765344</v>
          </cell>
        </row>
        <row r="91">
          <cell r="R91">
            <v>95.62853645930619</v>
          </cell>
        </row>
      </sheetData>
      <sheetData sheetId="5"/>
      <sheetData sheetId="6">
        <row r="30">
          <cell r="AG30">
            <v>776.51400000000001</v>
          </cell>
        </row>
        <row r="32">
          <cell r="AG32">
            <v>66.376000000000019</v>
          </cell>
        </row>
        <row r="33">
          <cell r="AG33">
            <v>703.10800000000017</v>
          </cell>
        </row>
      </sheetData>
      <sheetData sheetId="7">
        <row r="53">
          <cell r="AE53">
            <v>658.90599999999995</v>
          </cell>
        </row>
        <row r="55">
          <cell r="AE55">
            <v>35.664999999999999</v>
          </cell>
        </row>
        <row r="56">
          <cell r="AE56">
            <v>574.625</v>
          </cell>
        </row>
      </sheetData>
      <sheetData sheetId="8">
        <row r="39">
          <cell r="AG39">
            <v>666.97699999999998</v>
          </cell>
        </row>
        <row r="41">
          <cell r="AG41">
            <v>37.401700000000005</v>
          </cell>
        </row>
        <row r="42">
          <cell r="AG42">
            <v>571.93500000000006</v>
          </cell>
        </row>
      </sheetData>
      <sheetData sheetId="9">
        <row r="4">
          <cell r="AF4">
            <v>3338.7030000000004</v>
          </cell>
        </row>
        <row r="6">
          <cell r="AF6">
            <v>3087.4850000000001</v>
          </cell>
        </row>
        <row r="16">
          <cell r="AF16">
            <v>501.98200000000003</v>
          </cell>
        </row>
        <row r="18">
          <cell r="AF18">
            <v>489.84199999999998</v>
          </cell>
        </row>
        <row r="22">
          <cell r="AF22">
            <v>1021.8910000000001</v>
          </cell>
        </row>
        <row r="24">
          <cell r="AF24">
            <v>1001.2900000000001</v>
          </cell>
        </row>
        <row r="30">
          <cell r="AF30">
            <v>679.44299999999998</v>
          </cell>
        </row>
        <row r="32">
          <cell r="AF32">
            <v>35.648000000000003</v>
          </cell>
        </row>
        <row r="33">
          <cell r="AF33">
            <v>595.37</v>
          </cell>
        </row>
      </sheetData>
      <sheetData sheetId="10">
        <row r="4">
          <cell r="AG4">
            <v>1304.5349999999999</v>
          </cell>
        </row>
        <row r="6">
          <cell r="AG6">
            <v>1269.8760000000002</v>
          </cell>
        </row>
        <row r="10">
          <cell r="AG10">
            <v>475.91300000000001</v>
          </cell>
        </row>
        <row r="12">
          <cell r="AG12">
            <v>455.28599999999994</v>
          </cell>
        </row>
        <row r="16">
          <cell r="AG16">
            <v>1216.8390000000002</v>
          </cell>
        </row>
        <row r="18">
          <cell r="AG18">
            <v>1167.2630000000001</v>
          </cell>
        </row>
        <row r="23">
          <cell r="AG23">
            <v>2163.4720000000002</v>
          </cell>
        </row>
        <row r="25">
          <cell r="AG25">
            <v>2157.2339999999999</v>
          </cell>
        </row>
        <row r="31">
          <cell r="AG31">
            <v>794.18299999999999</v>
          </cell>
        </row>
        <row r="33">
          <cell r="AG33">
            <v>45.387999999999998</v>
          </cell>
        </row>
        <row r="34">
          <cell r="AG34">
            <v>703.45200000000011</v>
          </cell>
        </row>
      </sheetData>
      <sheetData sheetId="11">
        <row r="4">
          <cell r="AG4">
            <v>1112.3439999999998</v>
          </cell>
        </row>
        <row r="6">
          <cell r="AG6">
            <v>1052.2557999999999</v>
          </cell>
        </row>
        <row r="10">
          <cell r="AG10">
            <v>429.50900000000001</v>
          </cell>
        </row>
        <row r="12">
          <cell r="AG12">
            <v>423.89300000000003</v>
          </cell>
        </row>
        <row r="16">
          <cell r="AG16">
            <v>430.70800000000003</v>
          </cell>
        </row>
        <row r="18">
          <cell r="AG18">
            <v>416.52200000000005</v>
          </cell>
        </row>
        <row r="22">
          <cell r="AG22">
            <v>2449.2339999999995</v>
          </cell>
        </row>
        <row r="24">
          <cell r="AG24">
            <v>2332.9179999999997</v>
          </cell>
        </row>
        <row r="31">
          <cell r="AG31">
            <v>326.70100000000002</v>
          </cell>
        </row>
        <row r="33">
          <cell r="AG33">
            <v>11.42</v>
          </cell>
        </row>
        <row r="34">
          <cell r="AG34">
            <v>300.5</v>
          </cell>
        </row>
        <row r="39">
          <cell r="AG39">
            <v>256.17099999999999</v>
          </cell>
        </row>
        <row r="41">
          <cell r="AG41">
            <v>15.932000000000002</v>
          </cell>
        </row>
        <row r="42">
          <cell r="AG42">
            <v>231.33499999999998</v>
          </cell>
        </row>
      </sheetData>
      <sheetData sheetId="12">
        <row r="3">
          <cell r="AG3">
            <v>2028.3079999999998</v>
          </cell>
        </row>
        <row r="5">
          <cell r="AG5">
            <v>1845.1369999999999</v>
          </cell>
        </row>
        <row r="9">
          <cell r="AG9">
            <v>327.75</v>
          </cell>
        </row>
        <row r="11">
          <cell r="AG11">
            <v>315.65000000000003</v>
          </cell>
        </row>
        <row r="15">
          <cell r="AG15">
            <v>419.62700000000001</v>
          </cell>
        </row>
        <row r="17">
          <cell r="AG17">
            <v>394.48700000000002</v>
          </cell>
        </row>
        <row r="27">
          <cell r="AG27">
            <v>261.74300000000005</v>
          </cell>
        </row>
        <row r="29">
          <cell r="AG29">
            <v>253.863</v>
          </cell>
        </row>
        <row r="34">
          <cell r="AG34">
            <v>4837.0078000000003</v>
          </cell>
        </row>
        <row r="36">
          <cell r="AG36">
            <v>4566.972999999999</v>
          </cell>
        </row>
        <row r="40">
          <cell r="AG40">
            <v>777.71</v>
          </cell>
        </row>
        <row r="42">
          <cell r="AG42">
            <v>750.65499999999997</v>
          </cell>
        </row>
        <row r="46">
          <cell r="AG46">
            <v>2291.7069999999999</v>
          </cell>
        </row>
        <row r="48">
          <cell r="AG48">
            <v>2251.857</v>
          </cell>
        </row>
        <row r="54">
          <cell r="AG54">
            <v>898.96900000000005</v>
          </cell>
        </row>
        <row r="56">
          <cell r="AG56">
            <v>45.731899999999989</v>
          </cell>
        </row>
        <row r="57">
          <cell r="AG57">
            <v>804.08159999999998</v>
          </cell>
        </row>
      </sheetData>
      <sheetData sheetId="13">
        <row r="4">
          <cell r="AG4">
            <v>1088.424</v>
          </cell>
        </row>
        <row r="6">
          <cell r="AG6">
            <v>1022.23</v>
          </cell>
        </row>
        <row r="10">
          <cell r="AG10">
            <v>922.84900000000005</v>
          </cell>
        </row>
        <row r="12">
          <cell r="AG12">
            <v>877.24961999999994</v>
          </cell>
        </row>
        <row r="16">
          <cell r="AG16">
            <v>587.99399999999991</v>
          </cell>
        </row>
        <row r="18">
          <cell r="AG18">
            <v>567.94200000000001</v>
          </cell>
        </row>
        <row r="22">
          <cell r="AG22">
            <v>371.99200000000002</v>
          </cell>
        </row>
        <row r="24">
          <cell r="AG24">
            <v>359.79700000000003</v>
          </cell>
        </row>
        <row r="29">
          <cell r="AG29">
            <v>1284.296</v>
          </cell>
        </row>
        <row r="31">
          <cell r="AG31">
            <v>1212.4917000000003</v>
          </cell>
        </row>
        <row r="35">
          <cell r="AG35">
            <v>360.608</v>
          </cell>
        </row>
        <row r="37">
          <cell r="AG37">
            <v>341.84999999999997</v>
          </cell>
        </row>
        <row r="41">
          <cell r="AG41">
            <v>972.47199999999998</v>
          </cell>
        </row>
        <row r="43">
          <cell r="AG43">
            <v>923.99400000000003</v>
          </cell>
        </row>
        <row r="50">
          <cell r="AG50">
            <v>946.23940000000005</v>
          </cell>
        </row>
        <row r="52">
          <cell r="AG52">
            <v>73.345000000000013</v>
          </cell>
        </row>
        <row r="53">
          <cell r="AG53">
            <v>811.52300000000014</v>
          </cell>
        </row>
      </sheetData>
      <sheetData sheetId="14">
        <row r="4">
          <cell r="AF4">
            <v>2361.5169999999998</v>
          </cell>
        </row>
        <row r="6">
          <cell r="AF6">
            <v>2199.8067700000001</v>
          </cell>
        </row>
        <row r="10">
          <cell r="AF10">
            <v>362.11999999999995</v>
          </cell>
        </row>
        <row r="12">
          <cell r="AF12">
            <v>342.29399999999998</v>
          </cell>
        </row>
        <row r="16">
          <cell r="AF16">
            <v>565.72129999999993</v>
          </cell>
        </row>
        <row r="18">
          <cell r="AF18">
            <v>531.80158000000006</v>
          </cell>
        </row>
        <row r="22">
          <cell r="AF22">
            <v>436.54399999999998</v>
          </cell>
        </row>
        <row r="24">
          <cell r="AF24">
            <v>400.19300000000004</v>
          </cell>
        </row>
        <row r="29">
          <cell r="AF29">
            <v>752.65279999999996</v>
          </cell>
        </row>
        <row r="31">
          <cell r="AF31">
            <v>738.29499999999996</v>
          </cell>
        </row>
        <row r="37">
          <cell r="AF37">
            <v>546.73699999999997</v>
          </cell>
        </row>
        <row r="39">
          <cell r="AF39">
            <v>13.112999999999998</v>
          </cell>
        </row>
        <row r="40">
          <cell r="AF40">
            <v>509.09000000000003</v>
          </cell>
        </row>
        <row r="45">
          <cell r="AF45">
            <v>700.71199999999988</v>
          </cell>
        </row>
        <row r="47">
          <cell r="AF47">
            <v>21.754000000000001</v>
          </cell>
        </row>
        <row r="48">
          <cell r="AF48">
            <v>642.06400000000008</v>
          </cell>
        </row>
      </sheetData>
      <sheetData sheetId="15">
        <row r="4">
          <cell r="AG4">
            <v>146.31800000000001</v>
          </cell>
        </row>
        <row r="6">
          <cell r="AG6">
            <v>138.17599999999999</v>
          </cell>
        </row>
        <row r="16">
          <cell r="AG16">
            <v>1049.7885999999999</v>
          </cell>
        </row>
        <row r="18">
          <cell r="AG18">
            <v>994.48005000000001</v>
          </cell>
        </row>
        <row r="22">
          <cell r="AG22">
            <v>537.22900000000004</v>
          </cell>
        </row>
        <row r="24">
          <cell r="AG24">
            <v>476.60800000000006</v>
          </cell>
        </row>
        <row r="29">
          <cell r="AG29">
            <v>481.52149999999995</v>
          </cell>
        </row>
        <row r="31">
          <cell r="AG31">
            <v>464.47900000000004</v>
          </cell>
        </row>
        <row r="36">
          <cell r="AG36">
            <v>949.02599999999995</v>
          </cell>
        </row>
        <row r="38">
          <cell r="AG38">
            <v>896.7589999999999</v>
          </cell>
        </row>
        <row r="42">
          <cell r="AG42">
            <v>850.73909999999989</v>
          </cell>
        </row>
        <row r="44">
          <cell r="AG44">
            <v>837.02701999999999</v>
          </cell>
        </row>
        <row r="49">
          <cell r="AG49">
            <v>157.614</v>
          </cell>
        </row>
        <row r="51">
          <cell r="AG51">
            <v>6.5870000000000051</v>
          </cell>
        </row>
        <row r="52">
          <cell r="AG52">
            <v>141.762</v>
          </cell>
        </row>
        <row r="57">
          <cell r="AG57">
            <v>257.02199999999999</v>
          </cell>
        </row>
        <row r="59">
          <cell r="AG59">
            <v>12.136000000000001</v>
          </cell>
        </row>
        <row r="60">
          <cell r="AG60">
            <v>218.518</v>
          </cell>
        </row>
      </sheetData>
      <sheetData sheetId="16">
        <row r="4">
          <cell r="AG4">
            <v>1876.9169999999999</v>
          </cell>
        </row>
        <row r="6">
          <cell r="AG6">
            <v>1756.1271999999997</v>
          </cell>
        </row>
        <row r="10">
          <cell r="AG10">
            <v>698.68399999999997</v>
          </cell>
        </row>
        <row r="12">
          <cell r="AG12">
            <v>642.09694999999988</v>
          </cell>
        </row>
        <row r="16">
          <cell r="AG16">
            <v>295.73900000000003</v>
          </cell>
        </row>
        <row r="18">
          <cell r="AG18">
            <v>275.209</v>
          </cell>
        </row>
        <row r="34">
          <cell r="AG34">
            <v>442.49600000000004</v>
          </cell>
        </row>
        <row r="36">
          <cell r="AG36">
            <v>437.68899999999996</v>
          </cell>
        </row>
        <row r="41">
          <cell r="AG41">
            <v>592.428</v>
          </cell>
        </row>
        <row r="43">
          <cell r="AG43">
            <v>544.90099999999995</v>
          </cell>
        </row>
        <row r="48">
          <cell r="AG48">
            <v>737.89300000000003</v>
          </cell>
        </row>
        <row r="50">
          <cell r="AG50">
            <v>720.94219999999996</v>
          </cell>
        </row>
        <row r="59">
          <cell r="AG59">
            <v>537.21600000000001</v>
          </cell>
        </row>
        <row r="61">
          <cell r="AG61">
            <v>35.369999999999997</v>
          </cell>
        </row>
        <row r="62">
          <cell r="AG62">
            <v>465.77399999999994</v>
          </cell>
        </row>
      </sheetData>
      <sheetData sheetId="17">
        <row r="4">
          <cell r="AG4">
            <v>994.93389999999988</v>
          </cell>
        </row>
        <row r="6">
          <cell r="AG6">
            <v>956.85995000000003</v>
          </cell>
        </row>
        <row r="10">
          <cell r="AG10">
            <v>1390.5570000000002</v>
          </cell>
        </row>
        <row r="12">
          <cell r="AG12">
            <v>1311.6648599999999</v>
          </cell>
        </row>
        <row r="16">
          <cell r="AG16">
            <v>501.529</v>
          </cell>
        </row>
        <row r="18">
          <cell r="AG18">
            <v>492.01599999999996</v>
          </cell>
        </row>
        <row r="22">
          <cell r="AG22">
            <v>495.137</v>
          </cell>
        </row>
        <row r="24">
          <cell r="AG24">
            <v>485.43599999999998</v>
          </cell>
        </row>
        <row r="28">
          <cell r="AG28">
            <v>203.95000000000002</v>
          </cell>
        </row>
        <row r="30">
          <cell r="AG30">
            <v>199.87900000000002</v>
          </cell>
        </row>
        <row r="34">
          <cell r="AG34">
            <v>402.15499999999997</v>
          </cell>
        </row>
        <row r="36">
          <cell r="AG36">
            <v>356.01</v>
          </cell>
        </row>
        <row r="40">
          <cell r="AG40">
            <v>182.32499999999999</v>
          </cell>
        </row>
        <row r="42">
          <cell r="AG42">
            <v>175.45499999999998</v>
          </cell>
        </row>
        <row r="47">
          <cell r="AG47">
            <v>3241.7670000000003</v>
          </cell>
        </row>
        <row r="49">
          <cell r="AG49">
            <v>3066.2239999999997</v>
          </cell>
        </row>
        <row r="54">
          <cell r="AG54">
            <v>381.68599999999998</v>
          </cell>
        </row>
        <row r="56">
          <cell r="AG56">
            <v>375.90638000000001</v>
          </cell>
        </row>
        <row r="61">
          <cell r="AG61">
            <v>437.90299999999996</v>
          </cell>
        </row>
        <row r="63">
          <cell r="AG63">
            <v>419.44299999999998</v>
          </cell>
        </row>
        <row r="69">
          <cell r="AG69">
            <v>96.858000000000004</v>
          </cell>
        </row>
        <row r="71">
          <cell r="AG71">
            <v>3.1150000000000002</v>
          </cell>
        </row>
        <row r="72">
          <cell r="AG72">
            <v>90.685000000000002</v>
          </cell>
        </row>
        <row r="77">
          <cell r="AG77">
            <v>940.02139999999986</v>
          </cell>
        </row>
        <row r="79">
          <cell r="AG79">
            <v>35.81089999999999</v>
          </cell>
        </row>
        <row r="80">
          <cell r="AG80">
            <v>853.97300000000007</v>
          </cell>
        </row>
      </sheetData>
      <sheetData sheetId="18">
        <row r="3">
          <cell r="C3" t="str">
            <v>JAN</v>
          </cell>
          <cell r="D3" t="str">
            <v>FEB</v>
          </cell>
          <cell r="E3" t="str">
            <v>MARCH</v>
          </cell>
          <cell r="F3" t="str">
            <v>APRIL</v>
          </cell>
          <cell r="G3" t="str">
            <v>MAY</v>
          </cell>
          <cell r="H3" t="str">
            <v>JUN</v>
          </cell>
          <cell r="I3" t="str">
            <v>JULY</v>
          </cell>
          <cell r="J3" t="str">
            <v>AUG</v>
          </cell>
          <cell r="K3" t="str">
            <v>SEPT</v>
          </cell>
          <cell r="L3" t="str">
            <v>OCT</v>
          </cell>
          <cell r="M3" t="str">
            <v>NOV</v>
          </cell>
          <cell r="N3" t="str">
            <v>DEC</v>
          </cell>
        </row>
        <row r="8">
          <cell r="C8">
            <v>92.117157999932175</v>
          </cell>
          <cell r="D8">
            <v>92.293822760007913</v>
          </cell>
          <cell r="E8">
            <v>92.970289448505554</v>
          </cell>
          <cell r="F8">
            <v>92.475581086427866</v>
          </cell>
          <cell r="G8">
            <v>97.343191252055362</v>
          </cell>
          <cell r="H8">
            <v>94.598055997065671</v>
          </cell>
          <cell r="I8">
            <v>90.969270939127597</v>
          </cell>
          <cell r="J8">
            <v>93.918362696890185</v>
          </cell>
          <cell r="K8">
            <v>94.004164241296934</v>
          </cell>
          <cell r="L8">
            <v>94.435407810385584</v>
          </cell>
          <cell r="N8">
            <v>94.326579924447515</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3"/>
  <sheetViews>
    <sheetView topLeftCell="R1" zoomScale="50" zoomScaleNormal="50" workbookViewId="0">
      <selection activeCell="S23" activeCellId="1" sqref="V7 S23"/>
    </sheetView>
  </sheetViews>
  <sheetFormatPr defaultRowHeight="15" x14ac:dyDescent="0.2"/>
  <cols>
    <col min="1" max="1" width="9.42578125" style="2" customWidth="1"/>
    <col min="2" max="2" width="5.140625" style="2" bestFit="1" customWidth="1"/>
    <col min="3" max="3" width="17.5703125" style="2" customWidth="1"/>
    <col min="4" max="4" width="8.28515625" style="3" customWidth="1"/>
    <col min="5" max="5" width="9.140625" style="2"/>
    <col min="6" max="6" width="18" style="2" bestFit="1" customWidth="1"/>
    <col min="7" max="7" width="46.85546875" style="2" customWidth="1"/>
    <col min="8" max="8" width="14.85546875" style="2" customWidth="1"/>
    <col min="9" max="9" width="9.28515625" style="2" customWidth="1"/>
    <col min="10" max="11" width="11.28515625" style="2" customWidth="1"/>
    <col min="12" max="12" width="9.140625" style="2"/>
    <col min="13" max="13" width="9.5703125" style="2" customWidth="1"/>
    <col min="14" max="14" width="5.140625" style="2" bestFit="1" customWidth="1"/>
    <col min="15" max="15" width="17.5703125" style="2" customWidth="1"/>
    <col min="16" max="16" width="8.28515625" style="3" customWidth="1"/>
    <col min="17" max="17" width="9.140625" style="3"/>
    <col min="18" max="18" width="14" style="2" customWidth="1"/>
    <col min="19" max="19" width="26.28515625" style="2" customWidth="1"/>
    <col min="20" max="20" width="14.85546875" style="2" customWidth="1"/>
    <col min="21" max="21" width="9.28515625" style="2" customWidth="1"/>
    <col min="22" max="22" width="12" style="2" customWidth="1"/>
    <col min="23" max="23" width="11.28515625" style="2" customWidth="1"/>
    <col min="24" max="24" width="9.140625" style="2"/>
    <col min="25" max="25" width="9" style="2" customWidth="1"/>
    <col min="26" max="26" width="5.140625" style="2" bestFit="1" customWidth="1"/>
    <col min="27" max="27" width="17.5703125" style="2" customWidth="1"/>
    <col min="28" max="28" width="8.28515625" style="2" customWidth="1"/>
    <col min="29" max="29" width="9.140625" style="2"/>
    <col min="30" max="30" width="10" style="2" customWidth="1"/>
    <col min="31" max="31" width="23.42578125" style="2" customWidth="1"/>
    <col min="32" max="32" width="14.85546875" style="2" customWidth="1"/>
    <col min="33" max="33" width="9.28515625" style="2" customWidth="1"/>
    <col min="34" max="34" width="12" style="2" customWidth="1"/>
    <col min="35" max="35" width="11.28515625" style="2" customWidth="1"/>
    <col min="36" max="36" width="9.140625" style="2"/>
    <col min="37" max="37" width="9" style="2" customWidth="1"/>
    <col min="38" max="38" width="5.140625" style="2" bestFit="1" customWidth="1"/>
    <col min="39" max="39" width="17.5703125" style="2" customWidth="1"/>
    <col min="40" max="40" width="8.28515625" style="3" customWidth="1"/>
    <col min="41" max="41" width="9.140625" style="3"/>
    <col min="42" max="42" width="10" style="2" customWidth="1"/>
    <col min="43" max="43" width="26.140625" style="2" customWidth="1"/>
    <col min="44" max="44" width="14.85546875" style="2" customWidth="1"/>
    <col min="45" max="45" width="9.28515625" style="2" customWidth="1"/>
    <col min="46" max="46" width="12" style="2" customWidth="1"/>
    <col min="47" max="47" width="11.28515625" style="2" customWidth="1"/>
    <col min="48" max="256" width="9.140625" style="2"/>
    <col min="257" max="257" width="9.42578125" style="2" customWidth="1"/>
    <col min="258" max="258" width="5.140625" style="2" bestFit="1" customWidth="1"/>
    <col min="259" max="259" width="17.5703125" style="2" customWidth="1"/>
    <col min="260" max="260" width="8.28515625" style="2" customWidth="1"/>
    <col min="261" max="261" width="9.140625" style="2"/>
    <col min="262" max="262" width="18" style="2" bestFit="1" customWidth="1"/>
    <col min="263" max="263" width="46.85546875" style="2" customWidth="1"/>
    <col min="264" max="264" width="14.85546875" style="2" customWidth="1"/>
    <col min="265" max="265" width="9.28515625" style="2" customWidth="1"/>
    <col min="266" max="267" width="11.28515625" style="2" customWidth="1"/>
    <col min="268" max="268" width="9.140625" style="2"/>
    <col min="269" max="269" width="9.5703125" style="2" customWidth="1"/>
    <col min="270" max="270" width="5.140625" style="2" bestFit="1" customWidth="1"/>
    <col min="271" max="271" width="17.5703125" style="2" customWidth="1"/>
    <col min="272" max="272" width="8.28515625" style="2" customWidth="1"/>
    <col min="273" max="273" width="9.140625" style="2"/>
    <col min="274" max="274" width="14" style="2" customWidth="1"/>
    <col min="275" max="275" width="26.28515625" style="2" customWidth="1"/>
    <col min="276" max="276" width="14.85546875" style="2" customWidth="1"/>
    <col min="277" max="277" width="9.28515625" style="2" customWidth="1"/>
    <col min="278" max="278" width="12" style="2" customWidth="1"/>
    <col min="279" max="279" width="11.28515625" style="2" customWidth="1"/>
    <col min="280" max="280" width="9.140625" style="2"/>
    <col min="281" max="281" width="9" style="2" customWidth="1"/>
    <col min="282" max="282" width="5.140625" style="2" bestFit="1" customWidth="1"/>
    <col min="283" max="283" width="17.5703125" style="2" customWidth="1"/>
    <col min="284" max="284" width="8.28515625" style="2" customWidth="1"/>
    <col min="285" max="285" width="9.140625" style="2"/>
    <col min="286" max="286" width="10" style="2" customWidth="1"/>
    <col min="287" max="287" width="23.42578125" style="2" customWidth="1"/>
    <col min="288" max="288" width="14.85546875" style="2" customWidth="1"/>
    <col min="289" max="289" width="9.28515625" style="2" customWidth="1"/>
    <col min="290" max="290" width="12" style="2" customWidth="1"/>
    <col min="291" max="291" width="11.28515625" style="2" customWidth="1"/>
    <col min="292" max="512" width="9.140625" style="2"/>
    <col min="513" max="513" width="9.42578125" style="2" customWidth="1"/>
    <col min="514" max="514" width="5.140625" style="2" bestFit="1" customWidth="1"/>
    <col min="515" max="515" width="17.5703125" style="2" customWidth="1"/>
    <col min="516" max="516" width="8.28515625" style="2" customWidth="1"/>
    <col min="517" max="517" width="9.140625" style="2"/>
    <col min="518" max="518" width="18" style="2" bestFit="1" customWidth="1"/>
    <col min="519" max="519" width="46.85546875" style="2" customWidth="1"/>
    <col min="520" max="520" width="14.85546875" style="2" customWidth="1"/>
    <col min="521" max="521" width="9.28515625" style="2" customWidth="1"/>
    <col min="522" max="523" width="11.28515625" style="2" customWidth="1"/>
    <col min="524" max="524" width="9.140625" style="2"/>
    <col min="525" max="525" width="9.5703125" style="2" customWidth="1"/>
    <col min="526" max="526" width="5.140625" style="2" bestFit="1" customWidth="1"/>
    <col min="527" max="527" width="17.5703125" style="2" customWidth="1"/>
    <col min="528" max="528" width="8.28515625" style="2" customWidth="1"/>
    <col min="529" max="529" width="9.140625" style="2"/>
    <col min="530" max="530" width="14" style="2" customWidth="1"/>
    <col min="531" max="531" width="26.28515625" style="2" customWidth="1"/>
    <col min="532" max="532" width="14.85546875" style="2" customWidth="1"/>
    <col min="533" max="533" width="9.28515625" style="2" customWidth="1"/>
    <col min="534" max="534" width="12" style="2" customWidth="1"/>
    <col min="535" max="535" width="11.28515625" style="2" customWidth="1"/>
    <col min="536" max="536" width="9.140625" style="2"/>
    <col min="537" max="537" width="9" style="2" customWidth="1"/>
    <col min="538" max="538" width="5.140625" style="2" bestFit="1" customWidth="1"/>
    <col min="539" max="539" width="17.5703125" style="2" customWidth="1"/>
    <col min="540" max="540" width="8.28515625" style="2" customWidth="1"/>
    <col min="541" max="541" width="9.140625" style="2"/>
    <col min="542" max="542" width="10" style="2" customWidth="1"/>
    <col min="543" max="543" width="23.42578125" style="2" customWidth="1"/>
    <col min="544" max="544" width="14.85546875" style="2" customWidth="1"/>
    <col min="545" max="545" width="9.28515625" style="2" customWidth="1"/>
    <col min="546" max="546" width="12" style="2" customWidth="1"/>
    <col min="547" max="547" width="11.28515625" style="2" customWidth="1"/>
    <col min="548" max="768" width="9.140625" style="2"/>
    <col min="769" max="769" width="9.42578125" style="2" customWidth="1"/>
    <col min="770" max="770" width="5.140625" style="2" bestFit="1" customWidth="1"/>
    <col min="771" max="771" width="17.5703125" style="2" customWidth="1"/>
    <col min="772" max="772" width="8.28515625" style="2" customWidth="1"/>
    <col min="773" max="773" width="9.140625" style="2"/>
    <col min="774" max="774" width="18" style="2" bestFit="1" customWidth="1"/>
    <col min="775" max="775" width="46.85546875" style="2" customWidth="1"/>
    <col min="776" max="776" width="14.85546875" style="2" customWidth="1"/>
    <col min="777" max="777" width="9.28515625" style="2" customWidth="1"/>
    <col min="778" max="779" width="11.28515625" style="2" customWidth="1"/>
    <col min="780" max="780" width="9.140625" style="2"/>
    <col min="781" max="781" width="9.5703125" style="2" customWidth="1"/>
    <col min="782" max="782" width="5.140625" style="2" bestFit="1" customWidth="1"/>
    <col min="783" max="783" width="17.5703125" style="2" customWidth="1"/>
    <col min="784" max="784" width="8.28515625" style="2" customWidth="1"/>
    <col min="785" max="785" width="9.140625" style="2"/>
    <col min="786" max="786" width="14" style="2" customWidth="1"/>
    <col min="787" max="787" width="26.28515625" style="2" customWidth="1"/>
    <col min="788" max="788" width="14.85546875" style="2" customWidth="1"/>
    <col min="789" max="789" width="9.28515625" style="2" customWidth="1"/>
    <col min="790" max="790" width="12" style="2" customWidth="1"/>
    <col min="791" max="791" width="11.28515625" style="2" customWidth="1"/>
    <col min="792" max="792" width="9.140625" style="2"/>
    <col min="793" max="793" width="9" style="2" customWidth="1"/>
    <col min="794" max="794" width="5.140625" style="2" bestFit="1" customWidth="1"/>
    <col min="795" max="795" width="17.5703125" style="2" customWidth="1"/>
    <col min="796" max="796" width="8.28515625" style="2" customWidth="1"/>
    <col min="797" max="797" width="9.140625" style="2"/>
    <col min="798" max="798" width="10" style="2" customWidth="1"/>
    <col min="799" max="799" width="23.42578125" style="2" customWidth="1"/>
    <col min="800" max="800" width="14.85546875" style="2" customWidth="1"/>
    <col min="801" max="801" width="9.28515625" style="2" customWidth="1"/>
    <col min="802" max="802" width="12" style="2" customWidth="1"/>
    <col min="803" max="803" width="11.28515625" style="2" customWidth="1"/>
    <col min="804" max="1024" width="9.140625" style="2"/>
    <col min="1025" max="1025" width="9.42578125" style="2" customWidth="1"/>
    <col min="1026" max="1026" width="5.140625" style="2" bestFit="1" customWidth="1"/>
    <col min="1027" max="1027" width="17.5703125" style="2" customWidth="1"/>
    <col min="1028" max="1028" width="8.28515625" style="2" customWidth="1"/>
    <col min="1029" max="1029" width="9.140625" style="2"/>
    <col min="1030" max="1030" width="18" style="2" bestFit="1" customWidth="1"/>
    <col min="1031" max="1031" width="46.85546875" style="2" customWidth="1"/>
    <col min="1032" max="1032" width="14.85546875" style="2" customWidth="1"/>
    <col min="1033" max="1033" width="9.28515625" style="2" customWidth="1"/>
    <col min="1034" max="1035" width="11.28515625" style="2" customWidth="1"/>
    <col min="1036" max="1036" width="9.140625" style="2"/>
    <col min="1037" max="1037" width="9.5703125" style="2" customWidth="1"/>
    <col min="1038" max="1038" width="5.140625" style="2" bestFit="1" customWidth="1"/>
    <col min="1039" max="1039" width="17.5703125" style="2" customWidth="1"/>
    <col min="1040" max="1040" width="8.28515625" style="2" customWidth="1"/>
    <col min="1041" max="1041" width="9.140625" style="2"/>
    <col min="1042" max="1042" width="14" style="2" customWidth="1"/>
    <col min="1043" max="1043" width="26.28515625" style="2" customWidth="1"/>
    <col min="1044" max="1044" width="14.85546875" style="2" customWidth="1"/>
    <col min="1045" max="1045" width="9.28515625" style="2" customWidth="1"/>
    <col min="1046" max="1046" width="12" style="2" customWidth="1"/>
    <col min="1047" max="1047" width="11.28515625" style="2" customWidth="1"/>
    <col min="1048" max="1048" width="9.140625" style="2"/>
    <col min="1049" max="1049" width="9" style="2" customWidth="1"/>
    <col min="1050" max="1050" width="5.140625" style="2" bestFit="1" customWidth="1"/>
    <col min="1051" max="1051" width="17.5703125" style="2" customWidth="1"/>
    <col min="1052" max="1052" width="8.28515625" style="2" customWidth="1"/>
    <col min="1053" max="1053" width="9.140625" style="2"/>
    <col min="1054" max="1054" width="10" style="2" customWidth="1"/>
    <col min="1055" max="1055" width="23.42578125" style="2" customWidth="1"/>
    <col min="1056" max="1056" width="14.85546875" style="2" customWidth="1"/>
    <col min="1057" max="1057" width="9.28515625" style="2" customWidth="1"/>
    <col min="1058" max="1058" width="12" style="2" customWidth="1"/>
    <col min="1059" max="1059" width="11.28515625" style="2" customWidth="1"/>
    <col min="1060" max="1280" width="9.140625" style="2"/>
    <col min="1281" max="1281" width="9.42578125" style="2" customWidth="1"/>
    <col min="1282" max="1282" width="5.140625" style="2" bestFit="1" customWidth="1"/>
    <col min="1283" max="1283" width="17.5703125" style="2" customWidth="1"/>
    <col min="1284" max="1284" width="8.28515625" style="2" customWidth="1"/>
    <col min="1285" max="1285" width="9.140625" style="2"/>
    <col min="1286" max="1286" width="18" style="2" bestFit="1" customWidth="1"/>
    <col min="1287" max="1287" width="46.85546875" style="2" customWidth="1"/>
    <col min="1288" max="1288" width="14.85546875" style="2" customWidth="1"/>
    <col min="1289" max="1289" width="9.28515625" style="2" customWidth="1"/>
    <col min="1290" max="1291" width="11.28515625" style="2" customWidth="1"/>
    <col min="1292" max="1292" width="9.140625" style="2"/>
    <col min="1293" max="1293" width="9.5703125" style="2" customWidth="1"/>
    <col min="1294" max="1294" width="5.140625" style="2" bestFit="1" customWidth="1"/>
    <col min="1295" max="1295" width="17.5703125" style="2" customWidth="1"/>
    <col min="1296" max="1296" width="8.28515625" style="2" customWidth="1"/>
    <col min="1297" max="1297" width="9.140625" style="2"/>
    <col min="1298" max="1298" width="14" style="2" customWidth="1"/>
    <col min="1299" max="1299" width="26.28515625" style="2" customWidth="1"/>
    <col min="1300" max="1300" width="14.85546875" style="2" customWidth="1"/>
    <col min="1301" max="1301" width="9.28515625" style="2" customWidth="1"/>
    <col min="1302" max="1302" width="12" style="2" customWidth="1"/>
    <col min="1303" max="1303" width="11.28515625" style="2" customWidth="1"/>
    <col min="1304" max="1304" width="9.140625" style="2"/>
    <col min="1305" max="1305" width="9" style="2" customWidth="1"/>
    <col min="1306" max="1306" width="5.140625" style="2" bestFit="1" customWidth="1"/>
    <col min="1307" max="1307" width="17.5703125" style="2" customWidth="1"/>
    <col min="1308" max="1308" width="8.28515625" style="2" customWidth="1"/>
    <col min="1309" max="1309" width="9.140625" style="2"/>
    <col min="1310" max="1310" width="10" style="2" customWidth="1"/>
    <col min="1311" max="1311" width="23.42578125" style="2" customWidth="1"/>
    <col min="1312" max="1312" width="14.85546875" style="2" customWidth="1"/>
    <col min="1313" max="1313" width="9.28515625" style="2" customWidth="1"/>
    <col min="1314" max="1314" width="12" style="2" customWidth="1"/>
    <col min="1315" max="1315" width="11.28515625" style="2" customWidth="1"/>
    <col min="1316" max="1536" width="9.140625" style="2"/>
    <col min="1537" max="1537" width="9.42578125" style="2" customWidth="1"/>
    <col min="1538" max="1538" width="5.140625" style="2" bestFit="1" customWidth="1"/>
    <col min="1539" max="1539" width="17.5703125" style="2" customWidth="1"/>
    <col min="1540" max="1540" width="8.28515625" style="2" customWidth="1"/>
    <col min="1541" max="1541" width="9.140625" style="2"/>
    <col min="1542" max="1542" width="18" style="2" bestFit="1" customWidth="1"/>
    <col min="1543" max="1543" width="46.85546875" style="2" customWidth="1"/>
    <col min="1544" max="1544" width="14.85546875" style="2" customWidth="1"/>
    <col min="1545" max="1545" width="9.28515625" style="2" customWidth="1"/>
    <col min="1546" max="1547" width="11.28515625" style="2" customWidth="1"/>
    <col min="1548" max="1548" width="9.140625" style="2"/>
    <col min="1549" max="1549" width="9.5703125" style="2" customWidth="1"/>
    <col min="1550" max="1550" width="5.140625" style="2" bestFit="1" customWidth="1"/>
    <col min="1551" max="1551" width="17.5703125" style="2" customWidth="1"/>
    <col min="1552" max="1552" width="8.28515625" style="2" customWidth="1"/>
    <col min="1553" max="1553" width="9.140625" style="2"/>
    <col min="1554" max="1554" width="14" style="2" customWidth="1"/>
    <col min="1555" max="1555" width="26.28515625" style="2" customWidth="1"/>
    <col min="1556" max="1556" width="14.85546875" style="2" customWidth="1"/>
    <col min="1557" max="1557" width="9.28515625" style="2" customWidth="1"/>
    <col min="1558" max="1558" width="12" style="2" customWidth="1"/>
    <col min="1559" max="1559" width="11.28515625" style="2" customWidth="1"/>
    <col min="1560" max="1560" width="9.140625" style="2"/>
    <col min="1561" max="1561" width="9" style="2" customWidth="1"/>
    <col min="1562" max="1562" width="5.140625" style="2" bestFit="1" customWidth="1"/>
    <col min="1563" max="1563" width="17.5703125" style="2" customWidth="1"/>
    <col min="1564" max="1564" width="8.28515625" style="2" customWidth="1"/>
    <col min="1565" max="1565" width="9.140625" style="2"/>
    <col min="1566" max="1566" width="10" style="2" customWidth="1"/>
    <col min="1567" max="1567" width="23.42578125" style="2" customWidth="1"/>
    <col min="1568" max="1568" width="14.85546875" style="2" customWidth="1"/>
    <col min="1569" max="1569" width="9.28515625" style="2" customWidth="1"/>
    <col min="1570" max="1570" width="12" style="2" customWidth="1"/>
    <col min="1571" max="1571" width="11.28515625" style="2" customWidth="1"/>
    <col min="1572" max="1792" width="9.140625" style="2"/>
    <col min="1793" max="1793" width="9.42578125" style="2" customWidth="1"/>
    <col min="1794" max="1794" width="5.140625" style="2" bestFit="1" customWidth="1"/>
    <col min="1795" max="1795" width="17.5703125" style="2" customWidth="1"/>
    <col min="1796" max="1796" width="8.28515625" style="2" customWidth="1"/>
    <col min="1797" max="1797" width="9.140625" style="2"/>
    <col min="1798" max="1798" width="18" style="2" bestFit="1" customWidth="1"/>
    <col min="1799" max="1799" width="46.85546875" style="2" customWidth="1"/>
    <col min="1800" max="1800" width="14.85546875" style="2" customWidth="1"/>
    <col min="1801" max="1801" width="9.28515625" style="2" customWidth="1"/>
    <col min="1802" max="1803" width="11.28515625" style="2" customWidth="1"/>
    <col min="1804" max="1804" width="9.140625" style="2"/>
    <col min="1805" max="1805" width="9.5703125" style="2" customWidth="1"/>
    <col min="1806" max="1806" width="5.140625" style="2" bestFit="1" customWidth="1"/>
    <col min="1807" max="1807" width="17.5703125" style="2" customWidth="1"/>
    <col min="1808" max="1808" width="8.28515625" style="2" customWidth="1"/>
    <col min="1809" max="1809" width="9.140625" style="2"/>
    <col min="1810" max="1810" width="14" style="2" customWidth="1"/>
    <col min="1811" max="1811" width="26.28515625" style="2" customWidth="1"/>
    <col min="1812" max="1812" width="14.85546875" style="2" customWidth="1"/>
    <col min="1813" max="1813" width="9.28515625" style="2" customWidth="1"/>
    <col min="1814" max="1814" width="12" style="2" customWidth="1"/>
    <col min="1815" max="1815" width="11.28515625" style="2" customWidth="1"/>
    <col min="1816" max="1816" width="9.140625" style="2"/>
    <col min="1817" max="1817" width="9" style="2" customWidth="1"/>
    <col min="1818" max="1818" width="5.140625" style="2" bestFit="1" customWidth="1"/>
    <col min="1819" max="1819" width="17.5703125" style="2" customWidth="1"/>
    <col min="1820" max="1820" width="8.28515625" style="2" customWidth="1"/>
    <col min="1821" max="1821" width="9.140625" style="2"/>
    <col min="1822" max="1822" width="10" style="2" customWidth="1"/>
    <col min="1823" max="1823" width="23.42578125" style="2" customWidth="1"/>
    <col min="1824" max="1824" width="14.85546875" style="2" customWidth="1"/>
    <col min="1825" max="1825" width="9.28515625" style="2" customWidth="1"/>
    <col min="1826" max="1826" width="12" style="2" customWidth="1"/>
    <col min="1827" max="1827" width="11.28515625" style="2" customWidth="1"/>
    <col min="1828" max="2048" width="9.140625" style="2"/>
    <col min="2049" max="2049" width="9.42578125" style="2" customWidth="1"/>
    <col min="2050" max="2050" width="5.140625" style="2" bestFit="1" customWidth="1"/>
    <col min="2051" max="2051" width="17.5703125" style="2" customWidth="1"/>
    <col min="2052" max="2052" width="8.28515625" style="2" customWidth="1"/>
    <col min="2053" max="2053" width="9.140625" style="2"/>
    <col min="2054" max="2054" width="18" style="2" bestFit="1" customWidth="1"/>
    <col min="2055" max="2055" width="46.85546875" style="2" customWidth="1"/>
    <col min="2056" max="2056" width="14.85546875" style="2" customWidth="1"/>
    <col min="2057" max="2057" width="9.28515625" style="2" customWidth="1"/>
    <col min="2058" max="2059" width="11.28515625" style="2" customWidth="1"/>
    <col min="2060" max="2060" width="9.140625" style="2"/>
    <col min="2061" max="2061" width="9.5703125" style="2" customWidth="1"/>
    <col min="2062" max="2062" width="5.140625" style="2" bestFit="1" customWidth="1"/>
    <col min="2063" max="2063" width="17.5703125" style="2" customWidth="1"/>
    <col min="2064" max="2064" width="8.28515625" style="2" customWidth="1"/>
    <col min="2065" max="2065" width="9.140625" style="2"/>
    <col min="2066" max="2066" width="14" style="2" customWidth="1"/>
    <col min="2067" max="2067" width="26.28515625" style="2" customWidth="1"/>
    <col min="2068" max="2068" width="14.85546875" style="2" customWidth="1"/>
    <col min="2069" max="2069" width="9.28515625" style="2" customWidth="1"/>
    <col min="2070" max="2070" width="12" style="2" customWidth="1"/>
    <col min="2071" max="2071" width="11.28515625" style="2" customWidth="1"/>
    <col min="2072" max="2072" width="9.140625" style="2"/>
    <col min="2073" max="2073" width="9" style="2" customWidth="1"/>
    <col min="2074" max="2074" width="5.140625" style="2" bestFit="1" customWidth="1"/>
    <col min="2075" max="2075" width="17.5703125" style="2" customWidth="1"/>
    <col min="2076" max="2076" width="8.28515625" style="2" customWidth="1"/>
    <col min="2077" max="2077" width="9.140625" style="2"/>
    <col min="2078" max="2078" width="10" style="2" customWidth="1"/>
    <col min="2079" max="2079" width="23.42578125" style="2" customWidth="1"/>
    <col min="2080" max="2080" width="14.85546875" style="2" customWidth="1"/>
    <col min="2081" max="2081" width="9.28515625" style="2" customWidth="1"/>
    <col min="2082" max="2082" width="12" style="2" customWidth="1"/>
    <col min="2083" max="2083" width="11.28515625" style="2" customWidth="1"/>
    <col min="2084" max="2304" width="9.140625" style="2"/>
    <col min="2305" max="2305" width="9.42578125" style="2" customWidth="1"/>
    <col min="2306" max="2306" width="5.140625" style="2" bestFit="1" customWidth="1"/>
    <col min="2307" max="2307" width="17.5703125" style="2" customWidth="1"/>
    <col min="2308" max="2308" width="8.28515625" style="2" customWidth="1"/>
    <col min="2309" max="2309" width="9.140625" style="2"/>
    <col min="2310" max="2310" width="18" style="2" bestFit="1" customWidth="1"/>
    <col min="2311" max="2311" width="46.85546875" style="2" customWidth="1"/>
    <col min="2312" max="2312" width="14.85546875" style="2" customWidth="1"/>
    <col min="2313" max="2313" width="9.28515625" style="2" customWidth="1"/>
    <col min="2314" max="2315" width="11.28515625" style="2" customWidth="1"/>
    <col min="2316" max="2316" width="9.140625" style="2"/>
    <col min="2317" max="2317" width="9.5703125" style="2" customWidth="1"/>
    <col min="2318" max="2318" width="5.140625" style="2" bestFit="1" customWidth="1"/>
    <col min="2319" max="2319" width="17.5703125" style="2" customWidth="1"/>
    <col min="2320" max="2320" width="8.28515625" style="2" customWidth="1"/>
    <col min="2321" max="2321" width="9.140625" style="2"/>
    <col min="2322" max="2322" width="14" style="2" customWidth="1"/>
    <col min="2323" max="2323" width="26.28515625" style="2" customWidth="1"/>
    <col min="2324" max="2324" width="14.85546875" style="2" customWidth="1"/>
    <col min="2325" max="2325" width="9.28515625" style="2" customWidth="1"/>
    <col min="2326" max="2326" width="12" style="2" customWidth="1"/>
    <col min="2327" max="2327" width="11.28515625" style="2" customWidth="1"/>
    <col min="2328" max="2328" width="9.140625" style="2"/>
    <col min="2329" max="2329" width="9" style="2" customWidth="1"/>
    <col min="2330" max="2330" width="5.140625" style="2" bestFit="1" customWidth="1"/>
    <col min="2331" max="2331" width="17.5703125" style="2" customWidth="1"/>
    <col min="2332" max="2332" width="8.28515625" style="2" customWidth="1"/>
    <col min="2333" max="2333" width="9.140625" style="2"/>
    <col min="2334" max="2334" width="10" style="2" customWidth="1"/>
    <col min="2335" max="2335" width="23.42578125" style="2" customWidth="1"/>
    <col min="2336" max="2336" width="14.85546875" style="2" customWidth="1"/>
    <col min="2337" max="2337" width="9.28515625" style="2" customWidth="1"/>
    <col min="2338" max="2338" width="12" style="2" customWidth="1"/>
    <col min="2339" max="2339" width="11.28515625" style="2" customWidth="1"/>
    <col min="2340" max="2560" width="9.140625" style="2"/>
    <col min="2561" max="2561" width="9.42578125" style="2" customWidth="1"/>
    <col min="2562" max="2562" width="5.140625" style="2" bestFit="1" customWidth="1"/>
    <col min="2563" max="2563" width="17.5703125" style="2" customWidth="1"/>
    <col min="2564" max="2564" width="8.28515625" style="2" customWidth="1"/>
    <col min="2565" max="2565" width="9.140625" style="2"/>
    <col min="2566" max="2566" width="18" style="2" bestFit="1" customWidth="1"/>
    <col min="2567" max="2567" width="46.85546875" style="2" customWidth="1"/>
    <col min="2568" max="2568" width="14.85546875" style="2" customWidth="1"/>
    <col min="2569" max="2569" width="9.28515625" style="2" customWidth="1"/>
    <col min="2570" max="2571" width="11.28515625" style="2" customWidth="1"/>
    <col min="2572" max="2572" width="9.140625" style="2"/>
    <col min="2573" max="2573" width="9.5703125" style="2" customWidth="1"/>
    <col min="2574" max="2574" width="5.140625" style="2" bestFit="1" customWidth="1"/>
    <col min="2575" max="2575" width="17.5703125" style="2" customWidth="1"/>
    <col min="2576" max="2576" width="8.28515625" style="2" customWidth="1"/>
    <col min="2577" max="2577" width="9.140625" style="2"/>
    <col min="2578" max="2578" width="14" style="2" customWidth="1"/>
    <col min="2579" max="2579" width="26.28515625" style="2" customWidth="1"/>
    <col min="2580" max="2580" width="14.85546875" style="2" customWidth="1"/>
    <col min="2581" max="2581" width="9.28515625" style="2" customWidth="1"/>
    <col min="2582" max="2582" width="12" style="2" customWidth="1"/>
    <col min="2583" max="2583" width="11.28515625" style="2" customWidth="1"/>
    <col min="2584" max="2584" width="9.140625" style="2"/>
    <col min="2585" max="2585" width="9" style="2" customWidth="1"/>
    <col min="2586" max="2586" width="5.140625" style="2" bestFit="1" customWidth="1"/>
    <col min="2587" max="2587" width="17.5703125" style="2" customWidth="1"/>
    <col min="2588" max="2588" width="8.28515625" style="2" customWidth="1"/>
    <col min="2589" max="2589" width="9.140625" style="2"/>
    <col min="2590" max="2590" width="10" style="2" customWidth="1"/>
    <col min="2591" max="2591" width="23.42578125" style="2" customWidth="1"/>
    <col min="2592" max="2592" width="14.85546875" style="2" customWidth="1"/>
    <col min="2593" max="2593" width="9.28515625" style="2" customWidth="1"/>
    <col min="2594" max="2594" width="12" style="2" customWidth="1"/>
    <col min="2595" max="2595" width="11.28515625" style="2" customWidth="1"/>
    <col min="2596" max="2816" width="9.140625" style="2"/>
    <col min="2817" max="2817" width="9.42578125" style="2" customWidth="1"/>
    <col min="2818" max="2818" width="5.140625" style="2" bestFit="1" customWidth="1"/>
    <col min="2819" max="2819" width="17.5703125" style="2" customWidth="1"/>
    <col min="2820" max="2820" width="8.28515625" style="2" customWidth="1"/>
    <col min="2821" max="2821" width="9.140625" style="2"/>
    <col min="2822" max="2822" width="18" style="2" bestFit="1" customWidth="1"/>
    <col min="2823" max="2823" width="46.85546875" style="2" customWidth="1"/>
    <col min="2824" max="2824" width="14.85546875" style="2" customWidth="1"/>
    <col min="2825" max="2825" width="9.28515625" style="2" customWidth="1"/>
    <col min="2826" max="2827" width="11.28515625" style="2" customWidth="1"/>
    <col min="2828" max="2828" width="9.140625" style="2"/>
    <col min="2829" max="2829" width="9.5703125" style="2" customWidth="1"/>
    <col min="2830" max="2830" width="5.140625" style="2" bestFit="1" customWidth="1"/>
    <col min="2831" max="2831" width="17.5703125" style="2" customWidth="1"/>
    <col min="2832" max="2832" width="8.28515625" style="2" customWidth="1"/>
    <col min="2833" max="2833" width="9.140625" style="2"/>
    <col min="2834" max="2834" width="14" style="2" customWidth="1"/>
    <col min="2835" max="2835" width="26.28515625" style="2" customWidth="1"/>
    <col min="2836" max="2836" width="14.85546875" style="2" customWidth="1"/>
    <col min="2837" max="2837" width="9.28515625" style="2" customWidth="1"/>
    <col min="2838" max="2838" width="12" style="2" customWidth="1"/>
    <col min="2839" max="2839" width="11.28515625" style="2" customWidth="1"/>
    <col min="2840" max="2840" width="9.140625" style="2"/>
    <col min="2841" max="2841" width="9" style="2" customWidth="1"/>
    <col min="2842" max="2842" width="5.140625" style="2" bestFit="1" customWidth="1"/>
    <col min="2843" max="2843" width="17.5703125" style="2" customWidth="1"/>
    <col min="2844" max="2844" width="8.28515625" style="2" customWidth="1"/>
    <col min="2845" max="2845" width="9.140625" style="2"/>
    <col min="2846" max="2846" width="10" style="2" customWidth="1"/>
    <col min="2847" max="2847" width="23.42578125" style="2" customWidth="1"/>
    <col min="2848" max="2848" width="14.85546875" style="2" customWidth="1"/>
    <col min="2849" max="2849" width="9.28515625" style="2" customWidth="1"/>
    <col min="2850" max="2850" width="12" style="2" customWidth="1"/>
    <col min="2851" max="2851" width="11.28515625" style="2" customWidth="1"/>
    <col min="2852" max="3072" width="9.140625" style="2"/>
    <col min="3073" max="3073" width="9.42578125" style="2" customWidth="1"/>
    <col min="3074" max="3074" width="5.140625" style="2" bestFit="1" customWidth="1"/>
    <col min="3075" max="3075" width="17.5703125" style="2" customWidth="1"/>
    <col min="3076" max="3076" width="8.28515625" style="2" customWidth="1"/>
    <col min="3077" max="3077" width="9.140625" style="2"/>
    <col min="3078" max="3078" width="18" style="2" bestFit="1" customWidth="1"/>
    <col min="3079" max="3079" width="46.85546875" style="2" customWidth="1"/>
    <col min="3080" max="3080" width="14.85546875" style="2" customWidth="1"/>
    <col min="3081" max="3081" width="9.28515625" style="2" customWidth="1"/>
    <col min="3082" max="3083" width="11.28515625" style="2" customWidth="1"/>
    <col min="3084" max="3084" width="9.140625" style="2"/>
    <col min="3085" max="3085" width="9.5703125" style="2" customWidth="1"/>
    <col min="3086" max="3086" width="5.140625" style="2" bestFit="1" customWidth="1"/>
    <col min="3087" max="3087" width="17.5703125" style="2" customWidth="1"/>
    <col min="3088" max="3088" width="8.28515625" style="2" customWidth="1"/>
    <col min="3089" max="3089" width="9.140625" style="2"/>
    <col min="3090" max="3090" width="14" style="2" customWidth="1"/>
    <col min="3091" max="3091" width="26.28515625" style="2" customWidth="1"/>
    <col min="3092" max="3092" width="14.85546875" style="2" customWidth="1"/>
    <col min="3093" max="3093" width="9.28515625" style="2" customWidth="1"/>
    <col min="3094" max="3094" width="12" style="2" customWidth="1"/>
    <col min="3095" max="3095" width="11.28515625" style="2" customWidth="1"/>
    <col min="3096" max="3096" width="9.140625" style="2"/>
    <col min="3097" max="3097" width="9" style="2" customWidth="1"/>
    <col min="3098" max="3098" width="5.140625" style="2" bestFit="1" customWidth="1"/>
    <col min="3099" max="3099" width="17.5703125" style="2" customWidth="1"/>
    <col min="3100" max="3100" width="8.28515625" style="2" customWidth="1"/>
    <col min="3101" max="3101" width="9.140625" style="2"/>
    <col min="3102" max="3102" width="10" style="2" customWidth="1"/>
    <col min="3103" max="3103" width="23.42578125" style="2" customWidth="1"/>
    <col min="3104" max="3104" width="14.85546875" style="2" customWidth="1"/>
    <col min="3105" max="3105" width="9.28515625" style="2" customWidth="1"/>
    <col min="3106" max="3106" width="12" style="2" customWidth="1"/>
    <col min="3107" max="3107" width="11.28515625" style="2" customWidth="1"/>
    <col min="3108" max="3328" width="9.140625" style="2"/>
    <col min="3329" max="3329" width="9.42578125" style="2" customWidth="1"/>
    <col min="3330" max="3330" width="5.140625" style="2" bestFit="1" customWidth="1"/>
    <col min="3331" max="3331" width="17.5703125" style="2" customWidth="1"/>
    <col min="3332" max="3332" width="8.28515625" style="2" customWidth="1"/>
    <col min="3333" max="3333" width="9.140625" style="2"/>
    <col min="3334" max="3334" width="18" style="2" bestFit="1" customWidth="1"/>
    <col min="3335" max="3335" width="46.85546875" style="2" customWidth="1"/>
    <col min="3336" max="3336" width="14.85546875" style="2" customWidth="1"/>
    <col min="3337" max="3337" width="9.28515625" style="2" customWidth="1"/>
    <col min="3338" max="3339" width="11.28515625" style="2" customWidth="1"/>
    <col min="3340" max="3340" width="9.140625" style="2"/>
    <col min="3341" max="3341" width="9.5703125" style="2" customWidth="1"/>
    <col min="3342" max="3342" width="5.140625" style="2" bestFit="1" customWidth="1"/>
    <col min="3343" max="3343" width="17.5703125" style="2" customWidth="1"/>
    <col min="3344" max="3344" width="8.28515625" style="2" customWidth="1"/>
    <col min="3345" max="3345" width="9.140625" style="2"/>
    <col min="3346" max="3346" width="14" style="2" customWidth="1"/>
    <col min="3347" max="3347" width="26.28515625" style="2" customWidth="1"/>
    <col min="3348" max="3348" width="14.85546875" style="2" customWidth="1"/>
    <col min="3349" max="3349" width="9.28515625" style="2" customWidth="1"/>
    <col min="3350" max="3350" width="12" style="2" customWidth="1"/>
    <col min="3351" max="3351" width="11.28515625" style="2" customWidth="1"/>
    <col min="3352" max="3352" width="9.140625" style="2"/>
    <col min="3353" max="3353" width="9" style="2" customWidth="1"/>
    <col min="3354" max="3354" width="5.140625" style="2" bestFit="1" customWidth="1"/>
    <col min="3355" max="3355" width="17.5703125" style="2" customWidth="1"/>
    <col min="3356" max="3356" width="8.28515625" style="2" customWidth="1"/>
    <col min="3357" max="3357" width="9.140625" style="2"/>
    <col min="3358" max="3358" width="10" style="2" customWidth="1"/>
    <col min="3359" max="3359" width="23.42578125" style="2" customWidth="1"/>
    <col min="3360" max="3360" width="14.85546875" style="2" customWidth="1"/>
    <col min="3361" max="3361" width="9.28515625" style="2" customWidth="1"/>
    <col min="3362" max="3362" width="12" style="2" customWidth="1"/>
    <col min="3363" max="3363" width="11.28515625" style="2" customWidth="1"/>
    <col min="3364" max="3584" width="9.140625" style="2"/>
    <col min="3585" max="3585" width="9.42578125" style="2" customWidth="1"/>
    <col min="3586" max="3586" width="5.140625" style="2" bestFit="1" customWidth="1"/>
    <col min="3587" max="3587" width="17.5703125" style="2" customWidth="1"/>
    <col min="3588" max="3588" width="8.28515625" style="2" customWidth="1"/>
    <col min="3589" max="3589" width="9.140625" style="2"/>
    <col min="3590" max="3590" width="18" style="2" bestFit="1" customWidth="1"/>
    <col min="3591" max="3591" width="46.85546875" style="2" customWidth="1"/>
    <col min="3592" max="3592" width="14.85546875" style="2" customWidth="1"/>
    <col min="3593" max="3593" width="9.28515625" style="2" customWidth="1"/>
    <col min="3594" max="3595" width="11.28515625" style="2" customWidth="1"/>
    <col min="3596" max="3596" width="9.140625" style="2"/>
    <col min="3597" max="3597" width="9.5703125" style="2" customWidth="1"/>
    <col min="3598" max="3598" width="5.140625" style="2" bestFit="1" customWidth="1"/>
    <col min="3599" max="3599" width="17.5703125" style="2" customWidth="1"/>
    <col min="3600" max="3600" width="8.28515625" style="2" customWidth="1"/>
    <col min="3601" max="3601" width="9.140625" style="2"/>
    <col min="3602" max="3602" width="14" style="2" customWidth="1"/>
    <col min="3603" max="3603" width="26.28515625" style="2" customWidth="1"/>
    <col min="3604" max="3604" width="14.85546875" style="2" customWidth="1"/>
    <col min="3605" max="3605" width="9.28515625" style="2" customWidth="1"/>
    <col min="3606" max="3606" width="12" style="2" customWidth="1"/>
    <col min="3607" max="3607" width="11.28515625" style="2" customWidth="1"/>
    <col min="3608" max="3608" width="9.140625" style="2"/>
    <col min="3609" max="3609" width="9" style="2" customWidth="1"/>
    <col min="3610" max="3610" width="5.140625" style="2" bestFit="1" customWidth="1"/>
    <col min="3611" max="3611" width="17.5703125" style="2" customWidth="1"/>
    <col min="3612" max="3612" width="8.28515625" style="2" customWidth="1"/>
    <col min="3613" max="3613" width="9.140625" style="2"/>
    <col min="3614" max="3614" width="10" style="2" customWidth="1"/>
    <col min="3615" max="3615" width="23.42578125" style="2" customWidth="1"/>
    <col min="3616" max="3616" width="14.85546875" style="2" customWidth="1"/>
    <col min="3617" max="3617" width="9.28515625" style="2" customWidth="1"/>
    <col min="3618" max="3618" width="12" style="2" customWidth="1"/>
    <col min="3619" max="3619" width="11.28515625" style="2" customWidth="1"/>
    <col min="3620" max="3840" width="9.140625" style="2"/>
    <col min="3841" max="3841" width="9.42578125" style="2" customWidth="1"/>
    <col min="3842" max="3842" width="5.140625" style="2" bestFit="1" customWidth="1"/>
    <col min="3843" max="3843" width="17.5703125" style="2" customWidth="1"/>
    <col min="3844" max="3844" width="8.28515625" style="2" customWidth="1"/>
    <col min="3845" max="3845" width="9.140625" style="2"/>
    <col min="3846" max="3846" width="18" style="2" bestFit="1" customWidth="1"/>
    <col min="3847" max="3847" width="46.85546875" style="2" customWidth="1"/>
    <col min="3848" max="3848" width="14.85546875" style="2" customWidth="1"/>
    <col min="3849" max="3849" width="9.28515625" style="2" customWidth="1"/>
    <col min="3850" max="3851" width="11.28515625" style="2" customWidth="1"/>
    <col min="3852" max="3852" width="9.140625" style="2"/>
    <col min="3853" max="3853" width="9.5703125" style="2" customWidth="1"/>
    <col min="3854" max="3854" width="5.140625" style="2" bestFit="1" customWidth="1"/>
    <col min="3855" max="3855" width="17.5703125" style="2" customWidth="1"/>
    <col min="3856" max="3856" width="8.28515625" style="2" customWidth="1"/>
    <col min="3857" max="3857" width="9.140625" style="2"/>
    <col min="3858" max="3858" width="14" style="2" customWidth="1"/>
    <col min="3859" max="3859" width="26.28515625" style="2" customWidth="1"/>
    <col min="3860" max="3860" width="14.85546875" style="2" customWidth="1"/>
    <col min="3861" max="3861" width="9.28515625" style="2" customWidth="1"/>
    <col min="3862" max="3862" width="12" style="2" customWidth="1"/>
    <col min="3863" max="3863" width="11.28515625" style="2" customWidth="1"/>
    <col min="3864" max="3864" width="9.140625" style="2"/>
    <col min="3865" max="3865" width="9" style="2" customWidth="1"/>
    <col min="3866" max="3866" width="5.140625" style="2" bestFit="1" customWidth="1"/>
    <col min="3867" max="3867" width="17.5703125" style="2" customWidth="1"/>
    <col min="3868" max="3868" width="8.28515625" style="2" customWidth="1"/>
    <col min="3869" max="3869" width="9.140625" style="2"/>
    <col min="3870" max="3870" width="10" style="2" customWidth="1"/>
    <col min="3871" max="3871" width="23.42578125" style="2" customWidth="1"/>
    <col min="3872" max="3872" width="14.85546875" style="2" customWidth="1"/>
    <col min="3873" max="3873" width="9.28515625" style="2" customWidth="1"/>
    <col min="3874" max="3874" width="12" style="2" customWidth="1"/>
    <col min="3875" max="3875" width="11.28515625" style="2" customWidth="1"/>
    <col min="3876" max="4096" width="9.140625" style="2"/>
    <col min="4097" max="4097" width="9.42578125" style="2" customWidth="1"/>
    <col min="4098" max="4098" width="5.140625" style="2" bestFit="1" customWidth="1"/>
    <col min="4099" max="4099" width="17.5703125" style="2" customWidth="1"/>
    <col min="4100" max="4100" width="8.28515625" style="2" customWidth="1"/>
    <col min="4101" max="4101" width="9.140625" style="2"/>
    <col min="4102" max="4102" width="18" style="2" bestFit="1" customWidth="1"/>
    <col min="4103" max="4103" width="46.85546875" style="2" customWidth="1"/>
    <col min="4104" max="4104" width="14.85546875" style="2" customWidth="1"/>
    <col min="4105" max="4105" width="9.28515625" style="2" customWidth="1"/>
    <col min="4106" max="4107" width="11.28515625" style="2" customWidth="1"/>
    <col min="4108" max="4108" width="9.140625" style="2"/>
    <col min="4109" max="4109" width="9.5703125" style="2" customWidth="1"/>
    <col min="4110" max="4110" width="5.140625" style="2" bestFit="1" customWidth="1"/>
    <col min="4111" max="4111" width="17.5703125" style="2" customWidth="1"/>
    <col min="4112" max="4112" width="8.28515625" style="2" customWidth="1"/>
    <col min="4113" max="4113" width="9.140625" style="2"/>
    <col min="4114" max="4114" width="14" style="2" customWidth="1"/>
    <col min="4115" max="4115" width="26.28515625" style="2" customWidth="1"/>
    <col min="4116" max="4116" width="14.85546875" style="2" customWidth="1"/>
    <col min="4117" max="4117" width="9.28515625" style="2" customWidth="1"/>
    <col min="4118" max="4118" width="12" style="2" customWidth="1"/>
    <col min="4119" max="4119" width="11.28515625" style="2" customWidth="1"/>
    <col min="4120" max="4120" width="9.140625" style="2"/>
    <col min="4121" max="4121" width="9" style="2" customWidth="1"/>
    <col min="4122" max="4122" width="5.140625" style="2" bestFit="1" customWidth="1"/>
    <col min="4123" max="4123" width="17.5703125" style="2" customWidth="1"/>
    <col min="4124" max="4124" width="8.28515625" style="2" customWidth="1"/>
    <col min="4125" max="4125" width="9.140625" style="2"/>
    <col min="4126" max="4126" width="10" style="2" customWidth="1"/>
    <col min="4127" max="4127" width="23.42578125" style="2" customWidth="1"/>
    <col min="4128" max="4128" width="14.85546875" style="2" customWidth="1"/>
    <col min="4129" max="4129" width="9.28515625" style="2" customWidth="1"/>
    <col min="4130" max="4130" width="12" style="2" customWidth="1"/>
    <col min="4131" max="4131" width="11.28515625" style="2" customWidth="1"/>
    <col min="4132" max="4352" width="9.140625" style="2"/>
    <col min="4353" max="4353" width="9.42578125" style="2" customWidth="1"/>
    <col min="4354" max="4354" width="5.140625" style="2" bestFit="1" customWidth="1"/>
    <col min="4355" max="4355" width="17.5703125" style="2" customWidth="1"/>
    <col min="4356" max="4356" width="8.28515625" style="2" customWidth="1"/>
    <col min="4357" max="4357" width="9.140625" style="2"/>
    <col min="4358" max="4358" width="18" style="2" bestFit="1" customWidth="1"/>
    <col min="4359" max="4359" width="46.85546875" style="2" customWidth="1"/>
    <col min="4360" max="4360" width="14.85546875" style="2" customWidth="1"/>
    <col min="4361" max="4361" width="9.28515625" style="2" customWidth="1"/>
    <col min="4362" max="4363" width="11.28515625" style="2" customWidth="1"/>
    <col min="4364" max="4364" width="9.140625" style="2"/>
    <col min="4365" max="4365" width="9.5703125" style="2" customWidth="1"/>
    <col min="4366" max="4366" width="5.140625" style="2" bestFit="1" customWidth="1"/>
    <col min="4367" max="4367" width="17.5703125" style="2" customWidth="1"/>
    <col min="4368" max="4368" width="8.28515625" style="2" customWidth="1"/>
    <col min="4369" max="4369" width="9.140625" style="2"/>
    <col min="4370" max="4370" width="14" style="2" customWidth="1"/>
    <col min="4371" max="4371" width="26.28515625" style="2" customWidth="1"/>
    <col min="4372" max="4372" width="14.85546875" style="2" customWidth="1"/>
    <col min="4373" max="4373" width="9.28515625" style="2" customWidth="1"/>
    <col min="4374" max="4374" width="12" style="2" customWidth="1"/>
    <col min="4375" max="4375" width="11.28515625" style="2" customWidth="1"/>
    <col min="4376" max="4376" width="9.140625" style="2"/>
    <col min="4377" max="4377" width="9" style="2" customWidth="1"/>
    <col min="4378" max="4378" width="5.140625" style="2" bestFit="1" customWidth="1"/>
    <col min="4379" max="4379" width="17.5703125" style="2" customWidth="1"/>
    <col min="4380" max="4380" width="8.28515625" style="2" customWidth="1"/>
    <col min="4381" max="4381" width="9.140625" style="2"/>
    <col min="4382" max="4382" width="10" style="2" customWidth="1"/>
    <col min="4383" max="4383" width="23.42578125" style="2" customWidth="1"/>
    <col min="4384" max="4384" width="14.85546875" style="2" customWidth="1"/>
    <col min="4385" max="4385" width="9.28515625" style="2" customWidth="1"/>
    <col min="4386" max="4386" width="12" style="2" customWidth="1"/>
    <col min="4387" max="4387" width="11.28515625" style="2" customWidth="1"/>
    <col min="4388" max="4608" width="9.140625" style="2"/>
    <col min="4609" max="4609" width="9.42578125" style="2" customWidth="1"/>
    <col min="4610" max="4610" width="5.140625" style="2" bestFit="1" customWidth="1"/>
    <col min="4611" max="4611" width="17.5703125" style="2" customWidth="1"/>
    <col min="4612" max="4612" width="8.28515625" style="2" customWidth="1"/>
    <col min="4613" max="4613" width="9.140625" style="2"/>
    <col min="4614" max="4614" width="18" style="2" bestFit="1" customWidth="1"/>
    <col min="4615" max="4615" width="46.85546875" style="2" customWidth="1"/>
    <col min="4616" max="4616" width="14.85546875" style="2" customWidth="1"/>
    <col min="4617" max="4617" width="9.28515625" style="2" customWidth="1"/>
    <col min="4618" max="4619" width="11.28515625" style="2" customWidth="1"/>
    <col min="4620" max="4620" width="9.140625" style="2"/>
    <col min="4621" max="4621" width="9.5703125" style="2" customWidth="1"/>
    <col min="4622" max="4622" width="5.140625" style="2" bestFit="1" customWidth="1"/>
    <col min="4623" max="4623" width="17.5703125" style="2" customWidth="1"/>
    <col min="4624" max="4624" width="8.28515625" style="2" customWidth="1"/>
    <col min="4625" max="4625" width="9.140625" style="2"/>
    <col min="4626" max="4626" width="14" style="2" customWidth="1"/>
    <col min="4627" max="4627" width="26.28515625" style="2" customWidth="1"/>
    <col min="4628" max="4628" width="14.85546875" style="2" customWidth="1"/>
    <col min="4629" max="4629" width="9.28515625" style="2" customWidth="1"/>
    <col min="4630" max="4630" width="12" style="2" customWidth="1"/>
    <col min="4631" max="4631" width="11.28515625" style="2" customWidth="1"/>
    <col min="4632" max="4632" width="9.140625" style="2"/>
    <col min="4633" max="4633" width="9" style="2" customWidth="1"/>
    <col min="4634" max="4634" width="5.140625" style="2" bestFit="1" customWidth="1"/>
    <col min="4635" max="4635" width="17.5703125" style="2" customWidth="1"/>
    <col min="4636" max="4636" width="8.28515625" style="2" customWidth="1"/>
    <col min="4637" max="4637" width="9.140625" style="2"/>
    <col min="4638" max="4638" width="10" style="2" customWidth="1"/>
    <col min="4639" max="4639" width="23.42578125" style="2" customWidth="1"/>
    <col min="4640" max="4640" width="14.85546875" style="2" customWidth="1"/>
    <col min="4641" max="4641" width="9.28515625" style="2" customWidth="1"/>
    <col min="4642" max="4642" width="12" style="2" customWidth="1"/>
    <col min="4643" max="4643" width="11.28515625" style="2" customWidth="1"/>
    <col min="4644" max="4864" width="9.140625" style="2"/>
    <col min="4865" max="4865" width="9.42578125" style="2" customWidth="1"/>
    <col min="4866" max="4866" width="5.140625" style="2" bestFit="1" customWidth="1"/>
    <col min="4867" max="4867" width="17.5703125" style="2" customWidth="1"/>
    <col min="4868" max="4868" width="8.28515625" style="2" customWidth="1"/>
    <col min="4869" max="4869" width="9.140625" style="2"/>
    <col min="4870" max="4870" width="18" style="2" bestFit="1" customWidth="1"/>
    <col min="4871" max="4871" width="46.85546875" style="2" customWidth="1"/>
    <col min="4872" max="4872" width="14.85546875" style="2" customWidth="1"/>
    <col min="4873" max="4873" width="9.28515625" style="2" customWidth="1"/>
    <col min="4874" max="4875" width="11.28515625" style="2" customWidth="1"/>
    <col min="4876" max="4876" width="9.140625" style="2"/>
    <col min="4877" max="4877" width="9.5703125" style="2" customWidth="1"/>
    <col min="4878" max="4878" width="5.140625" style="2" bestFit="1" customWidth="1"/>
    <col min="4879" max="4879" width="17.5703125" style="2" customWidth="1"/>
    <col min="4880" max="4880" width="8.28515625" style="2" customWidth="1"/>
    <col min="4881" max="4881" width="9.140625" style="2"/>
    <col min="4882" max="4882" width="14" style="2" customWidth="1"/>
    <col min="4883" max="4883" width="26.28515625" style="2" customWidth="1"/>
    <col min="4884" max="4884" width="14.85546875" style="2" customWidth="1"/>
    <col min="4885" max="4885" width="9.28515625" style="2" customWidth="1"/>
    <col min="4886" max="4886" width="12" style="2" customWidth="1"/>
    <col min="4887" max="4887" width="11.28515625" style="2" customWidth="1"/>
    <col min="4888" max="4888" width="9.140625" style="2"/>
    <col min="4889" max="4889" width="9" style="2" customWidth="1"/>
    <col min="4890" max="4890" width="5.140625" style="2" bestFit="1" customWidth="1"/>
    <col min="4891" max="4891" width="17.5703125" style="2" customWidth="1"/>
    <col min="4892" max="4892" width="8.28515625" style="2" customWidth="1"/>
    <col min="4893" max="4893" width="9.140625" style="2"/>
    <col min="4894" max="4894" width="10" style="2" customWidth="1"/>
    <col min="4895" max="4895" width="23.42578125" style="2" customWidth="1"/>
    <col min="4896" max="4896" width="14.85546875" style="2" customWidth="1"/>
    <col min="4897" max="4897" width="9.28515625" style="2" customWidth="1"/>
    <col min="4898" max="4898" width="12" style="2" customWidth="1"/>
    <col min="4899" max="4899" width="11.28515625" style="2" customWidth="1"/>
    <col min="4900" max="5120" width="9.140625" style="2"/>
    <col min="5121" max="5121" width="9.42578125" style="2" customWidth="1"/>
    <col min="5122" max="5122" width="5.140625" style="2" bestFit="1" customWidth="1"/>
    <col min="5123" max="5123" width="17.5703125" style="2" customWidth="1"/>
    <col min="5124" max="5124" width="8.28515625" style="2" customWidth="1"/>
    <col min="5125" max="5125" width="9.140625" style="2"/>
    <col min="5126" max="5126" width="18" style="2" bestFit="1" customWidth="1"/>
    <col min="5127" max="5127" width="46.85546875" style="2" customWidth="1"/>
    <col min="5128" max="5128" width="14.85546875" style="2" customWidth="1"/>
    <col min="5129" max="5129" width="9.28515625" style="2" customWidth="1"/>
    <col min="5130" max="5131" width="11.28515625" style="2" customWidth="1"/>
    <col min="5132" max="5132" width="9.140625" style="2"/>
    <col min="5133" max="5133" width="9.5703125" style="2" customWidth="1"/>
    <col min="5134" max="5134" width="5.140625" style="2" bestFit="1" customWidth="1"/>
    <col min="5135" max="5135" width="17.5703125" style="2" customWidth="1"/>
    <col min="5136" max="5136" width="8.28515625" style="2" customWidth="1"/>
    <col min="5137" max="5137" width="9.140625" style="2"/>
    <col min="5138" max="5138" width="14" style="2" customWidth="1"/>
    <col min="5139" max="5139" width="26.28515625" style="2" customWidth="1"/>
    <col min="5140" max="5140" width="14.85546875" style="2" customWidth="1"/>
    <col min="5141" max="5141" width="9.28515625" style="2" customWidth="1"/>
    <col min="5142" max="5142" width="12" style="2" customWidth="1"/>
    <col min="5143" max="5143" width="11.28515625" style="2" customWidth="1"/>
    <col min="5144" max="5144" width="9.140625" style="2"/>
    <col min="5145" max="5145" width="9" style="2" customWidth="1"/>
    <col min="5146" max="5146" width="5.140625" style="2" bestFit="1" customWidth="1"/>
    <col min="5147" max="5147" width="17.5703125" style="2" customWidth="1"/>
    <col min="5148" max="5148" width="8.28515625" style="2" customWidth="1"/>
    <col min="5149" max="5149" width="9.140625" style="2"/>
    <col min="5150" max="5150" width="10" style="2" customWidth="1"/>
    <col min="5151" max="5151" width="23.42578125" style="2" customWidth="1"/>
    <col min="5152" max="5152" width="14.85546875" style="2" customWidth="1"/>
    <col min="5153" max="5153" width="9.28515625" style="2" customWidth="1"/>
    <col min="5154" max="5154" width="12" style="2" customWidth="1"/>
    <col min="5155" max="5155" width="11.28515625" style="2" customWidth="1"/>
    <col min="5156" max="5376" width="9.140625" style="2"/>
    <col min="5377" max="5377" width="9.42578125" style="2" customWidth="1"/>
    <col min="5378" max="5378" width="5.140625" style="2" bestFit="1" customWidth="1"/>
    <col min="5379" max="5379" width="17.5703125" style="2" customWidth="1"/>
    <col min="5380" max="5380" width="8.28515625" style="2" customWidth="1"/>
    <col min="5381" max="5381" width="9.140625" style="2"/>
    <col min="5382" max="5382" width="18" style="2" bestFit="1" customWidth="1"/>
    <col min="5383" max="5383" width="46.85546875" style="2" customWidth="1"/>
    <col min="5384" max="5384" width="14.85546875" style="2" customWidth="1"/>
    <col min="5385" max="5385" width="9.28515625" style="2" customWidth="1"/>
    <col min="5386" max="5387" width="11.28515625" style="2" customWidth="1"/>
    <col min="5388" max="5388" width="9.140625" style="2"/>
    <col min="5389" max="5389" width="9.5703125" style="2" customWidth="1"/>
    <col min="5390" max="5390" width="5.140625" style="2" bestFit="1" customWidth="1"/>
    <col min="5391" max="5391" width="17.5703125" style="2" customWidth="1"/>
    <col min="5392" max="5392" width="8.28515625" style="2" customWidth="1"/>
    <col min="5393" max="5393" width="9.140625" style="2"/>
    <col min="5394" max="5394" width="14" style="2" customWidth="1"/>
    <col min="5395" max="5395" width="26.28515625" style="2" customWidth="1"/>
    <col min="5396" max="5396" width="14.85546875" style="2" customWidth="1"/>
    <col min="5397" max="5397" width="9.28515625" style="2" customWidth="1"/>
    <col min="5398" max="5398" width="12" style="2" customWidth="1"/>
    <col min="5399" max="5399" width="11.28515625" style="2" customWidth="1"/>
    <col min="5400" max="5400" width="9.140625" style="2"/>
    <col min="5401" max="5401" width="9" style="2" customWidth="1"/>
    <col min="5402" max="5402" width="5.140625" style="2" bestFit="1" customWidth="1"/>
    <col min="5403" max="5403" width="17.5703125" style="2" customWidth="1"/>
    <col min="5404" max="5404" width="8.28515625" style="2" customWidth="1"/>
    <col min="5405" max="5405" width="9.140625" style="2"/>
    <col min="5406" max="5406" width="10" style="2" customWidth="1"/>
    <col min="5407" max="5407" width="23.42578125" style="2" customWidth="1"/>
    <col min="5408" max="5408" width="14.85546875" style="2" customWidth="1"/>
    <col min="5409" max="5409" width="9.28515625" style="2" customWidth="1"/>
    <col min="5410" max="5410" width="12" style="2" customWidth="1"/>
    <col min="5411" max="5411" width="11.28515625" style="2" customWidth="1"/>
    <col min="5412" max="5632" width="9.140625" style="2"/>
    <col min="5633" max="5633" width="9.42578125" style="2" customWidth="1"/>
    <col min="5634" max="5634" width="5.140625" style="2" bestFit="1" customWidth="1"/>
    <col min="5635" max="5635" width="17.5703125" style="2" customWidth="1"/>
    <col min="5636" max="5636" width="8.28515625" style="2" customWidth="1"/>
    <col min="5637" max="5637" width="9.140625" style="2"/>
    <col min="5638" max="5638" width="18" style="2" bestFit="1" customWidth="1"/>
    <col min="5639" max="5639" width="46.85546875" style="2" customWidth="1"/>
    <col min="5640" max="5640" width="14.85546875" style="2" customWidth="1"/>
    <col min="5641" max="5641" width="9.28515625" style="2" customWidth="1"/>
    <col min="5642" max="5643" width="11.28515625" style="2" customWidth="1"/>
    <col min="5644" max="5644" width="9.140625" style="2"/>
    <col min="5645" max="5645" width="9.5703125" style="2" customWidth="1"/>
    <col min="5646" max="5646" width="5.140625" style="2" bestFit="1" customWidth="1"/>
    <col min="5647" max="5647" width="17.5703125" style="2" customWidth="1"/>
    <col min="5648" max="5648" width="8.28515625" style="2" customWidth="1"/>
    <col min="5649" max="5649" width="9.140625" style="2"/>
    <col min="5650" max="5650" width="14" style="2" customWidth="1"/>
    <col min="5651" max="5651" width="26.28515625" style="2" customWidth="1"/>
    <col min="5652" max="5652" width="14.85546875" style="2" customWidth="1"/>
    <col min="5653" max="5653" width="9.28515625" style="2" customWidth="1"/>
    <col min="5654" max="5654" width="12" style="2" customWidth="1"/>
    <col min="5655" max="5655" width="11.28515625" style="2" customWidth="1"/>
    <col min="5656" max="5656" width="9.140625" style="2"/>
    <col min="5657" max="5657" width="9" style="2" customWidth="1"/>
    <col min="5658" max="5658" width="5.140625" style="2" bestFit="1" customWidth="1"/>
    <col min="5659" max="5659" width="17.5703125" style="2" customWidth="1"/>
    <col min="5660" max="5660" width="8.28515625" style="2" customWidth="1"/>
    <col min="5661" max="5661" width="9.140625" style="2"/>
    <col min="5662" max="5662" width="10" style="2" customWidth="1"/>
    <col min="5663" max="5663" width="23.42578125" style="2" customWidth="1"/>
    <col min="5664" max="5664" width="14.85546875" style="2" customWidth="1"/>
    <col min="5665" max="5665" width="9.28515625" style="2" customWidth="1"/>
    <col min="5666" max="5666" width="12" style="2" customWidth="1"/>
    <col min="5667" max="5667" width="11.28515625" style="2" customWidth="1"/>
    <col min="5668" max="5888" width="9.140625" style="2"/>
    <col min="5889" max="5889" width="9.42578125" style="2" customWidth="1"/>
    <col min="5890" max="5890" width="5.140625" style="2" bestFit="1" customWidth="1"/>
    <col min="5891" max="5891" width="17.5703125" style="2" customWidth="1"/>
    <col min="5892" max="5892" width="8.28515625" style="2" customWidth="1"/>
    <col min="5893" max="5893" width="9.140625" style="2"/>
    <col min="5894" max="5894" width="18" style="2" bestFit="1" customWidth="1"/>
    <col min="5895" max="5895" width="46.85546875" style="2" customWidth="1"/>
    <col min="5896" max="5896" width="14.85546875" style="2" customWidth="1"/>
    <col min="5897" max="5897" width="9.28515625" style="2" customWidth="1"/>
    <col min="5898" max="5899" width="11.28515625" style="2" customWidth="1"/>
    <col min="5900" max="5900" width="9.140625" style="2"/>
    <col min="5901" max="5901" width="9.5703125" style="2" customWidth="1"/>
    <col min="5902" max="5902" width="5.140625" style="2" bestFit="1" customWidth="1"/>
    <col min="5903" max="5903" width="17.5703125" style="2" customWidth="1"/>
    <col min="5904" max="5904" width="8.28515625" style="2" customWidth="1"/>
    <col min="5905" max="5905" width="9.140625" style="2"/>
    <col min="5906" max="5906" width="14" style="2" customWidth="1"/>
    <col min="5907" max="5907" width="26.28515625" style="2" customWidth="1"/>
    <col min="5908" max="5908" width="14.85546875" style="2" customWidth="1"/>
    <col min="5909" max="5909" width="9.28515625" style="2" customWidth="1"/>
    <col min="5910" max="5910" width="12" style="2" customWidth="1"/>
    <col min="5911" max="5911" width="11.28515625" style="2" customWidth="1"/>
    <col min="5912" max="5912" width="9.140625" style="2"/>
    <col min="5913" max="5913" width="9" style="2" customWidth="1"/>
    <col min="5914" max="5914" width="5.140625" style="2" bestFit="1" customWidth="1"/>
    <col min="5915" max="5915" width="17.5703125" style="2" customWidth="1"/>
    <col min="5916" max="5916" width="8.28515625" style="2" customWidth="1"/>
    <col min="5917" max="5917" width="9.140625" style="2"/>
    <col min="5918" max="5918" width="10" style="2" customWidth="1"/>
    <col min="5919" max="5919" width="23.42578125" style="2" customWidth="1"/>
    <col min="5920" max="5920" width="14.85546875" style="2" customWidth="1"/>
    <col min="5921" max="5921" width="9.28515625" style="2" customWidth="1"/>
    <col min="5922" max="5922" width="12" style="2" customWidth="1"/>
    <col min="5923" max="5923" width="11.28515625" style="2" customWidth="1"/>
    <col min="5924" max="6144" width="9.140625" style="2"/>
    <col min="6145" max="6145" width="9.42578125" style="2" customWidth="1"/>
    <col min="6146" max="6146" width="5.140625" style="2" bestFit="1" customWidth="1"/>
    <col min="6147" max="6147" width="17.5703125" style="2" customWidth="1"/>
    <col min="6148" max="6148" width="8.28515625" style="2" customWidth="1"/>
    <col min="6149" max="6149" width="9.140625" style="2"/>
    <col min="6150" max="6150" width="18" style="2" bestFit="1" customWidth="1"/>
    <col min="6151" max="6151" width="46.85546875" style="2" customWidth="1"/>
    <col min="6152" max="6152" width="14.85546875" style="2" customWidth="1"/>
    <col min="6153" max="6153" width="9.28515625" style="2" customWidth="1"/>
    <col min="6154" max="6155" width="11.28515625" style="2" customWidth="1"/>
    <col min="6156" max="6156" width="9.140625" style="2"/>
    <col min="6157" max="6157" width="9.5703125" style="2" customWidth="1"/>
    <col min="6158" max="6158" width="5.140625" style="2" bestFit="1" customWidth="1"/>
    <col min="6159" max="6159" width="17.5703125" style="2" customWidth="1"/>
    <col min="6160" max="6160" width="8.28515625" style="2" customWidth="1"/>
    <col min="6161" max="6161" width="9.140625" style="2"/>
    <col min="6162" max="6162" width="14" style="2" customWidth="1"/>
    <col min="6163" max="6163" width="26.28515625" style="2" customWidth="1"/>
    <col min="6164" max="6164" width="14.85546875" style="2" customWidth="1"/>
    <col min="6165" max="6165" width="9.28515625" style="2" customWidth="1"/>
    <col min="6166" max="6166" width="12" style="2" customWidth="1"/>
    <col min="6167" max="6167" width="11.28515625" style="2" customWidth="1"/>
    <col min="6168" max="6168" width="9.140625" style="2"/>
    <col min="6169" max="6169" width="9" style="2" customWidth="1"/>
    <col min="6170" max="6170" width="5.140625" style="2" bestFit="1" customWidth="1"/>
    <col min="6171" max="6171" width="17.5703125" style="2" customWidth="1"/>
    <col min="6172" max="6172" width="8.28515625" style="2" customWidth="1"/>
    <col min="6173" max="6173" width="9.140625" style="2"/>
    <col min="6174" max="6174" width="10" style="2" customWidth="1"/>
    <col min="6175" max="6175" width="23.42578125" style="2" customWidth="1"/>
    <col min="6176" max="6176" width="14.85546875" style="2" customWidth="1"/>
    <col min="6177" max="6177" width="9.28515625" style="2" customWidth="1"/>
    <col min="6178" max="6178" width="12" style="2" customWidth="1"/>
    <col min="6179" max="6179" width="11.28515625" style="2" customWidth="1"/>
    <col min="6180" max="6400" width="9.140625" style="2"/>
    <col min="6401" max="6401" width="9.42578125" style="2" customWidth="1"/>
    <col min="6402" max="6402" width="5.140625" style="2" bestFit="1" customWidth="1"/>
    <col min="6403" max="6403" width="17.5703125" style="2" customWidth="1"/>
    <col min="6404" max="6404" width="8.28515625" style="2" customWidth="1"/>
    <col min="6405" max="6405" width="9.140625" style="2"/>
    <col min="6406" max="6406" width="18" style="2" bestFit="1" customWidth="1"/>
    <col min="6407" max="6407" width="46.85546875" style="2" customWidth="1"/>
    <col min="6408" max="6408" width="14.85546875" style="2" customWidth="1"/>
    <col min="6409" max="6409" width="9.28515625" style="2" customWidth="1"/>
    <col min="6410" max="6411" width="11.28515625" style="2" customWidth="1"/>
    <col min="6412" max="6412" width="9.140625" style="2"/>
    <col min="6413" max="6413" width="9.5703125" style="2" customWidth="1"/>
    <col min="6414" max="6414" width="5.140625" style="2" bestFit="1" customWidth="1"/>
    <col min="6415" max="6415" width="17.5703125" style="2" customWidth="1"/>
    <col min="6416" max="6416" width="8.28515625" style="2" customWidth="1"/>
    <col min="6417" max="6417" width="9.140625" style="2"/>
    <col min="6418" max="6418" width="14" style="2" customWidth="1"/>
    <col min="6419" max="6419" width="26.28515625" style="2" customWidth="1"/>
    <col min="6420" max="6420" width="14.85546875" style="2" customWidth="1"/>
    <col min="6421" max="6421" width="9.28515625" style="2" customWidth="1"/>
    <col min="6422" max="6422" width="12" style="2" customWidth="1"/>
    <col min="6423" max="6423" width="11.28515625" style="2" customWidth="1"/>
    <col min="6424" max="6424" width="9.140625" style="2"/>
    <col min="6425" max="6425" width="9" style="2" customWidth="1"/>
    <col min="6426" max="6426" width="5.140625" style="2" bestFit="1" customWidth="1"/>
    <col min="6427" max="6427" width="17.5703125" style="2" customWidth="1"/>
    <col min="6428" max="6428" width="8.28515625" style="2" customWidth="1"/>
    <col min="6429" max="6429" width="9.140625" style="2"/>
    <col min="6430" max="6430" width="10" style="2" customWidth="1"/>
    <col min="6431" max="6431" width="23.42578125" style="2" customWidth="1"/>
    <col min="6432" max="6432" width="14.85546875" style="2" customWidth="1"/>
    <col min="6433" max="6433" width="9.28515625" style="2" customWidth="1"/>
    <col min="6434" max="6434" width="12" style="2" customWidth="1"/>
    <col min="6435" max="6435" width="11.28515625" style="2" customWidth="1"/>
    <col min="6436" max="6656" width="9.140625" style="2"/>
    <col min="6657" max="6657" width="9.42578125" style="2" customWidth="1"/>
    <col min="6658" max="6658" width="5.140625" style="2" bestFit="1" customWidth="1"/>
    <col min="6659" max="6659" width="17.5703125" style="2" customWidth="1"/>
    <col min="6660" max="6660" width="8.28515625" style="2" customWidth="1"/>
    <col min="6661" max="6661" width="9.140625" style="2"/>
    <col min="6662" max="6662" width="18" style="2" bestFit="1" customWidth="1"/>
    <col min="6663" max="6663" width="46.85546875" style="2" customWidth="1"/>
    <col min="6664" max="6664" width="14.85546875" style="2" customWidth="1"/>
    <col min="6665" max="6665" width="9.28515625" style="2" customWidth="1"/>
    <col min="6666" max="6667" width="11.28515625" style="2" customWidth="1"/>
    <col min="6668" max="6668" width="9.140625" style="2"/>
    <col min="6669" max="6669" width="9.5703125" style="2" customWidth="1"/>
    <col min="6670" max="6670" width="5.140625" style="2" bestFit="1" customWidth="1"/>
    <col min="6671" max="6671" width="17.5703125" style="2" customWidth="1"/>
    <col min="6672" max="6672" width="8.28515625" style="2" customWidth="1"/>
    <col min="6673" max="6673" width="9.140625" style="2"/>
    <col min="6674" max="6674" width="14" style="2" customWidth="1"/>
    <col min="6675" max="6675" width="26.28515625" style="2" customWidth="1"/>
    <col min="6676" max="6676" width="14.85546875" style="2" customWidth="1"/>
    <col min="6677" max="6677" width="9.28515625" style="2" customWidth="1"/>
    <col min="6678" max="6678" width="12" style="2" customWidth="1"/>
    <col min="6679" max="6679" width="11.28515625" style="2" customWidth="1"/>
    <col min="6680" max="6680" width="9.140625" style="2"/>
    <col min="6681" max="6681" width="9" style="2" customWidth="1"/>
    <col min="6682" max="6682" width="5.140625" style="2" bestFit="1" customWidth="1"/>
    <col min="6683" max="6683" width="17.5703125" style="2" customWidth="1"/>
    <col min="6684" max="6684" width="8.28515625" style="2" customWidth="1"/>
    <col min="6685" max="6685" width="9.140625" style="2"/>
    <col min="6686" max="6686" width="10" style="2" customWidth="1"/>
    <col min="6687" max="6687" width="23.42578125" style="2" customWidth="1"/>
    <col min="6688" max="6688" width="14.85546875" style="2" customWidth="1"/>
    <col min="6689" max="6689" width="9.28515625" style="2" customWidth="1"/>
    <col min="6690" max="6690" width="12" style="2" customWidth="1"/>
    <col min="6691" max="6691" width="11.28515625" style="2" customWidth="1"/>
    <col min="6692" max="6912" width="9.140625" style="2"/>
    <col min="6913" max="6913" width="9.42578125" style="2" customWidth="1"/>
    <col min="6914" max="6914" width="5.140625" style="2" bestFit="1" customWidth="1"/>
    <col min="6915" max="6915" width="17.5703125" style="2" customWidth="1"/>
    <col min="6916" max="6916" width="8.28515625" style="2" customWidth="1"/>
    <col min="6917" max="6917" width="9.140625" style="2"/>
    <col min="6918" max="6918" width="18" style="2" bestFit="1" customWidth="1"/>
    <col min="6919" max="6919" width="46.85546875" style="2" customWidth="1"/>
    <col min="6920" max="6920" width="14.85546875" style="2" customWidth="1"/>
    <col min="6921" max="6921" width="9.28515625" style="2" customWidth="1"/>
    <col min="6922" max="6923" width="11.28515625" style="2" customWidth="1"/>
    <col min="6924" max="6924" width="9.140625" style="2"/>
    <col min="6925" max="6925" width="9.5703125" style="2" customWidth="1"/>
    <col min="6926" max="6926" width="5.140625" style="2" bestFit="1" customWidth="1"/>
    <col min="6927" max="6927" width="17.5703125" style="2" customWidth="1"/>
    <col min="6928" max="6928" width="8.28515625" style="2" customWidth="1"/>
    <col min="6929" max="6929" width="9.140625" style="2"/>
    <col min="6930" max="6930" width="14" style="2" customWidth="1"/>
    <col min="6931" max="6931" width="26.28515625" style="2" customWidth="1"/>
    <col min="6932" max="6932" width="14.85546875" style="2" customWidth="1"/>
    <col min="6933" max="6933" width="9.28515625" style="2" customWidth="1"/>
    <col min="6934" max="6934" width="12" style="2" customWidth="1"/>
    <col min="6935" max="6935" width="11.28515625" style="2" customWidth="1"/>
    <col min="6936" max="6936" width="9.140625" style="2"/>
    <col min="6937" max="6937" width="9" style="2" customWidth="1"/>
    <col min="6938" max="6938" width="5.140625" style="2" bestFit="1" customWidth="1"/>
    <col min="6939" max="6939" width="17.5703125" style="2" customWidth="1"/>
    <col min="6940" max="6940" width="8.28515625" style="2" customWidth="1"/>
    <col min="6941" max="6941" width="9.140625" style="2"/>
    <col min="6942" max="6942" width="10" style="2" customWidth="1"/>
    <col min="6943" max="6943" width="23.42578125" style="2" customWidth="1"/>
    <col min="6944" max="6944" width="14.85546875" style="2" customWidth="1"/>
    <col min="6945" max="6945" width="9.28515625" style="2" customWidth="1"/>
    <col min="6946" max="6946" width="12" style="2" customWidth="1"/>
    <col min="6947" max="6947" width="11.28515625" style="2" customWidth="1"/>
    <col min="6948" max="7168" width="9.140625" style="2"/>
    <col min="7169" max="7169" width="9.42578125" style="2" customWidth="1"/>
    <col min="7170" max="7170" width="5.140625" style="2" bestFit="1" customWidth="1"/>
    <col min="7171" max="7171" width="17.5703125" style="2" customWidth="1"/>
    <col min="7172" max="7172" width="8.28515625" style="2" customWidth="1"/>
    <col min="7173" max="7173" width="9.140625" style="2"/>
    <col min="7174" max="7174" width="18" style="2" bestFit="1" customWidth="1"/>
    <col min="7175" max="7175" width="46.85546875" style="2" customWidth="1"/>
    <col min="7176" max="7176" width="14.85546875" style="2" customWidth="1"/>
    <col min="7177" max="7177" width="9.28515625" style="2" customWidth="1"/>
    <col min="7178" max="7179" width="11.28515625" style="2" customWidth="1"/>
    <col min="7180" max="7180" width="9.140625" style="2"/>
    <col min="7181" max="7181" width="9.5703125" style="2" customWidth="1"/>
    <col min="7182" max="7182" width="5.140625" style="2" bestFit="1" customWidth="1"/>
    <col min="7183" max="7183" width="17.5703125" style="2" customWidth="1"/>
    <col min="7184" max="7184" width="8.28515625" style="2" customWidth="1"/>
    <col min="7185" max="7185" width="9.140625" style="2"/>
    <col min="7186" max="7186" width="14" style="2" customWidth="1"/>
    <col min="7187" max="7187" width="26.28515625" style="2" customWidth="1"/>
    <col min="7188" max="7188" width="14.85546875" style="2" customWidth="1"/>
    <col min="7189" max="7189" width="9.28515625" style="2" customWidth="1"/>
    <col min="7190" max="7190" width="12" style="2" customWidth="1"/>
    <col min="7191" max="7191" width="11.28515625" style="2" customWidth="1"/>
    <col min="7192" max="7192" width="9.140625" style="2"/>
    <col min="7193" max="7193" width="9" style="2" customWidth="1"/>
    <col min="7194" max="7194" width="5.140625" style="2" bestFit="1" customWidth="1"/>
    <col min="7195" max="7195" width="17.5703125" style="2" customWidth="1"/>
    <col min="7196" max="7196" width="8.28515625" style="2" customWidth="1"/>
    <col min="7197" max="7197" width="9.140625" style="2"/>
    <col min="7198" max="7198" width="10" style="2" customWidth="1"/>
    <col min="7199" max="7199" width="23.42578125" style="2" customWidth="1"/>
    <col min="7200" max="7200" width="14.85546875" style="2" customWidth="1"/>
    <col min="7201" max="7201" width="9.28515625" style="2" customWidth="1"/>
    <col min="7202" max="7202" width="12" style="2" customWidth="1"/>
    <col min="7203" max="7203" width="11.28515625" style="2" customWidth="1"/>
    <col min="7204" max="7424" width="9.140625" style="2"/>
    <col min="7425" max="7425" width="9.42578125" style="2" customWidth="1"/>
    <col min="7426" max="7426" width="5.140625" style="2" bestFit="1" customWidth="1"/>
    <col min="7427" max="7427" width="17.5703125" style="2" customWidth="1"/>
    <col min="7428" max="7428" width="8.28515625" style="2" customWidth="1"/>
    <col min="7429" max="7429" width="9.140625" style="2"/>
    <col min="7430" max="7430" width="18" style="2" bestFit="1" customWidth="1"/>
    <col min="7431" max="7431" width="46.85546875" style="2" customWidth="1"/>
    <col min="7432" max="7432" width="14.85546875" style="2" customWidth="1"/>
    <col min="7433" max="7433" width="9.28515625" style="2" customWidth="1"/>
    <col min="7434" max="7435" width="11.28515625" style="2" customWidth="1"/>
    <col min="7436" max="7436" width="9.140625" style="2"/>
    <col min="7437" max="7437" width="9.5703125" style="2" customWidth="1"/>
    <col min="7438" max="7438" width="5.140625" style="2" bestFit="1" customWidth="1"/>
    <col min="7439" max="7439" width="17.5703125" style="2" customWidth="1"/>
    <col min="7440" max="7440" width="8.28515625" style="2" customWidth="1"/>
    <col min="7441" max="7441" width="9.140625" style="2"/>
    <col min="7442" max="7442" width="14" style="2" customWidth="1"/>
    <col min="7443" max="7443" width="26.28515625" style="2" customWidth="1"/>
    <col min="7444" max="7444" width="14.85546875" style="2" customWidth="1"/>
    <col min="7445" max="7445" width="9.28515625" style="2" customWidth="1"/>
    <col min="7446" max="7446" width="12" style="2" customWidth="1"/>
    <col min="7447" max="7447" width="11.28515625" style="2" customWidth="1"/>
    <col min="7448" max="7448" width="9.140625" style="2"/>
    <col min="7449" max="7449" width="9" style="2" customWidth="1"/>
    <col min="7450" max="7450" width="5.140625" style="2" bestFit="1" customWidth="1"/>
    <col min="7451" max="7451" width="17.5703125" style="2" customWidth="1"/>
    <col min="7452" max="7452" width="8.28515625" style="2" customWidth="1"/>
    <col min="7453" max="7453" width="9.140625" style="2"/>
    <col min="7454" max="7454" width="10" style="2" customWidth="1"/>
    <col min="7455" max="7455" width="23.42578125" style="2" customWidth="1"/>
    <col min="7456" max="7456" width="14.85546875" style="2" customWidth="1"/>
    <col min="7457" max="7457" width="9.28515625" style="2" customWidth="1"/>
    <col min="7458" max="7458" width="12" style="2" customWidth="1"/>
    <col min="7459" max="7459" width="11.28515625" style="2" customWidth="1"/>
    <col min="7460" max="7680" width="9.140625" style="2"/>
    <col min="7681" max="7681" width="9.42578125" style="2" customWidth="1"/>
    <col min="7682" max="7682" width="5.140625" style="2" bestFit="1" customWidth="1"/>
    <col min="7683" max="7683" width="17.5703125" style="2" customWidth="1"/>
    <col min="7684" max="7684" width="8.28515625" style="2" customWidth="1"/>
    <col min="7685" max="7685" width="9.140625" style="2"/>
    <col min="7686" max="7686" width="18" style="2" bestFit="1" customWidth="1"/>
    <col min="7687" max="7687" width="46.85546875" style="2" customWidth="1"/>
    <col min="7688" max="7688" width="14.85546875" style="2" customWidth="1"/>
    <col min="7689" max="7689" width="9.28515625" style="2" customWidth="1"/>
    <col min="7690" max="7691" width="11.28515625" style="2" customWidth="1"/>
    <col min="7692" max="7692" width="9.140625" style="2"/>
    <col min="7693" max="7693" width="9.5703125" style="2" customWidth="1"/>
    <col min="7694" max="7694" width="5.140625" style="2" bestFit="1" customWidth="1"/>
    <col min="7695" max="7695" width="17.5703125" style="2" customWidth="1"/>
    <col min="7696" max="7696" width="8.28515625" style="2" customWidth="1"/>
    <col min="7697" max="7697" width="9.140625" style="2"/>
    <col min="7698" max="7698" width="14" style="2" customWidth="1"/>
    <col min="7699" max="7699" width="26.28515625" style="2" customWidth="1"/>
    <col min="7700" max="7700" width="14.85546875" style="2" customWidth="1"/>
    <col min="7701" max="7701" width="9.28515625" style="2" customWidth="1"/>
    <col min="7702" max="7702" width="12" style="2" customWidth="1"/>
    <col min="7703" max="7703" width="11.28515625" style="2" customWidth="1"/>
    <col min="7704" max="7704" width="9.140625" style="2"/>
    <col min="7705" max="7705" width="9" style="2" customWidth="1"/>
    <col min="7706" max="7706" width="5.140625" style="2" bestFit="1" customWidth="1"/>
    <col min="7707" max="7707" width="17.5703125" style="2" customWidth="1"/>
    <col min="7708" max="7708" width="8.28515625" style="2" customWidth="1"/>
    <col min="7709" max="7709" width="9.140625" style="2"/>
    <col min="7710" max="7710" width="10" style="2" customWidth="1"/>
    <col min="7711" max="7711" width="23.42578125" style="2" customWidth="1"/>
    <col min="7712" max="7712" width="14.85546875" style="2" customWidth="1"/>
    <col min="7713" max="7713" width="9.28515625" style="2" customWidth="1"/>
    <col min="7714" max="7714" width="12" style="2" customWidth="1"/>
    <col min="7715" max="7715" width="11.28515625" style="2" customWidth="1"/>
    <col min="7716" max="7936" width="9.140625" style="2"/>
    <col min="7937" max="7937" width="9.42578125" style="2" customWidth="1"/>
    <col min="7938" max="7938" width="5.140625" style="2" bestFit="1" customWidth="1"/>
    <col min="7939" max="7939" width="17.5703125" style="2" customWidth="1"/>
    <col min="7940" max="7940" width="8.28515625" style="2" customWidth="1"/>
    <col min="7941" max="7941" width="9.140625" style="2"/>
    <col min="7942" max="7942" width="18" style="2" bestFit="1" customWidth="1"/>
    <col min="7943" max="7943" width="46.85546875" style="2" customWidth="1"/>
    <col min="7944" max="7944" width="14.85546875" style="2" customWidth="1"/>
    <col min="7945" max="7945" width="9.28515625" style="2" customWidth="1"/>
    <col min="7946" max="7947" width="11.28515625" style="2" customWidth="1"/>
    <col min="7948" max="7948" width="9.140625" style="2"/>
    <col min="7949" max="7949" width="9.5703125" style="2" customWidth="1"/>
    <col min="7950" max="7950" width="5.140625" style="2" bestFit="1" customWidth="1"/>
    <col min="7951" max="7951" width="17.5703125" style="2" customWidth="1"/>
    <col min="7952" max="7952" width="8.28515625" style="2" customWidth="1"/>
    <col min="7953" max="7953" width="9.140625" style="2"/>
    <col min="7954" max="7954" width="14" style="2" customWidth="1"/>
    <col min="7955" max="7955" width="26.28515625" style="2" customWidth="1"/>
    <col min="7956" max="7956" width="14.85546875" style="2" customWidth="1"/>
    <col min="7957" max="7957" width="9.28515625" style="2" customWidth="1"/>
    <col min="7958" max="7958" width="12" style="2" customWidth="1"/>
    <col min="7959" max="7959" width="11.28515625" style="2" customWidth="1"/>
    <col min="7960" max="7960" width="9.140625" style="2"/>
    <col min="7961" max="7961" width="9" style="2" customWidth="1"/>
    <col min="7962" max="7962" width="5.140625" style="2" bestFit="1" customWidth="1"/>
    <col min="7963" max="7963" width="17.5703125" style="2" customWidth="1"/>
    <col min="7964" max="7964" width="8.28515625" style="2" customWidth="1"/>
    <col min="7965" max="7965" width="9.140625" style="2"/>
    <col min="7966" max="7966" width="10" style="2" customWidth="1"/>
    <col min="7967" max="7967" width="23.42578125" style="2" customWidth="1"/>
    <col min="7968" max="7968" width="14.85546875" style="2" customWidth="1"/>
    <col min="7969" max="7969" width="9.28515625" style="2" customWidth="1"/>
    <col min="7970" max="7970" width="12" style="2" customWidth="1"/>
    <col min="7971" max="7971" width="11.28515625" style="2" customWidth="1"/>
    <col min="7972" max="8192" width="9.140625" style="2"/>
    <col min="8193" max="8193" width="9.42578125" style="2" customWidth="1"/>
    <col min="8194" max="8194" width="5.140625" style="2" bestFit="1" customWidth="1"/>
    <col min="8195" max="8195" width="17.5703125" style="2" customWidth="1"/>
    <col min="8196" max="8196" width="8.28515625" style="2" customWidth="1"/>
    <col min="8197" max="8197" width="9.140625" style="2"/>
    <col min="8198" max="8198" width="18" style="2" bestFit="1" customWidth="1"/>
    <col min="8199" max="8199" width="46.85546875" style="2" customWidth="1"/>
    <col min="8200" max="8200" width="14.85546875" style="2" customWidth="1"/>
    <col min="8201" max="8201" width="9.28515625" style="2" customWidth="1"/>
    <col min="8202" max="8203" width="11.28515625" style="2" customWidth="1"/>
    <col min="8204" max="8204" width="9.140625" style="2"/>
    <col min="8205" max="8205" width="9.5703125" style="2" customWidth="1"/>
    <col min="8206" max="8206" width="5.140625" style="2" bestFit="1" customWidth="1"/>
    <col min="8207" max="8207" width="17.5703125" style="2" customWidth="1"/>
    <col min="8208" max="8208" width="8.28515625" style="2" customWidth="1"/>
    <col min="8209" max="8209" width="9.140625" style="2"/>
    <col min="8210" max="8210" width="14" style="2" customWidth="1"/>
    <col min="8211" max="8211" width="26.28515625" style="2" customWidth="1"/>
    <col min="8212" max="8212" width="14.85546875" style="2" customWidth="1"/>
    <col min="8213" max="8213" width="9.28515625" style="2" customWidth="1"/>
    <col min="8214" max="8214" width="12" style="2" customWidth="1"/>
    <col min="8215" max="8215" width="11.28515625" style="2" customWidth="1"/>
    <col min="8216" max="8216" width="9.140625" style="2"/>
    <col min="8217" max="8217" width="9" style="2" customWidth="1"/>
    <col min="8218" max="8218" width="5.140625" style="2" bestFit="1" customWidth="1"/>
    <col min="8219" max="8219" width="17.5703125" style="2" customWidth="1"/>
    <col min="8220" max="8220" width="8.28515625" style="2" customWidth="1"/>
    <col min="8221" max="8221" width="9.140625" style="2"/>
    <col min="8222" max="8222" width="10" style="2" customWidth="1"/>
    <col min="8223" max="8223" width="23.42578125" style="2" customWidth="1"/>
    <col min="8224" max="8224" width="14.85546875" style="2" customWidth="1"/>
    <col min="8225" max="8225" width="9.28515625" style="2" customWidth="1"/>
    <col min="8226" max="8226" width="12" style="2" customWidth="1"/>
    <col min="8227" max="8227" width="11.28515625" style="2" customWidth="1"/>
    <col min="8228" max="8448" width="9.140625" style="2"/>
    <col min="8449" max="8449" width="9.42578125" style="2" customWidth="1"/>
    <col min="8450" max="8450" width="5.140625" style="2" bestFit="1" customWidth="1"/>
    <col min="8451" max="8451" width="17.5703125" style="2" customWidth="1"/>
    <col min="8452" max="8452" width="8.28515625" style="2" customWidth="1"/>
    <col min="8453" max="8453" width="9.140625" style="2"/>
    <col min="8454" max="8454" width="18" style="2" bestFit="1" customWidth="1"/>
    <col min="8455" max="8455" width="46.85546875" style="2" customWidth="1"/>
    <col min="8456" max="8456" width="14.85546875" style="2" customWidth="1"/>
    <col min="8457" max="8457" width="9.28515625" style="2" customWidth="1"/>
    <col min="8458" max="8459" width="11.28515625" style="2" customWidth="1"/>
    <col min="8460" max="8460" width="9.140625" style="2"/>
    <col min="8461" max="8461" width="9.5703125" style="2" customWidth="1"/>
    <col min="8462" max="8462" width="5.140625" style="2" bestFit="1" customWidth="1"/>
    <col min="8463" max="8463" width="17.5703125" style="2" customWidth="1"/>
    <col min="8464" max="8464" width="8.28515625" style="2" customWidth="1"/>
    <col min="8465" max="8465" width="9.140625" style="2"/>
    <col min="8466" max="8466" width="14" style="2" customWidth="1"/>
    <col min="8467" max="8467" width="26.28515625" style="2" customWidth="1"/>
    <col min="8468" max="8468" width="14.85546875" style="2" customWidth="1"/>
    <col min="8469" max="8469" width="9.28515625" style="2" customWidth="1"/>
    <col min="8470" max="8470" width="12" style="2" customWidth="1"/>
    <col min="8471" max="8471" width="11.28515625" style="2" customWidth="1"/>
    <col min="8472" max="8472" width="9.140625" style="2"/>
    <col min="8473" max="8473" width="9" style="2" customWidth="1"/>
    <col min="8474" max="8474" width="5.140625" style="2" bestFit="1" customWidth="1"/>
    <col min="8475" max="8475" width="17.5703125" style="2" customWidth="1"/>
    <col min="8476" max="8476" width="8.28515625" style="2" customWidth="1"/>
    <col min="8477" max="8477" width="9.140625" style="2"/>
    <col min="8478" max="8478" width="10" style="2" customWidth="1"/>
    <col min="8479" max="8479" width="23.42578125" style="2" customWidth="1"/>
    <col min="8480" max="8480" width="14.85546875" style="2" customWidth="1"/>
    <col min="8481" max="8481" width="9.28515625" style="2" customWidth="1"/>
    <col min="8482" max="8482" width="12" style="2" customWidth="1"/>
    <col min="8483" max="8483" width="11.28515625" style="2" customWidth="1"/>
    <col min="8484" max="8704" width="9.140625" style="2"/>
    <col min="8705" max="8705" width="9.42578125" style="2" customWidth="1"/>
    <col min="8706" max="8706" width="5.140625" style="2" bestFit="1" customWidth="1"/>
    <col min="8707" max="8707" width="17.5703125" style="2" customWidth="1"/>
    <col min="8708" max="8708" width="8.28515625" style="2" customWidth="1"/>
    <col min="8709" max="8709" width="9.140625" style="2"/>
    <col min="8710" max="8710" width="18" style="2" bestFit="1" customWidth="1"/>
    <col min="8711" max="8711" width="46.85546875" style="2" customWidth="1"/>
    <col min="8712" max="8712" width="14.85546875" style="2" customWidth="1"/>
    <col min="8713" max="8713" width="9.28515625" style="2" customWidth="1"/>
    <col min="8714" max="8715" width="11.28515625" style="2" customWidth="1"/>
    <col min="8716" max="8716" width="9.140625" style="2"/>
    <col min="8717" max="8717" width="9.5703125" style="2" customWidth="1"/>
    <col min="8718" max="8718" width="5.140625" style="2" bestFit="1" customWidth="1"/>
    <col min="8719" max="8719" width="17.5703125" style="2" customWidth="1"/>
    <col min="8720" max="8720" width="8.28515625" style="2" customWidth="1"/>
    <col min="8721" max="8721" width="9.140625" style="2"/>
    <col min="8722" max="8722" width="14" style="2" customWidth="1"/>
    <col min="8723" max="8723" width="26.28515625" style="2" customWidth="1"/>
    <col min="8724" max="8724" width="14.85546875" style="2" customWidth="1"/>
    <col min="8725" max="8725" width="9.28515625" style="2" customWidth="1"/>
    <col min="8726" max="8726" width="12" style="2" customWidth="1"/>
    <col min="8727" max="8727" width="11.28515625" style="2" customWidth="1"/>
    <col min="8728" max="8728" width="9.140625" style="2"/>
    <col min="8729" max="8729" width="9" style="2" customWidth="1"/>
    <col min="8730" max="8730" width="5.140625" style="2" bestFit="1" customWidth="1"/>
    <col min="8731" max="8731" width="17.5703125" style="2" customWidth="1"/>
    <col min="8732" max="8732" width="8.28515625" style="2" customWidth="1"/>
    <col min="8733" max="8733" width="9.140625" style="2"/>
    <col min="8734" max="8734" width="10" style="2" customWidth="1"/>
    <col min="8735" max="8735" width="23.42578125" style="2" customWidth="1"/>
    <col min="8736" max="8736" width="14.85546875" style="2" customWidth="1"/>
    <col min="8737" max="8737" width="9.28515625" style="2" customWidth="1"/>
    <col min="8738" max="8738" width="12" style="2" customWidth="1"/>
    <col min="8739" max="8739" width="11.28515625" style="2" customWidth="1"/>
    <col min="8740" max="8960" width="9.140625" style="2"/>
    <col min="8961" max="8961" width="9.42578125" style="2" customWidth="1"/>
    <col min="8962" max="8962" width="5.140625" style="2" bestFit="1" customWidth="1"/>
    <col min="8963" max="8963" width="17.5703125" style="2" customWidth="1"/>
    <col min="8964" max="8964" width="8.28515625" style="2" customWidth="1"/>
    <col min="8965" max="8965" width="9.140625" style="2"/>
    <col min="8966" max="8966" width="18" style="2" bestFit="1" customWidth="1"/>
    <col min="8967" max="8967" width="46.85546875" style="2" customWidth="1"/>
    <col min="8968" max="8968" width="14.85546875" style="2" customWidth="1"/>
    <col min="8969" max="8969" width="9.28515625" style="2" customWidth="1"/>
    <col min="8970" max="8971" width="11.28515625" style="2" customWidth="1"/>
    <col min="8972" max="8972" width="9.140625" style="2"/>
    <col min="8973" max="8973" width="9.5703125" style="2" customWidth="1"/>
    <col min="8974" max="8974" width="5.140625" style="2" bestFit="1" customWidth="1"/>
    <col min="8975" max="8975" width="17.5703125" style="2" customWidth="1"/>
    <col min="8976" max="8976" width="8.28515625" style="2" customWidth="1"/>
    <col min="8977" max="8977" width="9.140625" style="2"/>
    <col min="8978" max="8978" width="14" style="2" customWidth="1"/>
    <col min="8979" max="8979" width="26.28515625" style="2" customWidth="1"/>
    <col min="8980" max="8980" width="14.85546875" style="2" customWidth="1"/>
    <col min="8981" max="8981" width="9.28515625" style="2" customWidth="1"/>
    <col min="8982" max="8982" width="12" style="2" customWidth="1"/>
    <col min="8983" max="8983" width="11.28515625" style="2" customWidth="1"/>
    <col min="8984" max="8984" width="9.140625" style="2"/>
    <col min="8985" max="8985" width="9" style="2" customWidth="1"/>
    <col min="8986" max="8986" width="5.140625" style="2" bestFit="1" customWidth="1"/>
    <col min="8987" max="8987" width="17.5703125" style="2" customWidth="1"/>
    <col min="8988" max="8988" width="8.28515625" style="2" customWidth="1"/>
    <col min="8989" max="8989" width="9.140625" style="2"/>
    <col min="8990" max="8990" width="10" style="2" customWidth="1"/>
    <col min="8991" max="8991" width="23.42578125" style="2" customWidth="1"/>
    <col min="8992" max="8992" width="14.85546875" style="2" customWidth="1"/>
    <col min="8993" max="8993" width="9.28515625" style="2" customWidth="1"/>
    <col min="8994" max="8994" width="12" style="2" customWidth="1"/>
    <col min="8995" max="8995" width="11.28515625" style="2" customWidth="1"/>
    <col min="8996" max="9216" width="9.140625" style="2"/>
    <col min="9217" max="9217" width="9.42578125" style="2" customWidth="1"/>
    <col min="9218" max="9218" width="5.140625" style="2" bestFit="1" customWidth="1"/>
    <col min="9219" max="9219" width="17.5703125" style="2" customWidth="1"/>
    <col min="9220" max="9220" width="8.28515625" style="2" customWidth="1"/>
    <col min="9221" max="9221" width="9.140625" style="2"/>
    <col min="9222" max="9222" width="18" style="2" bestFit="1" customWidth="1"/>
    <col min="9223" max="9223" width="46.85546875" style="2" customWidth="1"/>
    <col min="9224" max="9224" width="14.85546875" style="2" customWidth="1"/>
    <col min="9225" max="9225" width="9.28515625" style="2" customWidth="1"/>
    <col min="9226" max="9227" width="11.28515625" style="2" customWidth="1"/>
    <col min="9228" max="9228" width="9.140625" style="2"/>
    <col min="9229" max="9229" width="9.5703125" style="2" customWidth="1"/>
    <col min="9230" max="9230" width="5.140625" style="2" bestFit="1" customWidth="1"/>
    <col min="9231" max="9231" width="17.5703125" style="2" customWidth="1"/>
    <col min="9232" max="9232" width="8.28515625" style="2" customWidth="1"/>
    <col min="9233" max="9233" width="9.140625" style="2"/>
    <col min="9234" max="9234" width="14" style="2" customWidth="1"/>
    <col min="9235" max="9235" width="26.28515625" style="2" customWidth="1"/>
    <col min="9236" max="9236" width="14.85546875" style="2" customWidth="1"/>
    <col min="9237" max="9237" width="9.28515625" style="2" customWidth="1"/>
    <col min="9238" max="9238" width="12" style="2" customWidth="1"/>
    <col min="9239" max="9239" width="11.28515625" style="2" customWidth="1"/>
    <col min="9240" max="9240" width="9.140625" style="2"/>
    <col min="9241" max="9241" width="9" style="2" customWidth="1"/>
    <col min="9242" max="9242" width="5.140625" style="2" bestFit="1" customWidth="1"/>
    <col min="9243" max="9243" width="17.5703125" style="2" customWidth="1"/>
    <col min="9244" max="9244" width="8.28515625" style="2" customWidth="1"/>
    <col min="9245" max="9245" width="9.140625" style="2"/>
    <col min="9246" max="9246" width="10" style="2" customWidth="1"/>
    <col min="9247" max="9247" width="23.42578125" style="2" customWidth="1"/>
    <col min="9248" max="9248" width="14.85546875" style="2" customWidth="1"/>
    <col min="9249" max="9249" width="9.28515625" style="2" customWidth="1"/>
    <col min="9250" max="9250" width="12" style="2" customWidth="1"/>
    <col min="9251" max="9251" width="11.28515625" style="2" customWidth="1"/>
    <col min="9252" max="9472" width="9.140625" style="2"/>
    <col min="9473" max="9473" width="9.42578125" style="2" customWidth="1"/>
    <col min="9474" max="9474" width="5.140625" style="2" bestFit="1" customWidth="1"/>
    <col min="9475" max="9475" width="17.5703125" style="2" customWidth="1"/>
    <col min="9476" max="9476" width="8.28515625" style="2" customWidth="1"/>
    <col min="9477" max="9477" width="9.140625" style="2"/>
    <col min="9478" max="9478" width="18" style="2" bestFit="1" customWidth="1"/>
    <col min="9479" max="9479" width="46.85546875" style="2" customWidth="1"/>
    <col min="9480" max="9480" width="14.85546875" style="2" customWidth="1"/>
    <col min="9481" max="9481" width="9.28515625" style="2" customWidth="1"/>
    <col min="9482" max="9483" width="11.28515625" style="2" customWidth="1"/>
    <col min="9484" max="9484" width="9.140625" style="2"/>
    <col min="9485" max="9485" width="9.5703125" style="2" customWidth="1"/>
    <col min="9486" max="9486" width="5.140625" style="2" bestFit="1" customWidth="1"/>
    <col min="9487" max="9487" width="17.5703125" style="2" customWidth="1"/>
    <col min="9488" max="9488" width="8.28515625" style="2" customWidth="1"/>
    <col min="9489" max="9489" width="9.140625" style="2"/>
    <col min="9490" max="9490" width="14" style="2" customWidth="1"/>
    <col min="9491" max="9491" width="26.28515625" style="2" customWidth="1"/>
    <col min="9492" max="9492" width="14.85546875" style="2" customWidth="1"/>
    <col min="9493" max="9493" width="9.28515625" style="2" customWidth="1"/>
    <col min="9494" max="9494" width="12" style="2" customWidth="1"/>
    <col min="9495" max="9495" width="11.28515625" style="2" customWidth="1"/>
    <col min="9496" max="9496" width="9.140625" style="2"/>
    <col min="9497" max="9497" width="9" style="2" customWidth="1"/>
    <col min="9498" max="9498" width="5.140625" style="2" bestFit="1" customWidth="1"/>
    <col min="9499" max="9499" width="17.5703125" style="2" customWidth="1"/>
    <col min="9500" max="9500" width="8.28515625" style="2" customWidth="1"/>
    <col min="9501" max="9501" width="9.140625" style="2"/>
    <col min="9502" max="9502" width="10" style="2" customWidth="1"/>
    <col min="9503" max="9503" width="23.42578125" style="2" customWidth="1"/>
    <col min="9504" max="9504" width="14.85546875" style="2" customWidth="1"/>
    <col min="9505" max="9505" width="9.28515625" style="2" customWidth="1"/>
    <col min="9506" max="9506" width="12" style="2" customWidth="1"/>
    <col min="9507" max="9507" width="11.28515625" style="2" customWidth="1"/>
    <col min="9508" max="9728" width="9.140625" style="2"/>
    <col min="9729" max="9729" width="9.42578125" style="2" customWidth="1"/>
    <col min="9730" max="9730" width="5.140625" style="2" bestFit="1" customWidth="1"/>
    <col min="9731" max="9731" width="17.5703125" style="2" customWidth="1"/>
    <col min="9732" max="9732" width="8.28515625" style="2" customWidth="1"/>
    <col min="9733" max="9733" width="9.140625" style="2"/>
    <col min="9734" max="9734" width="18" style="2" bestFit="1" customWidth="1"/>
    <col min="9735" max="9735" width="46.85546875" style="2" customWidth="1"/>
    <col min="9736" max="9736" width="14.85546875" style="2" customWidth="1"/>
    <col min="9737" max="9737" width="9.28515625" style="2" customWidth="1"/>
    <col min="9738" max="9739" width="11.28515625" style="2" customWidth="1"/>
    <col min="9740" max="9740" width="9.140625" style="2"/>
    <col min="9741" max="9741" width="9.5703125" style="2" customWidth="1"/>
    <col min="9742" max="9742" width="5.140625" style="2" bestFit="1" customWidth="1"/>
    <col min="9743" max="9743" width="17.5703125" style="2" customWidth="1"/>
    <col min="9744" max="9744" width="8.28515625" style="2" customWidth="1"/>
    <col min="9745" max="9745" width="9.140625" style="2"/>
    <col min="9746" max="9746" width="14" style="2" customWidth="1"/>
    <col min="9747" max="9747" width="26.28515625" style="2" customWidth="1"/>
    <col min="9748" max="9748" width="14.85546875" style="2" customWidth="1"/>
    <col min="9749" max="9749" width="9.28515625" style="2" customWidth="1"/>
    <col min="9750" max="9750" width="12" style="2" customWidth="1"/>
    <col min="9751" max="9751" width="11.28515625" style="2" customWidth="1"/>
    <col min="9752" max="9752" width="9.140625" style="2"/>
    <col min="9753" max="9753" width="9" style="2" customWidth="1"/>
    <col min="9754" max="9754" width="5.140625" style="2" bestFit="1" customWidth="1"/>
    <col min="9755" max="9755" width="17.5703125" style="2" customWidth="1"/>
    <col min="9756" max="9756" width="8.28515625" style="2" customWidth="1"/>
    <col min="9757" max="9757" width="9.140625" style="2"/>
    <col min="9758" max="9758" width="10" style="2" customWidth="1"/>
    <col min="9759" max="9759" width="23.42578125" style="2" customWidth="1"/>
    <col min="9760" max="9760" width="14.85546875" style="2" customWidth="1"/>
    <col min="9761" max="9761" width="9.28515625" style="2" customWidth="1"/>
    <col min="9762" max="9762" width="12" style="2" customWidth="1"/>
    <col min="9763" max="9763" width="11.28515625" style="2" customWidth="1"/>
    <col min="9764" max="9984" width="9.140625" style="2"/>
    <col min="9985" max="9985" width="9.42578125" style="2" customWidth="1"/>
    <col min="9986" max="9986" width="5.140625" style="2" bestFit="1" customWidth="1"/>
    <col min="9987" max="9987" width="17.5703125" style="2" customWidth="1"/>
    <col min="9988" max="9988" width="8.28515625" style="2" customWidth="1"/>
    <col min="9989" max="9989" width="9.140625" style="2"/>
    <col min="9990" max="9990" width="18" style="2" bestFit="1" customWidth="1"/>
    <col min="9991" max="9991" width="46.85546875" style="2" customWidth="1"/>
    <col min="9992" max="9992" width="14.85546875" style="2" customWidth="1"/>
    <col min="9993" max="9993" width="9.28515625" style="2" customWidth="1"/>
    <col min="9994" max="9995" width="11.28515625" style="2" customWidth="1"/>
    <col min="9996" max="9996" width="9.140625" style="2"/>
    <col min="9997" max="9997" width="9.5703125" style="2" customWidth="1"/>
    <col min="9998" max="9998" width="5.140625" style="2" bestFit="1" customWidth="1"/>
    <col min="9999" max="9999" width="17.5703125" style="2" customWidth="1"/>
    <col min="10000" max="10000" width="8.28515625" style="2" customWidth="1"/>
    <col min="10001" max="10001" width="9.140625" style="2"/>
    <col min="10002" max="10002" width="14" style="2" customWidth="1"/>
    <col min="10003" max="10003" width="26.28515625" style="2" customWidth="1"/>
    <col min="10004" max="10004" width="14.85546875" style="2" customWidth="1"/>
    <col min="10005" max="10005" width="9.28515625" style="2" customWidth="1"/>
    <col min="10006" max="10006" width="12" style="2" customWidth="1"/>
    <col min="10007" max="10007" width="11.28515625" style="2" customWidth="1"/>
    <col min="10008" max="10008" width="9.140625" style="2"/>
    <col min="10009" max="10009" width="9" style="2" customWidth="1"/>
    <col min="10010" max="10010" width="5.140625" style="2" bestFit="1" customWidth="1"/>
    <col min="10011" max="10011" width="17.5703125" style="2" customWidth="1"/>
    <col min="10012" max="10012" width="8.28515625" style="2" customWidth="1"/>
    <col min="10013" max="10013" width="9.140625" style="2"/>
    <col min="10014" max="10014" width="10" style="2" customWidth="1"/>
    <col min="10015" max="10015" width="23.42578125" style="2" customWidth="1"/>
    <col min="10016" max="10016" width="14.85546875" style="2" customWidth="1"/>
    <col min="10017" max="10017" width="9.28515625" style="2" customWidth="1"/>
    <col min="10018" max="10018" width="12" style="2" customWidth="1"/>
    <col min="10019" max="10019" width="11.28515625" style="2" customWidth="1"/>
    <col min="10020" max="10240" width="9.140625" style="2"/>
    <col min="10241" max="10241" width="9.42578125" style="2" customWidth="1"/>
    <col min="10242" max="10242" width="5.140625" style="2" bestFit="1" customWidth="1"/>
    <col min="10243" max="10243" width="17.5703125" style="2" customWidth="1"/>
    <col min="10244" max="10244" width="8.28515625" style="2" customWidth="1"/>
    <col min="10245" max="10245" width="9.140625" style="2"/>
    <col min="10246" max="10246" width="18" style="2" bestFit="1" customWidth="1"/>
    <col min="10247" max="10247" width="46.85546875" style="2" customWidth="1"/>
    <col min="10248" max="10248" width="14.85546875" style="2" customWidth="1"/>
    <col min="10249" max="10249" width="9.28515625" style="2" customWidth="1"/>
    <col min="10250" max="10251" width="11.28515625" style="2" customWidth="1"/>
    <col min="10252" max="10252" width="9.140625" style="2"/>
    <col min="10253" max="10253" width="9.5703125" style="2" customWidth="1"/>
    <col min="10254" max="10254" width="5.140625" style="2" bestFit="1" customWidth="1"/>
    <col min="10255" max="10255" width="17.5703125" style="2" customWidth="1"/>
    <col min="10256" max="10256" width="8.28515625" style="2" customWidth="1"/>
    <col min="10257" max="10257" width="9.140625" style="2"/>
    <col min="10258" max="10258" width="14" style="2" customWidth="1"/>
    <col min="10259" max="10259" width="26.28515625" style="2" customWidth="1"/>
    <col min="10260" max="10260" width="14.85546875" style="2" customWidth="1"/>
    <col min="10261" max="10261" width="9.28515625" style="2" customWidth="1"/>
    <col min="10262" max="10262" width="12" style="2" customWidth="1"/>
    <col min="10263" max="10263" width="11.28515625" style="2" customWidth="1"/>
    <col min="10264" max="10264" width="9.140625" style="2"/>
    <col min="10265" max="10265" width="9" style="2" customWidth="1"/>
    <col min="10266" max="10266" width="5.140625" style="2" bestFit="1" customWidth="1"/>
    <col min="10267" max="10267" width="17.5703125" style="2" customWidth="1"/>
    <col min="10268" max="10268" width="8.28515625" style="2" customWidth="1"/>
    <col min="10269" max="10269" width="9.140625" style="2"/>
    <col min="10270" max="10270" width="10" style="2" customWidth="1"/>
    <col min="10271" max="10271" width="23.42578125" style="2" customWidth="1"/>
    <col min="10272" max="10272" width="14.85546875" style="2" customWidth="1"/>
    <col min="10273" max="10273" width="9.28515625" style="2" customWidth="1"/>
    <col min="10274" max="10274" width="12" style="2" customWidth="1"/>
    <col min="10275" max="10275" width="11.28515625" style="2" customWidth="1"/>
    <col min="10276" max="10496" width="9.140625" style="2"/>
    <col min="10497" max="10497" width="9.42578125" style="2" customWidth="1"/>
    <col min="10498" max="10498" width="5.140625" style="2" bestFit="1" customWidth="1"/>
    <col min="10499" max="10499" width="17.5703125" style="2" customWidth="1"/>
    <col min="10500" max="10500" width="8.28515625" style="2" customWidth="1"/>
    <col min="10501" max="10501" width="9.140625" style="2"/>
    <col min="10502" max="10502" width="18" style="2" bestFit="1" customWidth="1"/>
    <col min="10503" max="10503" width="46.85546875" style="2" customWidth="1"/>
    <col min="10504" max="10504" width="14.85546875" style="2" customWidth="1"/>
    <col min="10505" max="10505" width="9.28515625" style="2" customWidth="1"/>
    <col min="10506" max="10507" width="11.28515625" style="2" customWidth="1"/>
    <col min="10508" max="10508" width="9.140625" style="2"/>
    <col min="10509" max="10509" width="9.5703125" style="2" customWidth="1"/>
    <col min="10510" max="10510" width="5.140625" style="2" bestFit="1" customWidth="1"/>
    <col min="10511" max="10511" width="17.5703125" style="2" customWidth="1"/>
    <col min="10512" max="10512" width="8.28515625" style="2" customWidth="1"/>
    <col min="10513" max="10513" width="9.140625" style="2"/>
    <col min="10514" max="10514" width="14" style="2" customWidth="1"/>
    <col min="10515" max="10515" width="26.28515625" style="2" customWidth="1"/>
    <col min="10516" max="10516" width="14.85546875" style="2" customWidth="1"/>
    <col min="10517" max="10517" width="9.28515625" style="2" customWidth="1"/>
    <col min="10518" max="10518" width="12" style="2" customWidth="1"/>
    <col min="10519" max="10519" width="11.28515625" style="2" customWidth="1"/>
    <col min="10520" max="10520" width="9.140625" style="2"/>
    <col min="10521" max="10521" width="9" style="2" customWidth="1"/>
    <col min="10522" max="10522" width="5.140625" style="2" bestFit="1" customWidth="1"/>
    <col min="10523" max="10523" width="17.5703125" style="2" customWidth="1"/>
    <col min="10524" max="10524" width="8.28515625" style="2" customWidth="1"/>
    <col min="10525" max="10525" width="9.140625" style="2"/>
    <col min="10526" max="10526" width="10" style="2" customWidth="1"/>
    <col min="10527" max="10527" width="23.42578125" style="2" customWidth="1"/>
    <col min="10528" max="10528" width="14.85546875" style="2" customWidth="1"/>
    <col min="10529" max="10529" width="9.28515625" style="2" customWidth="1"/>
    <col min="10530" max="10530" width="12" style="2" customWidth="1"/>
    <col min="10531" max="10531" width="11.28515625" style="2" customWidth="1"/>
    <col min="10532" max="10752" width="9.140625" style="2"/>
    <col min="10753" max="10753" width="9.42578125" style="2" customWidth="1"/>
    <col min="10754" max="10754" width="5.140625" style="2" bestFit="1" customWidth="1"/>
    <col min="10755" max="10755" width="17.5703125" style="2" customWidth="1"/>
    <col min="10756" max="10756" width="8.28515625" style="2" customWidth="1"/>
    <col min="10757" max="10757" width="9.140625" style="2"/>
    <col min="10758" max="10758" width="18" style="2" bestFit="1" customWidth="1"/>
    <col min="10759" max="10759" width="46.85546875" style="2" customWidth="1"/>
    <col min="10760" max="10760" width="14.85546875" style="2" customWidth="1"/>
    <col min="10761" max="10761" width="9.28515625" style="2" customWidth="1"/>
    <col min="10762" max="10763" width="11.28515625" style="2" customWidth="1"/>
    <col min="10764" max="10764" width="9.140625" style="2"/>
    <col min="10765" max="10765" width="9.5703125" style="2" customWidth="1"/>
    <col min="10766" max="10766" width="5.140625" style="2" bestFit="1" customWidth="1"/>
    <col min="10767" max="10767" width="17.5703125" style="2" customWidth="1"/>
    <col min="10768" max="10768" width="8.28515625" style="2" customWidth="1"/>
    <col min="10769" max="10769" width="9.140625" style="2"/>
    <col min="10770" max="10770" width="14" style="2" customWidth="1"/>
    <col min="10771" max="10771" width="26.28515625" style="2" customWidth="1"/>
    <col min="10772" max="10772" width="14.85546875" style="2" customWidth="1"/>
    <col min="10773" max="10773" width="9.28515625" style="2" customWidth="1"/>
    <col min="10774" max="10774" width="12" style="2" customWidth="1"/>
    <col min="10775" max="10775" width="11.28515625" style="2" customWidth="1"/>
    <col min="10776" max="10776" width="9.140625" style="2"/>
    <col min="10777" max="10777" width="9" style="2" customWidth="1"/>
    <col min="10778" max="10778" width="5.140625" style="2" bestFit="1" customWidth="1"/>
    <col min="10779" max="10779" width="17.5703125" style="2" customWidth="1"/>
    <col min="10780" max="10780" width="8.28515625" style="2" customWidth="1"/>
    <col min="10781" max="10781" width="9.140625" style="2"/>
    <col min="10782" max="10782" width="10" style="2" customWidth="1"/>
    <col min="10783" max="10783" width="23.42578125" style="2" customWidth="1"/>
    <col min="10784" max="10784" width="14.85546875" style="2" customWidth="1"/>
    <col min="10785" max="10785" width="9.28515625" style="2" customWidth="1"/>
    <col min="10786" max="10786" width="12" style="2" customWidth="1"/>
    <col min="10787" max="10787" width="11.28515625" style="2" customWidth="1"/>
    <col min="10788" max="11008" width="9.140625" style="2"/>
    <col min="11009" max="11009" width="9.42578125" style="2" customWidth="1"/>
    <col min="11010" max="11010" width="5.140625" style="2" bestFit="1" customWidth="1"/>
    <col min="11011" max="11011" width="17.5703125" style="2" customWidth="1"/>
    <col min="11012" max="11012" width="8.28515625" style="2" customWidth="1"/>
    <col min="11013" max="11013" width="9.140625" style="2"/>
    <col min="11014" max="11014" width="18" style="2" bestFit="1" customWidth="1"/>
    <col min="11015" max="11015" width="46.85546875" style="2" customWidth="1"/>
    <col min="11016" max="11016" width="14.85546875" style="2" customWidth="1"/>
    <col min="11017" max="11017" width="9.28515625" style="2" customWidth="1"/>
    <col min="11018" max="11019" width="11.28515625" style="2" customWidth="1"/>
    <col min="11020" max="11020" width="9.140625" style="2"/>
    <col min="11021" max="11021" width="9.5703125" style="2" customWidth="1"/>
    <col min="11022" max="11022" width="5.140625" style="2" bestFit="1" customWidth="1"/>
    <col min="11023" max="11023" width="17.5703125" style="2" customWidth="1"/>
    <col min="11024" max="11024" width="8.28515625" style="2" customWidth="1"/>
    <col min="11025" max="11025" width="9.140625" style="2"/>
    <col min="11026" max="11026" width="14" style="2" customWidth="1"/>
    <col min="11027" max="11027" width="26.28515625" style="2" customWidth="1"/>
    <col min="11028" max="11028" width="14.85546875" style="2" customWidth="1"/>
    <col min="11029" max="11029" width="9.28515625" style="2" customWidth="1"/>
    <col min="11030" max="11030" width="12" style="2" customWidth="1"/>
    <col min="11031" max="11031" width="11.28515625" style="2" customWidth="1"/>
    <col min="11032" max="11032" width="9.140625" style="2"/>
    <col min="11033" max="11033" width="9" style="2" customWidth="1"/>
    <col min="11034" max="11034" width="5.140625" style="2" bestFit="1" customWidth="1"/>
    <col min="11035" max="11035" width="17.5703125" style="2" customWidth="1"/>
    <col min="11036" max="11036" width="8.28515625" style="2" customWidth="1"/>
    <col min="11037" max="11037" width="9.140625" style="2"/>
    <col min="11038" max="11038" width="10" style="2" customWidth="1"/>
    <col min="11039" max="11039" width="23.42578125" style="2" customWidth="1"/>
    <col min="11040" max="11040" width="14.85546875" style="2" customWidth="1"/>
    <col min="11041" max="11041" width="9.28515625" style="2" customWidth="1"/>
    <col min="11042" max="11042" width="12" style="2" customWidth="1"/>
    <col min="11043" max="11043" width="11.28515625" style="2" customWidth="1"/>
    <col min="11044" max="11264" width="9.140625" style="2"/>
    <col min="11265" max="11265" width="9.42578125" style="2" customWidth="1"/>
    <col min="11266" max="11266" width="5.140625" style="2" bestFit="1" customWidth="1"/>
    <col min="11267" max="11267" width="17.5703125" style="2" customWidth="1"/>
    <col min="11268" max="11268" width="8.28515625" style="2" customWidth="1"/>
    <col min="11269" max="11269" width="9.140625" style="2"/>
    <col min="11270" max="11270" width="18" style="2" bestFit="1" customWidth="1"/>
    <col min="11271" max="11271" width="46.85546875" style="2" customWidth="1"/>
    <col min="11272" max="11272" width="14.85546875" style="2" customWidth="1"/>
    <col min="11273" max="11273" width="9.28515625" style="2" customWidth="1"/>
    <col min="11274" max="11275" width="11.28515625" style="2" customWidth="1"/>
    <col min="11276" max="11276" width="9.140625" style="2"/>
    <col min="11277" max="11277" width="9.5703125" style="2" customWidth="1"/>
    <col min="11278" max="11278" width="5.140625" style="2" bestFit="1" customWidth="1"/>
    <col min="11279" max="11279" width="17.5703125" style="2" customWidth="1"/>
    <col min="11280" max="11280" width="8.28515625" style="2" customWidth="1"/>
    <col min="11281" max="11281" width="9.140625" style="2"/>
    <col min="11282" max="11282" width="14" style="2" customWidth="1"/>
    <col min="11283" max="11283" width="26.28515625" style="2" customWidth="1"/>
    <col min="11284" max="11284" width="14.85546875" style="2" customWidth="1"/>
    <col min="11285" max="11285" width="9.28515625" style="2" customWidth="1"/>
    <col min="11286" max="11286" width="12" style="2" customWidth="1"/>
    <col min="11287" max="11287" width="11.28515625" style="2" customWidth="1"/>
    <col min="11288" max="11288" width="9.140625" style="2"/>
    <col min="11289" max="11289" width="9" style="2" customWidth="1"/>
    <col min="11290" max="11290" width="5.140625" style="2" bestFit="1" customWidth="1"/>
    <col min="11291" max="11291" width="17.5703125" style="2" customWidth="1"/>
    <col min="11292" max="11292" width="8.28515625" style="2" customWidth="1"/>
    <col min="11293" max="11293" width="9.140625" style="2"/>
    <col min="11294" max="11294" width="10" style="2" customWidth="1"/>
    <col min="11295" max="11295" width="23.42578125" style="2" customWidth="1"/>
    <col min="11296" max="11296" width="14.85546875" style="2" customWidth="1"/>
    <col min="11297" max="11297" width="9.28515625" style="2" customWidth="1"/>
    <col min="11298" max="11298" width="12" style="2" customWidth="1"/>
    <col min="11299" max="11299" width="11.28515625" style="2" customWidth="1"/>
    <col min="11300" max="11520" width="9.140625" style="2"/>
    <col min="11521" max="11521" width="9.42578125" style="2" customWidth="1"/>
    <col min="11522" max="11522" width="5.140625" style="2" bestFit="1" customWidth="1"/>
    <col min="11523" max="11523" width="17.5703125" style="2" customWidth="1"/>
    <col min="11524" max="11524" width="8.28515625" style="2" customWidth="1"/>
    <col min="11525" max="11525" width="9.140625" style="2"/>
    <col min="11526" max="11526" width="18" style="2" bestFit="1" customWidth="1"/>
    <col min="11527" max="11527" width="46.85546875" style="2" customWidth="1"/>
    <col min="11528" max="11528" width="14.85546875" style="2" customWidth="1"/>
    <col min="11529" max="11529" width="9.28515625" style="2" customWidth="1"/>
    <col min="11530" max="11531" width="11.28515625" style="2" customWidth="1"/>
    <col min="11532" max="11532" width="9.140625" style="2"/>
    <col min="11533" max="11533" width="9.5703125" style="2" customWidth="1"/>
    <col min="11534" max="11534" width="5.140625" style="2" bestFit="1" customWidth="1"/>
    <col min="11535" max="11535" width="17.5703125" style="2" customWidth="1"/>
    <col min="11536" max="11536" width="8.28515625" style="2" customWidth="1"/>
    <col min="11537" max="11537" width="9.140625" style="2"/>
    <col min="11538" max="11538" width="14" style="2" customWidth="1"/>
    <col min="11539" max="11539" width="26.28515625" style="2" customWidth="1"/>
    <col min="11540" max="11540" width="14.85546875" style="2" customWidth="1"/>
    <col min="11541" max="11541" width="9.28515625" style="2" customWidth="1"/>
    <col min="11542" max="11542" width="12" style="2" customWidth="1"/>
    <col min="11543" max="11543" width="11.28515625" style="2" customWidth="1"/>
    <col min="11544" max="11544" width="9.140625" style="2"/>
    <col min="11545" max="11545" width="9" style="2" customWidth="1"/>
    <col min="11546" max="11546" width="5.140625" style="2" bestFit="1" customWidth="1"/>
    <col min="11547" max="11547" width="17.5703125" style="2" customWidth="1"/>
    <col min="11548" max="11548" width="8.28515625" style="2" customWidth="1"/>
    <col min="11549" max="11549" width="9.140625" style="2"/>
    <col min="11550" max="11550" width="10" style="2" customWidth="1"/>
    <col min="11551" max="11551" width="23.42578125" style="2" customWidth="1"/>
    <col min="11552" max="11552" width="14.85546875" style="2" customWidth="1"/>
    <col min="11553" max="11553" width="9.28515625" style="2" customWidth="1"/>
    <col min="11554" max="11554" width="12" style="2" customWidth="1"/>
    <col min="11555" max="11555" width="11.28515625" style="2" customWidth="1"/>
    <col min="11556" max="11776" width="9.140625" style="2"/>
    <col min="11777" max="11777" width="9.42578125" style="2" customWidth="1"/>
    <col min="11778" max="11778" width="5.140625" style="2" bestFit="1" customWidth="1"/>
    <col min="11779" max="11779" width="17.5703125" style="2" customWidth="1"/>
    <col min="11780" max="11780" width="8.28515625" style="2" customWidth="1"/>
    <col min="11781" max="11781" width="9.140625" style="2"/>
    <col min="11782" max="11782" width="18" style="2" bestFit="1" customWidth="1"/>
    <col min="11783" max="11783" width="46.85546875" style="2" customWidth="1"/>
    <col min="11784" max="11784" width="14.85546875" style="2" customWidth="1"/>
    <col min="11785" max="11785" width="9.28515625" style="2" customWidth="1"/>
    <col min="11786" max="11787" width="11.28515625" style="2" customWidth="1"/>
    <col min="11788" max="11788" width="9.140625" style="2"/>
    <col min="11789" max="11789" width="9.5703125" style="2" customWidth="1"/>
    <col min="11790" max="11790" width="5.140625" style="2" bestFit="1" customWidth="1"/>
    <col min="11791" max="11791" width="17.5703125" style="2" customWidth="1"/>
    <col min="11792" max="11792" width="8.28515625" style="2" customWidth="1"/>
    <col min="11793" max="11793" width="9.140625" style="2"/>
    <col min="11794" max="11794" width="14" style="2" customWidth="1"/>
    <col min="11795" max="11795" width="26.28515625" style="2" customWidth="1"/>
    <col min="11796" max="11796" width="14.85546875" style="2" customWidth="1"/>
    <col min="11797" max="11797" width="9.28515625" style="2" customWidth="1"/>
    <col min="11798" max="11798" width="12" style="2" customWidth="1"/>
    <col min="11799" max="11799" width="11.28515625" style="2" customWidth="1"/>
    <col min="11800" max="11800" width="9.140625" style="2"/>
    <col min="11801" max="11801" width="9" style="2" customWidth="1"/>
    <col min="11802" max="11802" width="5.140625" style="2" bestFit="1" customWidth="1"/>
    <col min="11803" max="11803" width="17.5703125" style="2" customWidth="1"/>
    <col min="11804" max="11804" width="8.28515625" style="2" customWidth="1"/>
    <col min="11805" max="11805" width="9.140625" style="2"/>
    <col min="11806" max="11806" width="10" style="2" customWidth="1"/>
    <col min="11807" max="11807" width="23.42578125" style="2" customWidth="1"/>
    <col min="11808" max="11808" width="14.85546875" style="2" customWidth="1"/>
    <col min="11809" max="11809" width="9.28515625" style="2" customWidth="1"/>
    <col min="11810" max="11810" width="12" style="2" customWidth="1"/>
    <col min="11811" max="11811" width="11.28515625" style="2" customWidth="1"/>
    <col min="11812" max="12032" width="9.140625" style="2"/>
    <col min="12033" max="12033" width="9.42578125" style="2" customWidth="1"/>
    <col min="12034" max="12034" width="5.140625" style="2" bestFit="1" customWidth="1"/>
    <col min="12035" max="12035" width="17.5703125" style="2" customWidth="1"/>
    <col min="12036" max="12036" width="8.28515625" style="2" customWidth="1"/>
    <col min="12037" max="12037" width="9.140625" style="2"/>
    <col min="12038" max="12038" width="18" style="2" bestFit="1" customWidth="1"/>
    <col min="12039" max="12039" width="46.85546875" style="2" customWidth="1"/>
    <col min="12040" max="12040" width="14.85546875" style="2" customWidth="1"/>
    <col min="12041" max="12041" width="9.28515625" style="2" customWidth="1"/>
    <col min="12042" max="12043" width="11.28515625" style="2" customWidth="1"/>
    <col min="12044" max="12044" width="9.140625" style="2"/>
    <col min="12045" max="12045" width="9.5703125" style="2" customWidth="1"/>
    <col min="12046" max="12046" width="5.140625" style="2" bestFit="1" customWidth="1"/>
    <col min="12047" max="12047" width="17.5703125" style="2" customWidth="1"/>
    <col min="12048" max="12048" width="8.28515625" style="2" customWidth="1"/>
    <col min="12049" max="12049" width="9.140625" style="2"/>
    <col min="12050" max="12050" width="14" style="2" customWidth="1"/>
    <col min="12051" max="12051" width="26.28515625" style="2" customWidth="1"/>
    <col min="12052" max="12052" width="14.85546875" style="2" customWidth="1"/>
    <col min="12053" max="12053" width="9.28515625" style="2" customWidth="1"/>
    <col min="12054" max="12054" width="12" style="2" customWidth="1"/>
    <col min="12055" max="12055" width="11.28515625" style="2" customWidth="1"/>
    <col min="12056" max="12056" width="9.140625" style="2"/>
    <col min="12057" max="12057" width="9" style="2" customWidth="1"/>
    <col min="12058" max="12058" width="5.140625" style="2" bestFit="1" customWidth="1"/>
    <col min="12059" max="12059" width="17.5703125" style="2" customWidth="1"/>
    <col min="12060" max="12060" width="8.28515625" style="2" customWidth="1"/>
    <col min="12061" max="12061" width="9.140625" style="2"/>
    <col min="12062" max="12062" width="10" style="2" customWidth="1"/>
    <col min="12063" max="12063" width="23.42578125" style="2" customWidth="1"/>
    <col min="12064" max="12064" width="14.85546875" style="2" customWidth="1"/>
    <col min="12065" max="12065" width="9.28515625" style="2" customWidth="1"/>
    <col min="12066" max="12066" width="12" style="2" customWidth="1"/>
    <col min="12067" max="12067" width="11.28515625" style="2" customWidth="1"/>
    <col min="12068" max="12288" width="9.140625" style="2"/>
    <col min="12289" max="12289" width="9.42578125" style="2" customWidth="1"/>
    <col min="12290" max="12290" width="5.140625" style="2" bestFit="1" customWidth="1"/>
    <col min="12291" max="12291" width="17.5703125" style="2" customWidth="1"/>
    <col min="12292" max="12292" width="8.28515625" style="2" customWidth="1"/>
    <col min="12293" max="12293" width="9.140625" style="2"/>
    <col min="12294" max="12294" width="18" style="2" bestFit="1" customWidth="1"/>
    <col min="12295" max="12295" width="46.85546875" style="2" customWidth="1"/>
    <col min="12296" max="12296" width="14.85546875" style="2" customWidth="1"/>
    <col min="12297" max="12297" width="9.28515625" style="2" customWidth="1"/>
    <col min="12298" max="12299" width="11.28515625" style="2" customWidth="1"/>
    <col min="12300" max="12300" width="9.140625" style="2"/>
    <col min="12301" max="12301" width="9.5703125" style="2" customWidth="1"/>
    <col min="12302" max="12302" width="5.140625" style="2" bestFit="1" customWidth="1"/>
    <col min="12303" max="12303" width="17.5703125" style="2" customWidth="1"/>
    <col min="12304" max="12304" width="8.28515625" style="2" customWidth="1"/>
    <col min="12305" max="12305" width="9.140625" style="2"/>
    <col min="12306" max="12306" width="14" style="2" customWidth="1"/>
    <col min="12307" max="12307" width="26.28515625" style="2" customWidth="1"/>
    <col min="12308" max="12308" width="14.85546875" style="2" customWidth="1"/>
    <col min="12309" max="12309" width="9.28515625" style="2" customWidth="1"/>
    <col min="12310" max="12310" width="12" style="2" customWidth="1"/>
    <col min="12311" max="12311" width="11.28515625" style="2" customWidth="1"/>
    <col min="12312" max="12312" width="9.140625" style="2"/>
    <col min="12313" max="12313" width="9" style="2" customWidth="1"/>
    <col min="12314" max="12314" width="5.140625" style="2" bestFit="1" customWidth="1"/>
    <col min="12315" max="12315" width="17.5703125" style="2" customWidth="1"/>
    <col min="12316" max="12316" width="8.28515625" style="2" customWidth="1"/>
    <col min="12317" max="12317" width="9.140625" style="2"/>
    <col min="12318" max="12318" width="10" style="2" customWidth="1"/>
    <col min="12319" max="12319" width="23.42578125" style="2" customWidth="1"/>
    <col min="12320" max="12320" width="14.85546875" style="2" customWidth="1"/>
    <col min="12321" max="12321" width="9.28515625" style="2" customWidth="1"/>
    <col min="12322" max="12322" width="12" style="2" customWidth="1"/>
    <col min="12323" max="12323" width="11.28515625" style="2" customWidth="1"/>
    <col min="12324" max="12544" width="9.140625" style="2"/>
    <col min="12545" max="12545" width="9.42578125" style="2" customWidth="1"/>
    <col min="12546" max="12546" width="5.140625" style="2" bestFit="1" customWidth="1"/>
    <col min="12547" max="12547" width="17.5703125" style="2" customWidth="1"/>
    <col min="12548" max="12548" width="8.28515625" style="2" customWidth="1"/>
    <col min="12549" max="12549" width="9.140625" style="2"/>
    <col min="12550" max="12550" width="18" style="2" bestFit="1" customWidth="1"/>
    <col min="12551" max="12551" width="46.85546875" style="2" customWidth="1"/>
    <col min="12552" max="12552" width="14.85546875" style="2" customWidth="1"/>
    <col min="12553" max="12553" width="9.28515625" style="2" customWidth="1"/>
    <col min="12554" max="12555" width="11.28515625" style="2" customWidth="1"/>
    <col min="12556" max="12556" width="9.140625" style="2"/>
    <col min="12557" max="12557" width="9.5703125" style="2" customWidth="1"/>
    <col min="12558" max="12558" width="5.140625" style="2" bestFit="1" customWidth="1"/>
    <col min="12559" max="12559" width="17.5703125" style="2" customWidth="1"/>
    <col min="12560" max="12560" width="8.28515625" style="2" customWidth="1"/>
    <col min="12561" max="12561" width="9.140625" style="2"/>
    <col min="12562" max="12562" width="14" style="2" customWidth="1"/>
    <col min="12563" max="12563" width="26.28515625" style="2" customWidth="1"/>
    <col min="12564" max="12564" width="14.85546875" style="2" customWidth="1"/>
    <col min="12565" max="12565" width="9.28515625" style="2" customWidth="1"/>
    <col min="12566" max="12566" width="12" style="2" customWidth="1"/>
    <col min="12567" max="12567" width="11.28515625" style="2" customWidth="1"/>
    <col min="12568" max="12568" width="9.140625" style="2"/>
    <col min="12569" max="12569" width="9" style="2" customWidth="1"/>
    <col min="12570" max="12570" width="5.140625" style="2" bestFit="1" customWidth="1"/>
    <col min="12571" max="12571" width="17.5703125" style="2" customWidth="1"/>
    <col min="12572" max="12572" width="8.28515625" style="2" customWidth="1"/>
    <col min="12573" max="12573" width="9.140625" style="2"/>
    <col min="12574" max="12574" width="10" style="2" customWidth="1"/>
    <col min="12575" max="12575" width="23.42578125" style="2" customWidth="1"/>
    <col min="12576" max="12576" width="14.85546875" style="2" customWidth="1"/>
    <col min="12577" max="12577" width="9.28515625" style="2" customWidth="1"/>
    <col min="12578" max="12578" width="12" style="2" customWidth="1"/>
    <col min="12579" max="12579" width="11.28515625" style="2" customWidth="1"/>
    <col min="12580" max="12800" width="9.140625" style="2"/>
    <col min="12801" max="12801" width="9.42578125" style="2" customWidth="1"/>
    <col min="12802" max="12802" width="5.140625" style="2" bestFit="1" customWidth="1"/>
    <col min="12803" max="12803" width="17.5703125" style="2" customWidth="1"/>
    <col min="12804" max="12804" width="8.28515625" style="2" customWidth="1"/>
    <col min="12805" max="12805" width="9.140625" style="2"/>
    <col min="12806" max="12806" width="18" style="2" bestFit="1" customWidth="1"/>
    <col min="12807" max="12807" width="46.85546875" style="2" customWidth="1"/>
    <col min="12808" max="12808" width="14.85546875" style="2" customWidth="1"/>
    <col min="12809" max="12809" width="9.28515625" style="2" customWidth="1"/>
    <col min="12810" max="12811" width="11.28515625" style="2" customWidth="1"/>
    <col min="12812" max="12812" width="9.140625" style="2"/>
    <col min="12813" max="12813" width="9.5703125" style="2" customWidth="1"/>
    <col min="12814" max="12814" width="5.140625" style="2" bestFit="1" customWidth="1"/>
    <col min="12815" max="12815" width="17.5703125" style="2" customWidth="1"/>
    <col min="12816" max="12816" width="8.28515625" style="2" customWidth="1"/>
    <col min="12817" max="12817" width="9.140625" style="2"/>
    <col min="12818" max="12818" width="14" style="2" customWidth="1"/>
    <col min="12819" max="12819" width="26.28515625" style="2" customWidth="1"/>
    <col min="12820" max="12820" width="14.85546875" style="2" customWidth="1"/>
    <col min="12821" max="12821" width="9.28515625" style="2" customWidth="1"/>
    <col min="12822" max="12822" width="12" style="2" customWidth="1"/>
    <col min="12823" max="12823" width="11.28515625" style="2" customWidth="1"/>
    <col min="12824" max="12824" width="9.140625" style="2"/>
    <col min="12825" max="12825" width="9" style="2" customWidth="1"/>
    <col min="12826" max="12826" width="5.140625" style="2" bestFit="1" customWidth="1"/>
    <col min="12827" max="12827" width="17.5703125" style="2" customWidth="1"/>
    <col min="12828" max="12828" width="8.28515625" style="2" customWidth="1"/>
    <col min="12829" max="12829" width="9.140625" style="2"/>
    <col min="12830" max="12830" width="10" style="2" customWidth="1"/>
    <col min="12831" max="12831" width="23.42578125" style="2" customWidth="1"/>
    <col min="12832" max="12832" width="14.85546875" style="2" customWidth="1"/>
    <col min="12833" max="12833" width="9.28515625" style="2" customWidth="1"/>
    <col min="12834" max="12834" width="12" style="2" customWidth="1"/>
    <col min="12835" max="12835" width="11.28515625" style="2" customWidth="1"/>
    <col min="12836" max="13056" width="9.140625" style="2"/>
    <col min="13057" max="13057" width="9.42578125" style="2" customWidth="1"/>
    <col min="13058" max="13058" width="5.140625" style="2" bestFit="1" customWidth="1"/>
    <col min="13059" max="13059" width="17.5703125" style="2" customWidth="1"/>
    <col min="13060" max="13060" width="8.28515625" style="2" customWidth="1"/>
    <col min="13061" max="13061" width="9.140625" style="2"/>
    <col min="13062" max="13062" width="18" style="2" bestFit="1" customWidth="1"/>
    <col min="13063" max="13063" width="46.85546875" style="2" customWidth="1"/>
    <col min="13064" max="13064" width="14.85546875" style="2" customWidth="1"/>
    <col min="13065" max="13065" width="9.28515625" style="2" customWidth="1"/>
    <col min="13066" max="13067" width="11.28515625" style="2" customWidth="1"/>
    <col min="13068" max="13068" width="9.140625" style="2"/>
    <col min="13069" max="13069" width="9.5703125" style="2" customWidth="1"/>
    <col min="13070" max="13070" width="5.140625" style="2" bestFit="1" customWidth="1"/>
    <col min="13071" max="13071" width="17.5703125" style="2" customWidth="1"/>
    <col min="13072" max="13072" width="8.28515625" style="2" customWidth="1"/>
    <col min="13073" max="13073" width="9.140625" style="2"/>
    <col min="13074" max="13074" width="14" style="2" customWidth="1"/>
    <col min="13075" max="13075" width="26.28515625" style="2" customWidth="1"/>
    <col min="13076" max="13076" width="14.85546875" style="2" customWidth="1"/>
    <col min="13077" max="13077" width="9.28515625" style="2" customWidth="1"/>
    <col min="13078" max="13078" width="12" style="2" customWidth="1"/>
    <col min="13079" max="13079" width="11.28515625" style="2" customWidth="1"/>
    <col min="13080" max="13080" width="9.140625" style="2"/>
    <col min="13081" max="13081" width="9" style="2" customWidth="1"/>
    <col min="13082" max="13082" width="5.140625" style="2" bestFit="1" customWidth="1"/>
    <col min="13083" max="13083" width="17.5703125" style="2" customWidth="1"/>
    <col min="13084" max="13084" width="8.28515625" style="2" customWidth="1"/>
    <col min="13085" max="13085" width="9.140625" style="2"/>
    <col min="13086" max="13086" width="10" style="2" customWidth="1"/>
    <col min="13087" max="13087" width="23.42578125" style="2" customWidth="1"/>
    <col min="13088" max="13088" width="14.85546875" style="2" customWidth="1"/>
    <col min="13089" max="13089" width="9.28515625" style="2" customWidth="1"/>
    <col min="13090" max="13090" width="12" style="2" customWidth="1"/>
    <col min="13091" max="13091" width="11.28515625" style="2" customWidth="1"/>
    <col min="13092" max="13312" width="9.140625" style="2"/>
    <col min="13313" max="13313" width="9.42578125" style="2" customWidth="1"/>
    <col min="13314" max="13314" width="5.140625" style="2" bestFit="1" customWidth="1"/>
    <col min="13315" max="13315" width="17.5703125" style="2" customWidth="1"/>
    <col min="13316" max="13316" width="8.28515625" style="2" customWidth="1"/>
    <col min="13317" max="13317" width="9.140625" style="2"/>
    <col min="13318" max="13318" width="18" style="2" bestFit="1" customWidth="1"/>
    <col min="13319" max="13319" width="46.85546875" style="2" customWidth="1"/>
    <col min="13320" max="13320" width="14.85546875" style="2" customWidth="1"/>
    <col min="13321" max="13321" width="9.28515625" style="2" customWidth="1"/>
    <col min="13322" max="13323" width="11.28515625" style="2" customWidth="1"/>
    <col min="13324" max="13324" width="9.140625" style="2"/>
    <col min="13325" max="13325" width="9.5703125" style="2" customWidth="1"/>
    <col min="13326" max="13326" width="5.140625" style="2" bestFit="1" customWidth="1"/>
    <col min="13327" max="13327" width="17.5703125" style="2" customWidth="1"/>
    <col min="13328" max="13328" width="8.28515625" style="2" customWidth="1"/>
    <col min="13329" max="13329" width="9.140625" style="2"/>
    <col min="13330" max="13330" width="14" style="2" customWidth="1"/>
    <col min="13331" max="13331" width="26.28515625" style="2" customWidth="1"/>
    <col min="13332" max="13332" width="14.85546875" style="2" customWidth="1"/>
    <col min="13333" max="13333" width="9.28515625" style="2" customWidth="1"/>
    <col min="13334" max="13334" width="12" style="2" customWidth="1"/>
    <col min="13335" max="13335" width="11.28515625" style="2" customWidth="1"/>
    <col min="13336" max="13336" width="9.140625" style="2"/>
    <col min="13337" max="13337" width="9" style="2" customWidth="1"/>
    <col min="13338" max="13338" width="5.140625" style="2" bestFit="1" customWidth="1"/>
    <col min="13339" max="13339" width="17.5703125" style="2" customWidth="1"/>
    <col min="13340" max="13340" width="8.28515625" style="2" customWidth="1"/>
    <col min="13341" max="13341" width="9.140625" style="2"/>
    <col min="13342" max="13342" width="10" style="2" customWidth="1"/>
    <col min="13343" max="13343" width="23.42578125" style="2" customWidth="1"/>
    <col min="13344" max="13344" width="14.85546875" style="2" customWidth="1"/>
    <col min="13345" max="13345" width="9.28515625" style="2" customWidth="1"/>
    <col min="13346" max="13346" width="12" style="2" customWidth="1"/>
    <col min="13347" max="13347" width="11.28515625" style="2" customWidth="1"/>
    <col min="13348" max="13568" width="9.140625" style="2"/>
    <col min="13569" max="13569" width="9.42578125" style="2" customWidth="1"/>
    <col min="13570" max="13570" width="5.140625" style="2" bestFit="1" customWidth="1"/>
    <col min="13571" max="13571" width="17.5703125" style="2" customWidth="1"/>
    <col min="13572" max="13572" width="8.28515625" style="2" customWidth="1"/>
    <col min="13573" max="13573" width="9.140625" style="2"/>
    <col min="13574" max="13574" width="18" style="2" bestFit="1" customWidth="1"/>
    <col min="13575" max="13575" width="46.85546875" style="2" customWidth="1"/>
    <col min="13576" max="13576" width="14.85546875" style="2" customWidth="1"/>
    <col min="13577" max="13577" width="9.28515625" style="2" customWidth="1"/>
    <col min="13578" max="13579" width="11.28515625" style="2" customWidth="1"/>
    <col min="13580" max="13580" width="9.140625" style="2"/>
    <col min="13581" max="13581" width="9.5703125" style="2" customWidth="1"/>
    <col min="13582" max="13582" width="5.140625" style="2" bestFit="1" customWidth="1"/>
    <col min="13583" max="13583" width="17.5703125" style="2" customWidth="1"/>
    <col min="13584" max="13584" width="8.28515625" style="2" customWidth="1"/>
    <col min="13585" max="13585" width="9.140625" style="2"/>
    <col min="13586" max="13586" width="14" style="2" customWidth="1"/>
    <col min="13587" max="13587" width="26.28515625" style="2" customWidth="1"/>
    <col min="13588" max="13588" width="14.85546875" style="2" customWidth="1"/>
    <col min="13589" max="13589" width="9.28515625" style="2" customWidth="1"/>
    <col min="13590" max="13590" width="12" style="2" customWidth="1"/>
    <col min="13591" max="13591" width="11.28515625" style="2" customWidth="1"/>
    <col min="13592" max="13592" width="9.140625" style="2"/>
    <col min="13593" max="13593" width="9" style="2" customWidth="1"/>
    <col min="13594" max="13594" width="5.140625" style="2" bestFit="1" customWidth="1"/>
    <col min="13595" max="13595" width="17.5703125" style="2" customWidth="1"/>
    <col min="13596" max="13596" width="8.28515625" style="2" customWidth="1"/>
    <col min="13597" max="13597" width="9.140625" style="2"/>
    <col min="13598" max="13598" width="10" style="2" customWidth="1"/>
    <col min="13599" max="13599" width="23.42578125" style="2" customWidth="1"/>
    <col min="13600" max="13600" width="14.85546875" style="2" customWidth="1"/>
    <col min="13601" max="13601" width="9.28515625" style="2" customWidth="1"/>
    <col min="13602" max="13602" width="12" style="2" customWidth="1"/>
    <col min="13603" max="13603" width="11.28515625" style="2" customWidth="1"/>
    <col min="13604" max="13824" width="9.140625" style="2"/>
    <col min="13825" max="13825" width="9.42578125" style="2" customWidth="1"/>
    <col min="13826" max="13826" width="5.140625" style="2" bestFit="1" customWidth="1"/>
    <col min="13827" max="13827" width="17.5703125" style="2" customWidth="1"/>
    <col min="13828" max="13828" width="8.28515625" style="2" customWidth="1"/>
    <col min="13829" max="13829" width="9.140625" style="2"/>
    <col min="13830" max="13830" width="18" style="2" bestFit="1" customWidth="1"/>
    <col min="13831" max="13831" width="46.85546875" style="2" customWidth="1"/>
    <col min="13832" max="13832" width="14.85546875" style="2" customWidth="1"/>
    <col min="13833" max="13833" width="9.28515625" style="2" customWidth="1"/>
    <col min="13834" max="13835" width="11.28515625" style="2" customWidth="1"/>
    <col min="13836" max="13836" width="9.140625" style="2"/>
    <col min="13837" max="13837" width="9.5703125" style="2" customWidth="1"/>
    <col min="13838" max="13838" width="5.140625" style="2" bestFit="1" customWidth="1"/>
    <col min="13839" max="13839" width="17.5703125" style="2" customWidth="1"/>
    <col min="13840" max="13840" width="8.28515625" style="2" customWidth="1"/>
    <col min="13841" max="13841" width="9.140625" style="2"/>
    <col min="13842" max="13842" width="14" style="2" customWidth="1"/>
    <col min="13843" max="13843" width="26.28515625" style="2" customWidth="1"/>
    <col min="13844" max="13844" width="14.85546875" style="2" customWidth="1"/>
    <col min="13845" max="13845" width="9.28515625" style="2" customWidth="1"/>
    <col min="13846" max="13846" width="12" style="2" customWidth="1"/>
    <col min="13847" max="13847" width="11.28515625" style="2" customWidth="1"/>
    <col min="13848" max="13848" width="9.140625" style="2"/>
    <col min="13849" max="13849" width="9" style="2" customWidth="1"/>
    <col min="13850" max="13850" width="5.140625" style="2" bestFit="1" customWidth="1"/>
    <col min="13851" max="13851" width="17.5703125" style="2" customWidth="1"/>
    <col min="13852" max="13852" width="8.28515625" style="2" customWidth="1"/>
    <col min="13853" max="13853" width="9.140625" style="2"/>
    <col min="13854" max="13854" width="10" style="2" customWidth="1"/>
    <col min="13855" max="13855" width="23.42578125" style="2" customWidth="1"/>
    <col min="13856" max="13856" width="14.85546875" style="2" customWidth="1"/>
    <col min="13857" max="13857" width="9.28515625" style="2" customWidth="1"/>
    <col min="13858" max="13858" width="12" style="2" customWidth="1"/>
    <col min="13859" max="13859" width="11.28515625" style="2" customWidth="1"/>
    <col min="13860" max="14080" width="9.140625" style="2"/>
    <col min="14081" max="14081" width="9.42578125" style="2" customWidth="1"/>
    <col min="14082" max="14082" width="5.140625" style="2" bestFit="1" customWidth="1"/>
    <col min="14083" max="14083" width="17.5703125" style="2" customWidth="1"/>
    <col min="14084" max="14084" width="8.28515625" style="2" customWidth="1"/>
    <col min="14085" max="14085" width="9.140625" style="2"/>
    <col min="14086" max="14086" width="18" style="2" bestFit="1" customWidth="1"/>
    <col min="14087" max="14087" width="46.85546875" style="2" customWidth="1"/>
    <col min="14088" max="14088" width="14.85546875" style="2" customWidth="1"/>
    <col min="14089" max="14089" width="9.28515625" style="2" customWidth="1"/>
    <col min="14090" max="14091" width="11.28515625" style="2" customWidth="1"/>
    <col min="14092" max="14092" width="9.140625" style="2"/>
    <col min="14093" max="14093" width="9.5703125" style="2" customWidth="1"/>
    <col min="14094" max="14094" width="5.140625" style="2" bestFit="1" customWidth="1"/>
    <col min="14095" max="14095" width="17.5703125" style="2" customWidth="1"/>
    <col min="14096" max="14096" width="8.28515625" style="2" customWidth="1"/>
    <col min="14097" max="14097" width="9.140625" style="2"/>
    <col min="14098" max="14098" width="14" style="2" customWidth="1"/>
    <col min="14099" max="14099" width="26.28515625" style="2" customWidth="1"/>
    <col min="14100" max="14100" width="14.85546875" style="2" customWidth="1"/>
    <col min="14101" max="14101" width="9.28515625" style="2" customWidth="1"/>
    <col min="14102" max="14102" width="12" style="2" customWidth="1"/>
    <col min="14103" max="14103" width="11.28515625" style="2" customWidth="1"/>
    <col min="14104" max="14104" width="9.140625" style="2"/>
    <col min="14105" max="14105" width="9" style="2" customWidth="1"/>
    <col min="14106" max="14106" width="5.140625" style="2" bestFit="1" customWidth="1"/>
    <col min="14107" max="14107" width="17.5703125" style="2" customWidth="1"/>
    <col min="14108" max="14108" width="8.28515625" style="2" customWidth="1"/>
    <col min="14109" max="14109" width="9.140625" style="2"/>
    <col min="14110" max="14110" width="10" style="2" customWidth="1"/>
    <col min="14111" max="14111" width="23.42578125" style="2" customWidth="1"/>
    <col min="14112" max="14112" width="14.85546875" style="2" customWidth="1"/>
    <col min="14113" max="14113" width="9.28515625" style="2" customWidth="1"/>
    <col min="14114" max="14114" width="12" style="2" customWidth="1"/>
    <col min="14115" max="14115" width="11.28515625" style="2" customWidth="1"/>
    <col min="14116" max="14336" width="9.140625" style="2"/>
    <col min="14337" max="14337" width="9.42578125" style="2" customWidth="1"/>
    <col min="14338" max="14338" width="5.140625" style="2" bestFit="1" customWidth="1"/>
    <col min="14339" max="14339" width="17.5703125" style="2" customWidth="1"/>
    <col min="14340" max="14340" width="8.28515625" style="2" customWidth="1"/>
    <col min="14341" max="14341" width="9.140625" style="2"/>
    <col min="14342" max="14342" width="18" style="2" bestFit="1" customWidth="1"/>
    <col min="14343" max="14343" width="46.85546875" style="2" customWidth="1"/>
    <col min="14344" max="14344" width="14.85546875" style="2" customWidth="1"/>
    <col min="14345" max="14345" width="9.28515625" style="2" customWidth="1"/>
    <col min="14346" max="14347" width="11.28515625" style="2" customWidth="1"/>
    <col min="14348" max="14348" width="9.140625" style="2"/>
    <col min="14349" max="14349" width="9.5703125" style="2" customWidth="1"/>
    <col min="14350" max="14350" width="5.140625" style="2" bestFit="1" customWidth="1"/>
    <col min="14351" max="14351" width="17.5703125" style="2" customWidth="1"/>
    <col min="14352" max="14352" width="8.28515625" style="2" customWidth="1"/>
    <col min="14353" max="14353" width="9.140625" style="2"/>
    <col min="14354" max="14354" width="14" style="2" customWidth="1"/>
    <col min="14355" max="14355" width="26.28515625" style="2" customWidth="1"/>
    <col min="14356" max="14356" width="14.85546875" style="2" customWidth="1"/>
    <col min="14357" max="14357" width="9.28515625" style="2" customWidth="1"/>
    <col min="14358" max="14358" width="12" style="2" customWidth="1"/>
    <col min="14359" max="14359" width="11.28515625" style="2" customWidth="1"/>
    <col min="14360" max="14360" width="9.140625" style="2"/>
    <col min="14361" max="14361" width="9" style="2" customWidth="1"/>
    <col min="14362" max="14362" width="5.140625" style="2" bestFit="1" customWidth="1"/>
    <col min="14363" max="14363" width="17.5703125" style="2" customWidth="1"/>
    <col min="14364" max="14364" width="8.28515625" style="2" customWidth="1"/>
    <col min="14365" max="14365" width="9.140625" style="2"/>
    <col min="14366" max="14366" width="10" style="2" customWidth="1"/>
    <col min="14367" max="14367" width="23.42578125" style="2" customWidth="1"/>
    <col min="14368" max="14368" width="14.85546875" style="2" customWidth="1"/>
    <col min="14369" max="14369" width="9.28515625" style="2" customWidth="1"/>
    <col min="14370" max="14370" width="12" style="2" customWidth="1"/>
    <col min="14371" max="14371" width="11.28515625" style="2" customWidth="1"/>
    <col min="14372" max="14592" width="9.140625" style="2"/>
    <col min="14593" max="14593" width="9.42578125" style="2" customWidth="1"/>
    <col min="14594" max="14594" width="5.140625" style="2" bestFit="1" customWidth="1"/>
    <col min="14595" max="14595" width="17.5703125" style="2" customWidth="1"/>
    <col min="14596" max="14596" width="8.28515625" style="2" customWidth="1"/>
    <col min="14597" max="14597" width="9.140625" style="2"/>
    <col min="14598" max="14598" width="18" style="2" bestFit="1" customWidth="1"/>
    <col min="14599" max="14599" width="46.85546875" style="2" customWidth="1"/>
    <col min="14600" max="14600" width="14.85546875" style="2" customWidth="1"/>
    <col min="14601" max="14601" width="9.28515625" style="2" customWidth="1"/>
    <col min="14602" max="14603" width="11.28515625" style="2" customWidth="1"/>
    <col min="14604" max="14604" width="9.140625" style="2"/>
    <col min="14605" max="14605" width="9.5703125" style="2" customWidth="1"/>
    <col min="14606" max="14606" width="5.140625" style="2" bestFit="1" customWidth="1"/>
    <col min="14607" max="14607" width="17.5703125" style="2" customWidth="1"/>
    <col min="14608" max="14608" width="8.28515625" style="2" customWidth="1"/>
    <col min="14609" max="14609" width="9.140625" style="2"/>
    <col min="14610" max="14610" width="14" style="2" customWidth="1"/>
    <col min="14611" max="14611" width="26.28515625" style="2" customWidth="1"/>
    <col min="14612" max="14612" width="14.85546875" style="2" customWidth="1"/>
    <col min="14613" max="14613" width="9.28515625" style="2" customWidth="1"/>
    <col min="14614" max="14614" width="12" style="2" customWidth="1"/>
    <col min="14615" max="14615" width="11.28515625" style="2" customWidth="1"/>
    <col min="14616" max="14616" width="9.140625" style="2"/>
    <col min="14617" max="14617" width="9" style="2" customWidth="1"/>
    <col min="14618" max="14618" width="5.140625" style="2" bestFit="1" customWidth="1"/>
    <col min="14619" max="14619" width="17.5703125" style="2" customWidth="1"/>
    <col min="14620" max="14620" width="8.28515625" style="2" customWidth="1"/>
    <col min="14621" max="14621" width="9.140625" style="2"/>
    <col min="14622" max="14622" width="10" style="2" customWidth="1"/>
    <col min="14623" max="14623" width="23.42578125" style="2" customWidth="1"/>
    <col min="14624" max="14624" width="14.85546875" style="2" customWidth="1"/>
    <col min="14625" max="14625" width="9.28515625" style="2" customWidth="1"/>
    <col min="14626" max="14626" width="12" style="2" customWidth="1"/>
    <col min="14627" max="14627" width="11.28515625" style="2" customWidth="1"/>
    <col min="14628" max="14848" width="9.140625" style="2"/>
    <col min="14849" max="14849" width="9.42578125" style="2" customWidth="1"/>
    <col min="14850" max="14850" width="5.140625" style="2" bestFit="1" customWidth="1"/>
    <col min="14851" max="14851" width="17.5703125" style="2" customWidth="1"/>
    <col min="14852" max="14852" width="8.28515625" style="2" customWidth="1"/>
    <col min="14853" max="14853" width="9.140625" style="2"/>
    <col min="14854" max="14854" width="18" style="2" bestFit="1" customWidth="1"/>
    <col min="14855" max="14855" width="46.85546875" style="2" customWidth="1"/>
    <col min="14856" max="14856" width="14.85546875" style="2" customWidth="1"/>
    <col min="14857" max="14857" width="9.28515625" style="2" customWidth="1"/>
    <col min="14858" max="14859" width="11.28515625" style="2" customWidth="1"/>
    <col min="14860" max="14860" width="9.140625" style="2"/>
    <col min="14861" max="14861" width="9.5703125" style="2" customWidth="1"/>
    <col min="14862" max="14862" width="5.140625" style="2" bestFit="1" customWidth="1"/>
    <col min="14863" max="14863" width="17.5703125" style="2" customWidth="1"/>
    <col min="14864" max="14864" width="8.28515625" style="2" customWidth="1"/>
    <col min="14865" max="14865" width="9.140625" style="2"/>
    <col min="14866" max="14866" width="14" style="2" customWidth="1"/>
    <col min="14867" max="14867" width="26.28515625" style="2" customWidth="1"/>
    <col min="14868" max="14868" width="14.85546875" style="2" customWidth="1"/>
    <col min="14869" max="14869" width="9.28515625" style="2" customWidth="1"/>
    <col min="14870" max="14870" width="12" style="2" customWidth="1"/>
    <col min="14871" max="14871" width="11.28515625" style="2" customWidth="1"/>
    <col min="14872" max="14872" width="9.140625" style="2"/>
    <col min="14873" max="14873" width="9" style="2" customWidth="1"/>
    <col min="14874" max="14874" width="5.140625" style="2" bestFit="1" customWidth="1"/>
    <col min="14875" max="14875" width="17.5703125" style="2" customWidth="1"/>
    <col min="14876" max="14876" width="8.28515625" style="2" customWidth="1"/>
    <col min="14877" max="14877" width="9.140625" style="2"/>
    <col min="14878" max="14878" width="10" style="2" customWidth="1"/>
    <col min="14879" max="14879" width="23.42578125" style="2" customWidth="1"/>
    <col min="14880" max="14880" width="14.85546875" style="2" customWidth="1"/>
    <col min="14881" max="14881" width="9.28515625" style="2" customWidth="1"/>
    <col min="14882" max="14882" width="12" style="2" customWidth="1"/>
    <col min="14883" max="14883" width="11.28515625" style="2" customWidth="1"/>
    <col min="14884" max="15104" width="9.140625" style="2"/>
    <col min="15105" max="15105" width="9.42578125" style="2" customWidth="1"/>
    <col min="15106" max="15106" width="5.140625" style="2" bestFit="1" customWidth="1"/>
    <col min="15107" max="15107" width="17.5703125" style="2" customWidth="1"/>
    <col min="15108" max="15108" width="8.28515625" style="2" customWidth="1"/>
    <col min="15109" max="15109" width="9.140625" style="2"/>
    <col min="15110" max="15110" width="18" style="2" bestFit="1" customWidth="1"/>
    <col min="15111" max="15111" width="46.85546875" style="2" customWidth="1"/>
    <col min="15112" max="15112" width="14.85546875" style="2" customWidth="1"/>
    <col min="15113" max="15113" width="9.28515625" style="2" customWidth="1"/>
    <col min="15114" max="15115" width="11.28515625" style="2" customWidth="1"/>
    <col min="15116" max="15116" width="9.140625" style="2"/>
    <col min="15117" max="15117" width="9.5703125" style="2" customWidth="1"/>
    <col min="15118" max="15118" width="5.140625" style="2" bestFit="1" customWidth="1"/>
    <col min="15119" max="15119" width="17.5703125" style="2" customWidth="1"/>
    <col min="15120" max="15120" width="8.28515625" style="2" customWidth="1"/>
    <col min="15121" max="15121" width="9.140625" style="2"/>
    <col min="15122" max="15122" width="14" style="2" customWidth="1"/>
    <col min="15123" max="15123" width="26.28515625" style="2" customWidth="1"/>
    <col min="15124" max="15124" width="14.85546875" style="2" customWidth="1"/>
    <col min="15125" max="15125" width="9.28515625" style="2" customWidth="1"/>
    <col min="15126" max="15126" width="12" style="2" customWidth="1"/>
    <col min="15127" max="15127" width="11.28515625" style="2" customWidth="1"/>
    <col min="15128" max="15128" width="9.140625" style="2"/>
    <col min="15129" max="15129" width="9" style="2" customWidth="1"/>
    <col min="15130" max="15130" width="5.140625" style="2" bestFit="1" customWidth="1"/>
    <col min="15131" max="15131" width="17.5703125" style="2" customWidth="1"/>
    <col min="15132" max="15132" width="8.28515625" style="2" customWidth="1"/>
    <col min="15133" max="15133" width="9.140625" style="2"/>
    <col min="15134" max="15134" width="10" style="2" customWidth="1"/>
    <col min="15135" max="15135" width="23.42578125" style="2" customWidth="1"/>
    <col min="15136" max="15136" width="14.85546875" style="2" customWidth="1"/>
    <col min="15137" max="15137" width="9.28515625" style="2" customWidth="1"/>
    <col min="15138" max="15138" width="12" style="2" customWidth="1"/>
    <col min="15139" max="15139" width="11.28515625" style="2" customWidth="1"/>
    <col min="15140" max="15360" width="9.140625" style="2"/>
    <col min="15361" max="15361" width="9.42578125" style="2" customWidth="1"/>
    <col min="15362" max="15362" width="5.140625" style="2" bestFit="1" customWidth="1"/>
    <col min="15363" max="15363" width="17.5703125" style="2" customWidth="1"/>
    <col min="15364" max="15364" width="8.28515625" style="2" customWidth="1"/>
    <col min="15365" max="15365" width="9.140625" style="2"/>
    <col min="15366" max="15366" width="18" style="2" bestFit="1" customWidth="1"/>
    <col min="15367" max="15367" width="46.85546875" style="2" customWidth="1"/>
    <col min="15368" max="15368" width="14.85546875" style="2" customWidth="1"/>
    <col min="15369" max="15369" width="9.28515625" style="2" customWidth="1"/>
    <col min="15370" max="15371" width="11.28515625" style="2" customWidth="1"/>
    <col min="15372" max="15372" width="9.140625" style="2"/>
    <col min="15373" max="15373" width="9.5703125" style="2" customWidth="1"/>
    <col min="15374" max="15374" width="5.140625" style="2" bestFit="1" customWidth="1"/>
    <col min="15375" max="15375" width="17.5703125" style="2" customWidth="1"/>
    <col min="15376" max="15376" width="8.28515625" style="2" customWidth="1"/>
    <col min="15377" max="15377" width="9.140625" style="2"/>
    <col min="15378" max="15378" width="14" style="2" customWidth="1"/>
    <col min="15379" max="15379" width="26.28515625" style="2" customWidth="1"/>
    <col min="15380" max="15380" width="14.85546875" style="2" customWidth="1"/>
    <col min="15381" max="15381" width="9.28515625" style="2" customWidth="1"/>
    <col min="15382" max="15382" width="12" style="2" customWidth="1"/>
    <col min="15383" max="15383" width="11.28515625" style="2" customWidth="1"/>
    <col min="15384" max="15384" width="9.140625" style="2"/>
    <col min="15385" max="15385" width="9" style="2" customWidth="1"/>
    <col min="15386" max="15386" width="5.140625" style="2" bestFit="1" customWidth="1"/>
    <col min="15387" max="15387" width="17.5703125" style="2" customWidth="1"/>
    <col min="15388" max="15388" width="8.28515625" style="2" customWidth="1"/>
    <col min="15389" max="15389" width="9.140625" style="2"/>
    <col min="15390" max="15390" width="10" style="2" customWidth="1"/>
    <col min="15391" max="15391" width="23.42578125" style="2" customWidth="1"/>
    <col min="15392" max="15392" width="14.85546875" style="2" customWidth="1"/>
    <col min="15393" max="15393" width="9.28515625" style="2" customWidth="1"/>
    <col min="15394" max="15394" width="12" style="2" customWidth="1"/>
    <col min="15395" max="15395" width="11.28515625" style="2" customWidth="1"/>
    <col min="15396" max="15616" width="9.140625" style="2"/>
    <col min="15617" max="15617" width="9.42578125" style="2" customWidth="1"/>
    <col min="15618" max="15618" width="5.140625" style="2" bestFit="1" customWidth="1"/>
    <col min="15619" max="15619" width="17.5703125" style="2" customWidth="1"/>
    <col min="15620" max="15620" width="8.28515625" style="2" customWidth="1"/>
    <col min="15621" max="15621" width="9.140625" style="2"/>
    <col min="15622" max="15622" width="18" style="2" bestFit="1" customWidth="1"/>
    <col min="15623" max="15623" width="46.85546875" style="2" customWidth="1"/>
    <col min="15624" max="15624" width="14.85546875" style="2" customWidth="1"/>
    <col min="15625" max="15625" width="9.28515625" style="2" customWidth="1"/>
    <col min="15626" max="15627" width="11.28515625" style="2" customWidth="1"/>
    <col min="15628" max="15628" width="9.140625" style="2"/>
    <col min="15629" max="15629" width="9.5703125" style="2" customWidth="1"/>
    <col min="15630" max="15630" width="5.140625" style="2" bestFit="1" customWidth="1"/>
    <col min="15631" max="15631" width="17.5703125" style="2" customWidth="1"/>
    <col min="15632" max="15632" width="8.28515625" style="2" customWidth="1"/>
    <col min="15633" max="15633" width="9.140625" style="2"/>
    <col min="15634" max="15634" width="14" style="2" customWidth="1"/>
    <col min="15635" max="15635" width="26.28515625" style="2" customWidth="1"/>
    <col min="15636" max="15636" width="14.85546875" style="2" customWidth="1"/>
    <col min="15637" max="15637" width="9.28515625" style="2" customWidth="1"/>
    <col min="15638" max="15638" width="12" style="2" customWidth="1"/>
    <col min="15639" max="15639" width="11.28515625" style="2" customWidth="1"/>
    <col min="15640" max="15640" width="9.140625" style="2"/>
    <col min="15641" max="15641" width="9" style="2" customWidth="1"/>
    <col min="15642" max="15642" width="5.140625" style="2" bestFit="1" customWidth="1"/>
    <col min="15643" max="15643" width="17.5703125" style="2" customWidth="1"/>
    <col min="15644" max="15644" width="8.28515625" style="2" customWidth="1"/>
    <col min="15645" max="15645" width="9.140625" style="2"/>
    <col min="15646" max="15646" width="10" style="2" customWidth="1"/>
    <col min="15647" max="15647" width="23.42578125" style="2" customWidth="1"/>
    <col min="15648" max="15648" width="14.85546875" style="2" customWidth="1"/>
    <col min="15649" max="15649" width="9.28515625" style="2" customWidth="1"/>
    <col min="15650" max="15650" width="12" style="2" customWidth="1"/>
    <col min="15651" max="15651" width="11.28515625" style="2" customWidth="1"/>
    <col min="15652" max="15872" width="9.140625" style="2"/>
    <col min="15873" max="15873" width="9.42578125" style="2" customWidth="1"/>
    <col min="15874" max="15874" width="5.140625" style="2" bestFit="1" customWidth="1"/>
    <col min="15875" max="15875" width="17.5703125" style="2" customWidth="1"/>
    <col min="15876" max="15876" width="8.28515625" style="2" customWidth="1"/>
    <col min="15877" max="15877" width="9.140625" style="2"/>
    <col min="15878" max="15878" width="18" style="2" bestFit="1" customWidth="1"/>
    <col min="15879" max="15879" width="46.85546875" style="2" customWidth="1"/>
    <col min="15880" max="15880" width="14.85546875" style="2" customWidth="1"/>
    <col min="15881" max="15881" width="9.28515625" style="2" customWidth="1"/>
    <col min="15882" max="15883" width="11.28515625" style="2" customWidth="1"/>
    <col min="15884" max="15884" width="9.140625" style="2"/>
    <col min="15885" max="15885" width="9.5703125" style="2" customWidth="1"/>
    <col min="15886" max="15886" width="5.140625" style="2" bestFit="1" customWidth="1"/>
    <col min="15887" max="15887" width="17.5703125" style="2" customWidth="1"/>
    <col min="15888" max="15888" width="8.28515625" style="2" customWidth="1"/>
    <col min="15889" max="15889" width="9.140625" style="2"/>
    <col min="15890" max="15890" width="14" style="2" customWidth="1"/>
    <col min="15891" max="15891" width="26.28515625" style="2" customWidth="1"/>
    <col min="15892" max="15892" width="14.85546875" style="2" customWidth="1"/>
    <col min="15893" max="15893" width="9.28515625" style="2" customWidth="1"/>
    <col min="15894" max="15894" width="12" style="2" customWidth="1"/>
    <col min="15895" max="15895" width="11.28515625" style="2" customWidth="1"/>
    <col min="15896" max="15896" width="9.140625" style="2"/>
    <col min="15897" max="15897" width="9" style="2" customWidth="1"/>
    <col min="15898" max="15898" width="5.140625" style="2" bestFit="1" customWidth="1"/>
    <col min="15899" max="15899" width="17.5703125" style="2" customWidth="1"/>
    <col min="15900" max="15900" width="8.28515625" style="2" customWidth="1"/>
    <col min="15901" max="15901" width="9.140625" style="2"/>
    <col min="15902" max="15902" width="10" style="2" customWidth="1"/>
    <col min="15903" max="15903" width="23.42578125" style="2" customWidth="1"/>
    <col min="15904" max="15904" width="14.85546875" style="2" customWidth="1"/>
    <col min="15905" max="15905" width="9.28515625" style="2" customWidth="1"/>
    <col min="15906" max="15906" width="12" style="2" customWidth="1"/>
    <col min="15907" max="15907" width="11.28515625" style="2" customWidth="1"/>
    <col min="15908" max="16128" width="9.140625" style="2"/>
    <col min="16129" max="16129" width="9.42578125" style="2" customWidth="1"/>
    <col min="16130" max="16130" width="5.140625" style="2" bestFit="1" customWidth="1"/>
    <col min="16131" max="16131" width="17.5703125" style="2" customWidth="1"/>
    <col min="16132" max="16132" width="8.28515625" style="2" customWidth="1"/>
    <col min="16133" max="16133" width="9.140625" style="2"/>
    <col min="16134" max="16134" width="18" style="2" bestFit="1" customWidth="1"/>
    <col min="16135" max="16135" width="46.85546875" style="2" customWidth="1"/>
    <col min="16136" max="16136" width="14.85546875" style="2" customWidth="1"/>
    <col min="16137" max="16137" width="9.28515625" style="2" customWidth="1"/>
    <col min="16138" max="16139" width="11.28515625" style="2" customWidth="1"/>
    <col min="16140" max="16140" width="9.140625" style="2"/>
    <col min="16141" max="16141" width="9.5703125" style="2" customWidth="1"/>
    <col min="16142" max="16142" width="5.140625" style="2" bestFit="1" customWidth="1"/>
    <col min="16143" max="16143" width="17.5703125" style="2" customWidth="1"/>
    <col min="16144" max="16144" width="8.28515625" style="2" customWidth="1"/>
    <col min="16145" max="16145" width="9.140625" style="2"/>
    <col min="16146" max="16146" width="14" style="2" customWidth="1"/>
    <col min="16147" max="16147" width="26.28515625" style="2" customWidth="1"/>
    <col min="16148" max="16148" width="14.85546875" style="2" customWidth="1"/>
    <col min="16149" max="16149" width="9.28515625" style="2" customWidth="1"/>
    <col min="16150" max="16150" width="12" style="2" customWidth="1"/>
    <col min="16151" max="16151" width="11.28515625" style="2" customWidth="1"/>
    <col min="16152" max="16152" width="9.140625" style="2"/>
    <col min="16153" max="16153" width="9" style="2" customWidth="1"/>
    <col min="16154" max="16154" width="5.140625" style="2" bestFit="1" customWidth="1"/>
    <col min="16155" max="16155" width="17.5703125" style="2" customWidth="1"/>
    <col min="16156" max="16156" width="8.28515625" style="2" customWidth="1"/>
    <col min="16157" max="16157" width="9.140625" style="2"/>
    <col min="16158" max="16158" width="10" style="2" customWidth="1"/>
    <col min="16159" max="16159" width="23.42578125" style="2" customWidth="1"/>
    <col min="16160" max="16160" width="14.85546875" style="2" customWidth="1"/>
    <col min="16161" max="16161" width="9.28515625" style="2" customWidth="1"/>
    <col min="16162" max="16162" width="12" style="2" customWidth="1"/>
    <col min="16163" max="16163" width="11.28515625" style="2" customWidth="1"/>
    <col min="16164" max="16384" width="9.140625" style="2"/>
  </cols>
  <sheetData>
    <row r="1" spans="1:47" ht="24" customHeight="1" x14ac:dyDescent="0.25">
      <c r="A1" s="1" t="s">
        <v>0</v>
      </c>
      <c r="H1" s="1" t="s">
        <v>1</v>
      </c>
      <c r="M1" s="1" t="s">
        <v>2</v>
      </c>
      <c r="T1" s="1" t="s">
        <v>1</v>
      </c>
      <c r="Y1" s="1" t="s">
        <v>3</v>
      </c>
      <c r="AF1" s="1" t="s">
        <v>1</v>
      </c>
      <c r="AK1" s="1" t="s">
        <v>49</v>
      </c>
      <c r="AR1" s="1" t="s">
        <v>1</v>
      </c>
    </row>
    <row r="2" spans="1:47" ht="63" x14ac:dyDescent="0.3">
      <c r="A2" s="4" t="s">
        <v>4</v>
      </c>
      <c r="B2" s="4" t="s">
        <v>5</v>
      </c>
      <c r="C2" s="5" t="s">
        <v>6</v>
      </c>
      <c r="D2" s="6" t="s">
        <v>7</v>
      </c>
      <c r="E2" s="6" t="s">
        <v>8</v>
      </c>
      <c r="F2" s="5" t="s">
        <v>6</v>
      </c>
      <c r="G2" s="7" t="s">
        <v>9</v>
      </c>
      <c r="H2" s="5" t="s">
        <v>6</v>
      </c>
      <c r="I2" s="5" t="s">
        <v>10</v>
      </c>
      <c r="J2" s="5" t="s">
        <v>11</v>
      </c>
      <c r="K2" s="5" t="s">
        <v>12</v>
      </c>
      <c r="M2" s="4" t="s">
        <v>4</v>
      </c>
      <c r="N2" s="4" t="s">
        <v>5</v>
      </c>
      <c r="O2" s="5" t="s">
        <v>6</v>
      </c>
      <c r="P2" s="6" t="s">
        <v>7</v>
      </c>
      <c r="Q2" s="6" t="s">
        <v>8</v>
      </c>
      <c r="R2" s="5" t="s">
        <v>6</v>
      </c>
      <c r="S2" s="8" t="s">
        <v>9</v>
      </c>
      <c r="T2" s="9" t="s">
        <v>6</v>
      </c>
      <c r="U2" s="5" t="s">
        <v>10</v>
      </c>
      <c r="V2" s="5" t="s">
        <v>11</v>
      </c>
      <c r="W2" s="5" t="s">
        <v>12</v>
      </c>
      <c r="Y2" s="4" t="s">
        <v>4</v>
      </c>
      <c r="Z2" s="4" t="s">
        <v>5</v>
      </c>
      <c r="AA2" s="5" t="s">
        <v>6</v>
      </c>
      <c r="AB2" s="6" t="s">
        <v>7</v>
      </c>
      <c r="AC2" s="6" t="s">
        <v>8</v>
      </c>
      <c r="AD2" s="5" t="s">
        <v>6</v>
      </c>
      <c r="AE2" s="8" t="s">
        <v>9</v>
      </c>
      <c r="AF2" s="5" t="s">
        <v>6</v>
      </c>
      <c r="AG2" s="5" t="s">
        <v>10</v>
      </c>
      <c r="AH2" s="5" t="s">
        <v>11</v>
      </c>
      <c r="AI2" s="5" t="s">
        <v>12</v>
      </c>
      <c r="AK2" s="4" t="s">
        <v>4</v>
      </c>
      <c r="AL2" s="4" t="s">
        <v>5</v>
      </c>
      <c r="AM2" s="5" t="s">
        <v>6</v>
      </c>
      <c r="AN2" s="6" t="s">
        <v>7</v>
      </c>
      <c r="AO2" s="6" t="s">
        <v>8</v>
      </c>
      <c r="AP2" s="5" t="s">
        <v>6</v>
      </c>
      <c r="AQ2" s="44" t="s">
        <v>50</v>
      </c>
      <c r="AR2" s="9" t="s">
        <v>6</v>
      </c>
      <c r="AS2" s="5" t="s">
        <v>10</v>
      </c>
      <c r="AT2" s="5" t="s">
        <v>11</v>
      </c>
      <c r="AU2" s="5" t="s">
        <v>12</v>
      </c>
    </row>
    <row r="3" spans="1:47" ht="45" customHeight="1" x14ac:dyDescent="0.25">
      <c r="A3" s="10">
        <f>[1]Alcohol!A3</f>
        <v>42461</v>
      </c>
      <c r="B3" s="11">
        <v>1</v>
      </c>
      <c r="C3" s="12" t="s">
        <v>13</v>
      </c>
      <c r="D3" s="13">
        <v>42</v>
      </c>
      <c r="E3" s="14">
        <v>52.237499999999997</v>
      </c>
      <c r="F3" s="15" t="s">
        <v>14</v>
      </c>
      <c r="G3" s="16" t="s">
        <v>15</v>
      </c>
      <c r="H3" s="17" t="s">
        <v>14</v>
      </c>
      <c r="I3" s="18">
        <v>170</v>
      </c>
      <c r="J3" s="18">
        <v>170</v>
      </c>
      <c r="K3" s="19">
        <v>187</v>
      </c>
      <c r="M3" s="10">
        <f>[1]Alcohol!A3</f>
        <v>42461</v>
      </c>
      <c r="N3" s="11">
        <v>1</v>
      </c>
      <c r="O3" s="12" t="s">
        <v>16</v>
      </c>
      <c r="P3" s="13">
        <v>150</v>
      </c>
      <c r="Q3" s="14">
        <v>221.92700000000002</v>
      </c>
      <c r="R3" s="15" t="s">
        <v>16</v>
      </c>
      <c r="S3" s="20"/>
      <c r="T3" s="21" t="s">
        <v>16</v>
      </c>
      <c r="U3" s="18">
        <v>450</v>
      </c>
      <c r="V3" s="18">
        <v>450</v>
      </c>
      <c r="W3" s="19">
        <v>381</v>
      </c>
      <c r="Y3" s="10">
        <f>[1]Alcohol!A3</f>
        <v>42461</v>
      </c>
      <c r="Z3" s="11">
        <v>1</v>
      </c>
      <c r="AA3" s="12"/>
      <c r="AB3" s="13"/>
      <c r="AC3" s="22"/>
      <c r="AD3" s="23"/>
      <c r="AE3" s="20"/>
      <c r="AF3" s="17" t="s">
        <v>17</v>
      </c>
      <c r="AG3" s="18">
        <v>3200</v>
      </c>
      <c r="AH3" s="18">
        <v>3200</v>
      </c>
      <c r="AI3" s="19">
        <v>1022</v>
      </c>
      <c r="AK3" s="10">
        <f>[1]Alcohol!Y3</f>
        <v>0</v>
      </c>
      <c r="AL3" s="11">
        <v>1</v>
      </c>
      <c r="AM3" s="25"/>
      <c r="AN3" s="25"/>
      <c r="AO3" s="45">
        <v>58.5</v>
      </c>
      <c r="AP3" s="46" t="s">
        <v>51</v>
      </c>
      <c r="AQ3" s="20"/>
      <c r="AR3" s="21" t="s">
        <v>52</v>
      </c>
      <c r="AS3" s="18">
        <v>500</v>
      </c>
      <c r="AT3" s="18">
        <v>500</v>
      </c>
      <c r="AU3" s="19">
        <v>595</v>
      </c>
    </row>
    <row r="4" spans="1:47" ht="18" x14ac:dyDescent="0.25">
      <c r="A4" s="24"/>
      <c r="B4" s="11">
        <v>2</v>
      </c>
      <c r="C4" s="12"/>
      <c r="D4" s="13">
        <v>64</v>
      </c>
      <c r="E4" s="14">
        <v>52.237499999999997</v>
      </c>
      <c r="F4" s="15" t="s">
        <v>14</v>
      </c>
      <c r="G4" s="16" t="s">
        <v>18</v>
      </c>
      <c r="H4" s="17" t="s">
        <v>19</v>
      </c>
      <c r="I4" s="18">
        <v>924</v>
      </c>
      <c r="J4" s="18">
        <v>924</v>
      </c>
      <c r="K4" s="19">
        <v>1097</v>
      </c>
      <c r="M4" s="24"/>
      <c r="N4" s="11">
        <v>2</v>
      </c>
      <c r="O4" s="25"/>
      <c r="P4" s="13">
        <v>150</v>
      </c>
      <c r="Q4" s="14">
        <v>159.37700000000001</v>
      </c>
      <c r="R4" s="15" t="s">
        <v>16</v>
      </c>
      <c r="S4" s="20"/>
      <c r="T4" s="21" t="s">
        <v>20</v>
      </c>
      <c r="U4" s="18">
        <v>2700</v>
      </c>
      <c r="V4" s="18">
        <v>2700</v>
      </c>
      <c r="W4" s="19">
        <v>2534</v>
      </c>
      <c r="Y4" s="24"/>
      <c r="Z4" s="11">
        <v>2</v>
      </c>
      <c r="AA4" s="12" t="s">
        <v>17</v>
      </c>
      <c r="AB4" s="13">
        <v>100</v>
      </c>
      <c r="AC4" s="14">
        <v>56.851999999999997</v>
      </c>
      <c r="AD4" s="23" t="s">
        <v>17</v>
      </c>
      <c r="AE4" s="2" t="s">
        <v>21</v>
      </c>
      <c r="AF4" s="17"/>
      <c r="AG4" s="18"/>
      <c r="AH4" s="18"/>
      <c r="AI4" s="19"/>
      <c r="AK4" s="24"/>
      <c r="AL4" s="11">
        <v>2</v>
      </c>
      <c r="AM4" s="25"/>
      <c r="AN4" s="25"/>
      <c r="AO4" s="45">
        <v>47.75</v>
      </c>
      <c r="AP4" s="46" t="s">
        <v>51</v>
      </c>
      <c r="AQ4" s="20"/>
      <c r="AR4" s="21"/>
      <c r="AS4" s="18"/>
      <c r="AT4" s="18"/>
      <c r="AU4" s="19"/>
    </row>
    <row r="5" spans="1:47" ht="47.25" customHeight="1" x14ac:dyDescent="0.25">
      <c r="A5" s="24"/>
      <c r="B5" s="11">
        <v>3</v>
      </c>
      <c r="C5" s="12"/>
      <c r="D5" s="13">
        <v>64</v>
      </c>
      <c r="E5" s="14">
        <v>44.774999999999999</v>
      </c>
      <c r="F5" s="15" t="s">
        <v>14</v>
      </c>
      <c r="G5" s="16" t="s">
        <v>18</v>
      </c>
      <c r="H5" s="17" t="s">
        <v>22</v>
      </c>
      <c r="I5" s="18">
        <v>270</v>
      </c>
      <c r="J5" s="18">
        <v>270</v>
      </c>
      <c r="K5" s="19">
        <v>0</v>
      </c>
      <c r="M5" s="24"/>
      <c r="N5" s="11">
        <v>3</v>
      </c>
      <c r="O5" s="25"/>
      <c r="P5" s="13">
        <v>150</v>
      </c>
      <c r="Q5" s="14"/>
      <c r="R5" s="26"/>
      <c r="S5" s="27" t="s">
        <v>23</v>
      </c>
      <c r="T5" s="21" t="s">
        <v>16</v>
      </c>
      <c r="U5" s="18">
        <v>500</v>
      </c>
      <c r="V5" s="18">
        <v>500</v>
      </c>
      <c r="W5" s="19">
        <v>422</v>
      </c>
      <c r="Y5" s="24"/>
      <c r="Z5" s="11">
        <v>3</v>
      </c>
      <c r="AA5" s="25"/>
      <c r="AB5" s="13">
        <v>350</v>
      </c>
      <c r="AC5" s="14">
        <v>8.5020000000000007</v>
      </c>
      <c r="AD5" s="23" t="s">
        <v>17</v>
      </c>
      <c r="AE5" s="27" t="s">
        <v>23</v>
      </c>
      <c r="AF5" s="17"/>
      <c r="AG5" s="18"/>
      <c r="AH5" s="18"/>
      <c r="AI5" s="19"/>
      <c r="AK5" s="24"/>
      <c r="AL5" s="11">
        <v>3</v>
      </c>
      <c r="AM5" s="25" t="s">
        <v>52</v>
      </c>
      <c r="AN5" s="25">
        <v>20</v>
      </c>
      <c r="AO5" s="45">
        <v>44.8</v>
      </c>
      <c r="AP5" s="46" t="s">
        <v>51</v>
      </c>
      <c r="AQ5" s="228" t="s">
        <v>53</v>
      </c>
      <c r="AR5" s="21"/>
      <c r="AS5" s="18"/>
      <c r="AT5" s="18"/>
      <c r="AU5" s="19"/>
    </row>
    <row r="6" spans="1:47" ht="67.5" customHeight="1" x14ac:dyDescent="0.25">
      <c r="A6" s="24"/>
      <c r="B6" s="11">
        <v>4</v>
      </c>
      <c r="C6" s="12"/>
      <c r="D6" s="13"/>
      <c r="E6" s="14">
        <v>22.387499999999999</v>
      </c>
      <c r="F6" s="15" t="s">
        <v>14</v>
      </c>
      <c r="G6" s="16" t="s">
        <v>24</v>
      </c>
      <c r="H6" s="17" t="s">
        <v>25</v>
      </c>
      <c r="I6" s="18">
        <v>360</v>
      </c>
      <c r="J6" s="18">
        <v>360</v>
      </c>
      <c r="K6" s="19">
        <f>373+396</f>
        <v>769</v>
      </c>
      <c r="M6" s="24"/>
      <c r="N6" s="11">
        <v>4</v>
      </c>
      <c r="O6" s="12"/>
      <c r="P6" s="13"/>
      <c r="Q6" s="14"/>
      <c r="R6" s="26"/>
      <c r="S6" s="27" t="s">
        <v>23</v>
      </c>
      <c r="T6" s="21" t="s">
        <v>20</v>
      </c>
      <c r="U6" s="18">
        <v>900</v>
      </c>
      <c r="V6" s="18">
        <v>900</v>
      </c>
      <c r="W6" s="19">
        <v>804</v>
      </c>
      <c r="Y6" s="24"/>
      <c r="Z6" s="11">
        <v>4</v>
      </c>
      <c r="AA6" s="25"/>
      <c r="AB6" s="13">
        <v>350</v>
      </c>
      <c r="AC6" s="14"/>
      <c r="AD6" s="23"/>
      <c r="AE6" s="27" t="s">
        <v>23</v>
      </c>
      <c r="AF6" s="17"/>
      <c r="AG6" s="18"/>
      <c r="AH6" s="18"/>
      <c r="AI6" s="19"/>
      <c r="AK6" s="24"/>
      <c r="AL6" s="11">
        <v>4</v>
      </c>
      <c r="AM6" s="25"/>
      <c r="AN6" s="25">
        <v>55</v>
      </c>
      <c r="AO6" s="45">
        <v>43.1</v>
      </c>
      <c r="AP6" s="46" t="s">
        <v>51</v>
      </c>
      <c r="AQ6" s="229"/>
      <c r="AR6" s="21"/>
      <c r="AS6" s="18"/>
      <c r="AT6" s="18"/>
      <c r="AU6" s="19"/>
    </row>
    <row r="7" spans="1:47" ht="33" customHeight="1" x14ac:dyDescent="0.25">
      <c r="A7" s="24"/>
      <c r="B7" s="28">
        <v>5</v>
      </c>
      <c r="C7" s="12" t="s">
        <v>19</v>
      </c>
      <c r="D7" s="13">
        <v>84</v>
      </c>
      <c r="E7" s="14">
        <v>14.925000000000001</v>
      </c>
      <c r="F7" s="15" t="s">
        <v>14</v>
      </c>
      <c r="G7" s="16" t="s">
        <v>26</v>
      </c>
      <c r="H7" s="17" t="s">
        <v>22</v>
      </c>
      <c r="I7" s="18">
        <v>336</v>
      </c>
      <c r="J7" s="18">
        <v>336</v>
      </c>
      <c r="K7" s="19">
        <v>0</v>
      </c>
      <c r="M7" s="24"/>
      <c r="N7" s="28">
        <v>5</v>
      </c>
      <c r="O7" s="25" t="s">
        <v>20</v>
      </c>
      <c r="P7" s="13">
        <v>180</v>
      </c>
      <c r="Q7" s="14">
        <v>10.247</v>
      </c>
      <c r="R7" s="29" t="s">
        <v>20</v>
      </c>
      <c r="S7" s="30" t="s">
        <v>21</v>
      </c>
      <c r="T7" s="21"/>
      <c r="U7" s="18"/>
      <c r="V7" s="18"/>
      <c r="W7" s="20"/>
      <c r="Y7" s="24"/>
      <c r="Z7" s="28">
        <v>5</v>
      </c>
      <c r="AA7" s="12"/>
      <c r="AB7" s="13">
        <v>100</v>
      </c>
      <c r="AC7" s="14"/>
      <c r="AD7" s="23"/>
      <c r="AE7" s="27" t="s">
        <v>23</v>
      </c>
      <c r="AF7" s="17"/>
      <c r="AG7" s="18"/>
      <c r="AH7" s="18"/>
      <c r="AI7" s="19"/>
      <c r="AK7" s="24"/>
      <c r="AL7" s="28">
        <v>5</v>
      </c>
      <c r="AM7" s="25"/>
      <c r="AN7" s="25">
        <v>55</v>
      </c>
      <c r="AO7" s="45">
        <v>43.9</v>
      </c>
      <c r="AP7" s="46" t="s">
        <v>51</v>
      </c>
      <c r="AQ7" s="229"/>
      <c r="AR7" s="21"/>
      <c r="AS7" s="18"/>
      <c r="AT7" s="18"/>
      <c r="AU7" s="20"/>
    </row>
    <row r="8" spans="1:47" ht="63.75" customHeight="1" x14ac:dyDescent="0.25">
      <c r="A8" s="24"/>
      <c r="B8" s="28">
        <v>6</v>
      </c>
      <c r="C8" s="12" t="s">
        <v>27</v>
      </c>
      <c r="D8" s="13">
        <v>84</v>
      </c>
      <c r="E8" s="14">
        <v>22.387499999999999</v>
      </c>
      <c r="F8" s="31" t="s">
        <v>28</v>
      </c>
      <c r="G8" s="16" t="s">
        <v>29</v>
      </c>
      <c r="H8" s="17"/>
      <c r="I8" s="18"/>
      <c r="J8" s="18"/>
      <c r="K8" s="20"/>
      <c r="M8" s="24"/>
      <c r="N8" s="28">
        <v>6</v>
      </c>
      <c r="O8" s="25"/>
      <c r="P8" s="13">
        <v>180</v>
      </c>
      <c r="Q8" s="14">
        <v>82.683999999999997</v>
      </c>
      <c r="R8" s="29" t="s">
        <v>20</v>
      </c>
      <c r="S8" s="27" t="s">
        <v>30</v>
      </c>
      <c r="T8" s="21"/>
      <c r="U8" s="18"/>
      <c r="V8" s="18"/>
      <c r="W8" s="20"/>
      <c r="Y8" s="24"/>
      <c r="Z8" s="28">
        <v>6</v>
      </c>
      <c r="AA8" s="25"/>
      <c r="AB8" s="13"/>
      <c r="AC8" s="14">
        <v>58.198999999999998</v>
      </c>
      <c r="AD8" s="23" t="s">
        <v>17</v>
      </c>
      <c r="AE8" s="20" t="s">
        <v>21</v>
      </c>
      <c r="AF8" s="17"/>
      <c r="AG8" s="18"/>
      <c r="AH8" s="18"/>
      <c r="AI8" s="20"/>
      <c r="AK8" s="24"/>
      <c r="AL8" s="28">
        <v>6</v>
      </c>
      <c r="AM8" s="25"/>
      <c r="AN8" s="25">
        <v>55</v>
      </c>
      <c r="AO8" s="45">
        <v>47.195</v>
      </c>
      <c r="AP8" s="46" t="s">
        <v>51</v>
      </c>
      <c r="AQ8" s="229"/>
      <c r="AR8" s="21"/>
      <c r="AS8" s="18"/>
      <c r="AT8" s="18"/>
      <c r="AU8" s="20"/>
    </row>
    <row r="9" spans="1:47" ht="18" x14ac:dyDescent="0.25">
      <c r="A9" s="24"/>
      <c r="B9" s="28">
        <v>7</v>
      </c>
      <c r="C9" s="32"/>
      <c r="D9" s="33">
        <v>84</v>
      </c>
      <c r="E9" s="14">
        <v>82.087500000000006</v>
      </c>
      <c r="F9" s="31" t="s">
        <v>28</v>
      </c>
      <c r="G9" s="16" t="s">
        <v>18</v>
      </c>
      <c r="H9" s="17" t="s">
        <v>31</v>
      </c>
      <c r="I9" s="18">
        <f>SUM(I3:I8)</f>
        <v>2060</v>
      </c>
      <c r="J9" s="18">
        <f>SUM(J3:J8)</f>
        <v>2060</v>
      </c>
      <c r="K9" s="18">
        <f>SUM(K3:K8)</f>
        <v>2053</v>
      </c>
      <c r="M9" s="24"/>
      <c r="N9" s="28">
        <v>7</v>
      </c>
      <c r="O9" s="25"/>
      <c r="P9" s="13">
        <v>180</v>
      </c>
      <c r="Q9" s="14">
        <v>139.17599999999999</v>
      </c>
      <c r="R9" s="29" t="s">
        <v>20</v>
      </c>
      <c r="S9" s="27" t="s">
        <v>32</v>
      </c>
      <c r="T9" s="21" t="s">
        <v>31</v>
      </c>
      <c r="U9" s="18">
        <f>SUM(U3:U8)</f>
        <v>4550</v>
      </c>
      <c r="V9" s="18">
        <f>SUM(V3:V8)</f>
        <v>4550</v>
      </c>
      <c r="W9" s="18">
        <f>SUM(W3:W8)</f>
        <v>4141</v>
      </c>
      <c r="Y9" s="24"/>
      <c r="Z9" s="28">
        <v>7</v>
      </c>
      <c r="AA9" s="25"/>
      <c r="AB9" s="13"/>
      <c r="AC9" s="14">
        <v>324.13</v>
      </c>
      <c r="AD9" s="23" t="s">
        <v>17</v>
      </c>
      <c r="AE9" s="20" t="s">
        <v>33</v>
      </c>
      <c r="AF9" s="17" t="s">
        <v>31</v>
      </c>
      <c r="AG9" s="18">
        <f>SUM(AG3:AG8)</f>
        <v>3200</v>
      </c>
      <c r="AH9" s="18">
        <f>SUM(AH3:AH8)</f>
        <v>3200</v>
      </c>
      <c r="AI9" s="18">
        <f>SUM(AI3:AI8)</f>
        <v>1022</v>
      </c>
      <c r="AK9" s="24"/>
      <c r="AL9" s="28">
        <v>7</v>
      </c>
      <c r="AM9" s="25"/>
      <c r="AN9" s="25">
        <v>55</v>
      </c>
      <c r="AO9" s="45">
        <v>45.814999999999998</v>
      </c>
      <c r="AP9" s="46" t="s">
        <v>51</v>
      </c>
      <c r="AQ9" s="229"/>
      <c r="AR9" s="21" t="s">
        <v>31</v>
      </c>
      <c r="AS9" s="18">
        <f>SUM(AS3:AS8)</f>
        <v>500</v>
      </c>
      <c r="AT9" s="18">
        <f>SUM(AT3:AT8)</f>
        <v>500</v>
      </c>
      <c r="AU9" s="18">
        <f>SUM(AU3:AU8)</f>
        <v>595</v>
      </c>
    </row>
    <row r="10" spans="1:47" ht="30.75" x14ac:dyDescent="0.25">
      <c r="A10" s="24"/>
      <c r="B10" s="28">
        <v>8</v>
      </c>
      <c r="C10" s="32"/>
      <c r="D10" s="33">
        <v>84</v>
      </c>
      <c r="E10" s="14">
        <v>44.774999999999999</v>
      </c>
      <c r="F10" s="31" t="s">
        <v>28</v>
      </c>
      <c r="G10" s="16" t="s">
        <v>18</v>
      </c>
      <c r="M10" s="24"/>
      <c r="N10" s="28">
        <v>8</v>
      </c>
      <c r="O10" s="25"/>
      <c r="P10" s="13">
        <v>180</v>
      </c>
      <c r="Q10" s="14">
        <v>151.17500000000001</v>
      </c>
      <c r="R10" s="29" t="s">
        <v>20</v>
      </c>
      <c r="S10" s="27" t="s">
        <v>34</v>
      </c>
      <c r="Y10" s="24"/>
      <c r="Z10" s="28">
        <v>8</v>
      </c>
      <c r="AA10" s="25"/>
      <c r="AB10" s="13"/>
      <c r="AC10" s="14">
        <v>310.41000000000003</v>
      </c>
      <c r="AD10" s="23" t="s">
        <v>17</v>
      </c>
      <c r="AE10" s="20"/>
      <c r="AK10" s="24"/>
      <c r="AL10" s="28">
        <v>8</v>
      </c>
      <c r="AM10" s="25"/>
      <c r="AN10" s="25"/>
      <c r="AO10" s="45">
        <v>42.99</v>
      </c>
      <c r="AP10" s="46" t="s">
        <v>51</v>
      </c>
      <c r="AQ10" s="229"/>
    </row>
    <row r="11" spans="1:47" ht="30.75" x14ac:dyDescent="0.25">
      <c r="A11" s="24"/>
      <c r="B11" s="28">
        <v>9</v>
      </c>
      <c r="C11" s="12"/>
      <c r="D11" s="13">
        <v>84</v>
      </c>
      <c r="E11" s="14">
        <v>82.087500000000006</v>
      </c>
      <c r="F11" s="31" t="s">
        <v>28</v>
      </c>
      <c r="G11" s="16" t="s">
        <v>18</v>
      </c>
      <c r="M11" s="24"/>
      <c r="N11" s="28">
        <v>9</v>
      </c>
      <c r="O11" s="25"/>
      <c r="P11" s="13">
        <v>180</v>
      </c>
      <c r="Q11" s="14">
        <v>155.09800000000001</v>
      </c>
      <c r="R11" s="29" t="s">
        <v>20</v>
      </c>
      <c r="S11" s="27" t="s">
        <v>34</v>
      </c>
      <c r="Y11" s="24"/>
      <c r="Z11" s="28">
        <v>9</v>
      </c>
      <c r="AA11" s="12"/>
      <c r="AB11" s="13"/>
      <c r="AC11" s="14">
        <v>263.798</v>
      </c>
      <c r="AD11" s="23" t="s">
        <v>17</v>
      </c>
      <c r="AE11" s="20" t="s">
        <v>35</v>
      </c>
      <c r="AK11" s="24"/>
      <c r="AL11" s="28">
        <v>9</v>
      </c>
      <c r="AM11" s="25"/>
      <c r="AN11" s="25"/>
      <c r="AO11" s="45">
        <v>40.299999999999997</v>
      </c>
      <c r="AP11" s="46" t="s">
        <v>51</v>
      </c>
      <c r="AQ11" s="229"/>
    </row>
    <row r="12" spans="1:47" ht="18" x14ac:dyDescent="0.25">
      <c r="A12" s="24"/>
      <c r="B12" s="28">
        <v>10</v>
      </c>
      <c r="C12" s="12"/>
      <c r="D12" s="13">
        <v>84</v>
      </c>
      <c r="E12" s="14">
        <v>89.55</v>
      </c>
      <c r="F12" s="31" t="s">
        <v>28</v>
      </c>
      <c r="G12" s="16" t="s">
        <v>18</v>
      </c>
      <c r="M12" s="24"/>
      <c r="N12" s="28">
        <v>10</v>
      </c>
      <c r="O12" s="25"/>
      <c r="P12" s="34">
        <v>180</v>
      </c>
      <c r="Q12" s="14">
        <v>183.15100000000001</v>
      </c>
      <c r="R12" s="29" t="s">
        <v>20</v>
      </c>
      <c r="S12" s="20"/>
      <c r="Y12" s="24"/>
      <c r="Z12" s="28">
        <v>10</v>
      </c>
      <c r="AA12" s="12"/>
      <c r="AB12" s="34"/>
      <c r="AC12" s="14"/>
      <c r="AD12" s="23"/>
      <c r="AE12" s="20"/>
      <c r="AK12" s="24"/>
      <c r="AL12" s="28">
        <v>10</v>
      </c>
      <c r="AM12" s="25"/>
      <c r="AN12" s="25"/>
      <c r="AO12" s="14">
        <v>40.35</v>
      </c>
      <c r="AP12" s="46" t="s">
        <v>51</v>
      </c>
      <c r="AQ12" s="230"/>
    </row>
    <row r="13" spans="1:47" ht="68.25" customHeight="1" x14ac:dyDescent="0.25">
      <c r="A13" s="24"/>
      <c r="B13" s="28">
        <v>11</v>
      </c>
      <c r="C13" s="12"/>
      <c r="D13" s="13">
        <v>84</v>
      </c>
      <c r="E13" s="14">
        <f>37.3125+14.93</f>
        <v>52.2425</v>
      </c>
      <c r="F13" s="31" t="s">
        <v>28</v>
      </c>
      <c r="G13" s="16" t="s">
        <v>36</v>
      </c>
      <c r="M13" s="24"/>
      <c r="N13" s="28">
        <v>11</v>
      </c>
      <c r="O13" s="12"/>
      <c r="P13" s="13">
        <v>180</v>
      </c>
      <c r="Q13" s="14">
        <v>197.14599999999999</v>
      </c>
      <c r="R13" s="29" t="s">
        <v>20</v>
      </c>
      <c r="S13" s="20"/>
      <c r="Y13" s="24"/>
      <c r="Z13" s="28">
        <v>11</v>
      </c>
      <c r="AA13" s="12"/>
      <c r="AB13" s="34"/>
      <c r="AC13" s="14"/>
      <c r="AD13" s="23"/>
      <c r="AE13" s="20"/>
      <c r="AK13" s="24"/>
      <c r="AL13" s="28">
        <v>11</v>
      </c>
      <c r="AM13" s="25"/>
      <c r="AN13" s="25"/>
      <c r="AO13" s="14">
        <v>38.39</v>
      </c>
      <c r="AP13" s="46" t="s">
        <v>51</v>
      </c>
      <c r="AQ13" s="20"/>
    </row>
    <row r="14" spans="1:47" ht="18" x14ac:dyDescent="0.25">
      <c r="A14" s="24"/>
      <c r="B14" s="28">
        <v>12</v>
      </c>
      <c r="C14" s="12"/>
      <c r="D14" s="13">
        <v>84</v>
      </c>
      <c r="E14" s="14">
        <v>82</v>
      </c>
      <c r="F14" s="31" t="s">
        <v>37</v>
      </c>
      <c r="G14" s="16" t="s">
        <v>18</v>
      </c>
      <c r="M14" s="24"/>
      <c r="N14" s="28">
        <v>12</v>
      </c>
      <c r="O14" s="12"/>
      <c r="P14" s="13">
        <v>180</v>
      </c>
      <c r="Q14" s="14">
        <v>199.124</v>
      </c>
      <c r="R14" s="29" t="s">
        <v>20</v>
      </c>
      <c r="S14" s="20"/>
      <c r="Y14" s="24"/>
      <c r="Z14" s="28">
        <v>12</v>
      </c>
      <c r="AA14" s="25" t="s">
        <v>17</v>
      </c>
      <c r="AB14" s="34">
        <v>100</v>
      </c>
      <c r="AC14" s="14"/>
      <c r="AE14" s="23" t="s">
        <v>38</v>
      </c>
      <c r="AK14" s="24"/>
      <c r="AL14" s="28">
        <v>12</v>
      </c>
      <c r="AM14" s="25"/>
      <c r="AN14" s="25"/>
      <c r="AO14" s="14">
        <v>29.03</v>
      </c>
      <c r="AP14" s="46" t="s">
        <v>51</v>
      </c>
      <c r="AQ14" s="20" t="s">
        <v>54</v>
      </c>
    </row>
    <row r="15" spans="1:47" ht="18" x14ac:dyDescent="0.25">
      <c r="A15" s="24"/>
      <c r="B15" s="28">
        <v>13</v>
      </c>
      <c r="C15" s="12"/>
      <c r="D15" s="13">
        <v>84</v>
      </c>
      <c r="E15" s="14">
        <v>82.087500000000006</v>
      </c>
      <c r="F15" s="31" t="s">
        <v>37</v>
      </c>
      <c r="G15" s="16" t="s">
        <v>18</v>
      </c>
      <c r="M15" s="24"/>
      <c r="N15" s="28">
        <v>13</v>
      </c>
      <c r="O15" s="12"/>
      <c r="P15" s="13">
        <v>180</v>
      </c>
      <c r="Q15" s="14">
        <v>203.923</v>
      </c>
      <c r="R15" s="29" t="s">
        <v>20</v>
      </c>
      <c r="S15" s="20"/>
      <c r="Y15" s="24"/>
      <c r="Z15" s="28">
        <v>13</v>
      </c>
      <c r="AA15" s="25"/>
      <c r="AB15" s="34">
        <v>400</v>
      </c>
      <c r="AC15" s="14"/>
      <c r="AD15" s="23"/>
      <c r="AE15" s="23" t="s">
        <v>38</v>
      </c>
      <c r="AK15" s="24"/>
      <c r="AL15" s="28">
        <v>13</v>
      </c>
      <c r="AM15" s="25"/>
      <c r="AN15" s="25"/>
      <c r="AO15" s="22"/>
      <c r="AP15" s="40"/>
      <c r="AQ15" s="20"/>
    </row>
    <row r="16" spans="1:47" ht="18" x14ac:dyDescent="0.25">
      <c r="A16" s="24"/>
      <c r="B16" s="28">
        <v>14</v>
      </c>
      <c r="C16" s="12"/>
      <c r="D16" s="13">
        <v>84</v>
      </c>
      <c r="E16" s="14">
        <v>82.087500000000006</v>
      </c>
      <c r="F16" s="31" t="s">
        <v>37</v>
      </c>
      <c r="G16" s="16" t="s">
        <v>18</v>
      </c>
      <c r="M16" s="24"/>
      <c r="N16" s="28">
        <v>14</v>
      </c>
      <c r="O16" s="25"/>
      <c r="P16" s="13">
        <v>180</v>
      </c>
      <c r="Q16" s="14">
        <v>201.155</v>
      </c>
      <c r="R16" s="29" t="s">
        <v>20</v>
      </c>
      <c r="S16" s="20"/>
      <c r="Y16" s="24"/>
      <c r="Z16" s="28">
        <v>14</v>
      </c>
      <c r="AA16" s="12"/>
      <c r="AB16" s="13">
        <v>450</v>
      </c>
      <c r="AC16" s="14"/>
      <c r="AD16" s="23"/>
      <c r="AE16" s="23" t="s">
        <v>38</v>
      </c>
      <c r="AK16" s="24"/>
      <c r="AL16" s="28">
        <v>14</v>
      </c>
      <c r="AM16" s="25"/>
      <c r="AN16" s="25"/>
      <c r="AO16" s="22"/>
      <c r="AP16" s="40"/>
      <c r="AQ16" s="20"/>
    </row>
    <row r="17" spans="1:43" ht="18" x14ac:dyDescent="0.25">
      <c r="A17" s="35"/>
      <c r="B17" s="28">
        <v>15</v>
      </c>
      <c r="C17" s="12"/>
      <c r="D17" s="13">
        <v>84</v>
      </c>
      <c r="E17" s="14">
        <v>89.55</v>
      </c>
      <c r="F17" s="31" t="s">
        <v>37</v>
      </c>
      <c r="G17" s="16" t="s">
        <v>18</v>
      </c>
      <c r="M17" s="35"/>
      <c r="N17" s="28">
        <v>15</v>
      </c>
      <c r="O17" s="25"/>
      <c r="P17" s="13">
        <v>180</v>
      </c>
      <c r="Q17" s="14">
        <v>171.41</v>
      </c>
      <c r="R17" s="29" t="s">
        <v>20</v>
      </c>
      <c r="S17" s="36" t="s">
        <v>39</v>
      </c>
      <c r="Y17" s="35"/>
      <c r="Z17" s="28">
        <v>15</v>
      </c>
      <c r="AA17" s="12"/>
      <c r="AB17" s="13">
        <v>450</v>
      </c>
      <c r="AC17" s="14"/>
      <c r="AD17" s="23"/>
      <c r="AE17" s="23" t="s">
        <v>38</v>
      </c>
      <c r="AK17" s="35"/>
      <c r="AL17" s="28">
        <v>15</v>
      </c>
      <c r="AM17" s="25"/>
      <c r="AN17" s="25"/>
      <c r="AO17" s="22"/>
      <c r="AP17" s="46"/>
      <c r="AQ17" s="20"/>
    </row>
    <row r="18" spans="1:43" ht="18" x14ac:dyDescent="0.25">
      <c r="A18" s="35"/>
      <c r="B18" s="28">
        <v>16</v>
      </c>
      <c r="C18" s="12"/>
      <c r="D18" s="13"/>
      <c r="E18" s="14">
        <v>82.087500000000006</v>
      </c>
      <c r="F18" s="31" t="s">
        <v>37</v>
      </c>
      <c r="G18" s="16" t="s">
        <v>18</v>
      </c>
      <c r="M18" s="35"/>
      <c r="N18" s="28">
        <v>16</v>
      </c>
      <c r="O18" s="25"/>
      <c r="P18" s="13">
        <v>180</v>
      </c>
      <c r="Q18" s="14">
        <v>195.60499999999999</v>
      </c>
      <c r="R18" s="29" t="s">
        <v>20</v>
      </c>
      <c r="S18" s="20"/>
      <c r="Y18" s="35"/>
      <c r="Z18" s="28">
        <v>16</v>
      </c>
      <c r="AA18" s="25"/>
      <c r="AB18" s="13">
        <v>450</v>
      </c>
      <c r="AC18" s="14"/>
      <c r="AD18" s="23"/>
      <c r="AE18" s="23" t="s">
        <v>38</v>
      </c>
      <c r="AK18" s="35"/>
      <c r="AL18" s="28">
        <v>16</v>
      </c>
      <c r="AM18" s="25"/>
      <c r="AN18" s="25"/>
      <c r="AO18" s="22"/>
      <c r="AP18" s="46"/>
      <c r="AQ18" s="20"/>
    </row>
    <row r="19" spans="1:43" ht="36" x14ac:dyDescent="0.25">
      <c r="A19" s="35"/>
      <c r="B19" s="28">
        <v>17</v>
      </c>
      <c r="C19" s="12" t="s">
        <v>40</v>
      </c>
      <c r="D19" s="13">
        <v>75</v>
      </c>
      <c r="E19" s="14">
        <v>52.237499999999997</v>
      </c>
      <c r="F19" s="31" t="s">
        <v>37</v>
      </c>
      <c r="G19" s="16" t="s">
        <v>41</v>
      </c>
      <c r="M19" s="35"/>
      <c r="N19" s="28">
        <v>17</v>
      </c>
      <c r="O19" s="12"/>
      <c r="P19" s="13">
        <v>180</v>
      </c>
      <c r="Q19" s="14">
        <v>192.78399999999999</v>
      </c>
      <c r="R19" s="29" t="s">
        <v>20</v>
      </c>
      <c r="S19" s="20"/>
      <c r="Y19" s="35"/>
      <c r="Z19" s="28">
        <v>17</v>
      </c>
      <c r="AA19" s="25"/>
      <c r="AB19" s="13">
        <v>450</v>
      </c>
      <c r="AC19" s="14"/>
      <c r="AD19" s="23"/>
      <c r="AE19" s="23" t="s">
        <v>38</v>
      </c>
      <c r="AK19" s="35"/>
      <c r="AL19" s="28">
        <v>17</v>
      </c>
      <c r="AM19" s="25"/>
      <c r="AN19" s="25"/>
      <c r="AO19" s="22"/>
      <c r="AP19" s="46"/>
      <c r="AQ19" s="20"/>
    </row>
    <row r="20" spans="1:43" ht="54" customHeight="1" x14ac:dyDescent="0.25">
      <c r="A20" s="35"/>
      <c r="B20" s="28">
        <v>18</v>
      </c>
      <c r="C20" s="12" t="s">
        <v>42</v>
      </c>
      <c r="D20" s="13">
        <v>75</v>
      </c>
      <c r="E20" s="14">
        <v>74.625</v>
      </c>
      <c r="F20" s="31" t="s">
        <v>37</v>
      </c>
      <c r="G20" s="16" t="s">
        <v>43</v>
      </c>
      <c r="M20" s="35"/>
      <c r="N20" s="28">
        <v>18</v>
      </c>
      <c r="O20" s="25"/>
      <c r="P20" s="13">
        <v>180</v>
      </c>
      <c r="Q20" s="14">
        <v>200.07</v>
      </c>
      <c r="R20" s="29" t="s">
        <v>20</v>
      </c>
      <c r="S20" s="20"/>
      <c r="Y20" s="35"/>
      <c r="Z20" s="28">
        <v>18</v>
      </c>
      <c r="AA20" s="12"/>
      <c r="AB20" s="13"/>
      <c r="AC20" s="14"/>
      <c r="AD20" s="23"/>
      <c r="AE20" s="20"/>
      <c r="AK20" s="35"/>
      <c r="AL20" s="28">
        <v>18</v>
      </c>
      <c r="AM20" s="25"/>
      <c r="AN20" s="25"/>
      <c r="AO20" s="22"/>
      <c r="AP20" s="46"/>
      <c r="AQ20" s="20"/>
    </row>
    <row r="21" spans="1:43" ht="18" x14ac:dyDescent="0.25">
      <c r="A21" s="35"/>
      <c r="B21" s="28">
        <v>19</v>
      </c>
      <c r="C21" s="12"/>
      <c r="D21" s="13">
        <v>75</v>
      </c>
      <c r="E21" s="37">
        <v>89.55</v>
      </c>
      <c r="F21" s="31" t="s">
        <v>37</v>
      </c>
      <c r="G21" s="16" t="s">
        <v>18</v>
      </c>
      <c r="M21" s="35"/>
      <c r="N21" s="28">
        <v>19</v>
      </c>
      <c r="O21" s="25"/>
      <c r="P21" s="13">
        <v>180</v>
      </c>
      <c r="Q21" s="14">
        <v>183.899</v>
      </c>
      <c r="R21" s="29" t="s">
        <v>20</v>
      </c>
      <c r="S21" s="20"/>
      <c r="Y21" s="35"/>
      <c r="Z21" s="28">
        <v>19</v>
      </c>
      <c r="AA21" s="25"/>
      <c r="AB21" s="13"/>
      <c r="AC21" s="14"/>
      <c r="AD21" s="23"/>
      <c r="AE21" s="20"/>
      <c r="AK21" s="35"/>
      <c r="AL21" s="28">
        <v>19</v>
      </c>
      <c r="AM21" s="25"/>
      <c r="AN21" s="25"/>
      <c r="AO21" s="22"/>
      <c r="AP21" s="46"/>
      <c r="AQ21" s="20"/>
    </row>
    <row r="22" spans="1:43" ht="33.75" customHeight="1" x14ac:dyDescent="0.25">
      <c r="A22" s="35"/>
      <c r="B22" s="28">
        <v>20</v>
      </c>
      <c r="C22" s="12"/>
      <c r="D22" s="13">
        <v>45</v>
      </c>
      <c r="E22" s="37">
        <v>89.55</v>
      </c>
      <c r="F22" s="31" t="s">
        <v>37</v>
      </c>
      <c r="G22" s="16" t="s">
        <v>18</v>
      </c>
      <c r="M22" s="35"/>
      <c r="N22" s="28">
        <v>20</v>
      </c>
      <c r="O22" s="25"/>
      <c r="P22" s="13"/>
      <c r="Q22" s="14">
        <v>67.819999999999993</v>
      </c>
      <c r="R22" s="29" t="s">
        <v>20</v>
      </c>
      <c r="S22" s="27" t="s">
        <v>44</v>
      </c>
      <c r="Y22" s="35"/>
      <c r="Z22" s="28">
        <v>20</v>
      </c>
      <c r="AA22" s="25"/>
      <c r="AB22" s="13"/>
      <c r="AC22" s="14"/>
      <c r="AD22" s="23"/>
      <c r="AE22" s="20"/>
      <c r="AK22" s="35"/>
      <c r="AL22" s="28">
        <v>20</v>
      </c>
      <c r="AM22" s="25" t="s">
        <v>52</v>
      </c>
      <c r="AN22" s="25">
        <v>40</v>
      </c>
      <c r="AO22" s="47"/>
      <c r="AP22" s="40"/>
      <c r="AQ22" s="20" t="s">
        <v>55</v>
      </c>
    </row>
    <row r="23" spans="1:43" ht="18" x14ac:dyDescent="0.25">
      <c r="A23" s="35"/>
      <c r="B23" s="28">
        <v>21</v>
      </c>
      <c r="C23" s="12"/>
      <c r="D23" s="13"/>
      <c r="E23" s="37">
        <v>89.55</v>
      </c>
      <c r="F23" s="31" t="s">
        <v>37</v>
      </c>
      <c r="G23" s="16" t="s">
        <v>18</v>
      </c>
      <c r="M23" s="35"/>
      <c r="N23" s="28">
        <v>21</v>
      </c>
      <c r="O23" s="38" t="s">
        <v>16</v>
      </c>
      <c r="P23" s="13">
        <v>100</v>
      </c>
      <c r="Q23" s="14">
        <v>57</v>
      </c>
      <c r="R23" s="31" t="s">
        <v>16</v>
      </c>
      <c r="S23" s="20"/>
      <c r="Y23" s="35"/>
      <c r="Z23" s="28">
        <v>21</v>
      </c>
      <c r="AA23" s="12"/>
      <c r="AB23" s="13"/>
      <c r="AC23" s="14"/>
      <c r="AD23" s="23"/>
      <c r="AE23" s="20"/>
      <c r="AK23" s="35"/>
      <c r="AL23" s="28">
        <v>21</v>
      </c>
      <c r="AM23" s="25"/>
      <c r="AN23" s="25">
        <v>55</v>
      </c>
      <c r="AO23" s="22"/>
      <c r="AP23" s="40"/>
      <c r="AQ23" s="20" t="s">
        <v>55</v>
      </c>
    </row>
    <row r="24" spans="1:43" ht="18" x14ac:dyDescent="0.25">
      <c r="A24" s="35"/>
      <c r="B24" s="28">
        <v>22</v>
      </c>
      <c r="C24" s="12" t="s">
        <v>45</v>
      </c>
      <c r="D24" s="13">
        <v>90</v>
      </c>
      <c r="E24" s="37">
        <v>89.55</v>
      </c>
      <c r="F24" s="31" t="s">
        <v>37</v>
      </c>
      <c r="G24" s="16" t="s">
        <v>18</v>
      </c>
      <c r="M24" s="35"/>
      <c r="N24" s="28">
        <v>22</v>
      </c>
      <c r="O24" s="25"/>
      <c r="P24" s="13">
        <v>140</v>
      </c>
      <c r="Q24" s="14">
        <v>140.988</v>
      </c>
      <c r="R24" s="31" t="s">
        <v>16</v>
      </c>
      <c r="S24" s="20"/>
      <c r="Y24" s="35"/>
      <c r="Z24" s="28">
        <v>22</v>
      </c>
      <c r="AA24" s="25"/>
      <c r="AB24" s="13"/>
      <c r="AC24" s="22"/>
      <c r="AD24" s="23"/>
      <c r="AE24" s="20"/>
      <c r="AK24" s="35"/>
      <c r="AL24" s="28">
        <v>22</v>
      </c>
      <c r="AM24" s="25"/>
      <c r="AN24" s="25">
        <v>55</v>
      </c>
      <c r="AO24" s="22"/>
      <c r="AP24" s="40"/>
      <c r="AQ24" s="20" t="s">
        <v>55</v>
      </c>
    </row>
    <row r="25" spans="1:43" ht="18" x14ac:dyDescent="0.25">
      <c r="A25" s="35"/>
      <c r="B25" s="28">
        <v>23</v>
      </c>
      <c r="C25" s="12"/>
      <c r="D25" s="13">
        <v>90</v>
      </c>
      <c r="E25" s="37">
        <v>89.55</v>
      </c>
      <c r="F25" s="31" t="s">
        <v>37</v>
      </c>
      <c r="G25" s="16" t="s">
        <v>18</v>
      </c>
      <c r="M25" s="35"/>
      <c r="N25" s="28">
        <v>23</v>
      </c>
      <c r="O25" s="12"/>
      <c r="P25" s="13">
        <v>140</v>
      </c>
      <c r="Q25" s="14">
        <v>106.765</v>
      </c>
      <c r="R25" s="31" t="s">
        <v>16</v>
      </c>
      <c r="S25" s="20"/>
      <c r="Y25" s="35"/>
      <c r="Z25" s="28">
        <v>23</v>
      </c>
      <c r="AA25" s="25"/>
      <c r="AB25" s="13"/>
      <c r="AC25" s="22"/>
      <c r="AD25" s="23"/>
      <c r="AE25" s="20"/>
      <c r="AK25" s="35"/>
      <c r="AL25" s="28">
        <v>23</v>
      </c>
      <c r="AM25" s="25"/>
      <c r="AN25" s="25">
        <v>55</v>
      </c>
      <c r="AO25" s="22"/>
      <c r="AP25" s="40"/>
      <c r="AQ25" s="20" t="s">
        <v>55</v>
      </c>
    </row>
    <row r="26" spans="1:43" ht="18" x14ac:dyDescent="0.25">
      <c r="A26" s="35"/>
      <c r="B26" s="28">
        <v>24</v>
      </c>
      <c r="C26" s="12"/>
      <c r="D26" s="13">
        <v>90</v>
      </c>
      <c r="E26" s="37">
        <f>89.55+14.93</f>
        <v>104.47999999999999</v>
      </c>
      <c r="F26" s="31" t="s">
        <v>37</v>
      </c>
      <c r="G26" s="16" t="s">
        <v>18</v>
      </c>
      <c r="M26" s="35"/>
      <c r="N26" s="28">
        <v>24</v>
      </c>
      <c r="O26" s="25"/>
      <c r="P26" s="13">
        <v>120</v>
      </c>
      <c r="Q26" s="14">
        <v>116.8</v>
      </c>
      <c r="R26" s="31" t="s">
        <v>16</v>
      </c>
      <c r="S26" s="20"/>
      <c r="Y26" s="35"/>
      <c r="Z26" s="28">
        <v>24</v>
      </c>
      <c r="AA26" s="25"/>
      <c r="AB26" s="13"/>
      <c r="AC26" s="22"/>
      <c r="AD26" s="23"/>
      <c r="AE26" s="20"/>
      <c r="AK26" s="35"/>
      <c r="AL26" s="28">
        <v>24</v>
      </c>
      <c r="AM26" s="25"/>
      <c r="AN26" s="25">
        <v>55</v>
      </c>
      <c r="AO26" s="22"/>
      <c r="AP26" s="40"/>
      <c r="AQ26" s="20" t="s">
        <v>55</v>
      </c>
    </row>
    <row r="27" spans="1:43" ht="18" x14ac:dyDescent="0.25">
      <c r="A27" s="35"/>
      <c r="B27" s="28">
        <v>25</v>
      </c>
      <c r="C27" s="12"/>
      <c r="D27" s="13">
        <v>90</v>
      </c>
      <c r="E27" s="37">
        <v>37.3125</v>
      </c>
      <c r="F27" s="39" t="s">
        <v>28</v>
      </c>
      <c r="G27" s="16" t="s">
        <v>46</v>
      </c>
      <c r="M27" s="35"/>
      <c r="N27" s="28">
        <v>25</v>
      </c>
      <c r="O27" s="25"/>
      <c r="P27" s="13"/>
      <c r="Q27" s="14">
        <v>3.8</v>
      </c>
      <c r="R27" s="15" t="s">
        <v>20</v>
      </c>
      <c r="S27" s="20"/>
      <c r="Y27" s="35"/>
      <c r="Z27" s="28">
        <v>25</v>
      </c>
      <c r="AA27" s="25"/>
      <c r="AB27" s="13"/>
      <c r="AC27" s="22"/>
      <c r="AD27" s="40"/>
      <c r="AE27" s="20"/>
      <c r="AK27" s="35"/>
      <c r="AL27" s="28">
        <v>25</v>
      </c>
      <c r="AM27" s="25"/>
      <c r="AN27" s="25"/>
      <c r="AO27" s="22"/>
      <c r="AP27" s="40"/>
      <c r="AQ27" s="20"/>
    </row>
    <row r="28" spans="1:43" ht="18" x14ac:dyDescent="0.25">
      <c r="A28" s="35"/>
      <c r="B28" s="28">
        <v>26</v>
      </c>
      <c r="C28" s="12"/>
      <c r="D28" s="13"/>
      <c r="E28" s="37">
        <v>82.087500000000006</v>
      </c>
      <c r="F28" s="39" t="s">
        <v>28</v>
      </c>
      <c r="G28" s="16" t="s">
        <v>18</v>
      </c>
      <c r="M28" s="35"/>
      <c r="N28" s="28">
        <v>26</v>
      </c>
      <c r="O28" s="12" t="s">
        <v>20</v>
      </c>
      <c r="P28" s="13">
        <v>180</v>
      </c>
      <c r="Q28" s="14">
        <v>91.27600000000001</v>
      </c>
      <c r="R28" s="15" t="s">
        <v>20</v>
      </c>
      <c r="S28" s="20"/>
      <c r="Y28" s="35"/>
      <c r="Z28" s="28">
        <v>26</v>
      </c>
      <c r="AA28" s="25"/>
      <c r="AB28" s="13"/>
      <c r="AC28" s="22"/>
      <c r="AD28" s="40"/>
      <c r="AE28" s="20"/>
      <c r="AK28" s="35"/>
      <c r="AL28" s="28">
        <v>26</v>
      </c>
      <c r="AM28" s="25"/>
      <c r="AN28" s="25"/>
      <c r="AO28" s="22"/>
      <c r="AP28" s="40"/>
      <c r="AQ28" s="20"/>
    </row>
    <row r="29" spans="1:43" ht="36" x14ac:dyDescent="0.25">
      <c r="A29" s="35"/>
      <c r="B29" s="28">
        <v>27</v>
      </c>
      <c r="C29" s="12" t="s">
        <v>19</v>
      </c>
      <c r="D29" s="13">
        <v>84</v>
      </c>
      <c r="E29" s="37">
        <v>59.7</v>
      </c>
      <c r="F29" s="39" t="s">
        <v>28</v>
      </c>
      <c r="G29" s="16" t="s">
        <v>47</v>
      </c>
      <c r="M29" s="35"/>
      <c r="N29" s="28">
        <v>27</v>
      </c>
      <c r="O29" s="25"/>
      <c r="P29" s="13">
        <v>180</v>
      </c>
      <c r="Q29" s="14">
        <v>160.43100000000001</v>
      </c>
      <c r="R29" s="15" t="s">
        <v>20</v>
      </c>
      <c r="S29" s="20"/>
      <c r="Y29" s="35"/>
      <c r="Z29" s="28">
        <v>27</v>
      </c>
      <c r="AA29" s="25"/>
      <c r="AB29" s="13"/>
      <c r="AC29" s="22"/>
      <c r="AD29" s="40"/>
      <c r="AE29" s="20"/>
      <c r="AK29" s="35"/>
      <c r="AL29" s="28">
        <v>27</v>
      </c>
      <c r="AM29" s="25"/>
      <c r="AN29" s="25"/>
      <c r="AO29" s="22"/>
      <c r="AP29" s="40"/>
      <c r="AQ29" s="20"/>
    </row>
    <row r="30" spans="1:43" ht="60.75" customHeight="1" x14ac:dyDescent="0.25">
      <c r="A30" s="35"/>
      <c r="B30" s="28">
        <v>28</v>
      </c>
      <c r="C30" s="12" t="s">
        <v>27</v>
      </c>
      <c r="D30" s="13">
        <v>84</v>
      </c>
      <c r="E30" s="37">
        <v>52.237499999999997</v>
      </c>
      <c r="F30" s="39" t="s">
        <v>28</v>
      </c>
      <c r="G30" s="41" t="s">
        <v>48</v>
      </c>
      <c r="M30" s="35"/>
      <c r="N30" s="28">
        <v>28</v>
      </c>
      <c r="O30" s="25"/>
      <c r="P30" s="13">
        <v>180</v>
      </c>
      <c r="Q30" s="14">
        <v>173.001</v>
      </c>
      <c r="R30" s="15" t="s">
        <v>20</v>
      </c>
      <c r="S30" s="20"/>
      <c r="Y30" s="35"/>
      <c r="Z30" s="28">
        <v>28</v>
      </c>
      <c r="AA30" s="25"/>
      <c r="AB30" s="13"/>
      <c r="AC30" s="22"/>
      <c r="AD30" s="40"/>
      <c r="AE30" s="20"/>
      <c r="AK30" s="35"/>
      <c r="AL30" s="28">
        <v>28</v>
      </c>
      <c r="AM30" s="25"/>
      <c r="AN30" s="25"/>
      <c r="AO30" s="22"/>
      <c r="AP30" s="40"/>
      <c r="AQ30" s="20"/>
    </row>
    <row r="31" spans="1:43" ht="15.75" x14ac:dyDescent="0.25">
      <c r="A31" s="35"/>
      <c r="B31" s="28">
        <v>29</v>
      </c>
      <c r="C31" s="12"/>
      <c r="D31" s="13">
        <v>84</v>
      </c>
      <c r="E31" s="37">
        <v>82.087500000000006</v>
      </c>
      <c r="F31" s="39" t="s">
        <v>28</v>
      </c>
      <c r="G31" s="42" t="s">
        <v>18</v>
      </c>
      <c r="M31" s="35"/>
      <c r="N31" s="28">
        <v>29</v>
      </c>
      <c r="O31" s="25"/>
      <c r="P31" s="13">
        <v>180</v>
      </c>
      <c r="Q31" s="14">
        <v>182.75399999999999</v>
      </c>
      <c r="R31" s="15" t="s">
        <v>20</v>
      </c>
      <c r="S31" s="20"/>
      <c r="Y31" s="35"/>
      <c r="Z31" s="28">
        <v>29</v>
      </c>
      <c r="AA31" s="25"/>
      <c r="AB31" s="13"/>
      <c r="AC31" s="22"/>
      <c r="AD31" s="40"/>
      <c r="AE31" s="20"/>
      <c r="AK31" s="35"/>
      <c r="AL31" s="28">
        <v>29</v>
      </c>
      <c r="AM31" s="25"/>
      <c r="AN31" s="25"/>
      <c r="AO31" s="14">
        <v>26.57</v>
      </c>
      <c r="AP31" s="46" t="s">
        <v>51</v>
      </c>
      <c r="AQ31" s="20"/>
    </row>
    <row r="32" spans="1:43" ht="15.75" x14ac:dyDescent="0.25">
      <c r="A32" s="35"/>
      <c r="B32" s="28">
        <v>30</v>
      </c>
      <c r="C32" s="12"/>
      <c r="D32" s="13">
        <v>84</v>
      </c>
      <c r="E32" s="37">
        <v>82.087500000000006</v>
      </c>
      <c r="F32" s="39" t="s">
        <v>28</v>
      </c>
      <c r="G32" s="42" t="s">
        <v>18</v>
      </c>
      <c r="M32" s="35"/>
      <c r="N32" s="28">
        <v>30</v>
      </c>
      <c r="O32" s="25"/>
      <c r="P32" s="13">
        <v>180</v>
      </c>
      <c r="Q32" s="14">
        <v>192.97399999999999</v>
      </c>
      <c r="R32" s="15" t="s">
        <v>20</v>
      </c>
      <c r="S32" s="20"/>
      <c r="Y32" s="35"/>
      <c r="Z32" s="28">
        <v>30</v>
      </c>
      <c r="AA32" s="12"/>
      <c r="AB32" s="34"/>
      <c r="AC32" s="22"/>
      <c r="AD32" s="40"/>
      <c r="AE32" s="20"/>
      <c r="AK32" s="35"/>
      <c r="AL32" s="28">
        <v>30</v>
      </c>
      <c r="AM32" s="25"/>
      <c r="AN32" s="25"/>
      <c r="AO32" s="14">
        <v>46.68</v>
      </c>
      <c r="AP32" s="46" t="s">
        <v>51</v>
      </c>
      <c r="AQ32" s="20"/>
    </row>
    <row r="33" spans="1:43" ht="15.75" x14ac:dyDescent="0.25">
      <c r="A33" s="35"/>
      <c r="B33" s="28">
        <v>31</v>
      </c>
      <c r="C33" s="12"/>
      <c r="D33" s="13"/>
      <c r="E33" s="37"/>
      <c r="F33" s="26"/>
      <c r="G33" s="43"/>
      <c r="M33" s="35"/>
      <c r="N33" s="28">
        <v>31</v>
      </c>
      <c r="O33" s="25"/>
      <c r="P33" s="13"/>
      <c r="Q33" s="14"/>
      <c r="R33" s="40"/>
      <c r="S33" s="20"/>
      <c r="Y33" s="35"/>
      <c r="Z33" s="28">
        <v>31</v>
      </c>
      <c r="AA33" s="12"/>
      <c r="AB33" s="34"/>
      <c r="AC33" s="22"/>
      <c r="AD33" s="40"/>
      <c r="AE33" s="20"/>
      <c r="AK33" s="35"/>
      <c r="AL33" s="28">
        <v>31</v>
      </c>
      <c r="AM33" s="25"/>
      <c r="AN33" s="25"/>
      <c r="AO33" s="22"/>
      <c r="AP33" s="40"/>
      <c r="AQ33" s="20"/>
    </row>
  </sheetData>
  <mergeCells count="1">
    <mergeCell ref="AQ5:AQ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G8"/>
  <sheetViews>
    <sheetView workbookViewId="0">
      <selection activeCell="F7" sqref="F7:F8"/>
    </sheetView>
  </sheetViews>
  <sheetFormatPr defaultRowHeight="15" x14ac:dyDescent="0.25"/>
  <cols>
    <col min="3" max="3" width="16.85546875" bestFit="1" customWidth="1"/>
    <col min="6" max="6" width="14" customWidth="1"/>
  </cols>
  <sheetData>
    <row r="5" spans="3:7" x14ac:dyDescent="0.25">
      <c r="C5" s="178" t="s">
        <v>413</v>
      </c>
      <c r="D5" s="178">
        <v>11231.630799999999</v>
      </c>
      <c r="E5" s="178"/>
      <c r="F5" s="178"/>
    </row>
    <row r="6" spans="3:7" x14ac:dyDescent="0.25">
      <c r="C6" s="178"/>
      <c r="D6" s="178"/>
      <c r="E6" s="178"/>
      <c r="F6" s="178"/>
    </row>
    <row r="7" spans="3:7" x14ac:dyDescent="0.25">
      <c r="C7" s="178" t="s">
        <v>414</v>
      </c>
      <c r="D7" s="178">
        <v>608.17700000000025</v>
      </c>
      <c r="E7" s="178"/>
      <c r="F7" s="202">
        <v>10576.5016</v>
      </c>
    </row>
    <row r="8" spans="3:7" x14ac:dyDescent="0.25">
      <c r="C8" s="178" t="s">
        <v>325</v>
      </c>
      <c r="D8" s="178">
        <v>9968.3245999999999</v>
      </c>
      <c r="E8" s="178"/>
      <c r="F8" s="202">
        <v>94.167105279137203</v>
      </c>
      <c r="G8" t="s">
        <v>327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15"/>
  <sheetViews>
    <sheetView workbookViewId="0">
      <selection activeCell="D7" sqref="D7"/>
    </sheetView>
  </sheetViews>
  <sheetFormatPr defaultRowHeight="15" x14ac:dyDescent="0.25"/>
  <cols>
    <col min="2" max="2" width="24.140625" customWidth="1"/>
    <col min="3" max="3" width="18" customWidth="1"/>
    <col min="4" max="4" width="11.28515625" customWidth="1"/>
  </cols>
  <sheetData>
    <row r="4" spans="2:8" ht="21" x14ac:dyDescent="0.35">
      <c r="B4" s="218"/>
      <c r="C4" s="218" t="s">
        <v>324</v>
      </c>
      <c r="D4" s="218" t="s">
        <v>323</v>
      </c>
      <c r="E4" s="218"/>
      <c r="F4" s="218"/>
      <c r="G4" s="218"/>
      <c r="H4" s="218"/>
    </row>
    <row r="5" spans="2:8" ht="21" x14ac:dyDescent="0.35">
      <c r="B5" s="218" t="s">
        <v>453</v>
      </c>
      <c r="C5" s="218" t="s">
        <v>452</v>
      </c>
      <c r="D5" s="218"/>
      <c r="E5" s="218"/>
      <c r="F5" s="218"/>
      <c r="G5" s="218"/>
      <c r="H5" s="218"/>
    </row>
    <row r="6" spans="2:8" ht="21" x14ac:dyDescent="0.35">
      <c r="B6" s="218" t="s">
        <v>63</v>
      </c>
      <c r="C6" s="219">
        <v>99.35</v>
      </c>
      <c r="D6" s="218">
        <v>99.47</v>
      </c>
      <c r="E6" s="218"/>
      <c r="F6" s="218"/>
      <c r="G6" s="218"/>
      <c r="H6" s="218"/>
    </row>
    <row r="7" spans="2:8" ht="21" x14ac:dyDescent="0.35">
      <c r="B7" s="218" t="s">
        <v>20</v>
      </c>
      <c r="C7" s="219">
        <v>98.9</v>
      </c>
      <c r="D7" s="218"/>
      <c r="E7" s="218"/>
      <c r="F7" s="218"/>
      <c r="G7" s="218"/>
      <c r="H7" s="218"/>
    </row>
    <row r="8" spans="2:8" ht="21" x14ac:dyDescent="0.35">
      <c r="B8" s="218" t="s">
        <v>17</v>
      </c>
      <c r="C8" s="219">
        <v>98.48</v>
      </c>
      <c r="D8" s="218">
        <v>98.53</v>
      </c>
      <c r="E8" s="218"/>
      <c r="F8" s="218"/>
      <c r="G8" s="218"/>
      <c r="H8" s="218"/>
    </row>
    <row r="9" spans="2:8" ht="21" x14ac:dyDescent="0.35">
      <c r="B9" s="218" t="s">
        <v>148</v>
      </c>
      <c r="C9" s="218">
        <v>98.92</v>
      </c>
      <c r="D9" s="219">
        <v>99.1</v>
      </c>
      <c r="E9" s="218"/>
      <c r="F9" s="218"/>
      <c r="G9" s="218"/>
      <c r="H9" s="218"/>
    </row>
    <row r="10" spans="2:8" ht="21" x14ac:dyDescent="0.35">
      <c r="B10" s="218"/>
      <c r="C10" s="218"/>
      <c r="D10" s="218"/>
      <c r="E10" s="218"/>
      <c r="F10" s="218"/>
      <c r="G10" s="218"/>
      <c r="H10" s="218"/>
    </row>
    <row r="11" spans="2:8" ht="21" x14ac:dyDescent="0.35">
      <c r="B11" s="218"/>
      <c r="C11" s="218"/>
      <c r="D11" s="218"/>
      <c r="E11" s="218"/>
      <c r="F11" s="218"/>
      <c r="G11" s="218"/>
      <c r="H11" s="218"/>
    </row>
    <row r="12" spans="2:8" ht="21" x14ac:dyDescent="0.35">
      <c r="B12" s="218"/>
      <c r="C12" s="218"/>
      <c r="D12" s="218"/>
      <c r="E12" s="218"/>
      <c r="F12" s="218"/>
      <c r="G12" s="218"/>
      <c r="H12" s="218"/>
    </row>
    <row r="13" spans="2:8" ht="21" x14ac:dyDescent="0.35">
      <c r="B13" s="218"/>
      <c r="C13" s="218"/>
      <c r="D13" s="218"/>
      <c r="E13" s="218"/>
      <c r="F13" s="218"/>
      <c r="G13" s="218"/>
      <c r="H13" s="218"/>
    </row>
    <row r="14" spans="2:8" ht="21" x14ac:dyDescent="0.35">
      <c r="B14" s="218"/>
      <c r="C14" s="218"/>
      <c r="D14" s="218"/>
      <c r="E14" s="218"/>
      <c r="F14" s="218"/>
      <c r="G14" s="218"/>
      <c r="H14" s="218"/>
    </row>
    <row r="15" spans="2:8" ht="21" x14ac:dyDescent="0.35">
      <c r="B15" s="218"/>
      <c r="C15" s="218"/>
      <c r="D15" s="218"/>
      <c r="E15" s="218"/>
      <c r="F15" s="218"/>
      <c r="G15" s="218"/>
      <c r="H15" s="218"/>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workbookViewId="0">
      <selection activeCell="Q15" sqref="Q15"/>
    </sheetView>
  </sheetViews>
  <sheetFormatPr defaultRowHeight="15.75" x14ac:dyDescent="0.25"/>
  <cols>
    <col min="1" max="1" width="13.5703125" style="159" bestFit="1" customWidth="1"/>
    <col min="2" max="2" width="7.28515625" style="159" customWidth="1"/>
    <col min="3" max="9" width="9.140625" style="159"/>
    <col min="10" max="10" width="12.140625" style="159" customWidth="1"/>
    <col min="11" max="14" width="9.140625" style="159"/>
    <col min="15" max="15" width="9.140625" style="180"/>
    <col min="16" max="16384" width="9.140625" style="159"/>
  </cols>
  <sheetData>
    <row r="1" spans="1:15" x14ac:dyDescent="0.25">
      <c r="A1" s="178"/>
      <c r="B1" s="178"/>
      <c r="C1" s="179" t="s">
        <v>395</v>
      </c>
      <c r="D1" s="178" t="s">
        <v>396</v>
      </c>
      <c r="E1" s="178" t="s">
        <v>397</v>
      </c>
      <c r="F1" s="178" t="s">
        <v>398</v>
      </c>
      <c r="G1" s="178" t="s">
        <v>399</v>
      </c>
      <c r="H1" s="178" t="s">
        <v>400</v>
      </c>
      <c r="I1" s="178" t="s">
        <v>401</v>
      </c>
      <c r="J1" s="178" t="s">
        <v>402</v>
      </c>
      <c r="K1" s="178" t="s">
        <v>403</v>
      </c>
      <c r="L1" s="178" t="s">
        <v>332</v>
      </c>
      <c r="M1" s="212" t="s">
        <v>333</v>
      </c>
      <c r="N1" s="212" t="s">
        <v>451</v>
      </c>
      <c r="O1" s="214" t="s">
        <v>327</v>
      </c>
    </row>
    <row r="2" spans="1:15" x14ac:dyDescent="0.25">
      <c r="A2" s="178"/>
      <c r="B2" s="178"/>
      <c r="C2" s="178"/>
      <c r="D2" s="178"/>
      <c r="E2" s="178"/>
      <c r="F2" s="178"/>
      <c r="G2" s="178"/>
      <c r="H2" s="178"/>
      <c r="I2" s="178"/>
      <c r="J2" s="178"/>
      <c r="K2" s="178"/>
      <c r="L2" s="178"/>
      <c r="M2" s="212"/>
      <c r="N2" s="212"/>
      <c r="O2" s="215"/>
    </row>
    <row r="3" spans="1:15" x14ac:dyDescent="0.25">
      <c r="A3" s="178" t="s">
        <v>20</v>
      </c>
      <c r="B3" s="178"/>
      <c r="C3" s="179">
        <f>[4]APR!AF4</f>
        <v>3338.7030000000004</v>
      </c>
      <c r="D3" s="179">
        <f>[4]MAY!AG4</f>
        <v>1304.5349999999999</v>
      </c>
      <c r="E3" s="179">
        <f>[4]JUN!AG4</f>
        <v>1112.3439999999998</v>
      </c>
      <c r="F3" s="179">
        <f>[4]JULY!AG3</f>
        <v>2028.3079999999998</v>
      </c>
      <c r="G3" s="179">
        <f>[4]AUG!AG4</f>
        <v>1088.424</v>
      </c>
      <c r="H3" s="179">
        <f>[4]SEPT!AF16</f>
        <v>565.72129999999993</v>
      </c>
      <c r="I3" s="179">
        <f>[4]OCT!AG4</f>
        <v>146.31800000000001</v>
      </c>
      <c r="J3" s="178"/>
      <c r="K3" s="179">
        <f>[4]DEC!AG10</f>
        <v>1390.5570000000002</v>
      </c>
      <c r="L3" s="179">
        <v>941.50400000000002</v>
      </c>
      <c r="M3" s="213">
        <v>1081.1959999999997</v>
      </c>
      <c r="N3" s="213">
        <v>1262.6099999999999</v>
      </c>
      <c r="O3" s="215"/>
    </row>
    <row r="4" spans="1:15" x14ac:dyDescent="0.25">
      <c r="A4" s="178"/>
      <c r="B4" s="178"/>
      <c r="C4" s="179"/>
      <c r="D4" s="179"/>
      <c r="E4" s="179"/>
      <c r="F4" s="179"/>
      <c r="G4" s="179"/>
      <c r="H4" s="179"/>
      <c r="I4" s="179"/>
      <c r="J4" s="178"/>
      <c r="K4" s="179"/>
      <c r="L4" s="179"/>
      <c r="M4" s="213">
        <v>0</v>
      </c>
      <c r="N4" s="213">
        <v>0</v>
      </c>
      <c r="O4" s="215"/>
    </row>
    <row r="5" spans="1:15" x14ac:dyDescent="0.25">
      <c r="A5" s="178" t="s">
        <v>404</v>
      </c>
      <c r="B5" s="178"/>
      <c r="C5" s="179">
        <f>[4]APR!AF6</f>
        <v>3087.4850000000001</v>
      </c>
      <c r="D5" s="179">
        <f>[4]MAY!AG6</f>
        <v>1269.8760000000002</v>
      </c>
      <c r="E5" s="179">
        <f>[4]JUN!AG6</f>
        <v>1052.2557999999999</v>
      </c>
      <c r="F5" s="179">
        <f>[4]JULY!AG5</f>
        <v>1845.1369999999999</v>
      </c>
      <c r="G5" s="179">
        <f>[4]AUG!AG6</f>
        <v>1022.23</v>
      </c>
      <c r="H5" s="179">
        <f>[4]SEPT!AF18</f>
        <v>531.80158000000006</v>
      </c>
      <c r="I5" s="179">
        <f>[4]OCT!AG6</f>
        <v>138.17599999999999</v>
      </c>
      <c r="J5" s="179"/>
      <c r="K5" s="179">
        <f>[4]DEC!AG12</f>
        <v>1311.6648599999999</v>
      </c>
      <c r="L5" s="179">
        <v>891.15116000000012</v>
      </c>
      <c r="M5" s="213">
        <v>1019.4807399999999</v>
      </c>
      <c r="N5" s="213">
        <v>1192.1575200000002</v>
      </c>
      <c r="O5" s="215"/>
    </row>
    <row r="6" spans="1:15" x14ac:dyDescent="0.25">
      <c r="A6" s="178"/>
      <c r="B6" s="178"/>
      <c r="C6" s="179">
        <f t="shared" ref="C6:N6" si="0">C5/C3*100</f>
        <v>92.475581086427866</v>
      </c>
      <c r="D6" s="179">
        <f t="shared" si="0"/>
        <v>97.343191252055362</v>
      </c>
      <c r="E6" s="179">
        <f t="shared" si="0"/>
        <v>94.598055997065671</v>
      </c>
      <c r="F6" s="179">
        <f t="shared" si="0"/>
        <v>90.969270939127597</v>
      </c>
      <c r="G6" s="179">
        <f t="shared" si="0"/>
        <v>93.918362696890185</v>
      </c>
      <c r="H6" s="179">
        <f t="shared" si="0"/>
        <v>94.004164241296934</v>
      </c>
      <c r="I6" s="179">
        <f t="shared" si="0"/>
        <v>94.435407810385584</v>
      </c>
      <c r="J6" s="179"/>
      <c r="K6" s="179">
        <f t="shared" si="0"/>
        <v>94.326579924447515</v>
      </c>
      <c r="L6" s="179">
        <f t="shared" si="0"/>
        <v>94.651871898579316</v>
      </c>
      <c r="M6" s="179">
        <f t="shared" si="0"/>
        <v>94.291945216223525</v>
      </c>
      <c r="N6" s="179">
        <f t="shared" si="0"/>
        <v>94.420091714781307</v>
      </c>
      <c r="O6" s="216">
        <f>AVERAGE(C6:N6)</f>
        <v>94.130411161571004</v>
      </c>
    </row>
    <row r="7" spans="1:15" x14ac:dyDescent="0.25">
      <c r="A7" s="178"/>
      <c r="B7" s="178"/>
      <c r="C7" s="179"/>
      <c r="D7" s="179"/>
      <c r="E7" s="179"/>
      <c r="F7" s="179"/>
      <c r="G7" s="179"/>
      <c r="H7" s="179"/>
      <c r="I7" s="179"/>
      <c r="J7" s="179"/>
      <c r="K7" s="179"/>
      <c r="L7" s="179"/>
      <c r="M7" s="213"/>
      <c r="N7" s="213"/>
      <c r="O7" s="215"/>
    </row>
    <row r="8" spans="1:15" x14ac:dyDescent="0.25">
      <c r="A8" s="178" t="s">
        <v>17</v>
      </c>
      <c r="B8" s="178"/>
      <c r="C8" s="178"/>
      <c r="D8" s="178"/>
      <c r="E8" s="179">
        <f>[4]JUN!AG10</f>
        <v>429.50900000000001</v>
      </c>
      <c r="F8" s="178"/>
      <c r="G8" s="179">
        <f>[4]AUG!AG10</f>
        <v>922.84900000000005</v>
      </c>
      <c r="H8" s="178"/>
      <c r="I8" s="179">
        <f>[4]OCT!AG16</f>
        <v>1049.7885999999999</v>
      </c>
      <c r="J8" s="179">
        <f>[4]NOV!AG10</f>
        <v>698.68399999999997</v>
      </c>
      <c r="K8" s="179">
        <f>[4]DEC!AG16</f>
        <v>501.529</v>
      </c>
      <c r="L8" s="179">
        <v>352.89699999999999</v>
      </c>
      <c r="M8" s="213">
        <v>1200.7966000000001</v>
      </c>
      <c r="N8" s="213"/>
      <c r="O8" s="215"/>
    </row>
    <row r="9" spans="1:15" x14ac:dyDescent="0.25">
      <c r="A9" s="178"/>
      <c r="B9" s="178"/>
      <c r="C9" s="178"/>
      <c r="D9" s="178"/>
      <c r="E9" s="179"/>
      <c r="F9" s="178"/>
      <c r="G9" s="179"/>
      <c r="H9" s="178"/>
      <c r="I9" s="179"/>
      <c r="J9" s="179"/>
      <c r="K9" s="179"/>
      <c r="L9" s="179"/>
      <c r="M9" s="213"/>
      <c r="N9" s="213"/>
      <c r="O9" s="215"/>
    </row>
    <row r="10" spans="1:15" x14ac:dyDescent="0.25">
      <c r="A10" s="178" t="s">
        <v>121</v>
      </c>
      <c r="B10" s="178"/>
      <c r="C10" s="178"/>
      <c r="D10" s="179"/>
      <c r="E10" s="179">
        <f>[4]JUN!AG12</f>
        <v>423.89300000000003</v>
      </c>
      <c r="F10" s="179"/>
      <c r="G10" s="179">
        <f>[4]AUG!AG12</f>
        <v>877.24961999999994</v>
      </c>
      <c r="H10" s="179"/>
      <c r="I10" s="179">
        <f>[4]OCT!AG18</f>
        <v>994.48005000000001</v>
      </c>
      <c r="J10" s="179">
        <f>[4]NOV!AG12</f>
        <v>642.09694999999988</v>
      </c>
      <c r="K10" s="179">
        <f>[4]DEC!AG18</f>
        <v>492.01599999999996</v>
      </c>
      <c r="L10" s="179">
        <v>346.30399999999997</v>
      </c>
      <c r="M10" s="213">
        <v>1176.40274</v>
      </c>
      <c r="N10" s="213"/>
      <c r="O10" s="215"/>
    </row>
    <row r="11" spans="1:15" x14ac:dyDescent="0.25">
      <c r="A11" s="178"/>
      <c r="B11" s="178"/>
      <c r="C11" s="179"/>
      <c r="D11" s="179"/>
      <c r="E11" s="179">
        <f t="shared" ref="E11" si="1">E10/E8*100</f>
        <v>98.692460460665558</v>
      </c>
      <c r="F11" s="179"/>
      <c r="G11" s="179">
        <f t="shared" ref="G11" si="2">G10/G8*100</f>
        <v>95.058847113666474</v>
      </c>
      <c r="H11" s="179"/>
      <c r="I11" s="179">
        <f t="shared" ref="I11:M11" si="3">I10/I8*100</f>
        <v>94.731458314559731</v>
      </c>
      <c r="J11" s="179">
        <f t="shared" si="3"/>
        <v>91.900909424002833</v>
      </c>
      <c r="K11" s="179">
        <f t="shared" si="3"/>
        <v>98.103200413136619</v>
      </c>
      <c r="L11" s="179">
        <f t="shared" si="3"/>
        <v>98.131749490644566</v>
      </c>
      <c r="M11" s="179">
        <f t="shared" si="3"/>
        <v>97.968526892897586</v>
      </c>
      <c r="N11" s="213"/>
      <c r="O11" s="216">
        <f>AVERAGE(C11:N11)</f>
        <v>96.369593158510483</v>
      </c>
    </row>
    <row r="12" spans="1:15" x14ac:dyDescent="0.25">
      <c r="A12" s="178" t="s">
        <v>148</v>
      </c>
      <c r="B12" s="178"/>
      <c r="C12" s="178"/>
      <c r="D12" s="178"/>
      <c r="E12" s="178"/>
      <c r="F12" s="178"/>
      <c r="G12" s="179">
        <f>[4]AUG!AG41</f>
        <v>972.47199999999998</v>
      </c>
      <c r="H12" s="178"/>
      <c r="I12" s="178"/>
      <c r="J12" s="178"/>
      <c r="K12" s="179">
        <f>[4]DEC!AG4</f>
        <v>994.93389999999988</v>
      </c>
      <c r="L12" s="179"/>
      <c r="M12" s="213"/>
      <c r="N12" s="213">
        <v>488.70600000000002</v>
      </c>
      <c r="O12" s="215"/>
    </row>
    <row r="13" spans="1:15" x14ac:dyDescent="0.25">
      <c r="A13" s="178"/>
      <c r="B13" s="178"/>
      <c r="C13" s="178"/>
      <c r="D13" s="178"/>
      <c r="E13" s="178"/>
      <c r="F13" s="178"/>
      <c r="G13" s="179"/>
      <c r="H13" s="178"/>
      <c r="I13" s="178"/>
      <c r="J13" s="178"/>
      <c r="K13" s="179"/>
      <c r="L13" s="179"/>
      <c r="M13" s="213"/>
      <c r="N13" s="213"/>
      <c r="O13" s="215"/>
    </row>
    <row r="14" spans="1:15" x14ac:dyDescent="0.25">
      <c r="A14" s="178" t="s">
        <v>405</v>
      </c>
      <c r="B14" s="178"/>
      <c r="C14" s="179"/>
      <c r="D14" s="179"/>
      <c r="E14" s="179"/>
      <c r="F14" s="179"/>
      <c r="G14" s="179">
        <f>[4]AUG!AG43</f>
        <v>923.99400000000003</v>
      </c>
      <c r="H14" s="179"/>
      <c r="I14" s="179"/>
      <c r="J14" s="179"/>
      <c r="K14" s="179">
        <f>[4]DEC!AG6</f>
        <v>956.85995000000003</v>
      </c>
      <c r="L14" s="179"/>
      <c r="M14" s="213"/>
      <c r="N14" s="213">
        <v>467.86580000000004</v>
      </c>
      <c r="O14" s="215"/>
    </row>
    <row r="15" spans="1:15" x14ac:dyDescent="0.25">
      <c r="A15" s="178"/>
      <c r="B15" s="178"/>
      <c r="C15" s="179"/>
      <c r="D15" s="179"/>
      <c r="E15" s="179"/>
      <c r="F15" s="179"/>
      <c r="G15" s="179">
        <f t="shared" ref="G15" si="4">G14/G12*100</f>
        <v>95.014972153439899</v>
      </c>
      <c r="H15" s="179"/>
      <c r="I15" s="179"/>
      <c r="J15" s="179"/>
      <c r="K15" s="179">
        <f t="shared" ref="K15:N15" si="5">K14/K12*100</f>
        <v>96.173218140421199</v>
      </c>
      <c r="L15" s="179"/>
      <c r="M15" s="179"/>
      <c r="N15" s="179">
        <f t="shared" si="5"/>
        <v>95.735636558585327</v>
      </c>
      <c r="O15" s="216">
        <f>AVERAGE(C15:N15)</f>
        <v>95.641275617482151</v>
      </c>
    </row>
    <row r="16" spans="1:15" x14ac:dyDescent="0.25">
      <c r="A16" s="178" t="s">
        <v>406</v>
      </c>
      <c r="B16" s="178"/>
      <c r="C16" s="179">
        <f>[4]APR!AF16</f>
        <v>501.98200000000003</v>
      </c>
      <c r="D16" s="179">
        <f>[4]MAY!AG10</f>
        <v>475.91300000000001</v>
      </c>
      <c r="E16" s="179">
        <f>[4]JUN!AG16</f>
        <v>430.70800000000003</v>
      </c>
      <c r="F16" s="179">
        <f>[4]JULY!AG27</f>
        <v>261.74300000000005</v>
      </c>
      <c r="G16" s="179">
        <f>[4]AUG!AG22</f>
        <v>371.99200000000002</v>
      </c>
      <c r="H16" s="179">
        <f>[4]SEPT!AF10</f>
        <v>362.11999999999995</v>
      </c>
      <c r="I16" s="179">
        <f>[4]OCT!AG22</f>
        <v>537.22900000000004</v>
      </c>
      <c r="J16" s="178"/>
      <c r="K16" s="179">
        <f>[4]DEC!AG28</f>
        <v>203.95000000000002</v>
      </c>
      <c r="L16" s="179">
        <v>939.28700000000003</v>
      </c>
      <c r="M16" s="213"/>
      <c r="N16" s="213">
        <v>995.16889999999989</v>
      </c>
      <c r="O16" s="215"/>
    </row>
    <row r="17" spans="1:15" x14ac:dyDescent="0.25">
      <c r="A17" s="178"/>
      <c r="B17" s="178"/>
      <c r="C17" s="179"/>
      <c r="D17" s="179"/>
      <c r="E17" s="179"/>
      <c r="F17" s="179"/>
      <c r="G17" s="179"/>
      <c r="H17" s="179"/>
      <c r="I17" s="179"/>
      <c r="J17" s="178"/>
      <c r="K17" s="179"/>
      <c r="L17" s="179"/>
      <c r="M17" s="213"/>
      <c r="N17" s="213">
        <v>0</v>
      </c>
      <c r="O17" s="215"/>
    </row>
    <row r="18" spans="1:15" x14ac:dyDescent="0.25">
      <c r="A18" s="178" t="s">
        <v>407</v>
      </c>
      <c r="B18" s="178"/>
      <c r="C18" s="179">
        <f>[4]APR!AF18</f>
        <v>489.84199999999998</v>
      </c>
      <c r="D18" s="179">
        <f>[4]MAY!AG12</f>
        <v>455.28599999999994</v>
      </c>
      <c r="E18" s="179">
        <f>[4]JUN!AG18</f>
        <v>416.52200000000005</v>
      </c>
      <c r="F18" s="179">
        <f>[4]JULY!AG29</f>
        <v>253.863</v>
      </c>
      <c r="G18" s="179">
        <f>[4]AUG!AG24</f>
        <v>359.79700000000003</v>
      </c>
      <c r="H18" s="179">
        <f>[4]SEPT!AF12</f>
        <v>342.29399999999998</v>
      </c>
      <c r="I18" s="179">
        <f>[4]OCT!AG24</f>
        <v>476.60800000000006</v>
      </c>
      <c r="J18" s="179"/>
      <c r="K18" s="179">
        <f>[4]DEC!AG30</f>
        <v>199.87900000000002</v>
      </c>
      <c r="L18" s="179">
        <v>896.32600000000002</v>
      </c>
      <c r="M18" s="213"/>
      <c r="N18" s="213">
        <v>899.57729999999992</v>
      </c>
      <c r="O18" s="215"/>
    </row>
    <row r="19" spans="1:15" x14ac:dyDescent="0.25">
      <c r="A19" s="178"/>
      <c r="B19" s="178"/>
      <c r="C19" s="179">
        <f t="shared" ref="C19:I19" si="6">C18/C16*100</f>
        <v>97.581586590754242</v>
      </c>
      <c r="D19" s="179">
        <f t="shared" si="6"/>
        <v>95.665804464261299</v>
      </c>
      <c r="E19" s="179">
        <f t="shared" si="6"/>
        <v>96.706353260213419</v>
      </c>
      <c r="F19" s="179">
        <f t="shared" si="6"/>
        <v>96.98941327943821</v>
      </c>
      <c r="G19" s="179">
        <f t="shared" si="6"/>
        <v>96.721703692552524</v>
      </c>
      <c r="H19" s="179">
        <f t="shared" si="6"/>
        <v>94.525019330608657</v>
      </c>
      <c r="I19" s="179">
        <f t="shared" si="6"/>
        <v>88.715985175781654</v>
      </c>
      <c r="J19" s="179"/>
      <c r="K19" s="179">
        <f t="shared" ref="K19:N19" si="7">K18/K16*100</f>
        <v>98.003922530031872</v>
      </c>
      <c r="L19" s="179">
        <f t="shared" si="7"/>
        <v>95.426211583892879</v>
      </c>
      <c r="M19" s="179"/>
      <c r="N19" s="179">
        <f t="shared" si="7"/>
        <v>90.394434552767876</v>
      </c>
      <c r="O19" s="216">
        <f>AVERAGE(C19:N19)</f>
        <v>95.073043446030255</v>
      </c>
    </row>
    <row r="20" spans="1:15" x14ac:dyDescent="0.25">
      <c r="A20" s="178" t="s">
        <v>408</v>
      </c>
      <c r="B20" s="178"/>
      <c r="C20" s="178"/>
      <c r="D20" s="179">
        <f>[4]MAY!AG16</f>
        <v>1216.8390000000002</v>
      </c>
      <c r="E20" s="178"/>
      <c r="F20" s="178"/>
      <c r="G20" s="179">
        <f>[4]AUG!AG16</f>
        <v>587.99399999999991</v>
      </c>
      <c r="H20" s="178"/>
      <c r="I20" s="178"/>
      <c r="J20" s="178"/>
      <c r="K20" s="179">
        <f>[4]DEC!AG22</f>
        <v>495.137</v>
      </c>
      <c r="L20" s="179">
        <v>774.32400000000007</v>
      </c>
      <c r="M20" s="213"/>
      <c r="N20" s="213"/>
      <c r="O20" s="215"/>
    </row>
    <row r="21" spans="1:15" x14ac:dyDescent="0.25">
      <c r="A21" s="178"/>
      <c r="B21" s="178"/>
      <c r="C21" s="178"/>
      <c r="D21" s="179"/>
      <c r="E21" s="178"/>
      <c r="F21" s="178"/>
      <c r="G21" s="179"/>
      <c r="H21" s="178"/>
      <c r="I21" s="178"/>
      <c r="J21" s="178"/>
      <c r="K21" s="179"/>
      <c r="L21" s="179"/>
      <c r="M21" s="213"/>
      <c r="N21" s="213"/>
      <c r="O21" s="215"/>
    </row>
    <row r="22" spans="1:15" x14ac:dyDescent="0.25">
      <c r="A22" s="178" t="s">
        <v>409</v>
      </c>
      <c r="B22" s="178"/>
      <c r="C22" s="179"/>
      <c r="D22" s="179">
        <f>[4]MAY!AG18</f>
        <v>1167.2630000000001</v>
      </c>
      <c r="E22" s="179"/>
      <c r="F22" s="179"/>
      <c r="G22" s="179">
        <f>[4]AUG!AG18</f>
        <v>567.94200000000001</v>
      </c>
      <c r="H22" s="179"/>
      <c r="I22" s="179"/>
      <c r="J22" s="179"/>
      <c r="K22" s="179">
        <f>[4]DEC!AG24</f>
        <v>485.43599999999998</v>
      </c>
      <c r="L22" s="179">
        <v>756.05989999999997</v>
      </c>
      <c r="M22" s="213"/>
      <c r="N22" s="213"/>
      <c r="O22" s="215"/>
    </row>
    <row r="23" spans="1:15" x14ac:dyDescent="0.25">
      <c r="A23" s="178"/>
      <c r="B23" s="178"/>
      <c r="C23" s="179"/>
      <c r="D23" s="179"/>
      <c r="E23" s="179"/>
      <c r="F23" s="179"/>
      <c r="G23" s="179">
        <f t="shared" ref="G23" si="8">G22/G20*100</f>
        <v>96.589761120011445</v>
      </c>
      <c r="H23" s="179"/>
      <c r="I23" s="179"/>
      <c r="J23" s="179"/>
      <c r="K23" s="179">
        <f t="shared" ref="K23" si="9">K22/K20*100</f>
        <v>98.040744278856153</v>
      </c>
      <c r="L23" s="179"/>
      <c r="M23" s="213"/>
      <c r="N23" s="213"/>
      <c r="O23" s="216">
        <f>AVERAGE(C23:N23)</f>
        <v>97.315252699433799</v>
      </c>
    </row>
    <row r="24" spans="1:15" x14ac:dyDescent="0.25">
      <c r="A24" s="178" t="s">
        <v>165</v>
      </c>
      <c r="B24" s="178"/>
      <c r="C24" s="178"/>
      <c r="D24" s="178"/>
      <c r="E24" s="178"/>
      <c r="F24" s="178"/>
      <c r="G24" s="179">
        <f>[4]AUG!AG35</f>
        <v>360.608</v>
      </c>
      <c r="H24" s="178"/>
      <c r="I24" s="178"/>
      <c r="J24" s="179">
        <f>[4]NOV!AG16</f>
        <v>295.73900000000003</v>
      </c>
      <c r="K24" s="179">
        <f>[4]DEC!AG34</f>
        <v>402.15499999999997</v>
      </c>
      <c r="L24" s="179"/>
      <c r="M24" s="213"/>
      <c r="N24" s="213">
        <v>239.8511</v>
      </c>
      <c r="O24" s="215"/>
    </row>
    <row r="25" spans="1:15" x14ac:dyDescent="0.25">
      <c r="A25" s="178"/>
      <c r="B25" s="178"/>
      <c r="C25" s="178"/>
      <c r="D25" s="178"/>
      <c r="E25" s="178"/>
      <c r="F25" s="178"/>
      <c r="G25" s="179"/>
      <c r="H25" s="178"/>
      <c r="I25" s="178"/>
      <c r="J25" s="179"/>
      <c r="K25" s="179"/>
      <c r="L25" s="179"/>
      <c r="M25" s="213"/>
      <c r="N25" s="213">
        <v>0</v>
      </c>
      <c r="O25" s="215"/>
    </row>
    <row r="26" spans="1:15" x14ac:dyDescent="0.25">
      <c r="A26" s="178" t="s">
        <v>410</v>
      </c>
      <c r="B26" s="178"/>
      <c r="C26" s="179"/>
      <c r="D26" s="179"/>
      <c r="E26" s="179"/>
      <c r="F26" s="179"/>
      <c r="G26" s="179">
        <f>[4]AUG!AG37</f>
        <v>341.84999999999997</v>
      </c>
      <c r="H26" s="179"/>
      <c r="I26" s="179"/>
      <c r="J26" s="179">
        <f>[4]NOV!AG18</f>
        <v>275.209</v>
      </c>
      <c r="K26" s="179">
        <f>[4]DEC!AG36</f>
        <v>356.01</v>
      </c>
      <c r="L26" s="179"/>
      <c r="M26" s="213"/>
      <c r="N26" s="213">
        <v>220.12400000000002</v>
      </c>
      <c r="O26" s="215"/>
    </row>
    <row r="27" spans="1:15" x14ac:dyDescent="0.25">
      <c r="A27" s="178"/>
      <c r="B27" s="178"/>
      <c r="C27" s="179"/>
      <c r="D27" s="179"/>
      <c r="E27" s="179"/>
      <c r="F27" s="179"/>
      <c r="G27" s="179">
        <f t="shared" ref="G27" si="10">G26/G24*100</f>
        <v>94.798229656579991</v>
      </c>
      <c r="H27" s="179"/>
      <c r="I27" s="179"/>
      <c r="J27" s="179">
        <f t="shared" ref="J27:N27" si="11">J26/J24*100</f>
        <v>93.058068093825966</v>
      </c>
      <c r="K27" s="179">
        <f t="shared" si="11"/>
        <v>88.52556849970783</v>
      </c>
      <c r="L27" s="179"/>
      <c r="M27" s="179"/>
      <c r="N27" s="179">
        <f t="shared" si="11"/>
        <v>91.775272241820034</v>
      </c>
      <c r="O27" s="216">
        <f>AVERAGE(C27:N27)</f>
        <v>92.039284622983445</v>
      </c>
    </row>
    <row r="28" spans="1:15" x14ac:dyDescent="0.25">
      <c r="A28" s="178" t="s">
        <v>219</v>
      </c>
      <c r="B28" s="178"/>
      <c r="C28" s="178"/>
      <c r="D28" s="178"/>
      <c r="E28" s="178"/>
      <c r="F28" s="179">
        <f>[4]JULY!AG15</f>
        <v>419.62700000000001</v>
      </c>
      <c r="G28" s="178"/>
      <c r="H28" s="178"/>
      <c r="I28" s="178"/>
      <c r="J28" s="178"/>
      <c r="K28" s="178"/>
      <c r="L28" s="178"/>
      <c r="M28" s="212"/>
      <c r="N28" s="212"/>
      <c r="O28" s="215"/>
    </row>
    <row r="29" spans="1:15" x14ac:dyDescent="0.25">
      <c r="A29" s="178"/>
      <c r="B29" s="178"/>
      <c r="C29" s="178"/>
      <c r="D29" s="178"/>
      <c r="E29" s="178"/>
      <c r="F29" s="179"/>
      <c r="G29" s="178"/>
      <c r="H29" s="178"/>
      <c r="I29" s="178"/>
      <c r="J29" s="178"/>
      <c r="K29" s="178"/>
      <c r="L29" s="178"/>
      <c r="M29" s="212"/>
      <c r="N29" s="212"/>
      <c r="O29" s="215"/>
    </row>
    <row r="30" spans="1:15" x14ac:dyDescent="0.25">
      <c r="A30" s="178" t="s">
        <v>261</v>
      </c>
      <c r="B30" s="178"/>
      <c r="C30" s="179"/>
      <c r="D30" s="179"/>
      <c r="E30" s="179"/>
      <c r="F30" s="179">
        <f>[4]JULY!AG17</f>
        <v>394.48700000000002</v>
      </c>
      <c r="G30" s="179"/>
      <c r="H30" s="179"/>
      <c r="I30" s="179"/>
      <c r="J30" s="179"/>
      <c r="K30" s="179"/>
      <c r="L30" s="179"/>
      <c r="M30" s="213"/>
      <c r="N30" s="213"/>
      <c r="O30" s="217"/>
    </row>
    <row r="31" spans="1:15" x14ac:dyDescent="0.25">
      <c r="A31" s="178"/>
      <c r="B31" s="178"/>
      <c r="C31" s="179"/>
      <c r="D31" s="179"/>
      <c r="E31" s="179"/>
      <c r="F31" s="179">
        <f t="shared" ref="F31" si="12">F30/F28*100</f>
        <v>94.008965104723956</v>
      </c>
      <c r="G31" s="179"/>
      <c r="H31" s="179"/>
      <c r="I31" s="179"/>
      <c r="J31" s="179"/>
      <c r="K31" s="179"/>
      <c r="L31" s="179"/>
      <c r="M31" s="213"/>
      <c r="N31" s="213"/>
      <c r="O31" s="216">
        <f>AVERAGE(C31:N31)</f>
        <v>94.008965104723956</v>
      </c>
    </row>
    <row r="32" spans="1:15" x14ac:dyDescent="0.25">
      <c r="A32" s="178" t="s">
        <v>63</v>
      </c>
      <c r="B32" s="178"/>
      <c r="C32" s="178"/>
      <c r="D32" s="178"/>
      <c r="E32" s="179">
        <f>[4]JUN!AG22</f>
        <v>2449.2339999999995</v>
      </c>
      <c r="F32" s="179">
        <f>[4]JULY!AG9</f>
        <v>327.75</v>
      </c>
      <c r="G32" s="179"/>
      <c r="H32" s="179">
        <f>[4]SEPT!AF4</f>
        <v>2361.5169999999998</v>
      </c>
      <c r="I32" s="179"/>
      <c r="J32" s="179">
        <f>[4]NOV!AG4</f>
        <v>1876.9169999999999</v>
      </c>
      <c r="K32" s="178"/>
      <c r="L32" s="178">
        <v>1201.7459999999999</v>
      </c>
      <c r="M32" s="212">
        <v>638.86099999999999</v>
      </c>
      <c r="N32" s="212"/>
      <c r="O32" s="215"/>
    </row>
    <row r="33" spans="1:16" x14ac:dyDescent="0.25">
      <c r="A33" s="178"/>
      <c r="B33" s="178"/>
      <c r="C33" s="178"/>
      <c r="D33" s="178"/>
      <c r="E33" s="179"/>
      <c r="F33" s="179"/>
      <c r="G33" s="179"/>
      <c r="H33" s="179"/>
      <c r="I33" s="178"/>
      <c r="J33" s="179"/>
      <c r="K33" s="178"/>
      <c r="L33" s="178">
        <v>0</v>
      </c>
      <c r="M33" s="212">
        <v>0</v>
      </c>
      <c r="N33" s="212"/>
      <c r="O33" s="215"/>
    </row>
    <row r="34" spans="1:16" x14ac:dyDescent="0.25">
      <c r="A34" s="178" t="s">
        <v>411</v>
      </c>
      <c r="B34" s="178"/>
      <c r="C34" s="179"/>
      <c r="D34" s="179"/>
      <c r="E34" s="179">
        <f>[4]JUN!AG24</f>
        <v>2332.9179999999997</v>
      </c>
      <c r="F34" s="179">
        <f>[4]JULY!AG11</f>
        <v>315.65000000000003</v>
      </c>
      <c r="G34" s="179"/>
      <c r="H34" s="179">
        <f>[4]SEPT!AF6</f>
        <v>2199.8067700000001</v>
      </c>
      <c r="I34" s="179"/>
      <c r="J34" s="179">
        <f>[4]NOV!AG6</f>
        <v>1756.1271999999997</v>
      </c>
      <c r="K34" s="179"/>
      <c r="L34" s="179">
        <v>1131.3089100000002</v>
      </c>
      <c r="M34" s="213">
        <v>602.41556999999989</v>
      </c>
      <c r="N34" s="213"/>
      <c r="O34" s="215"/>
    </row>
    <row r="35" spans="1:16" x14ac:dyDescent="0.25">
      <c r="A35" s="178"/>
      <c r="B35" s="178"/>
      <c r="C35" s="179"/>
      <c r="D35" s="179"/>
      <c r="E35" s="179">
        <f t="shared" ref="E35:F35" si="13">E34/E32*100</f>
        <v>95.250923349912682</v>
      </c>
      <c r="F35" s="179">
        <f t="shared" si="13"/>
        <v>96.308161708619394</v>
      </c>
      <c r="G35" s="179"/>
      <c r="H35" s="179">
        <f t="shared" ref="H35" si="14">H34/H32*100</f>
        <v>93.152273305675976</v>
      </c>
      <c r="I35" s="179"/>
      <c r="J35" s="179">
        <f t="shared" ref="J35" si="15">J34/J32*100</f>
        <v>93.564457032463338</v>
      </c>
      <c r="K35" s="179"/>
      <c r="L35" s="179"/>
      <c r="M35" s="213"/>
      <c r="N35" s="213"/>
      <c r="O35" s="216">
        <f>AVERAGE(C35:N35)</f>
        <v>94.568953849167855</v>
      </c>
    </row>
    <row r="36" spans="1:16" x14ac:dyDescent="0.25">
      <c r="A36" s="178" t="s">
        <v>302</v>
      </c>
      <c r="B36" s="178"/>
      <c r="C36" s="178"/>
      <c r="D36" s="178"/>
      <c r="E36" s="178"/>
      <c r="F36" s="178"/>
      <c r="G36" s="178"/>
      <c r="H36" s="179">
        <f>[4]SEPT!AF22</f>
        <v>436.54399999999998</v>
      </c>
      <c r="I36" s="179">
        <f>[4]OCT!AG29</f>
        <v>481.52149999999995</v>
      </c>
      <c r="J36" s="179">
        <f>[4]NOV!AG34</f>
        <v>442.49600000000004</v>
      </c>
      <c r="K36" s="179">
        <f>[4]DEC!AG40</f>
        <v>182.32499999999999</v>
      </c>
      <c r="L36" s="179">
        <v>428.20800000000003</v>
      </c>
      <c r="M36" s="213">
        <v>308.411</v>
      </c>
      <c r="N36" s="213"/>
      <c r="O36" s="215"/>
    </row>
    <row r="37" spans="1:16" x14ac:dyDescent="0.25">
      <c r="A37" s="178"/>
      <c r="B37" s="178"/>
      <c r="C37" s="178"/>
      <c r="D37" s="178"/>
      <c r="E37" s="178"/>
      <c r="F37" s="178"/>
      <c r="G37" s="178"/>
      <c r="H37" s="179"/>
      <c r="I37" s="179"/>
      <c r="J37" s="179"/>
      <c r="K37" s="179"/>
      <c r="L37" s="179">
        <v>0</v>
      </c>
      <c r="M37" s="213">
        <v>0</v>
      </c>
      <c r="N37" s="213"/>
      <c r="O37" s="215"/>
    </row>
    <row r="38" spans="1:16" x14ac:dyDescent="0.25">
      <c r="A38" s="178" t="s">
        <v>412</v>
      </c>
      <c r="B38" s="178"/>
      <c r="C38" s="179"/>
      <c r="D38" s="179"/>
      <c r="E38" s="179"/>
      <c r="F38" s="179"/>
      <c r="G38" s="179"/>
      <c r="H38" s="179">
        <f>[4]SEPT!AF24</f>
        <v>400.19300000000004</v>
      </c>
      <c r="I38" s="179">
        <f>[4]OCT!AG31</f>
        <v>464.47900000000004</v>
      </c>
      <c r="J38" s="179">
        <f>[4]NOV!AG36</f>
        <v>437.68899999999996</v>
      </c>
      <c r="K38" s="179">
        <f>[4]DEC!AG42</f>
        <v>175.45499999999998</v>
      </c>
      <c r="L38" s="179">
        <v>417.346</v>
      </c>
      <c r="M38" s="213">
        <v>250.21899999999999</v>
      </c>
      <c r="N38" s="213"/>
      <c r="O38" s="215"/>
    </row>
    <row r="39" spans="1:16" x14ac:dyDescent="0.25">
      <c r="A39" s="178"/>
      <c r="B39" s="178"/>
      <c r="C39" s="179"/>
      <c r="D39" s="179"/>
      <c r="E39" s="179"/>
      <c r="F39" s="179"/>
      <c r="G39" s="179"/>
      <c r="H39" s="179">
        <f t="shared" ref="H39:M39" si="16">H38/H36*100</f>
        <v>91.673004324879059</v>
      </c>
      <c r="I39" s="179">
        <f t="shared" si="16"/>
        <v>96.460698016599494</v>
      </c>
      <c r="J39" s="179">
        <f t="shared" si="16"/>
        <v>98.913662496384134</v>
      </c>
      <c r="K39" s="179">
        <f t="shared" si="16"/>
        <v>96.23200329082681</v>
      </c>
      <c r="L39" s="179">
        <f t="shared" si="16"/>
        <v>97.463382281508046</v>
      </c>
      <c r="M39" s="179">
        <f t="shared" si="16"/>
        <v>81.131671697831791</v>
      </c>
      <c r="N39" s="213"/>
      <c r="O39" s="216">
        <f>AVERAGE(C39:M39)</f>
        <v>93.645737018004908</v>
      </c>
    </row>
    <row r="40" spans="1:16" x14ac:dyDescent="0.25">
      <c r="A40" s="178"/>
      <c r="B40" s="178"/>
      <c r="C40" s="178"/>
      <c r="D40" s="178"/>
      <c r="E40" s="178"/>
      <c r="F40" s="178"/>
      <c r="G40" s="178"/>
      <c r="H40" s="178"/>
      <c r="I40" s="178"/>
      <c r="J40" s="178"/>
      <c r="K40" s="178"/>
      <c r="L40" s="178"/>
      <c r="M40" s="212"/>
      <c r="N40" s="212"/>
      <c r="O40" s="215"/>
    </row>
    <row r="44" spans="1:16" x14ac:dyDescent="0.25">
      <c r="J44" s="159" t="s">
        <v>413</v>
      </c>
      <c r="K44" s="160">
        <f>'[4]YEILD JAN'!AG30+[4]fEB!AE53+[4]MAR!AG39+[4]APR!AF30+[4]MAY!AG31+[4]JUN!AG31+[4]JUN!AG39+[4]JULY!AG54+[4]AUG!AG50+[4]SEPT!AF37+[4]SEPT!AF45+[4]OCT!AG49+[4]OCT!AG57+[4]NOV!AG59+[4]DEC!AG69+[4]DEC!AG77</f>
        <v>9240.2837999999992</v>
      </c>
      <c r="L44" s="160"/>
      <c r="M44" s="160"/>
      <c r="N44" s="160"/>
    </row>
    <row r="45" spans="1:16" x14ac:dyDescent="0.25">
      <c r="K45" s="160"/>
      <c r="L45" s="160"/>
      <c r="M45" s="160"/>
      <c r="N45" s="160"/>
    </row>
    <row r="46" spans="1:16" x14ac:dyDescent="0.25">
      <c r="J46" s="159" t="s">
        <v>414</v>
      </c>
      <c r="K46" s="160">
        <f>'[4]YEILD JAN'!AG32+[4]fEB!AE55+[4]MAR!AG41+[4]APR!AF32+[4]MAY!AG33+[4]JUN!AG33+[4]JUN!AG41+[4]JULY!AG56+[4]AUG!AG52+[4]SEPT!AF39+[4]SEPT!AF47+[4]OCT!AG51+[4]OCT!AG59+[4]NOV!AG61+[4]DEC!AG71+[4]DEC!AG79</f>
        <v>494.79350000000011</v>
      </c>
      <c r="L46" s="160"/>
      <c r="M46" s="160"/>
      <c r="N46" s="160"/>
      <c r="O46" s="181">
        <f>K46+K47</f>
        <v>8712.5891000000011</v>
      </c>
    </row>
    <row r="47" spans="1:16" x14ac:dyDescent="0.25">
      <c r="J47" s="159" t="s">
        <v>325</v>
      </c>
      <c r="K47" s="160">
        <f>'[4]YEILD JAN'!AG33+[4]fEB!AE56+[4]MAR!AG42+[4]APR!AF33+[4]MAY!AG34+[4]JUN!AG34+[4]JUN!AG42+[4]JULY!AG57+[4]AUG!AG53+[4]SEPT!AF48+[4]SEPT!AF40+[4]OCT!AG52+[4]OCT!AG60+[4]NOV!AG62+[4]DEC!AG72+[4]DEC!AG80</f>
        <v>8217.7956000000013</v>
      </c>
      <c r="L47" s="160"/>
      <c r="M47" s="160"/>
      <c r="N47" s="160"/>
      <c r="O47" s="181">
        <f>O46/K44*100</f>
        <v>94.289193801601655</v>
      </c>
      <c r="P47" s="165" t="s">
        <v>327</v>
      </c>
    </row>
    <row r="48" spans="1:16" x14ac:dyDescent="0.25">
      <c r="K48" s="160"/>
      <c r="L48" s="160"/>
      <c r="M48" s="160"/>
      <c r="N48" s="160"/>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23"/>
  <sheetViews>
    <sheetView workbookViewId="0">
      <selection activeCell="O13" sqref="O13"/>
    </sheetView>
  </sheetViews>
  <sheetFormatPr defaultRowHeight="15" x14ac:dyDescent="0.25"/>
  <cols>
    <col min="1" max="1" width="4.5703125" style="159" customWidth="1"/>
    <col min="2" max="2" width="13.5703125" style="159" bestFit="1" customWidth="1"/>
    <col min="3" max="3" width="4.28515625" style="159" customWidth="1"/>
    <col min="4" max="16384" width="9.140625" style="159"/>
  </cols>
  <sheetData>
    <row r="2" spans="2:18" ht="15.75" x14ac:dyDescent="0.25">
      <c r="B2" s="178"/>
      <c r="C2" s="178"/>
      <c r="D2" s="179" t="s">
        <v>395</v>
      </c>
      <c r="E2" s="178" t="s">
        <v>396</v>
      </c>
      <c r="F2" s="178" t="s">
        <v>397</v>
      </c>
      <c r="G2" s="178" t="s">
        <v>398</v>
      </c>
      <c r="H2" s="178" t="s">
        <v>399</v>
      </c>
      <c r="I2" s="178" t="s">
        <v>400</v>
      </c>
      <c r="J2" s="178" t="s">
        <v>401</v>
      </c>
      <c r="K2" s="178" t="s">
        <v>402</v>
      </c>
      <c r="L2" s="178" t="s">
        <v>403</v>
      </c>
      <c r="M2" s="178" t="s">
        <v>319</v>
      </c>
      <c r="N2" s="178" t="s">
        <v>320</v>
      </c>
      <c r="O2" s="178" t="s">
        <v>394</v>
      </c>
      <c r="P2" s="178"/>
      <c r="Q2" s="182" t="s">
        <v>327</v>
      </c>
    </row>
    <row r="3" spans="2:18" x14ac:dyDescent="0.25">
      <c r="B3" s="178" t="s">
        <v>17</v>
      </c>
      <c r="C3" s="178"/>
      <c r="D3" s="179">
        <f>[4]APR!AF22</f>
        <v>1021.8910000000001</v>
      </c>
      <c r="E3" s="179">
        <f>[4]MAY!AG23</f>
        <v>2163.4720000000002</v>
      </c>
      <c r="F3" s="178"/>
      <c r="G3" s="179">
        <f>[4]JULY!AG46</f>
        <v>2291.7069999999999</v>
      </c>
      <c r="H3" s="179"/>
      <c r="I3" s="179">
        <f>[4]SEPT!AF29</f>
        <v>752.65279999999996</v>
      </c>
      <c r="J3" s="179">
        <f>[4]OCT!AG42</f>
        <v>850.73909999999989</v>
      </c>
      <c r="K3" s="179">
        <f>[4]NOV!AG48</f>
        <v>737.89300000000003</v>
      </c>
      <c r="L3" s="179">
        <f>[4]DEC!AG61</f>
        <v>437.90299999999996</v>
      </c>
      <c r="M3" s="179">
        <v>2261.817</v>
      </c>
      <c r="N3" s="179">
        <v>2063.835</v>
      </c>
      <c r="O3" s="179">
        <v>2940.1890000000003</v>
      </c>
      <c r="P3" s="179"/>
      <c r="Q3" s="178">
        <f>SUM(D3:O3)</f>
        <v>15522.098899999999</v>
      </c>
    </row>
    <row r="4" spans="2:18" x14ac:dyDescent="0.25">
      <c r="B4" s="178"/>
      <c r="C4" s="178"/>
      <c r="D4" s="179"/>
      <c r="E4" s="179"/>
      <c r="F4" s="178"/>
      <c r="G4" s="179"/>
      <c r="H4" s="178"/>
      <c r="I4" s="179"/>
      <c r="J4" s="179"/>
      <c r="K4" s="179"/>
      <c r="L4" s="179"/>
      <c r="M4" s="179"/>
      <c r="N4" s="179"/>
      <c r="O4" s="179">
        <v>0</v>
      </c>
      <c r="P4" s="179"/>
      <c r="Q4" s="178"/>
    </row>
    <row r="5" spans="2:18" x14ac:dyDescent="0.25">
      <c r="B5" s="178" t="s">
        <v>121</v>
      </c>
      <c r="C5" s="178"/>
      <c r="D5" s="179">
        <f>[4]APR!AF24</f>
        <v>1001.2900000000001</v>
      </c>
      <c r="E5" s="179">
        <f>[4]MAY!AG25</f>
        <v>2157.2339999999999</v>
      </c>
      <c r="F5" s="178"/>
      <c r="G5" s="179">
        <f>[4]JULY!AG48</f>
        <v>2251.857</v>
      </c>
      <c r="H5" s="178"/>
      <c r="I5" s="179">
        <f>[4]SEPT!AF31</f>
        <v>738.29499999999996</v>
      </c>
      <c r="J5" s="179">
        <f>[4]OCT!AG44</f>
        <v>837.02701999999999</v>
      </c>
      <c r="K5" s="179">
        <f>[4]NOV!AG50</f>
        <v>720.94219999999996</v>
      </c>
      <c r="L5" s="179">
        <f>[4]DEC!AG63</f>
        <v>419.44299999999998</v>
      </c>
      <c r="M5" s="179">
        <v>2233.32852</v>
      </c>
      <c r="N5" s="179">
        <v>2024.6277</v>
      </c>
      <c r="O5" s="179">
        <v>2911.2634400000006</v>
      </c>
      <c r="P5" s="179"/>
      <c r="Q5" s="178">
        <f>SUM(D5:O5)</f>
        <v>15295.307879999998</v>
      </c>
      <c r="R5" s="159">
        <f>Q5/Q3*100</f>
        <v>98.538915249406116</v>
      </c>
    </row>
    <row r="6" spans="2:18" x14ac:dyDescent="0.25">
      <c r="B6" s="178"/>
      <c r="C6" s="178"/>
      <c r="D6" s="178"/>
      <c r="E6" s="178"/>
      <c r="F6" s="178"/>
      <c r="G6" s="178"/>
      <c r="H6" s="178"/>
      <c r="I6" s="178"/>
      <c r="J6" s="178"/>
      <c r="K6" s="178"/>
      <c r="L6" s="178"/>
      <c r="M6" s="178"/>
      <c r="N6" s="178"/>
      <c r="O6" s="178"/>
      <c r="P6" s="178"/>
      <c r="Q6" s="178"/>
    </row>
    <row r="7" spans="2:18" x14ac:dyDescent="0.25">
      <c r="B7" s="178" t="s">
        <v>148</v>
      </c>
      <c r="C7" s="178"/>
      <c r="D7" s="178"/>
      <c r="E7" s="178"/>
      <c r="F7" s="178"/>
      <c r="G7" s="179">
        <f>[4]JULY!AG40</f>
        <v>777.71</v>
      </c>
      <c r="H7" s="179">
        <f>[4]AUG!AG41</f>
        <v>972.47199999999998</v>
      </c>
      <c r="I7" s="178"/>
      <c r="J7" s="178"/>
      <c r="K7" s="178"/>
      <c r="L7" s="178"/>
      <c r="M7" s="178"/>
      <c r="N7" s="178">
        <v>470.17200000000003</v>
      </c>
      <c r="O7" s="178"/>
      <c r="P7" s="178"/>
      <c r="Q7" s="178">
        <f>SUM(D7:O7)</f>
        <v>2220.3540000000003</v>
      </c>
    </row>
    <row r="8" spans="2:18" x14ac:dyDescent="0.25">
      <c r="B8" s="178"/>
      <c r="C8" s="178"/>
      <c r="D8" s="178"/>
      <c r="E8" s="178"/>
      <c r="F8" s="178"/>
      <c r="G8" s="179"/>
      <c r="H8" s="179"/>
      <c r="I8" s="178"/>
      <c r="J8" s="178"/>
      <c r="K8" s="178"/>
      <c r="L8" s="178"/>
      <c r="M8" s="178"/>
      <c r="N8" s="178"/>
      <c r="O8" s="178"/>
      <c r="P8" s="178"/>
      <c r="Q8" s="178"/>
    </row>
    <row r="9" spans="2:18" x14ac:dyDescent="0.25">
      <c r="B9" s="178" t="s">
        <v>405</v>
      </c>
      <c r="C9" s="178"/>
      <c r="D9" s="178"/>
      <c r="E9" s="178"/>
      <c r="F9" s="178"/>
      <c r="G9" s="179">
        <f>[4]JULY!AG42</f>
        <v>750.65499999999997</v>
      </c>
      <c r="H9" s="179">
        <f>[4]AUG!AG43</f>
        <v>923.99400000000003</v>
      </c>
      <c r="I9" s="178"/>
      <c r="J9" s="178"/>
      <c r="K9" s="178"/>
      <c r="L9" s="178"/>
      <c r="M9" s="178"/>
      <c r="N9" s="178">
        <v>446.839</v>
      </c>
      <c r="O9" s="178"/>
      <c r="P9" s="178"/>
      <c r="Q9" s="178">
        <f>SUM(D9:O9)</f>
        <v>2121.4879999999998</v>
      </c>
      <c r="R9" s="159">
        <f>Q9/Q7*100</f>
        <v>95.547286603847837</v>
      </c>
    </row>
    <row r="10" spans="2:18" x14ac:dyDescent="0.25">
      <c r="B10" s="178"/>
      <c r="C10" s="178"/>
      <c r="D10" s="178"/>
      <c r="E10" s="178"/>
      <c r="F10" s="178"/>
      <c r="G10" s="178"/>
      <c r="H10" s="178"/>
      <c r="I10" s="178"/>
      <c r="J10" s="178"/>
      <c r="K10" s="178"/>
      <c r="L10" s="178"/>
      <c r="M10" s="178"/>
      <c r="N10" s="178"/>
      <c r="O10" s="178"/>
      <c r="P10" s="178"/>
      <c r="Q10" s="178"/>
    </row>
    <row r="11" spans="2:18" x14ac:dyDescent="0.25">
      <c r="B11" s="178" t="s">
        <v>165</v>
      </c>
      <c r="C11" s="178"/>
      <c r="D11" s="178"/>
      <c r="E11" s="178"/>
      <c r="F11" s="178"/>
      <c r="G11" s="178"/>
      <c r="H11" s="179">
        <f>[4]AUG!AG35</f>
        <v>360.608</v>
      </c>
      <c r="I11" s="178"/>
      <c r="J11" s="178"/>
      <c r="K11" s="178"/>
      <c r="L11" s="178"/>
      <c r="M11" s="178"/>
      <c r="N11" s="178"/>
      <c r="O11" s="178"/>
      <c r="P11" s="178"/>
      <c r="Q11" s="178">
        <f>SUM(D11:O11)</f>
        <v>360.608</v>
      </c>
    </row>
    <row r="12" spans="2:18" x14ac:dyDescent="0.25">
      <c r="B12" s="178"/>
      <c r="C12" s="178"/>
      <c r="D12" s="178"/>
      <c r="E12" s="178"/>
      <c r="F12" s="178"/>
      <c r="G12" s="178"/>
      <c r="H12" s="179"/>
      <c r="I12" s="178"/>
      <c r="J12" s="178"/>
      <c r="K12" s="178"/>
      <c r="L12" s="178"/>
      <c r="M12" s="178"/>
      <c r="N12" s="178"/>
      <c r="O12" s="178"/>
      <c r="P12" s="178"/>
      <c r="Q12" s="178"/>
    </row>
    <row r="13" spans="2:18" x14ac:dyDescent="0.25">
      <c r="B13" s="178" t="s">
        <v>410</v>
      </c>
      <c r="C13" s="178"/>
      <c r="D13" s="178"/>
      <c r="E13" s="178"/>
      <c r="F13" s="178"/>
      <c r="G13" s="178"/>
      <c r="H13" s="179">
        <f>[4]AUG!AG37</f>
        <v>341.84999999999997</v>
      </c>
      <c r="I13" s="178"/>
      <c r="J13" s="178"/>
      <c r="K13" s="178"/>
      <c r="L13" s="178"/>
      <c r="M13" s="178"/>
      <c r="N13" s="178"/>
      <c r="O13" s="178"/>
      <c r="P13" s="178"/>
      <c r="Q13" s="178">
        <f>SUM(D13:O13)</f>
        <v>341.84999999999997</v>
      </c>
      <c r="R13" s="159">
        <f>Q13/Q11*100</f>
        <v>94.798229656579991</v>
      </c>
    </row>
    <row r="14" spans="2:18" x14ac:dyDescent="0.25">
      <c r="B14" s="178"/>
      <c r="C14" s="178"/>
      <c r="D14" s="178"/>
      <c r="E14" s="178"/>
      <c r="F14" s="178"/>
      <c r="G14" s="178"/>
      <c r="H14" s="178"/>
      <c r="I14" s="178"/>
      <c r="J14" s="178"/>
      <c r="K14" s="178"/>
      <c r="L14" s="178"/>
      <c r="M14" s="178"/>
      <c r="N14" s="178"/>
      <c r="O14" s="178"/>
      <c r="P14" s="178"/>
      <c r="Q14" s="178"/>
    </row>
    <row r="15" spans="2:18" x14ac:dyDescent="0.25">
      <c r="B15" s="178" t="s">
        <v>63</v>
      </c>
      <c r="C15" s="178"/>
      <c r="D15" s="178"/>
      <c r="E15" s="178"/>
      <c r="F15" s="178"/>
      <c r="G15" s="179">
        <f>[4]JULY!AG34</f>
        <v>4837.0078000000003</v>
      </c>
      <c r="H15" s="179">
        <f>[4]AUG!AG29</f>
        <v>1284.296</v>
      </c>
      <c r="I15" s="178"/>
      <c r="J15" s="179">
        <f>[4]OCT!AG36</f>
        <v>949.02599999999995</v>
      </c>
      <c r="K15" s="179">
        <f>[4]NOV!AG41</f>
        <v>592.428</v>
      </c>
      <c r="L15" s="179">
        <f>[4]DEC!AG47</f>
        <v>3241.7670000000003</v>
      </c>
      <c r="M15" s="179">
        <v>1727.865</v>
      </c>
      <c r="N15" s="179">
        <v>958.55000000000007</v>
      </c>
      <c r="O15" s="179"/>
      <c r="P15" s="179"/>
      <c r="Q15" s="178">
        <f>SUM(D15:O15)</f>
        <v>13590.9398</v>
      </c>
    </row>
    <row r="16" spans="2:18" x14ac:dyDescent="0.25">
      <c r="B16" s="178"/>
      <c r="C16" s="178"/>
      <c r="D16" s="178"/>
      <c r="E16" s="178"/>
      <c r="F16" s="178"/>
      <c r="G16" s="179"/>
      <c r="H16" s="179"/>
      <c r="I16" s="178"/>
      <c r="J16" s="179"/>
      <c r="K16" s="179"/>
      <c r="L16" s="179"/>
      <c r="M16" s="179"/>
      <c r="N16" s="179"/>
      <c r="O16" s="179"/>
      <c r="P16" s="179"/>
      <c r="Q16" s="178"/>
    </row>
    <row r="17" spans="2:18" x14ac:dyDescent="0.25">
      <c r="B17" s="178" t="s">
        <v>411</v>
      </c>
      <c r="C17" s="178"/>
      <c r="D17" s="178"/>
      <c r="E17" s="178"/>
      <c r="F17" s="178"/>
      <c r="G17" s="179">
        <f>[4]JULY!AG36</f>
        <v>4566.972999999999</v>
      </c>
      <c r="H17" s="179">
        <f>[4]AUG!AG31</f>
        <v>1212.4917000000003</v>
      </c>
      <c r="I17" s="178"/>
      <c r="J17" s="179">
        <f>[4]OCT!AG38</f>
        <v>896.7589999999999</v>
      </c>
      <c r="K17" s="179">
        <f>[4]NOV!AG43</f>
        <v>544.90099999999995</v>
      </c>
      <c r="L17" s="179">
        <f>[4]DEC!AG49</f>
        <v>3066.2239999999997</v>
      </c>
      <c r="M17" s="179">
        <v>1630.683</v>
      </c>
      <c r="N17" s="179">
        <v>901.93399999999997</v>
      </c>
      <c r="O17" s="179"/>
      <c r="P17" s="179"/>
      <c r="Q17" s="178">
        <f>SUM(D17:O17)</f>
        <v>12819.965699999999</v>
      </c>
      <c r="R17" s="159">
        <f>Q17/Q15*100</f>
        <v>94.32729368722535</v>
      </c>
    </row>
    <row r="18" spans="2:18" x14ac:dyDescent="0.25">
      <c r="B18" s="178"/>
      <c r="C18" s="178"/>
      <c r="D18" s="178"/>
      <c r="E18" s="178"/>
      <c r="F18" s="178"/>
      <c r="G18" s="178"/>
      <c r="H18" s="178"/>
      <c r="I18" s="178"/>
      <c r="J18" s="178"/>
      <c r="K18" s="178"/>
      <c r="L18" s="178"/>
      <c r="M18" s="178"/>
      <c r="N18" s="178"/>
      <c r="O18" s="178"/>
      <c r="P18" s="178"/>
      <c r="Q18" s="178"/>
    </row>
    <row r="19" spans="2:18" x14ac:dyDescent="0.25">
      <c r="B19" s="178" t="s">
        <v>302</v>
      </c>
      <c r="C19" s="178"/>
      <c r="D19" s="178"/>
      <c r="E19" s="178"/>
      <c r="F19" s="178"/>
      <c r="G19" s="178"/>
      <c r="H19" s="178"/>
      <c r="I19" s="178"/>
      <c r="J19" s="178"/>
      <c r="K19" s="178"/>
      <c r="L19" s="179">
        <f>[4]DEC!AG54</f>
        <v>381.68599999999998</v>
      </c>
      <c r="M19" s="179">
        <v>388.471</v>
      </c>
      <c r="N19" s="179"/>
      <c r="O19" s="179">
        <v>152.69999999999999</v>
      </c>
      <c r="P19" s="179"/>
      <c r="Q19" s="178">
        <f>SUM(D19:O19)</f>
        <v>922.85699999999997</v>
      </c>
    </row>
    <row r="20" spans="2:18" x14ac:dyDescent="0.25">
      <c r="B20" s="178"/>
      <c r="C20" s="178"/>
      <c r="D20" s="178"/>
      <c r="E20" s="178"/>
      <c r="F20" s="178"/>
      <c r="G20" s="178"/>
      <c r="H20" s="178"/>
      <c r="I20" s="178"/>
      <c r="J20" s="178"/>
      <c r="K20" s="178"/>
      <c r="L20" s="179"/>
      <c r="M20" s="179"/>
      <c r="N20" s="179"/>
      <c r="O20" s="179"/>
      <c r="P20" s="179"/>
      <c r="Q20" s="178"/>
    </row>
    <row r="21" spans="2:18" x14ac:dyDescent="0.25">
      <c r="B21" s="178" t="s">
        <v>412</v>
      </c>
      <c r="C21" s="178"/>
      <c r="D21" s="178"/>
      <c r="E21" s="178"/>
      <c r="F21" s="178"/>
      <c r="G21" s="178"/>
      <c r="H21" s="178"/>
      <c r="I21" s="178"/>
      <c r="J21" s="178"/>
      <c r="K21" s="178"/>
      <c r="L21" s="179">
        <f>[4]DEC!AG56</f>
        <v>375.90638000000001</v>
      </c>
      <c r="M21" s="179">
        <v>378.38499999999999</v>
      </c>
      <c r="N21" s="179"/>
      <c r="O21" s="179">
        <v>129.42000000000002</v>
      </c>
      <c r="P21" s="179"/>
      <c r="Q21" s="178">
        <f>SUM(D21:O21)</f>
        <v>883.71137999999996</v>
      </c>
      <c r="R21" s="159">
        <f>Q21/Q19*100</f>
        <v>95.758213894460354</v>
      </c>
    </row>
    <row r="22" spans="2:18" x14ac:dyDescent="0.25">
      <c r="B22" s="183"/>
    </row>
    <row r="23" spans="2:18" x14ac:dyDescent="0.25">
      <c r="B23" s="17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Z37"/>
  <sheetViews>
    <sheetView zoomScale="80" zoomScaleNormal="80" workbookViewId="0">
      <selection activeCell="K23" sqref="K23"/>
    </sheetView>
  </sheetViews>
  <sheetFormatPr defaultRowHeight="15" x14ac:dyDescent="0.25"/>
  <cols>
    <col min="1" max="1" width="4.28515625" style="159" customWidth="1"/>
    <col min="2" max="2" width="27" style="159" customWidth="1"/>
    <col min="3" max="3" width="10.85546875" style="159" customWidth="1"/>
    <col min="4" max="4" width="15.5703125" style="159" customWidth="1"/>
    <col min="5" max="6" width="9.140625" style="159"/>
    <col min="7" max="7" width="10.42578125" style="159" customWidth="1"/>
    <col min="8" max="8" width="12.28515625" style="159" customWidth="1"/>
    <col min="9" max="9" width="10.42578125" style="159" customWidth="1"/>
    <col min="10" max="10" width="9.140625" style="159" customWidth="1"/>
    <col min="11" max="11" width="20.7109375" style="159" customWidth="1"/>
    <col min="12" max="12" width="9.85546875" style="159" customWidth="1"/>
    <col min="13" max="13" width="9.140625" style="159"/>
    <col min="14" max="14" width="13.140625" style="159" customWidth="1"/>
    <col min="15" max="15" width="8.85546875" style="159" customWidth="1"/>
    <col min="16" max="16" width="18.85546875" style="159" customWidth="1"/>
    <col min="17" max="18" width="9.140625" style="159"/>
    <col min="19" max="19" width="10.42578125" style="159" bestFit="1" customWidth="1"/>
    <col min="20" max="16384" width="9.140625" style="159"/>
  </cols>
  <sheetData>
    <row r="2" spans="2:22" ht="15.75" customHeight="1" x14ac:dyDescent="0.25">
      <c r="B2" s="153"/>
      <c r="C2" s="238" t="s">
        <v>415</v>
      </c>
      <c r="D2" s="153" t="s">
        <v>416</v>
      </c>
      <c r="E2" s="153" t="s">
        <v>417</v>
      </c>
      <c r="F2" s="153"/>
      <c r="G2" s="240" t="s">
        <v>418</v>
      </c>
      <c r="H2" s="240"/>
      <c r="I2" s="241" t="s">
        <v>419</v>
      </c>
      <c r="J2" s="241"/>
      <c r="K2" s="184"/>
      <c r="L2" s="240" t="s">
        <v>420</v>
      </c>
      <c r="M2" s="240"/>
      <c r="N2" s="240" t="s">
        <v>421</v>
      </c>
      <c r="O2" s="240"/>
    </row>
    <row r="3" spans="2:22" ht="15.75" x14ac:dyDescent="0.25">
      <c r="B3" s="153"/>
      <c r="C3" s="239"/>
      <c r="D3" s="153"/>
      <c r="E3" s="153" t="s">
        <v>323</v>
      </c>
      <c r="F3" s="153" t="s">
        <v>324</v>
      </c>
      <c r="G3" s="153" t="s">
        <v>323</v>
      </c>
      <c r="H3" s="153" t="s">
        <v>324</v>
      </c>
      <c r="I3" s="153" t="s">
        <v>323</v>
      </c>
      <c r="J3" s="153" t="s">
        <v>324</v>
      </c>
      <c r="K3" s="153"/>
      <c r="L3" s="153" t="s">
        <v>323</v>
      </c>
      <c r="M3" s="153" t="s">
        <v>324</v>
      </c>
      <c r="N3" s="153" t="s">
        <v>323</v>
      </c>
      <c r="O3" s="153" t="s">
        <v>324</v>
      </c>
    </row>
    <row r="4" spans="2:22" ht="15.75" x14ac:dyDescent="0.25">
      <c r="B4" s="153" t="s">
        <v>211</v>
      </c>
      <c r="C4" s="185">
        <v>94.1</v>
      </c>
      <c r="D4" s="153">
        <v>12.6</v>
      </c>
      <c r="E4" s="186">
        <v>18.575851393188856</v>
      </c>
      <c r="F4" s="153">
        <v>4.8</v>
      </c>
      <c r="G4" s="153" t="s">
        <v>422</v>
      </c>
      <c r="H4" s="153" t="s">
        <v>422</v>
      </c>
      <c r="I4" s="186">
        <v>18.575851393188856</v>
      </c>
      <c r="J4" s="153">
        <v>8</v>
      </c>
      <c r="K4" s="153" t="s">
        <v>211</v>
      </c>
      <c r="L4" s="153" t="s">
        <v>422</v>
      </c>
      <c r="M4" s="153" t="s">
        <v>422</v>
      </c>
      <c r="N4" s="187">
        <v>94.1</v>
      </c>
      <c r="O4" s="187">
        <v>94.1</v>
      </c>
      <c r="P4" s="159">
        <f>60/J4</f>
        <v>7.5</v>
      </c>
    </row>
    <row r="5" spans="2:22" ht="15.75" x14ac:dyDescent="0.25">
      <c r="B5" s="153" t="s">
        <v>17</v>
      </c>
      <c r="C5" s="185">
        <v>98.4</v>
      </c>
      <c r="D5" s="153">
        <v>1.2</v>
      </c>
      <c r="E5" s="186">
        <v>18.575851393188856</v>
      </c>
      <c r="F5" s="153">
        <v>4.8</v>
      </c>
      <c r="G5" s="153">
        <v>12.8</v>
      </c>
      <c r="H5" s="153">
        <v>6.9</v>
      </c>
      <c r="I5" s="186">
        <v>18.575851393188856</v>
      </c>
      <c r="J5" s="153">
        <v>6.5</v>
      </c>
      <c r="K5" s="153" t="s">
        <v>17</v>
      </c>
      <c r="L5" s="188">
        <v>98.168812470873064</v>
      </c>
      <c r="M5" s="188">
        <v>95.517265880977618</v>
      </c>
      <c r="N5" s="187">
        <v>98.4</v>
      </c>
      <c r="O5" s="187">
        <v>98.4</v>
      </c>
      <c r="P5" s="159">
        <f t="shared" ref="P5:P14" si="0">60/J5</f>
        <v>9.2307692307692299</v>
      </c>
    </row>
    <row r="6" spans="2:22" ht="15.75" x14ac:dyDescent="0.25">
      <c r="B6" s="153" t="s">
        <v>148</v>
      </c>
      <c r="C6" s="185">
        <v>95</v>
      </c>
      <c r="D6" s="153">
        <v>10.6</v>
      </c>
      <c r="E6" s="186">
        <v>18.575851393188856</v>
      </c>
      <c r="F6" s="153">
        <v>4.8</v>
      </c>
      <c r="G6" s="153">
        <v>10.4</v>
      </c>
      <c r="H6" s="154">
        <v>6</v>
      </c>
      <c r="I6" s="186">
        <v>18.575851393188856</v>
      </c>
      <c r="J6" s="153">
        <v>6</v>
      </c>
      <c r="K6" s="153" t="s">
        <v>148</v>
      </c>
      <c r="L6" s="188">
        <v>95.684277406578275</v>
      </c>
      <c r="M6" s="188">
        <v>95.053420221250491</v>
      </c>
      <c r="N6" s="189">
        <v>95</v>
      </c>
      <c r="O6" s="189">
        <v>95</v>
      </c>
      <c r="P6" s="159">
        <f t="shared" si="0"/>
        <v>10</v>
      </c>
    </row>
    <row r="7" spans="2:22" ht="15.75" x14ac:dyDescent="0.25">
      <c r="B7" s="153" t="s">
        <v>63</v>
      </c>
      <c r="C7" s="185">
        <v>94</v>
      </c>
      <c r="D7" s="153">
        <v>12.8</v>
      </c>
      <c r="E7" s="186">
        <v>16</v>
      </c>
      <c r="F7" s="153">
        <v>4.8</v>
      </c>
      <c r="G7" s="153">
        <v>8.6999999999999993</v>
      </c>
      <c r="H7" s="153">
        <v>8.1999999999999993</v>
      </c>
      <c r="I7" s="186">
        <v>16</v>
      </c>
      <c r="J7" s="153">
        <v>8</v>
      </c>
      <c r="K7" s="153" t="s">
        <v>63</v>
      </c>
      <c r="L7" s="188">
        <v>94.3401834438489</v>
      </c>
      <c r="M7" s="188">
        <v>94.568953849167855</v>
      </c>
      <c r="N7" s="189">
        <v>94</v>
      </c>
      <c r="O7" s="189">
        <v>94</v>
      </c>
      <c r="P7" s="159">
        <f t="shared" si="0"/>
        <v>7.5</v>
      </c>
    </row>
    <row r="8" spans="2:22" ht="15.75" x14ac:dyDescent="0.25">
      <c r="B8" s="153" t="s">
        <v>20</v>
      </c>
      <c r="C8" s="185">
        <v>94</v>
      </c>
      <c r="D8" s="153">
        <v>9</v>
      </c>
      <c r="E8" s="186">
        <v>18.575851393188856</v>
      </c>
      <c r="F8" s="153">
        <v>4.8</v>
      </c>
      <c r="G8" s="153" t="s">
        <v>422</v>
      </c>
      <c r="H8" s="153">
        <v>6.7</v>
      </c>
      <c r="I8" s="186">
        <v>18.575851393188856</v>
      </c>
      <c r="J8" s="153">
        <v>6.5</v>
      </c>
      <c r="K8" s="153" t="s">
        <v>20</v>
      </c>
      <c r="L8" s="190" t="s">
        <v>422</v>
      </c>
      <c r="M8" s="188">
        <v>93.586534923285669</v>
      </c>
      <c r="N8" s="189">
        <v>94</v>
      </c>
      <c r="O8" s="189">
        <v>94</v>
      </c>
      <c r="P8" s="159">
        <f t="shared" si="0"/>
        <v>9.2307692307692299</v>
      </c>
    </row>
    <row r="9" spans="2:22" ht="15.75" x14ac:dyDescent="0.25">
      <c r="B9" s="153" t="s">
        <v>216</v>
      </c>
      <c r="C9" s="185">
        <v>98</v>
      </c>
      <c r="D9" s="153">
        <v>3</v>
      </c>
      <c r="E9" s="186">
        <v>18.575851393188856</v>
      </c>
      <c r="F9" s="153">
        <v>4.8</v>
      </c>
      <c r="G9" s="153" t="s">
        <v>422</v>
      </c>
      <c r="H9" s="153" t="s">
        <v>422</v>
      </c>
      <c r="I9" s="186">
        <v>18.575851393188856</v>
      </c>
      <c r="J9" s="153">
        <v>6</v>
      </c>
      <c r="K9" s="153" t="s">
        <v>216</v>
      </c>
      <c r="L9" s="190" t="s">
        <v>422</v>
      </c>
      <c r="M9" s="190" t="s">
        <v>422</v>
      </c>
      <c r="N9" s="189">
        <v>98</v>
      </c>
      <c r="O9" s="189">
        <v>98</v>
      </c>
      <c r="P9" s="159">
        <f t="shared" si="0"/>
        <v>10</v>
      </c>
    </row>
    <row r="10" spans="2:22" ht="15.75" x14ac:dyDescent="0.25">
      <c r="B10" s="153" t="s">
        <v>423</v>
      </c>
      <c r="C10" s="185">
        <v>98</v>
      </c>
      <c r="D10" s="153">
        <v>3</v>
      </c>
      <c r="E10" s="186">
        <v>18.575851393188856</v>
      </c>
      <c r="F10" s="153">
        <v>4.8</v>
      </c>
      <c r="G10" s="153" t="s">
        <v>422</v>
      </c>
      <c r="H10" s="153">
        <v>5.3</v>
      </c>
      <c r="I10" s="186">
        <v>18.575851393188856</v>
      </c>
      <c r="J10" s="153">
        <v>5</v>
      </c>
      <c r="K10" s="153" t="s">
        <v>423</v>
      </c>
      <c r="L10" s="190" t="s">
        <v>422</v>
      </c>
      <c r="M10" s="188">
        <v>93.733927244279997</v>
      </c>
      <c r="N10" s="191">
        <v>98</v>
      </c>
      <c r="O10" s="191">
        <v>98</v>
      </c>
      <c r="P10" s="159">
        <f t="shared" si="0"/>
        <v>12</v>
      </c>
    </row>
    <row r="11" spans="2:22" ht="15.75" x14ac:dyDescent="0.25">
      <c r="B11" s="153" t="s">
        <v>424</v>
      </c>
      <c r="C11" s="185">
        <v>98</v>
      </c>
      <c r="D11" s="153">
        <v>2.2000000000000002</v>
      </c>
      <c r="E11" s="186">
        <v>18.575851393188856</v>
      </c>
      <c r="F11" s="153">
        <v>4.8</v>
      </c>
      <c r="G11" s="153" t="s">
        <v>422</v>
      </c>
      <c r="H11" s="153">
        <v>5.8</v>
      </c>
      <c r="I11" s="186">
        <v>18.575851393188856</v>
      </c>
      <c r="J11" s="153">
        <v>5</v>
      </c>
      <c r="K11" s="153" t="s">
        <v>424</v>
      </c>
      <c r="L11" s="190" t="s">
        <v>422</v>
      </c>
      <c r="M11" s="188">
        <v>97.315252699433799</v>
      </c>
      <c r="N11" s="189">
        <v>98</v>
      </c>
      <c r="O11" s="189">
        <v>98</v>
      </c>
      <c r="P11" s="159">
        <f t="shared" si="0"/>
        <v>12</v>
      </c>
    </row>
    <row r="12" spans="2:22" ht="15.75" x14ac:dyDescent="0.25">
      <c r="B12" s="153" t="s">
        <v>219</v>
      </c>
      <c r="C12" s="185">
        <v>94</v>
      </c>
      <c r="D12" s="153">
        <v>8</v>
      </c>
      <c r="E12" s="186">
        <v>18.575851393188856</v>
      </c>
      <c r="F12" s="153">
        <v>4.8</v>
      </c>
      <c r="G12" s="153" t="s">
        <v>422</v>
      </c>
      <c r="H12" s="153">
        <v>5.7</v>
      </c>
      <c r="I12" s="186">
        <v>18.575851393188856</v>
      </c>
      <c r="J12" s="153">
        <v>5</v>
      </c>
      <c r="K12" s="153" t="s">
        <v>219</v>
      </c>
      <c r="L12" s="190" t="s">
        <v>422</v>
      </c>
      <c r="M12" s="188">
        <v>91.386598184477606</v>
      </c>
      <c r="N12" s="189">
        <v>94</v>
      </c>
      <c r="O12" s="189">
        <v>94</v>
      </c>
      <c r="P12" s="159">
        <f t="shared" si="0"/>
        <v>12</v>
      </c>
    </row>
    <row r="13" spans="2:22" ht="15.75" x14ac:dyDescent="0.25">
      <c r="B13" s="153" t="s">
        <v>165</v>
      </c>
      <c r="C13" s="185">
        <v>91.5</v>
      </c>
      <c r="D13" s="153">
        <v>18</v>
      </c>
      <c r="E13" s="186">
        <v>18.575851393188856</v>
      </c>
      <c r="F13" s="153">
        <v>4.8</v>
      </c>
      <c r="G13" s="153">
        <v>6.5</v>
      </c>
      <c r="H13" s="153">
        <v>4.0999999999999996</v>
      </c>
      <c r="I13" s="186">
        <v>18.575851393188856</v>
      </c>
      <c r="J13" s="153">
        <v>4</v>
      </c>
      <c r="K13" s="153" t="s">
        <v>165</v>
      </c>
      <c r="L13" s="188">
        <v>92.822163717960947</v>
      </c>
      <c r="M13" s="188">
        <v>92.12728875003792</v>
      </c>
      <c r="N13" s="189">
        <v>91.5</v>
      </c>
      <c r="O13" s="189">
        <v>91.5</v>
      </c>
      <c r="P13" s="159">
        <f t="shared" si="0"/>
        <v>15</v>
      </c>
    </row>
    <row r="14" spans="2:22" ht="15.75" x14ac:dyDescent="0.25">
      <c r="B14" s="153" t="s">
        <v>302</v>
      </c>
      <c r="C14" s="185">
        <v>98</v>
      </c>
      <c r="D14" s="153">
        <v>2</v>
      </c>
      <c r="E14" s="186">
        <v>18.575851393188856</v>
      </c>
      <c r="F14" s="153">
        <v>4.8</v>
      </c>
      <c r="G14" s="154">
        <v>8</v>
      </c>
      <c r="H14" s="153">
        <v>5.5</v>
      </c>
      <c r="I14" s="186">
        <v>18.575851393188856</v>
      </c>
      <c r="J14" s="153">
        <v>5</v>
      </c>
      <c r="K14" s="153" t="s">
        <v>302</v>
      </c>
      <c r="L14" s="188">
        <v>98.485765786536589</v>
      </c>
      <c r="M14" s="192">
        <v>95.819842032172375</v>
      </c>
      <c r="N14" s="187">
        <v>98</v>
      </c>
      <c r="O14" s="187">
        <v>98</v>
      </c>
      <c r="P14" s="159">
        <f t="shared" si="0"/>
        <v>12</v>
      </c>
    </row>
    <row r="15" spans="2:22" ht="15.75" x14ac:dyDescent="0.25">
      <c r="E15" s="153"/>
      <c r="F15" s="153"/>
      <c r="G15" s="153"/>
      <c r="H15" s="153"/>
      <c r="I15" s="153"/>
      <c r="J15" s="153"/>
      <c r="K15" s="153"/>
      <c r="L15" s="153"/>
      <c r="M15" s="153"/>
      <c r="N15" s="153"/>
      <c r="O15" s="153"/>
    </row>
    <row r="16" spans="2:22" ht="15.75" x14ac:dyDescent="0.25">
      <c r="B16" s="153" t="s">
        <v>425</v>
      </c>
      <c r="C16" s="153">
        <v>1000</v>
      </c>
      <c r="D16" s="193">
        <v>1000</v>
      </c>
      <c r="E16" s="153"/>
      <c r="F16" s="153"/>
      <c r="G16" s="153"/>
      <c r="H16" s="153"/>
      <c r="I16" s="153"/>
      <c r="J16" s="153"/>
      <c r="K16" s="153"/>
      <c r="L16" s="153"/>
      <c r="M16" s="153"/>
      <c r="N16" s="153"/>
      <c r="O16" s="153"/>
      <c r="V16" s="159">
        <f>0.1*50000/24/4.8</f>
        <v>43.402777777777779</v>
      </c>
    </row>
    <row r="17" spans="2:26" ht="15.75" x14ac:dyDescent="0.25">
      <c r="B17" s="153" t="s">
        <v>426</v>
      </c>
      <c r="C17" s="153">
        <v>970</v>
      </c>
      <c r="D17" s="193">
        <v>960</v>
      </c>
      <c r="E17" s="153"/>
      <c r="F17" s="153"/>
      <c r="G17" s="153"/>
      <c r="H17" s="153"/>
      <c r="I17" s="153"/>
      <c r="J17" s="153"/>
      <c r="K17" s="153"/>
      <c r="L17" s="153"/>
      <c r="M17" s="153"/>
      <c r="N17" s="153"/>
      <c r="O17" s="153"/>
    </row>
    <row r="18" spans="2:26" ht="15.75" x14ac:dyDescent="0.25">
      <c r="B18" s="153" t="s">
        <v>427</v>
      </c>
      <c r="C18" s="153">
        <v>30</v>
      </c>
      <c r="D18" s="193">
        <v>40</v>
      </c>
      <c r="E18" s="153"/>
      <c r="F18" s="153"/>
      <c r="G18" s="153"/>
      <c r="H18" s="153"/>
      <c r="I18" s="153"/>
      <c r="J18" s="153"/>
      <c r="K18" s="153"/>
      <c r="L18" s="153"/>
      <c r="M18" s="153"/>
      <c r="N18" s="153"/>
      <c r="O18" s="153"/>
      <c r="S18" s="170"/>
      <c r="T18" s="170"/>
    </row>
    <row r="19" spans="2:26" x14ac:dyDescent="0.25">
      <c r="G19" s="194"/>
      <c r="S19" s="170"/>
    </row>
    <row r="20" spans="2:26" ht="21" x14ac:dyDescent="0.35">
      <c r="B20" s="195" t="s">
        <v>428</v>
      </c>
      <c r="C20" s="242" t="s">
        <v>429</v>
      </c>
      <c r="D20" s="243"/>
      <c r="E20" s="242" t="s">
        <v>430</v>
      </c>
      <c r="F20" s="243"/>
      <c r="G20" s="242" t="s">
        <v>431</v>
      </c>
      <c r="H20" s="243"/>
      <c r="I20" s="196" t="s">
        <v>432</v>
      </c>
      <c r="J20" s="161"/>
      <c r="K20" s="242" t="s">
        <v>433</v>
      </c>
      <c r="L20" s="243"/>
      <c r="M20" s="242" t="s">
        <v>434</v>
      </c>
      <c r="N20" s="243"/>
      <c r="P20" s="161"/>
      <c r="Q20" s="234" t="s">
        <v>435</v>
      </c>
      <c r="R20" s="235"/>
      <c r="S20" s="236"/>
      <c r="T20" s="237" t="s">
        <v>436</v>
      </c>
      <c r="U20" s="237"/>
      <c r="V20" s="237"/>
      <c r="W20" s="173" t="s">
        <v>437</v>
      </c>
    </row>
    <row r="21" spans="2:26" ht="18.75" x14ac:dyDescent="0.3">
      <c r="B21" s="197"/>
      <c r="C21" s="153" t="s">
        <v>323</v>
      </c>
      <c r="D21" s="153" t="s">
        <v>324</v>
      </c>
      <c r="E21" s="153" t="s">
        <v>323</v>
      </c>
      <c r="F21" s="153" t="s">
        <v>324</v>
      </c>
      <c r="G21" s="153" t="s">
        <v>323</v>
      </c>
      <c r="H21" s="153" t="s">
        <v>324</v>
      </c>
      <c r="I21" s="153" t="s">
        <v>323</v>
      </c>
      <c r="J21" s="153" t="s">
        <v>324</v>
      </c>
      <c r="K21" s="161"/>
      <c r="L21" s="161"/>
      <c r="M21" s="161"/>
      <c r="N21" s="161"/>
      <c r="P21" s="161"/>
      <c r="Q21" s="198" t="s">
        <v>438</v>
      </c>
      <c r="R21" s="198" t="s">
        <v>439</v>
      </c>
      <c r="S21" s="198" t="s">
        <v>31</v>
      </c>
      <c r="T21" s="198" t="s">
        <v>438</v>
      </c>
      <c r="U21" s="198" t="s">
        <v>439</v>
      </c>
      <c r="V21" s="198" t="s">
        <v>31</v>
      </c>
      <c r="W21" s="199" t="s">
        <v>438</v>
      </c>
      <c r="X21" s="199" t="s">
        <v>439</v>
      </c>
    </row>
    <row r="22" spans="2:26" ht="15.75" customHeight="1" x14ac:dyDescent="0.25">
      <c r="B22" s="200" t="s">
        <v>211</v>
      </c>
      <c r="C22" s="201">
        <v>367</v>
      </c>
      <c r="D22" s="178">
        <f>153+110+47</f>
        <v>310</v>
      </c>
      <c r="E22" s="202">
        <v>30</v>
      </c>
      <c r="F22" s="178">
        <v>65</v>
      </c>
      <c r="G22" s="153" t="s">
        <v>422</v>
      </c>
      <c r="H22" s="153" t="s">
        <v>422</v>
      </c>
      <c r="I22" s="153" t="s">
        <v>422</v>
      </c>
      <c r="J22" s="155" t="s">
        <v>422</v>
      </c>
      <c r="K22" s="161"/>
      <c r="L22" s="161"/>
      <c r="M22" s="161"/>
      <c r="N22" s="161"/>
      <c r="P22" s="161" t="s">
        <v>211</v>
      </c>
      <c r="Q22" s="153" t="s">
        <v>422</v>
      </c>
      <c r="R22" s="153" t="s">
        <v>422</v>
      </c>
      <c r="S22" s="153"/>
      <c r="T22" s="153" t="s">
        <v>422</v>
      </c>
      <c r="U22" s="153" t="s">
        <v>422</v>
      </c>
      <c r="V22" s="153"/>
      <c r="W22" s="203">
        <v>153</v>
      </c>
      <c r="X22" s="203">
        <f>110+47</f>
        <v>157</v>
      </c>
      <c r="Y22" s="159">
        <f>150</f>
        <v>150</v>
      </c>
      <c r="Z22" s="159">
        <f>367-47-110</f>
        <v>210</v>
      </c>
    </row>
    <row r="23" spans="2:26" ht="15.75" customHeight="1" x14ac:dyDescent="0.25">
      <c r="B23" s="200" t="s">
        <v>17</v>
      </c>
      <c r="C23" s="201">
        <v>367</v>
      </c>
      <c r="D23" s="178">
        <v>310</v>
      </c>
      <c r="E23" s="202">
        <v>30</v>
      </c>
      <c r="F23" s="178">
        <v>65</v>
      </c>
      <c r="G23" s="201">
        <v>384.94822984494465</v>
      </c>
      <c r="H23" s="201">
        <f>[4]LST!S40</f>
        <v>400.70944789740099</v>
      </c>
      <c r="I23" s="202">
        <f>[4]Splitting!R7</f>
        <v>48.29949260024177</v>
      </c>
      <c r="J23" s="202">
        <f>[4]LST!R43</f>
        <v>83.110293520328838</v>
      </c>
      <c r="K23" s="161"/>
      <c r="L23" s="161"/>
      <c r="M23" s="161"/>
      <c r="N23" s="161"/>
      <c r="P23" s="161" t="s">
        <v>17</v>
      </c>
      <c r="Q23" s="201">
        <f>[4]Splitting!R4</f>
        <v>167.67092279065201</v>
      </c>
      <c r="R23" s="201">
        <f>[4]Splitting!R5</f>
        <v>217.27730705429261</v>
      </c>
      <c r="S23" s="201">
        <f>Q23+R23</f>
        <v>384.94822984494465</v>
      </c>
      <c r="T23" s="201">
        <f>[4]LST!R40</f>
        <v>144.68082981169169</v>
      </c>
      <c r="U23" s="201">
        <f>[4]LST!R41</f>
        <v>256.0286180857093</v>
      </c>
      <c r="V23" s="201">
        <f>T23+U23</f>
        <v>400.70944789740099</v>
      </c>
      <c r="W23" s="203">
        <v>153</v>
      </c>
      <c r="X23" s="203">
        <f t="shared" ref="X23:X32" si="1">110+47</f>
        <v>157</v>
      </c>
    </row>
    <row r="24" spans="2:26" ht="15.75" customHeight="1" x14ac:dyDescent="0.25">
      <c r="B24" s="200" t="s">
        <v>148</v>
      </c>
      <c r="C24" s="201">
        <v>367</v>
      </c>
      <c r="D24" s="178">
        <v>310</v>
      </c>
      <c r="E24" s="202">
        <v>30</v>
      </c>
      <c r="F24" s="178">
        <v>65</v>
      </c>
      <c r="G24" s="201">
        <v>382.56498519440424</v>
      </c>
      <c r="H24" s="201">
        <f>[4]LST!S79</f>
        <v>389.70287980973177</v>
      </c>
      <c r="I24" s="202">
        <f>[4]Splitting!R25</f>
        <v>45.513288942089979</v>
      </c>
      <c r="J24" s="202">
        <f>[4]LST!R82</f>
        <v>71.391761455423904</v>
      </c>
      <c r="K24" s="161"/>
      <c r="L24" s="161"/>
      <c r="M24" s="161"/>
      <c r="N24" s="161"/>
      <c r="P24" s="161" t="s">
        <v>148</v>
      </c>
      <c r="Q24" s="201">
        <f>[4]Splitting!R22</f>
        <v>218.67825057399543</v>
      </c>
      <c r="R24" s="201">
        <f>[4]Splitting!R23</f>
        <v>163.88673462040882</v>
      </c>
      <c r="S24" s="201">
        <f t="shared" ref="S24:S32" si="2">Q24+R24</f>
        <v>382.56498519440424</v>
      </c>
      <c r="T24" s="201">
        <f>[4]LST!R79</f>
        <v>142.66101180788274</v>
      </c>
      <c r="U24" s="201">
        <f>[4]LST!R80</f>
        <v>247.04186800184902</v>
      </c>
      <c r="V24" s="201">
        <f t="shared" ref="V24:V32" si="3">T24+U24</f>
        <v>389.70287980973177</v>
      </c>
      <c r="W24" s="203">
        <v>153</v>
      </c>
      <c r="X24" s="203">
        <f t="shared" si="1"/>
        <v>157</v>
      </c>
    </row>
    <row r="25" spans="2:26" ht="15.75" customHeight="1" x14ac:dyDescent="0.25">
      <c r="B25" s="200" t="s">
        <v>63</v>
      </c>
      <c r="C25" s="201">
        <v>367</v>
      </c>
      <c r="D25" s="178">
        <v>310</v>
      </c>
      <c r="E25" s="202">
        <v>30</v>
      </c>
      <c r="F25" s="178">
        <v>65</v>
      </c>
      <c r="G25" s="201">
        <v>351.56302996204943</v>
      </c>
      <c r="H25" s="201">
        <f>[4]LST!S49</f>
        <v>267.62676507618499</v>
      </c>
      <c r="I25" s="202">
        <f>[4]Splitting!R16</f>
        <v>46.39106434152707</v>
      </c>
      <c r="J25" s="202">
        <f>[4]LST!R52</f>
        <v>59.876557212073031</v>
      </c>
      <c r="K25" s="161"/>
      <c r="L25" s="161"/>
      <c r="M25" s="161"/>
      <c r="N25" s="161"/>
      <c r="P25" s="161" t="s">
        <v>63</v>
      </c>
      <c r="Q25" s="201">
        <f>[4]Splitting!R13</f>
        <v>189.43212333918896</v>
      </c>
      <c r="R25" s="201">
        <f>[4]Splitting!R14</f>
        <v>162.13090662286049</v>
      </c>
      <c r="S25" s="201">
        <f t="shared" si="2"/>
        <v>351.56302996204943</v>
      </c>
      <c r="T25" s="201">
        <f>[4]LST!R49</f>
        <v>140.39428204307168</v>
      </c>
      <c r="U25" s="201">
        <f>[4]Splitting!R14</f>
        <v>162.13090662286049</v>
      </c>
      <c r="V25" s="201">
        <f t="shared" si="3"/>
        <v>302.52518866593221</v>
      </c>
      <c r="W25" s="203">
        <v>153</v>
      </c>
      <c r="X25" s="203">
        <f t="shared" si="1"/>
        <v>157</v>
      </c>
    </row>
    <row r="26" spans="2:26" ht="15.75" customHeight="1" x14ac:dyDescent="0.25">
      <c r="B26" s="200" t="s">
        <v>20</v>
      </c>
      <c r="C26" s="201">
        <v>367</v>
      </c>
      <c r="D26" s="178">
        <v>310</v>
      </c>
      <c r="E26" s="202">
        <v>30</v>
      </c>
      <c r="F26" s="178">
        <v>65</v>
      </c>
      <c r="G26" s="155" t="s">
        <v>422</v>
      </c>
      <c r="H26" s="201">
        <f>[4]LST!S4</f>
        <v>335.53251157364747</v>
      </c>
      <c r="I26" s="186" t="s">
        <v>422</v>
      </c>
      <c r="J26" s="179">
        <f>[4]LST!R7</f>
        <v>60.041648724310583</v>
      </c>
      <c r="K26" s="161"/>
      <c r="L26" s="161"/>
      <c r="M26" s="161"/>
      <c r="N26" s="161"/>
      <c r="P26" s="161" t="s">
        <v>20</v>
      </c>
      <c r="Q26" s="153" t="s">
        <v>422</v>
      </c>
      <c r="R26" s="153" t="s">
        <v>422</v>
      </c>
      <c r="S26" s="201" t="s">
        <v>440</v>
      </c>
      <c r="T26" s="201">
        <f>[4]LST!R4</f>
        <v>141.56728102470453</v>
      </c>
      <c r="U26" s="201">
        <f>[4]Splitting!R5</f>
        <v>217.27730705429261</v>
      </c>
      <c r="V26" s="201">
        <f t="shared" si="3"/>
        <v>358.84458807899716</v>
      </c>
      <c r="W26" s="203">
        <v>153</v>
      </c>
      <c r="X26" s="203">
        <f t="shared" si="1"/>
        <v>157</v>
      </c>
    </row>
    <row r="27" spans="2:26" ht="15.75" customHeight="1" x14ac:dyDescent="0.25">
      <c r="B27" s="200" t="s">
        <v>216</v>
      </c>
      <c r="C27" s="201">
        <v>367</v>
      </c>
      <c r="D27" s="178">
        <v>310</v>
      </c>
      <c r="E27" s="202">
        <v>30</v>
      </c>
      <c r="F27" s="178">
        <v>65</v>
      </c>
      <c r="G27" s="155" t="s">
        <v>422</v>
      </c>
      <c r="H27" s="155" t="s">
        <v>422</v>
      </c>
      <c r="I27" s="186" t="s">
        <v>422</v>
      </c>
      <c r="J27" s="186" t="s">
        <v>422</v>
      </c>
      <c r="K27" s="161"/>
      <c r="L27" s="161"/>
      <c r="M27" s="161"/>
      <c r="N27" s="161"/>
      <c r="P27" s="161" t="s">
        <v>216</v>
      </c>
      <c r="Q27" s="153" t="s">
        <v>422</v>
      </c>
      <c r="R27" s="153" t="s">
        <v>422</v>
      </c>
      <c r="S27" s="201" t="s">
        <v>440</v>
      </c>
      <c r="T27" s="153" t="s">
        <v>422</v>
      </c>
      <c r="U27" s="153" t="s">
        <v>422</v>
      </c>
      <c r="V27" s="201"/>
      <c r="W27" s="203">
        <v>153</v>
      </c>
      <c r="X27" s="203">
        <f t="shared" si="1"/>
        <v>157</v>
      </c>
    </row>
    <row r="28" spans="2:26" ht="15.75" customHeight="1" x14ac:dyDescent="0.25">
      <c r="B28" s="200" t="s">
        <v>423</v>
      </c>
      <c r="C28" s="201">
        <v>367</v>
      </c>
      <c r="D28" s="178">
        <v>310</v>
      </c>
      <c r="E28" s="202">
        <v>30</v>
      </c>
      <c r="F28" s="178">
        <v>65</v>
      </c>
      <c r="G28" s="155" t="s">
        <v>422</v>
      </c>
      <c r="H28" s="201">
        <f>[4]LST!S22</f>
        <v>398.57525877619395</v>
      </c>
      <c r="I28" s="186" t="s">
        <v>422</v>
      </c>
      <c r="J28" s="202">
        <f>[4]LST!R25</f>
        <v>85.297803917750301</v>
      </c>
      <c r="K28" s="161"/>
      <c r="L28" s="161"/>
      <c r="M28" s="161"/>
      <c r="N28" s="161"/>
      <c r="P28" s="161" t="s">
        <v>441</v>
      </c>
      <c r="Q28" s="153" t="s">
        <v>422</v>
      </c>
      <c r="R28" s="153" t="s">
        <v>422</v>
      </c>
      <c r="S28" s="201" t="s">
        <v>440</v>
      </c>
      <c r="T28" s="201">
        <f>[4]LST!R22</f>
        <v>160.76110060453772</v>
      </c>
      <c r="U28" s="201">
        <f>[4]LST!R23</f>
        <v>237.81415817165623</v>
      </c>
      <c r="V28" s="201">
        <f t="shared" si="3"/>
        <v>398.57525877619395</v>
      </c>
      <c r="W28" s="203">
        <v>153</v>
      </c>
      <c r="X28" s="203">
        <f t="shared" si="1"/>
        <v>157</v>
      </c>
    </row>
    <row r="29" spans="2:26" ht="15.75" customHeight="1" x14ac:dyDescent="0.25">
      <c r="B29" s="200" t="s">
        <v>424</v>
      </c>
      <c r="C29" s="201">
        <v>367</v>
      </c>
      <c r="D29" s="178">
        <v>310</v>
      </c>
      <c r="E29" s="202">
        <v>30</v>
      </c>
      <c r="F29" s="178">
        <v>65</v>
      </c>
      <c r="G29" s="155" t="s">
        <v>422</v>
      </c>
      <c r="H29" s="201">
        <f>[4]LST!S31</f>
        <v>308.37969028699314</v>
      </c>
      <c r="I29" s="186" t="s">
        <v>422</v>
      </c>
      <c r="J29" s="202">
        <f>[4]LST!R34</f>
        <v>66.067037237841973</v>
      </c>
      <c r="K29" s="161"/>
      <c r="L29" s="161"/>
      <c r="M29" s="161"/>
      <c r="N29" s="161"/>
      <c r="P29" s="161" t="s">
        <v>424</v>
      </c>
      <c r="Q29" s="153" t="s">
        <v>422</v>
      </c>
      <c r="R29" s="153" t="s">
        <v>422</v>
      </c>
      <c r="S29" s="201" t="s">
        <v>440</v>
      </c>
      <c r="T29" s="201">
        <f>[4]LST!R31</f>
        <v>113.82872917845374</v>
      </c>
      <c r="U29" s="201">
        <f>[4]LST!R32</f>
        <v>194.55096110853941</v>
      </c>
      <c r="V29" s="201">
        <f t="shared" si="3"/>
        <v>308.37969028699314</v>
      </c>
      <c r="W29" s="203">
        <v>153</v>
      </c>
      <c r="X29" s="203">
        <f t="shared" si="1"/>
        <v>157</v>
      </c>
    </row>
    <row r="30" spans="2:26" ht="15.75" customHeight="1" x14ac:dyDescent="0.25">
      <c r="B30" s="200" t="s">
        <v>219</v>
      </c>
      <c r="C30" s="201">
        <v>367</v>
      </c>
      <c r="D30" s="178">
        <v>310</v>
      </c>
      <c r="E30" s="202">
        <v>30</v>
      </c>
      <c r="F30" s="178">
        <v>65</v>
      </c>
      <c r="G30" s="155" t="s">
        <v>422</v>
      </c>
      <c r="H30" s="201">
        <f>[4]LST!S88</f>
        <v>377.71925990675987</v>
      </c>
      <c r="I30" s="186" t="s">
        <v>422</v>
      </c>
      <c r="J30" s="202">
        <f>[4]LST!R91</f>
        <v>95.62853645930619</v>
      </c>
      <c r="K30" s="161"/>
      <c r="L30" s="161"/>
      <c r="M30" s="161"/>
      <c r="N30" s="161"/>
      <c r="P30" s="161" t="s">
        <v>219</v>
      </c>
      <c r="Q30" s="153" t="s">
        <v>422</v>
      </c>
      <c r="R30" s="153" t="s">
        <v>422</v>
      </c>
      <c r="S30" s="201" t="s">
        <v>440</v>
      </c>
      <c r="T30" s="201">
        <f>[4]LST!R88</f>
        <v>183.01160644910644</v>
      </c>
      <c r="U30" s="201">
        <f>[4]LST!R89</f>
        <v>194.70765345765344</v>
      </c>
      <c r="V30" s="201">
        <f t="shared" si="3"/>
        <v>377.71925990675987</v>
      </c>
      <c r="W30" s="203">
        <v>153</v>
      </c>
      <c r="X30" s="203">
        <f t="shared" si="1"/>
        <v>157</v>
      </c>
    </row>
    <row r="31" spans="2:26" ht="15.75" customHeight="1" x14ac:dyDescent="0.25">
      <c r="B31" s="200" t="s">
        <v>165</v>
      </c>
      <c r="C31" s="201">
        <v>367</v>
      </c>
      <c r="D31" s="178">
        <v>310</v>
      </c>
      <c r="E31" s="202">
        <v>30</v>
      </c>
      <c r="F31" s="178">
        <v>65</v>
      </c>
      <c r="G31" s="201">
        <v>638.06758104167704</v>
      </c>
      <c r="H31" s="201">
        <f>[4]LST!S69</f>
        <v>346.57320184300602</v>
      </c>
      <c r="I31" s="202">
        <f>[4]Splitting!R34</f>
        <v>99.70749540185497</v>
      </c>
      <c r="J31" s="202">
        <f>[4]LST!R72</f>
        <v>84.161768445616246</v>
      </c>
      <c r="K31" s="161"/>
      <c r="L31" s="161"/>
      <c r="M31" s="161"/>
      <c r="N31" s="161"/>
      <c r="P31" s="161" t="s">
        <v>165</v>
      </c>
      <c r="Q31" s="201">
        <f>[4]Splitting!R31</f>
        <v>269.73345156606791</v>
      </c>
      <c r="R31" s="201">
        <f>[4]Splitting!R32</f>
        <v>368.33412947560913</v>
      </c>
      <c r="S31" s="201">
        <f t="shared" si="2"/>
        <v>638.06758104167704</v>
      </c>
      <c r="T31" s="201">
        <f>[4]LST!R69</f>
        <v>190.14281432703461</v>
      </c>
      <c r="U31" s="201">
        <f>[4]LST!R70</f>
        <v>156.43038751597143</v>
      </c>
      <c r="V31" s="201">
        <f t="shared" si="3"/>
        <v>346.57320184300602</v>
      </c>
      <c r="W31" s="203">
        <v>153</v>
      </c>
      <c r="X31" s="203">
        <f t="shared" si="1"/>
        <v>157</v>
      </c>
    </row>
    <row r="32" spans="2:26" ht="15.75" customHeight="1" x14ac:dyDescent="0.25">
      <c r="B32" s="200" t="s">
        <v>302</v>
      </c>
      <c r="C32" s="201">
        <v>367</v>
      </c>
      <c r="D32" s="178">
        <v>310</v>
      </c>
      <c r="E32" s="204">
        <v>30</v>
      </c>
      <c r="F32" s="178">
        <v>65</v>
      </c>
      <c r="G32" s="201">
        <v>337.71424678924564</v>
      </c>
      <c r="H32" s="201">
        <f>[4]LST!S59</f>
        <v>398.65880647192472</v>
      </c>
      <c r="I32" s="202">
        <f>[4]Splitting!R43</f>
        <v>66.37919105134128</v>
      </c>
      <c r="J32" s="202">
        <f>[4]LST!R62</f>
        <v>94.605661257659776</v>
      </c>
      <c r="K32" s="161"/>
      <c r="L32" s="161"/>
      <c r="M32" s="161"/>
      <c r="N32" s="161"/>
      <c r="P32" s="161" t="s">
        <v>302</v>
      </c>
      <c r="Q32" s="201">
        <f>[4]Splitting!R40</f>
        <v>177.03557374386276</v>
      </c>
      <c r="R32" s="201">
        <f>[4]Splitting!R41</f>
        <v>160.67867304538288</v>
      </c>
      <c r="S32" s="201">
        <f t="shared" si="2"/>
        <v>337.71424678924564</v>
      </c>
      <c r="T32" s="201">
        <f>[4]LST!R59</f>
        <v>162.3179256707993</v>
      </c>
      <c r="U32" s="201">
        <f>[4]LST!R60</f>
        <v>236.34088080112542</v>
      </c>
      <c r="V32" s="201">
        <f t="shared" si="3"/>
        <v>398.65880647192472</v>
      </c>
      <c r="W32" s="203">
        <v>153</v>
      </c>
      <c r="X32" s="203">
        <f t="shared" si="1"/>
        <v>157</v>
      </c>
    </row>
    <row r="33" spans="2:21" x14ac:dyDescent="0.25">
      <c r="E33" s="205"/>
      <c r="F33" s="159" t="s">
        <v>442</v>
      </c>
      <c r="G33" s="206">
        <f>(G23+G24+G25+G31+G32)/5</f>
        <v>418.97161456646427</v>
      </c>
      <c r="H33" s="179">
        <f>(H23+H24+H25+H26+H28+H29+H30+H31+H32)/9</f>
        <v>358.16420240464925</v>
      </c>
      <c r="I33" s="206">
        <f>(I23+I24+I25+I31+I32)/5</f>
        <v>61.258106467411018</v>
      </c>
      <c r="J33" s="179">
        <f>(J23+J24+J25+J26+J28+J29+J30+J31+J32)/9</f>
        <v>77.797896470034544</v>
      </c>
      <c r="Q33" s="179">
        <f>(Q23+Q24+Q25+Q31+Q32)/5</f>
        <v>204.51006440275339</v>
      </c>
      <c r="R33" s="179">
        <f>(R23+R24+R25+R31+R32)/5</f>
        <v>214.46155016371077</v>
      </c>
      <c r="T33" s="179">
        <f>(T23+T24+T25+T26+T28+T29+T30+T31+T32)/9</f>
        <v>153.26284232414247</v>
      </c>
      <c r="U33" s="179">
        <f>(U23+U24+U25+U26+U28+U29+U30+U31+U32)/9</f>
        <v>211.36919342440635</v>
      </c>
    </row>
    <row r="34" spans="2:21" ht="18.75" x14ac:dyDescent="0.3">
      <c r="B34" s="207" t="s">
        <v>425</v>
      </c>
      <c r="C34" s="207"/>
      <c r="D34" s="207"/>
      <c r="E34" s="207"/>
      <c r="F34" s="207"/>
      <c r="G34" s="208"/>
      <c r="H34" s="208"/>
      <c r="I34" s="209"/>
      <c r="Q34" s="160"/>
    </row>
    <row r="35" spans="2:21" ht="18.75" x14ac:dyDescent="0.3">
      <c r="B35" s="210" t="s">
        <v>443</v>
      </c>
      <c r="C35" s="207">
        <v>416</v>
      </c>
      <c r="D35" s="207" t="s">
        <v>444</v>
      </c>
      <c r="E35" s="211">
        <v>409.8846691248886</v>
      </c>
      <c r="F35" s="207"/>
      <c r="G35" s="207"/>
      <c r="H35" s="210" t="s">
        <v>445</v>
      </c>
      <c r="I35" s="207">
        <v>416</v>
      </c>
    </row>
    <row r="36" spans="2:21" ht="18.75" x14ac:dyDescent="0.3">
      <c r="B36" s="210" t="s">
        <v>446</v>
      </c>
      <c r="C36" s="207">
        <v>131</v>
      </c>
      <c r="D36" s="207" t="s">
        <v>447</v>
      </c>
      <c r="E36" s="211">
        <v>128.35014802601398</v>
      </c>
      <c r="F36" s="207"/>
      <c r="G36" s="207"/>
      <c r="H36" s="210" t="s">
        <v>448</v>
      </c>
      <c r="I36" s="207">
        <v>131</v>
      </c>
    </row>
    <row r="37" spans="2:21" ht="18.75" x14ac:dyDescent="0.3">
      <c r="B37" s="210" t="s">
        <v>430</v>
      </c>
      <c r="C37" s="207">
        <v>110</v>
      </c>
      <c r="D37" s="207" t="s">
        <v>449</v>
      </c>
      <c r="E37" s="211">
        <v>88.80328536685856</v>
      </c>
      <c r="F37" s="207"/>
      <c r="G37" s="207"/>
      <c r="H37" s="210" t="s">
        <v>434</v>
      </c>
      <c r="I37" s="207">
        <v>110</v>
      </c>
    </row>
  </sheetData>
  <mergeCells count="12">
    <mergeCell ref="Q20:S20"/>
    <mergeCell ref="T20:V20"/>
    <mergeCell ref="C2:C3"/>
    <mergeCell ref="G2:H2"/>
    <mergeCell ref="I2:J2"/>
    <mergeCell ref="L2:M2"/>
    <mergeCell ref="N2:O2"/>
    <mergeCell ref="C20:D20"/>
    <mergeCell ref="E20:F20"/>
    <mergeCell ref="G20:H20"/>
    <mergeCell ref="K20:L20"/>
    <mergeCell ref="M20:N2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V52"/>
  <sheetViews>
    <sheetView workbookViewId="0">
      <selection activeCell="R4" sqref="R4"/>
    </sheetView>
  </sheetViews>
  <sheetFormatPr defaultRowHeight="15" x14ac:dyDescent="0.25"/>
  <cols>
    <col min="1" max="1" width="4.28515625" style="159" customWidth="1"/>
    <col min="2" max="2" width="23.5703125" style="159" bestFit="1" customWidth="1"/>
    <col min="3" max="3" width="8.5703125" style="165" customWidth="1"/>
    <col min="4" max="9" width="9.140625" style="165"/>
    <col min="10" max="12" width="9.140625" style="166"/>
    <col min="13" max="17" width="9.140625" style="159"/>
    <col min="18" max="18" width="7" style="159" customWidth="1"/>
    <col min="19" max="16384" width="9.140625" style="159"/>
  </cols>
  <sheetData>
    <row r="2" spans="2:22" x14ac:dyDescent="0.25">
      <c r="B2" s="159" t="s">
        <v>355</v>
      </c>
      <c r="C2" s="165" t="s">
        <v>332</v>
      </c>
      <c r="D2" s="165" t="s">
        <v>333</v>
      </c>
      <c r="E2" s="165" t="s">
        <v>356</v>
      </c>
      <c r="F2" s="165" t="s">
        <v>311</v>
      </c>
      <c r="G2" s="165" t="s">
        <v>357</v>
      </c>
      <c r="H2" s="165" t="s">
        <v>358</v>
      </c>
      <c r="I2" s="165" t="s">
        <v>326</v>
      </c>
      <c r="J2" s="166" t="s">
        <v>314</v>
      </c>
      <c r="K2" s="166" t="s">
        <v>315</v>
      </c>
      <c r="L2" s="166" t="s">
        <v>359</v>
      </c>
      <c r="M2" s="159" t="s">
        <v>360</v>
      </c>
      <c r="N2" s="159" t="s">
        <v>361</v>
      </c>
      <c r="O2" s="159" t="s">
        <v>332</v>
      </c>
      <c r="P2" s="159" t="s">
        <v>333</v>
      </c>
      <c r="Q2" s="159" t="s">
        <v>450</v>
      </c>
    </row>
    <row r="3" spans="2:22" x14ac:dyDescent="0.25">
      <c r="B3" s="159" t="s">
        <v>17</v>
      </c>
      <c r="D3" s="165">
        <v>1193.83</v>
      </c>
      <c r="E3" s="165">
        <v>1411.6970000000001</v>
      </c>
      <c r="F3" s="165">
        <v>1021.8910000000001</v>
      </c>
      <c r="G3" s="165">
        <v>2143.4180000000001</v>
      </c>
      <c r="H3" s="165">
        <v>924.42</v>
      </c>
      <c r="I3" s="159">
        <v>2291.7069999999999</v>
      </c>
      <c r="K3" s="166">
        <v>752.6508</v>
      </c>
      <c r="L3" s="166">
        <v>850.74399999999991</v>
      </c>
      <c r="M3" s="159">
        <v>737.91200000000003</v>
      </c>
      <c r="N3" s="159">
        <v>517.84500000000003</v>
      </c>
      <c r="S3" s="159">
        <f>SUM(C3:O3)</f>
        <v>11846.114799999999</v>
      </c>
    </row>
    <row r="4" spans="2:22" x14ac:dyDescent="0.25">
      <c r="B4" s="159" t="s">
        <v>362</v>
      </c>
      <c r="D4" s="165">
        <v>268808</v>
      </c>
      <c r="E4" s="165">
        <v>193442</v>
      </c>
      <c r="F4" s="165">
        <v>187078</v>
      </c>
      <c r="G4" s="165">
        <v>350792</v>
      </c>
      <c r="H4" s="165">
        <v>152479</v>
      </c>
      <c r="I4" s="159">
        <v>317917</v>
      </c>
      <c r="K4" s="166">
        <v>113409</v>
      </c>
      <c r="L4" s="166">
        <v>212102</v>
      </c>
      <c r="M4" s="159">
        <v>136185</v>
      </c>
      <c r="N4" s="159">
        <v>54037</v>
      </c>
      <c r="S4" s="159">
        <f t="shared" ref="S4:S8" si="0">SUM(C4:O4)</f>
        <v>1986249</v>
      </c>
      <c r="T4" s="159">
        <f>S4/S3</f>
        <v>167.67092279065201</v>
      </c>
      <c r="U4" s="167">
        <f>T4+T5</f>
        <v>384.94822984494465</v>
      </c>
      <c r="V4" s="159">
        <v>367</v>
      </c>
    </row>
    <row r="5" spans="2:22" x14ac:dyDescent="0.25">
      <c r="B5" s="159" t="s">
        <v>363</v>
      </c>
      <c r="D5" s="165">
        <v>341396.1</v>
      </c>
      <c r="E5" s="165">
        <v>328878.38200000004</v>
      </c>
      <c r="F5" s="165">
        <v>297302.8</v>
      </c>
      <c r="G5" s="165">
        <v>448352.95279999997</v>
      </c>
      <c r="H5" s="165">
        <v>125399</v>
      </c>
      <c r="I5" s="159">
        <v>409167.19999999995</v>
      </c>
      <c r="K5" s="166">
        <v>137828.4</v>
      </c>
      <c r="L5" s="166">
        <v>165908.288</v>
      </c>
      <c r="M5" s="159">
        <v>223244.40000000002</v>
      </c>
      <c r="N5" s="159">
        <v>96414.400000000009</v>
      </c>
      <c r="S5" s="159">
        <f t="shared" si="0"/>
        <v>2573891.9227999998</v>
      </c>
      <c r="T5" s="159">
        <f>S5/S3</f>
        <v>217.27730705429261</v>
      </c>
    </row>
    <row r="6" spans="2:22" x14ac:dyDescent="0.25">
      <c r="B6" s="159" t="s">
        <v>364</v>
      </c>
      <c r="D6" s="165">
        <v>888.27499999999998</v>
      </c>
      <c r="E6" s="165">
        <v>990.84699999999998</v>
      </c>
      <c r="F6" s="165">
        <v>804.81200000000013</v>
      </c>
      <c r="G6" s="165">
        <v>1344.069</v>
      </c>
      <c r="H6" s="165">
        <v>650.55799999999999</v>
      </c>
      <c r="I6" s="159">
        <v>1403.623</v>
      </c>
      <c r="K6" s="166">
        <v>574.58100000000002</v>
      </c>
      <c r="L6" s="166">
        <v>719.27299999999991</v>
      </c>
      <c r="M6" s="159">
        <v>573.71600000000001</v>
      </c>
      <c r="N6" s="159">
        <v>390.46799999999996</v>
      </c>
      <c r="S6" s="159">
        <f t="shared" si="0"/>
        <v>8340.2219999999998</v>
      </c>
      <c r="T6" s="159">
        <f>S6/S3</f>
        <v>0.70404703489788911</v>
      </c>
    </row>
    <row r="7" spans="2:22" x14ac:dyDescent="0.25">
      <c r="B7" s="159" t="s">
        <v>365</v>
      </c>
      <c r="D7" s="165">
        <v>61108.306992650767</v>
      </c>
      <c r="E7" s="165">
        <v>67415.468844276984</v>
      </c>
      <c r="F7" s="165">
        <v>56952.490175035098</v>
      </c>
      <c r="G7" s="165">
        <v>103922.05488889986</v>
      </c>
      <c r="H7" s="165">
        <v>29851.434855627766</v>
      </c>
      <c r="I7" s="159">
        <v>76612.438086378359</v>
      </c>
      <c r="K7" s="166">
        <v>50341.69307100866</v>
      </c>
      <c r="L7" s="166">
        <v>48687.156541038748</v>
      </c>
      <c r="M7" s="159">
        <v>56087.475567204194</v>
      </c>
      <c r="N7" s="159">
        <v>21182.815102094097</v>
      </c>
      <c r="S7" s="159">
        <f t="shared" si="0"/>
        <v>572161.33412421448</v>
      </c>
      <c r="T7" s="159">
        <f>S7/S3</f>
        <v>48.29949260024177</v>
      </c>
      <c r="V7" s="159">
        <v>30</v>
      </c>
    </row>
    <row r="8" spans="2:22" x14ac:dyDescent="0.25">
      <c r="B8" s="159" t="s">
        <v>366</v>
      </c>
      <c r="D8" s="165">
        <v>4</v>
      </c>
      <c r="E8" s="168">
        <v>4.17</v>
      </c>
      <c r="F8" s="168">
        <v>4.21</v>
      </c>
      <c r="G8" s="168">
        <v>4</v>
      </c>
      <c r="H8" s="168">
        <v>2</v>
      </c>
      <c r="I8" s="168">
        <f>6.8+5.4</f>
        <v>12.2</v>
      </c>
      <c r="K8" s="166">
        <v>5</v>
      </c>
      <c r="L8" s="169">
        <v>4</v>
      </c>
      <c r="M8" s="169">
        <v>4</v>
      </c>
      <c r="N8" s="170">
        <v>2</v>
      </c>
      <c r="S8" s="159">
        <f t="shared" si="0"/>
        <v>45.58</v>
      </c>
    </row>
    <row r="9" spans="2:22" x14ac:dyDescent="0.25">
      <c r="B9" s="159" t="s">
        <v>367</v>
      </c>
      <c r="D9" s="165">
        <f>D8*24</f>
        <v>96</v>
      </c>
      <c r="E9" s="165">
        <f t="shared" ref="E9:I9" si="1">E8*24</f>
        <v>100.08</v>
      </c>
      <c r="F9" s="165">
        <f t="shared" si="1"/>
        <v>101.03999999999999</v>
      </c>
      <c r="G9" s="165">
        <f t="shared" si="1"/>
        <v>96</v>
      </c>
      <c r="H9" s="165">
        <f t="shared" si="1"/>
        <v>48</v>
      </c>
      <c r="I9" s="165">
        <f t="shared" si="1"/>
        <v>292.79999999999995</v>
      </c>
      <c r="K9" s="166">
        <f t="shared" ref="K9:N9" si="2">K8*24</f>
        <v>120</v>
      </c>
      <c r="L9" s="166">
        <f t="shared" si="2"/>
        <v>96</v>
      </c>
      <c r="M9" s="166">
        <f t="shared" si="2"/>
        <v>96</v>
      </c>
      <c r="N9" s="166">
        <f t="shared" si="2"/>
        <v>48</v>
      </c>
    </row>
    <row r="10" spans="2:22" x14ac:dyDescent="0.25">
      <c r="B10" s="159" t="s">
        <v>368</v>
      </c>
      <c r="D10" s="171">
        <f>D3/D9</f>
        <v>12.435729166666667</v>
      </c>
      <c r="E10" s="171">
        <f t="shared" ref="E10:I10" si="3">E3/E9</f>
        <v>14.10568545163869</v>
      </c>
      <c r="F10" s="171">
        <f t="shared" si="3"/>
        <v>10.113727236737928</v>
      </c>
      <c r="G10" s="171">
        <f t="shared" si="3"/>
        <v>22.327270833333333</v>
      </c>
      <c r="H10" s="171">
        <f t="shared" si="3"/>
        <v>19.258749999999999</v>
      </c>
      <c r="I10" s="171">
        <f t="shared" si="3"/>
        <v>7.8268681693989075</v>
      </c>
      <c r="K10" s="172">
        <f t="shared" ref="K10:N10" si="4">K3/K9</f>
        <v>6.2720900000000004</v>
      </c>
      <c r="L10" s="172">
        <f t="shared" si="4"/>
        <v>8.8619166666666658</v>
      </c>
      <c r="M10" s="172">
        <f t="shared" si="4"/>
        <v>7.686583333333334</v>
      </c>
      <c r="N10" s="172">
        <f t="shared" si="4"/>
        <v>10.788437500000001</v>
      </c>
      <c r="S10" s="173" t="s">
        <v>369</v>
      </c>
      <c r="U10" s="174">
        <f>(D10*D3+E10*E3+F10*F3+G10*G3+H10*H3+I10*I3+J10*J3+K10*K3+L10*L3+M10*M3+O10*O3+N3*N10)/S3</f>
        <v>12.848908078652435</v>
      </c>
    </row>
    <row r="12" spans="2:22" x14ac:dyDescent="0.25">
      <c r="B12" s="159" t="s">
        <v>63</v>
      </c>
      <c r="H12" s="165">
        <v>2411.2069999999999</v>
      </c>
      <c r="I12" s="159">
        <v>4791.6898000000001</v>
      </c>
      <c r="J12" s="166">
        <v>1284.3</v>
      </c>
      <c r="L12" s="166">
        <v>940.35900000000004</v>
      </c>
      <c r="M12" s="159">
        <v>592.35599999999999</v>
      </c>
      <c r="N12" s="159">
        <v>3241.6510000000003</v>
      </c>
      <c r="S12" s="159">
        <f>SUM(C12:O12)</f>
        <v>13261.5628</v>
      </c>
    </row>
    <row r="13" spans="2:22" x14ac:dyDescent="0.25">
      <c r="B13" s="159" t="s">
        <v>362</v>
      </c>
      <c r="H13" s="165">
        <v>475934</v>
      </c>
      <c r="I13" s="159">
        <v>857956</v>
      </c>
      <c r="J13" s="166">
        <v>315751</v>
      </c>
      <c r="L13" s="166">
        <v>202307</v>
      </c>
      <c r="M13" s="159">
        <v>149076</v>
      </c>
      <c r="N13" s="159">
        <v>511142</v>
      </c>
      <c r="S13" s="159">
        <f t="shared" ref="S13:S16" si="5">SUM(C13:O13)</f>
        <v>2512166</v>
      </c>
      <c r="T13" s="159">
        <f>S13/S12</f>
        <v>189.43212333918896</v>
      </c>
      <c r="U13" s="159">
        <f>T13+T14</f>
        <v>351.56302996204943</v>
      </c>
      <c r="V13" s="159">
        <v>367</v>
      </c>
    </row>
    <row r="14" spans="2:22" x14ac:dyDescent="0.25">
      <c r="B14" s="159" t="s">
        <v>363</v>
      </c>
      <c r="H14" s="165">
        <v>302527</v>
      </c>
      <c r="I14" s="159">
        <v>847627.60000000009</v>
      </c>
      <c r="J14" s="166">
        <v>137827.6</v>
      </c>
      <c r="L14" s="166">
        <v>147436</v>
      </c>
      <c r="M14" s="159">
        <v>121114.2</v>
      </c>
      <c r="N14" s="159">
        <v>593576.80000000005</v>
      </c>
      <c r="S14" s="159">
        <f t="shared" si="5"/>
        <v>2150109.2000000002</v>
      </c>
      <c r="T14" s="159">
        <f>S14/S12</f>
        <v>162.13090662286049</v>
      </c>
    </row>
    <row r="15" spans="2:22" x14ac:dyDescent="0.25">
      <c r="B15" s="159" t="s">
        <v>364</v>
      </c>
      <c r="H15" s="165">
        <v>1791.12</v>
      </c>
      <c r="I15" s="159">
        <v>3543.4610000000002</v>
      </c>
      <c r="J15" s="166">
        <v>983.67000000000007</v>
      </c>
      <c r="L15" s="166">
        <v>745.476</v>
      </c>
      <c r="M15" s="159">
        <v>544.39700000000005</v>
      </c>
      <c r="N15" s="159">
        <v>2408.5989999999997</v>
      </c>
      <c r="S15" s="159">
        <f t="shared" si="5"/>
        <v>10016.723</v>
      </c>
      <c r="T15" s="159">
        <f>S15/S12</f>
        <v>0.7553199536935421</v>
      </c>
    </row>
    <row r="16" spans="2:22" x14ac:dyDescent="0.25">
      <c r="B16" s="159" t="s">
        <v>365</v>
      </c>
      <c r="H16" s="165">
        <v>119640.66722903698</v>
      </c>
      <c r="I16" s="159">
        <v>199940.93965216819</v>
      </c>
      <c r="J16" s="166">
        <v>58123.205226785154</v>
      </c>
      <c r="L16" s="166">
        <v>58974.632937431234</v>
      </c>
      <c r="M16" s="159">
        <v>31870.751336097404</v>
      </c>
      <c r="N16" s="159">
        <v>146667.816742483</v>
      </c>
      <c r="S16" s="159">
        <f t="shared" si="5"/>
        <v>615218.01312400191</v>
      </c>
      <c r="T16" s="159">
        <f>S16/S12</f>
        <v>46.39106434152707</v>
      </c>
      <c r="V16" s="159">
        <v>30</v>
      </c>
    </row>
    <row r="17" spans="2:22" x14ac:dyDescent="0.25">
      <c r="B17" s="159" t="s">
        <v>366</v>
      </c>
      <c r="H17" s="165">
        <v>6</v>
      </c>
      <c r="J17" s="166">
        <v>5</v>
      </c>
      <c r="L17" s="166">
        <v>4</v>
      </c>
      <c r="M17" s="166">
        <v>3</v>
      </c>
      <c r="N17" s="166">
        <v>10</v>
      </c>
    </row>
    <row r="18" spans="2:22" x14ac:dyDescent="0.25">
      <c r="B18" s="159" t="s">
        <v>367</v>
      </c>
      <c r="H18" s="165">
        <f t="shared" ref="H18:N18" si="6">H17*24</f>
        <v>144</v>
      </c>
      <c r="J18" s="165">
        <f t="shared" si="6"/>
        <v>120</v>
      </c>
      <c r="K18" s="165"/>
      <c r="L18" s="165">
        <f t="shared" si="6"/>
        <v>96</v>
      </c>
      <c r="M18" s="165">
        <f t="shared" si="6"/>
        <v>72</v>
      </c>
      <c r="N18" s="165">
        <f t="shared" si="6"/>
        <v>240</v>
      </c>
    </row>
    <row r="19" spans="2:22" x14ac:dyDescent="0.25">
      <c r="B19" s="159" t="s">
        <v>368</v>
      </c>
      <c r="H19" s="171">
        <f t="shared" ref="H19:N19" si="7">H12/H18</f>
        <v>16.744493055555555</v>
      </c>
      <c r="I19" s="171"/>
      <c r="J19" s="171">
        <f t="shared" si="7"/>
        <v>10.702499999999999</v>
      </c>
      <c r="K19" s="171"/>
      <c r="L19" s="171">
        <f t="shared" si="7"/>
        <v>9.795406250000001</v>
      </c>
      <c r="M19" s="171">
        <f t="shared" si="7"/>
        <v>8.2271666666666672</v>
      </c>
      <c r="N19" s="171">
        <f t="shared" si="7"/>
        <v>13.506879166666668</v>
      </c>
      <c r="S19" s="173" t="s">
        <v>369</v>
      </c>
      <c r="U19" s="174">
        <f>(D19*D12+E19*E12+F19*F12+G19*G12+H19*H12+I19*I12+J19*J12+K19*K12+L19*L12+M19*M12+O19*O12+N12*N19)/S12</f>
        <v>8.4446199612578745</v>
      </c>
    </row>
    <row r="20" spans="2:22" x14ac:dyDescent="0.25">
      <c r="H20" s="171"/>
      <c r="I20" s="171"/>
      <c r="J20" s="171"/>
      <c r="K20" s="171"/>
      <c r="L20" s="171"/>
      <c r="M20" s="171"/>
      <c r="N20" s="171"/>
    </row>
    <row r="21" spans="2:22" x14ac:dyDescent="0.25">
      <c r="B21" s="159" t="s">
        <v>148</v>
      </c>
      <c r="I21" s="159">
        <v>777.54299999999989</v>
      </c>
      <c r="J21" s="166">
        <v>972.471</v>
      </c>
      <c r="S21" s="159">
        <f>SUM(C21:O21)</f>
        <v>1750.0139999999999</v>
      </c>
    </row>
    <row r="22" spans="2:22" x14ac:dyDescent="0.25">
      <c r="B22" s="159" t="s">
        <v>362</v>
      </c>
      <c r="I22" s="159">
        <v>140156</v>
      </c>
      <c r="J22" s="166">
        <v>242534</v>
      </c>
      <c r="S22" s="159">
        <f t="shared" ref="S22:S26" si="8">SUM(C22:O22)</f>
        <v>382690</v>
      </c>
      <c r="T22" s="159">
        <f>S22/S21</f>
        <v>218.67825057399543</v>
      </c>
      <c r="U22" s="159">
        <f>T22+T23</f>
        <v>382.56498519440424</v>
      </c>
      <c r="V22" s="159">
        <v>367</v>
      </c>
    </row>
    <row r="23" spans="2:22" x14ac:dyDescent="0.25">
      <c r="B23" s="159" t="s">
        <v>363</v>
      </c>
      <c r="I23" s="159">
        <v>140508.80000000002</v>
      </c>
      <c r="J23" s="166">
        <v>146295.28000000003</v>
      </c>
      <c r="S23" s="159">
        <f t="shared" si="8"/>
        <v>286804.08000000007</v>
      </c>
      <c r="T23" s="159">
        <f>S23/S21</f>
        <v>163.88673462040882</v>
      </c>
    </row>
    <row r="24" spans="2:22" x14ac:dyDescent="0.25">
      <c r="B24" s="159" t="s">
        <v>364</v>
      </c>
      <c r="I24" s="159">
        <v>568.61</v>
      </c>
      <c r="J24" s="166">
        <v>806.30700000000002</v>
      </c>
      <c r="S24" s="159">
        <f t="shared" si="8"/>
        <v>1374.9169999999999</v>
      </c>
      <c r="T24" s="159">
        <f>S24/S21</f>
        <v>0.78566057185828231</v>
      </c>
    </row>
    <row r="25" spans="2:22" x14ac:dyDescent="0.25">
      <c r="B25" s="159" t="s">
        <v>365</v>
      </c>
      <c r="I25" s="159">
        <v>40553.077363289245</v>
      </c>
      <c r="J25" s="166">
        <v>39095.815471413414</v>
      </c>
      <c r="S25" s="159">
        <f t="shared" si="8"/>
        <v>79648.892834702652</v>
      </c>
      <c r="T25" s="159">
        <f>S25/S21</f>
        <v>45.513288942089979</v>
      </c>
      <c r="V25" s="159">
        <v>30</v>
      </c>
    </row>
    <row r="26" spans="2:22" x14ac:dyDescent="0.25">
      <c r="B26" s="159" t="s">
        <v>366</v>
      </c>
      <c r="I26" s="165">
        <v>3</v>
      </c>
      <c r="J26" s="166">
        <v>4</v>
      </c>
      <c r="S26" s="159">
        <f t="shared" si="8"/>
        <v>7</v>
      </c>
    </row>
    <row r="27" spans="2:22" ht="14.25" customHeight="1" x14ac:dyDescent="0.25">
      <c r="B27" s="159" t="s">
        <v>367</v>
      </c>
      <c r="I27" s="165">
        <f t="shared" ref="I27:J27" si="9">I26*24</f>
        <v>72</v>
      </c>
      <c r="J27" s="165">
        <f t="shared" si="9"/>
        <v>96</v>
      </c>
    </row>
    <row r="28" spans="2:22" ht="14.25" customHeight="1" x14ac:dyDescent="0.25">
      <c r="B28" s="159" t="s">
        <v>368</v>
      </c>
      <c r="I28" s="171">
        <f>I21/I27</f>
        <v>10.799208333333333</v>
      </c>
      <c r="J28" s="171">
        <f>J21/J27</f>
        <v>10.129906249999999</v>
      </c>
      <c r="S28" s="173" t="s">
        <v>369</v>
      </c>
      <c r="U28" s="174">
        <f>(D28*D21+E28*E21+F28*F21+G28*G21+H28*H21+I28*I21+J28*J21+K28*K21+L28*L21+M28*M21+O28*O21+N21*N28)/S21</f>
        <v>10.427281670871633</v>
      </c>
    </row>
    <row r="30" spans="2:22" x14ac:dyDescent="0.25">
      <c r="B30" s="159" t="s">
        <v>165</v>
      </c>
      <c r="E30" s="165">
        <v>372.48400000000004</v>
      </c>
      <c r="J30" s="166">
        <v>370.68299999999999</v>
      </c>
      <c r="S30" s="159">
        <f>SUM(C30:O30)</f>
        <v>743.16700000000003</v>
      </c>
    </row>
    <row r="31" spans="2:22" x14ac:dyDescent="0.25">
      <c r="B31" s="159" t="s">
        <v>362</v>
      </c>
      <c r="E31" s="165">
        <v>93587</v>
      </c>
      <c r="J31" s="166">
        <v>106870</v>
      </c>
      <c r="S31" s="159">
        <f t="shared" ref="S31:S35" si="10">SUM(C31:O31)</f>
        <v>200457</v>
      </c>
      <c r="T31" s="159">
        <f>S31/S30</f>
        <v>269.73345156606791</v>
      </c>
      <c r="U31" s="159">
        <f>T31+T32</f>
        <v>638.06758104167704</v>
      </c>
      <c r="V31" s="159">
        <v>367</v>
      </c>
    </row>
    <row r="32" spans="2:22" x14ac:dyDescent="0.25">
      <c r="B32" s="159" t="s">
        <v>363</v>
      </c>
      <c r="E32" s="165">
        <v>165110.25</v>
      </c>
      <c r="J32" s="166">
        <v>108623.52</v>
      </c>
      <c r="S32" s="159">
        <f t="shared" si="10"/>
        <v>273733.77</v>
      </c>
      <c r="T32" s="159">
        <f>S32/S30</f>
        <v>368.33412947560913</v>
      </c>
    </row>
    <row r="33" spans="2:22" x14ac:dyDescent="0.25">
      <c r="B33" s="159" t="s">
        <v>364</v>
      </c>
      <c r="E33" s="165">
        <v>433.66800000000001</v>
      </c>
      <c r="J33" s="166">
        <v>362.36500000000001</v>
      </c>
      <c r="S33" s="159">
        <f t="shared" si="10"/>
        <v>796.03300000000002</v>
      </c>
      <c r="T33" s="159">
        <f>S33/S30</f>
        <v>1.0711360972701962</v>
      </c>
    </row>
    <row r="34" spans="2:22" x14ac:dyDescent="0.25">
      <c r="B34" s="159" t="s">
        <v>365</v>
      </c>
      <c r="E34" s="165">
        <v>39367.157460282928</v>
      </c>
      <c r="J34" s="166">
        <v>34732.16277502742</v>
      </c>
      <c r="S34" s="159">
        <f t="shared" si="10"/>
        <v>74099.320235310355</v>
      </c>
      <c r="T34" s="159">
        <f>S34/S30</f>
        <v>99.70749540185497</v>
      </c>
      <c r="V34" s="159">
        <v>30</v>
      </c>
    </row>
    <row r="35" spans="2:22" x14ac:dyDescent="0.25">
      <c r="B35" s="159" t="s">
        <v>366</v>
      </c>
      <c r="E35" s="165">
        <v>2</v>
      </c>
      <c r="J35" s="175">
        <v>3</v>
      </c>
      <c r="S35" s="159">
        <f t="shared" si="10"/>
        <v>5</v>
      </c>
    </row>
    <row r="36" spans="2:22" x14ac:dyDescent="0.25">
      <c r="B36" s="159" t="s">
        <v>367</v>
      </c>
      <c r="E36" s="165">
        <f t="shared" ref="E36" si="11">E35*24</f>
        <v>48</v>
      </c>
      <c r="J36" s="165">
        <f t="shared" ref="J36" si="12">J35*24</f>
        <v>72</v>
      </c>
    </row>
    <row r="37" spans="2:22" x14ac:dyDescent="0.25">
      <c r="B37" s="159" t="s">
        <v>368</v>
      </c>
      <c r="E37" s="171">
        <f>E30/E36</f>
        <v>7.7600833333333341</v>
      </c>
      <c r="J37" s="171">
        <f>J30/J36</f>
        <v>5.1483749999999997</v>
      </c>
      <c r="S37" s="173" t="s">
        <v>369</v>
      </c>
      <c r="U37" s="174">
        <f>(D37*D30+E37*E30+F37*F30+G37*G30+H37*H30+I37*I30+J37*J30+K37*K30+L37*L30+M37*M30+O37*O30+N30*N37)/S30</f>
        <v>6.4573937896305056</v>
      </c>
    </row>
    <row r="38" spans="2:22" x14ac:dyDescent="0.25">
      <c r="E38" s="171"/>
      <c r="J38" s="171"/>
      <c r="U38" s="174"/>
    </row>
    <row r="39" spans="2:22" x14ac:dyDescent="0.25">
      <c r="B39" s="159" t="s">
        <v>302</v>
      </c>
      <c r="N39" s="159">
        <v>381.68599999999998</v>
      </c>
      <c r="S39" s="159">
        <f>SUM(C39:O39)</f>
        <v>381.68599999999998</v>
      </c>
    </row>
    <row r="40" spans="2:22" x14ac:dyDescent="0.25">
      <c r="B40" s="159" t="s">
        <v>362</v>
      </c>
      <c r="N40" s="159">
        <v>67572</v>
      </c>
      <c r="S40" s="159">
        <f t="shared" ref="S40:S44" si="13">SUM(C40:O40)</f>
        <v>67572</v>
      </c>
      <c r="T40" s="159">
        <f>S40/S39</f>
        <v>177.03557374386276</v>
      </c>
      <c r="U40" s="159">
        <f>T40+T41</f>
        <v>337.71424678924564</v>
      </c>
      <c r="V40" s="159">
        <v>367</v>
      </c>
    </row>
    <row r="41" spans="2:22" x14ac:dyDescent="0.25">
      <c r="B41" s="159" t="s">
        <v>363</v>
      </c>
      <c r="N41" s="159">
        <v>61328.800000000003</v>
      </c>
      <c r="S41" s="159">
        <f t="shared" si="13"/>
        <v>61328.800000000003</v>
      </c>
      <c r="T41" s="159">
        <f>S41/S39</f>
        <v>160.67867304538288</v>
      </c>
    </row>
    <row r="42" spans="2:22" x14ac:dyDescent="0.25">
      <c r="B42" s="159" t="s">
        <v>364</v>
      </c>
      <c r="N42" s="159">
        <v>254.13499999999999</v>
      </c>
      <c r="S42" s="159">
        <f t="shared" si="13"/>
        <v>254.13499999999999</v>
      </c>
      <c r="T42" s="159">
        <f>S42/S39</f>
        <v>0.66582216796005089</v>
      </c>
    </row>
    <row r="43" spans="2:22" x14ac:dyDescent="0.25">
      <c r="B43" s="159" t="s">
        <v>365</v>
      </c>
      <c r="N43" s="159">
        <v>25336.007915622245</v>
      </c>
      <c r="S43" s="159">
        <f t="shared" si="13"/>
        <v>25336.007915622245</v>
      </c>
      <c r="T43" s="159">
        <f>S43/S39</f>
        <v>66.37919105134128</v>
      </c>
      <c r="V43" s="159">
        <v>30</v>
      </c>
    </row>
    <row r="44" spans="2:22" x14ac:dyDescent="0.25">
      <c r="B44" s="159" t="s">
        <v>367</v>
      </c>
      <c r="N44" s="159">
        <v>2</v>
      </c>
      <c r="S44" s="159">
        <f t="shared" si="13"/>
        <v>2</v>
      </c>
    </row>
    <row r="45" spans="2:22" x14ac:dyDescent="0.25">
      <c r="B45" s="159" t="s">
        <v>368</v>
      </c>
      <c r="N45" s="165">
        <f t="shared" ref="N45" si="14">N44*24</f>
        <v>48</v>
      </c>
      <c r="U45" s="159">
        <f>AVERAGE(U4:U41)</f>
        <v>237.00403070363706</v>
      </c>
    </row>
    <row r="46" spans="2:22" x14ac:dyDescent="0.25">
      <c r="N46" s="171">
        <f>N39/N45</f>
        <v>7.9517916666666659</v>
      </c>
      <c r="S46" s="173" t="s">
        <v>369</v>
      </c>
      <c r="U46" s="174">
        <f>(D46*D40+E46*E40+F46*F40+G46*G40+H46*H40+I46*I40+J46*J40+K46*K40+L46*L40+M46*M40+O46*O40+N40*N46)/S40</f>
        <v>7.9517916666666668</v>
      </c>
    </row>
    <row r="52" spans="9:9" s="159" customFormat="1" x14ac:dyDescent="0.25">
      <c r="I52" s="165">
        <v>4</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R14"/>
  <sheetViews>
    <sheetView workbookViewId="0">
      <selection activeCell="E6" sqref="E6"/>
    </sheetView>
  </sheetViews>
  <sheetFormatPr defaultRowHeight="15" x14ac:dyDescent="0.25"/>
  <cols>
    <col min="1" max="1" width="4.28515625" style="159" customWidth="1"/>
    <col min="2" max="2" width="23.140625" style="159" bestFit="1" customWidth="1"/>
    <col min="3" max="3" width="6.7109375" style="159" customWidth="1"/>
    <col min="4" max="16384" width="9.140625" style="159"/>
  </cols>
  <sheetData>
    <row r="3" spans="2:18" x14ac:dyDescent="0.25">
      <c r="B3" s="159" t="s">
        <v>370</v>
      </c>
      <c r="D3" s="159" t="s">
        <v>371</v>
      </c>
      <c r="E3" s="159" t="s">
        <v>333</v>
      </c>
      <c r="F3" s="159" t="s">
        <v>372</v>
      </c>
      <c r="G3" s="159" t="s">
        <v>373</v>
      </c>
      <c r="H3" s="159" t="s">
        <v>374</v>
      </c>
      <c r="I3" s="159" t="s">
        <v>313</v>
      </c>
      <c r="J3" s="159" t="s">
        <v>326</v>
      </c>
      <c r="K3" s="159" t="s">
        <v>314</v>
      </c>
      <c r="L3" s="159" t="s">
        <v>315</v>
      </c>
      <c r="M3" s="159" t="s">
        <v>316</v>
      </c>
      <c r="N3" s="159" t="s">
        <v>331</v>
      </c>
      <c r="O3" s="159" t="s">
        <v>318</v>
      </c>
      <c r="P3" s="159" t="s">
        <v>31</v>
      </c>
      <c r="Q3" s="159" t="s">
        <v>375</v>
      </c>
    </row>
    <row r="4" spans="2:18" x14ac:dyDescent="0.25">
      <c r="B4" s="159" t="s">
        <v>376</v>
      </c>
      <c r="D4" s="159">
        <v>837.70100000000014</v>
      </c>
      <c r="E4" s="159">
        <v>658.91</v>
      </c>
      <c r="F4" s="159">
        <v>662.98099999999988</v>
      </c>
      <c r="G4" s="159">
        <v>685.94500000000005</v>
      </c>
      <c r="H4" s="159">
        <v>791.82899999999995</v>
      </c>
      <c r="I4" s="159">
        <v>582.01800000000003</v>
      </c>
      <c r="J4" s="159">
        <v>358.45100000000002</v>
      </c>
      <c r="K4" s="159">
        <v>953.62740000000008</v>
      </c>
      <c r="L4" s="159">
        <v>1251.6909999999998</v>
      </c>
      <c r="M4" s="159">
        <v>417.62799999999999</v>
      </c>
      <c r="N4" s="159">
        <v>504.6699999999999</v>
      </c>
      <c r="O4" s="159">
        <v>1046.1860000000001</v>
      </c>
      <c r="P4" s="159">
        <f>SUM(D4:O4)</f>
        <v>8751.6373999999996</v>
      </c>
    </row>
    <row r="5" spans="2:18" x14ac:dyDescent="0.25">
      <c r="B5" s="159" t="s">
        <v>377</v>
      </c>
      <c r="D5" s="159">
        <v>120880.8876547184</v>
      </c>
      <c r="E5" s="159">
        <v>111235.00167762249</v>
      </c>
      <c r="F5" s="159">
        <v>123140.35644251223</v>
      </c>
      <c r="G5" s="159">
        <v>76955.828241305644</v>
      </c>
      <c r="H5" s="159">
        <v>93261.036796991859</v>
      </c>
      <c r="I5" s="159">
        <v>58022.465667886281</v>
      </c>
      <c r="J5" s="159">
        <v>43927</v>
      </c>
      <c r="K5" s="159">
        <v>141637.46612514657</v>
      </c>
      <c r="L5" s="159">
        <v>137509.24886907375</v>
      </c>
      <c r="M5" s="159">
        <v>61251.257981605508</v>
      </c>
      <c r="N5" s="159">
        <v>58598.849777462499</v>
      </c>
      <c r="O5" s="159">
        <v>106011</v>
      </c>
      <c r="P5" s="159">
        <f t="shared" ref="P5:P7" si="0">SUM(D5:O5)</f>
        <v>1132430.3992343254</v>
      </c>
      <c r="Q5" s="159">
        <f>P5/P$4</f>
        <v>129.39640292162076</v>
      </c>
    </row>
    <row r="6" spans="2:18" x14ac:dyDescent="0.25">
      <c r="B6" s="159" t="s">
        <v>378</v>
      </c>
      <c r="D6" s="159">
        <v>212423</v>
      </c>
      <c r="E6" s="159">
        <v>185016.5</v>
      </c>
      <c r="F6" s="159">
        <v>818435</v>
      </c>
      <c r="G6" s="159">
        <v>256700</v>
      </c>
      <c r="H6" s="159">
        <v>310820</v>
      </c>
      <c r="I6" s="159">
        <v>86900</v>
      </c>
      <c r="J6" s="159">
        <v>96630</v>
      </c>
      <c r="K6" s="159">
        <v>602988</v>
      </c>
      <c r="L6" s="159">
        <v>1165170</v>
      </c>
      <c r="M6" s="159">
        <v>297240</v>
      </c>
      <c r="N6" s="159">
        <v>371113</v>
      </c>
      <c r="O6" s="159">
        <v>399601</v>
      </c>
      <c r="P6" s="159">
        <f t="shared" si="0"/>
        <v>4803036.5</v>
      </c>
      <c r="Q6" s="159">
        <f t="shared" ref="Q6:Q7" si="1">P6/P$4</f>
        <v>548.81575646632712</v>
      </c>
    </row>
    <row r="7" spans="2:18" x14ac:dyDescent="0.25">
      <c r="B7" s="159" t="s">
        <v>379</v>
      </c>
      <c r="D7" s="159">
        <v>150009.67439</v>
      </c>
      <c r="E7" s="159">
        <v>131831.15979999999</v>
      </c>
      <c r="F7" s="159">
        <v>120867.63617999999</v>
      </c>
      <c r="G7" s="159">
        <v>127893.8321</v>
      </c>
      <c r="H7" s="159">
        <v>117547.22562000004</v>
      </c>
      <c r="I7" s="159">
        <v>64623.921999999991</v>
      </c>
      <c r="J7" s="159">
        <v>63813.700600000004</v>
      </c>
      <c r="K7" s="159">
        <v>197043.73843999999</v>
      </c>
      <c r="L7" s="159">
        <v>223970.84459999998</v>
      </c>
      <c r="M7" s="159">
        <v>75542.216800000009</v>
      </c>
      <c r="N7" s="159">
        <v>81109.902000000002</v>
      </c>
      <c r="O7" s="159">
        <v>171728.57359999995</v>
      </c>
      <c r="P7" s="159">
        <f t="shared" si="0"/>
        <v>1525982.42613</v>
      </c>
      <c r="Q7" s="159">
        <f t="shared" si="1"/>
        <v>174.36536231837027</v>
      </c>
    </row>
    <row r="10" spans="2:18" x14ac:dyDescent="0.25">
      <c r="G10" s="159" t="s">
        <v>373</v>
      </c>
      <c r="H10" s="159" t="s">
        <v>374</v>
      </c>
      <c r="I10" s="159" t="s">
        <v>313</v>
      </c>
      <c r="J10" s="159" t="s">
        <v>326</v>
      </c>
      <c r="K10" s="159" t="s">
        <v>314</v>
      </c>
      <c r="L10" s="159" t="s">
        <v>315</v>
      </c>
      <c r="M10" s="159" t="s">
        <v>316</v>
      </c>
      <c r="N10" s="159" t="s">
        <v>331</v>
      </c>
      <c r="O10" s="159" t="s">
        <v>318</v>
      </c>
      <c r="P10" s="159" t="s">
        <v>31</v>
      </c>
      <c r="Q10" s="159" t="s">
        <v>375</v>
      </c>
    </row>
    <row r="11" spans="2:18" x14ac:dyDescent="0.25">
      <c r="G11" s="159">
        <v>685.94500000000005</v>
      </c>
      <c r="H11" s="159">
        <v>791.82899999999995</v>
      </c>
      <c r="I11" s="159">
        <v>582.01800000000003</v>
      </c>
      <c r="J11" s="159">
        <v>358.45100000000002</v>
      </c>
      <c r="K11" s="159">
        <v>953.62740000000008</v>
      </c>
      <c r="L11" s="159">
        <v>1251.6909999999998</v>
      </c>
      <c r="M11" s="159">
        <v>417.62799999999999</v>
      </c>
      <c r="N11" s="159">
        <v>504.6699999999999</v>
      </c>
      <c r="O11" s="159">
        <v>1046.1860000000001</v>
      </c>
      <c r="P11" s="159">
        <f>SUM(D11:O11)</f>
        <v>6592.0453999999991</v>
      </c>
    </row>
    <row r="12" spans="2:18" x14ac:dyDescent="0.25">
      <c r="B12" s="159" t="s">
        <v>377</v>
      </c>
      <c r="G12" s="159">
        <v>76955.828241305644</v>
      </c>
      <c r="H12" s="159">
        <v>93261.036796991859</v>
      </c>
      <c r="I12" s="159">
        <v>58022.465667886281</v>
      </c>
      <c r="J12" s="159">
        <v>43927</v>
      </c>
      <c r="K12" s="159">
        <v>141637.46612514657</v>
      </c>
      <c r="L12" s="159">
        <v>137509.24886907375</v>
      </c>
      <c r="M12" s="159">
        <v>61251.257981605508</v>
      </c>
      <c r="N12" s="159">
        <v>58598.849777462499</v>
      </c>
      <c r="O12" s="159">
        <v>106011</v>
      </c>
      <c r="P12" s="159">
        <f t="shared" ref="P12:P14" si="2">SUM(D12:O12)</f>
        <v>777174.15345947212</v>
      </c>
      <c r="Q12" s="159">
        <f>P12/P$4</f>
        <v>88.80328536685856</v>
      </c>
      <c r="R12" s="159">
        <v>110</v>
      </c>
    </row>
    <row r="13" spans="2:18" x14ac:dyDescent="0.25">
      <c r="B13" s="159" t="s">
        <v>378</v>
      </c>
      <c r="G13" s="159">
        <v>256700</v>
      </c>
      <c r="H13" s="159">
        <v>310820</v>
      </c>
      <c r="I13" s="159">
        <v>86900</v>
      </c>
      <c r="J13" s="159">
        <v>96630</v>
      </c>
      <c r="K13" s="159">
        <v>602988</v>
      </c>
      <c r="L13" s="159">
        <v>1165170</v>
      </c>
      <c r="M13" s="159">
        <v>297240</v>
      </c>
      <c r="N13" s="159">
        <v>371113</v>
      </c>
      <c r="O13" s="159">
        <v>399601</v>
      </c>
      <c r="P13" s="159">
        <f t="shared" si="2"/>
        <v>3587162</v>
      </c>
      <c r="Q13" s="159">
        <f t="shared" ref="Q13:Q14" si="3">P13/P$4</f>
        <v>409.8846691248886</v>
      </c>
      <c r="R13" s="159">
        <v>363</v>
      </c>
    </row>
    <row r="14" spans="2:18" x14ac:dyDescent="0.25">
      <c r="B14" s="159" t="s">
        <v>379</v>
      </c>
      <c r="G14" s="159">
        <v>127893.8321</v>
      </c>
      <c r="H14" s="159">
        <v>117547.22562000004</v>
      </c>
      <c r="I14" s="159">
        <v>64623.921999999991</v>
      </c>
      <c r="J14" s="159">
        <v>63813.700600000004</v>
      </c>
      <c r="K14" s="159">
        <v>197043.73843999999</v>
      </c>
      <c r="L14" s="159">
        <v>223970.84459999998</v>
      </c>
      <c r="M14" s="159">
        <v>75542.216800000009</v>
      </c>
      <c r="N14" s="159">
        <v>81109.902000000002</v>
      </c>
      <c r="O14" s="159">
        <v>171728.57359999995</v>
      </c>
      <c r="P14" s="159">
        <f t="shared" si="2"/>
        <v>1123273.95576</v>
      </c>
      <c r="Q14" s="159">
        <f t="shared" si="3"/>
        <v>128.35014802601398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94"/>
  <sheetViews>
    <sheetView tabSelected="1" workbookViewId="0">
      <selection activeCell="F8" sqref="F8"/>
    </sheetView>
  </sheetViews>
  <sheetFormatPr defaultRowHeight="15" x14ac:dyDescent="0.25"/>
  <cols>
    <col min="1" max="1" width="3.5703125" style="159" customWidth="1"/>
    <col min="2" max="2" width="22.5703125" style="159" bestFit="1" customWidth="1"/>
    <col min="3" max="3" width="6.28515625" style="159" customWidth="1"/>
    <col min="4" max="9" width="9.140625" style="159"/>
    <col min="10" max="10" width="12" style="159" bestFit="1" customWidth="1"/>
    <col min="11" max="15" width="9.140625" style="159"/>
    <col min="16" max="16" width="6.42578125" style="159" customWidth="1"/>
    <col min="17" max="16384" width="9.140625" style="159"/>
  </cols>
  <sheetData>
    <row r="2" spans="2:20" x14ac:dyDescent="0.25">
      <c r="D2" s="159" t="s">
        <v>380</v>
      </c>
      <c r="E2" s="159" t="s">
        <v>381</v>
      </c>
      <c r="F2" s="159" t="s">
        <v>382</v>
      </c>
      <c r="G2" s="159" t="s">
        <v>383</v>
      </c>
      <c r="H2" s="159" t="s">
        <v>382</v>
      </c>
      <c r="I2" s="159" t="s">
        <v>380</v>
      </c>
      <c r="J2" s="159" t="s">
        <v>380</v>
      </c>
      <c r="K2" s="159" t="s">
        <v>383</v>
      </c>
      <c r="L2" s="159" t="s">
        <v>384</v>
      </c>
      <c r="M2" s="159" t="s">
        <v>385</v>
      </c>
      <c r="N2" s="159" t="s">
        <v>386</v>
      </c>
      <c r="O2" s="159" t="s">
        <v>387</v>
      </c>
    </row>
    <row r="3" spans="2:20" x14ac:dyDescent="0.25">
      <c r="B3" s="159" t="s">
        <v>20</v>
      </c>
      <c r="D3" s="159">
        <v>1002.6460000000001</v>
      </c>
      <c r="E3" s="159">
        <v>866.54500000000007</v>
      </c>
      <c r="F3" s="159">
        <v>2950.645</v>
      </c>
      <c r="G3" s="159">
        <v>3337.8980000000001</v>
      </c>
      <c r="H3" s="159">
        <v>1304.9460000000001</v>
      </c>
      <c r="I3" s="159">
        <v>1111.5229999999999</v>
      </c>
      <c r="J3" s="159">
        <v>2092.808</v>
      </c>
      <c r="K3" s="159">
        <v>1088.231</v>
      </c>
      <c r="L3" s="159">
        <v>565.72429999999997</v>
      </c>
      <c r="M3" s="159">
        <v>146.31900000000002</v>
      </c>
      <c r="O3" s="159">
        <v>1402.5540000000001</v>
      </c>
      <c r="Q3" s="159">
        <f>SUM(D3:O3)</f>
        <v>15869.839299999998</v>
      </c>
    </row>
    <row r="4" spans="2:20" x14ac:dyDescent="0.25">
      <c r="B4" s="159" t="s">
        <v>388</v>
      </c>
      <c r="D4" s="159">
        <v>202527</v>
      </c>
      <c r="E4" s="159">
        <v>170580</v>
      </c>
      <c r="F4" s="159">
        <v>395150</v>
      </c>
      <c r="G4" s="159">
        <v>447753</v>
      </c>
      <c r="H4" s="159">
        <v>194511</v>
      </c>
      <c r="I4" s="159">
        <v>149924</v>
      </c>
      <c r="J4" s="159">
        <v>241977</v>
      </c>
      <c r="K4" s="159">
        <v>136649</v>
      </c>
      <c r="L4" s="159">
        <v>89185</v>
      </c>
      <c r="M4" s="159">
        <v>36378</v>
      </c>
      <c r="O4" s="159">
        <v>182016</v>
      </c>
      <c r="Q4" s="159">
        <f t="shared" ref="Q4:Q7" si="0">SUM(D4:O4)</f>
        <v>2246650</v>
      </c>
      <c r="R4" s="159">
        <f>Q4/Q3</f>
        <v>141.56728102470453</v>
      </c>
      <c r="S4" s="159">
        <f>R4+R5</f>
        <v>335.53251157364747</v>
      </c>
      <c r="T4" s="159">
        <v>310</v>
      </c>
    </row>
    <row r="5" spans="2:20" ht="21" x14ac:dyDescent="0.35">
      <c r="B5" s="159" t="s">
        <v>363</v>
      </c>
      <c r="D5" s="159">
        <v>421623.25</v>
      </c>
      <c r="E5" s="159">
        <v>161402</v>
      </c>
      <c r="F5" s="159">
        <v>500542.62799999997</v>
      </c>
      <c r="G5" s="159">
        <v>785174.076</v>
      </c>
      <c r="H5" s="159">
        <v>460749.04539917462</v>
      </c>
      <c r="I5" s="159">
        <v>139765.20000000001</v>
      </c>
      <c r="J5" s="176">
        <v>219276</v>
      </c>
      <c r="K5" s="159">
        <v>100527.2</v>
      </c>
      <c r="L5" s="159">
        <v>103087</v>
      </c>
      <c r="M5" s="159">
        <v>31617.539199999999</v>
      </c>
      <c r="O5" s="159">
        <v>154433.1</v>
      </c>
      <c r="Q5" s="159">
        <f t="shared" si="0"/>
        <v>3078197.0385991749</v>
      </c>
      <c r="R5" s="159">
        <f>Q5/Q3</f>
        <v>193.96523054894294</v>
      </c>
    </row>
    <row r="6" spans="2:20" x14ac:dyDescent="0.25">
      <c r="B6" s="159" t="s">
        <v>389</v>
      </c>
      <c r="D6" s="159">
        <v>698.71499999999992</v>
      </c>
      <c r="E6" s="159">
        <v>607.51400000000001</v>
      </c>
      <c r="F6" s="159">
        <v>1935.501</v>
      </c>
      <c r="G6" s="159">
        <v>2258.0239999999999</v>
      </c>
      <c r="H6" s="159">
        <v>817.33800000000008</v>
      </c>
      <c r="I6" s="159">
        <v>774.97</v>
      </c>
      <c r="J6" s="159">
        <v>1360.202</v>
      </c>
      <c r="K6" s="159">
        <v>977.84900000000005</v>
      </c>
      <c r="L6" s="159">
        <v>410</v>
      </c>
      <c r="M6" s="159">
        <v>133.28710000000001</v>
      </c>
      <c r="O6" s="159">
        <v>869.32899999999995</v>
      </c>
      <c r="Q6" s="159">
        <f t="shared" si="0"/>
        <v>10842.729099999999</v>
      </c>
      <c r="R6" s="159">
        <f>Q6/Q3</f>
        <v>0.68322866382144143</v>
      </c>
    </row>
    <row r="7" spans="2:20" x14ac:dyDescent="0.25">
      <c r="B7" s="159" t="s">
        <v>365</v>
      </c>
      <c r="D7" s="159">
        <v>103092.4912242446</v>
      </c>
      <c r="E7" s="159">
        <v>45307.032709694002</v>
      </c>
      <c r="F7" s="159">
        <v>161086.42199608404</v>
      </c>
      <c r="G7" s="159">
        <v>200049.79317440154</v>
      </c>
      <c r="H7" s="159">
        <v>136508.9922429065</v>
      </c>
      <c r="I7" s="159">
        <v>64556.506982833365</v>
      </c>
      <c r="J7" s="159">
        <v>83749.845241769886</v>
      </c>
      <c r="K7" s="159">
        <v>44560.048641981703</v>
      </c>
      <c r="L7" s="159">
        <v>46628.695035229779</v>
      </c>
      <c r="M7" s="159">
        <v>7264.2020586690141</v>
      </c>
      <c r="O7" s="159">
        <v>60047.287254044444</v>
      </c>
      <c r="Q7" s="159">
        <f t="shared" si="0"/>
        <v>952851.31656185887</v>
      </c>
      <c r="R7" s="159">
        <f>Q7/Q3</f>
        <v>60.041648724310583</v>
      </c>
      <c r="T7" s="159">
        <v>65</v>
      </c>
    </row>
    <row r="8" spans="2:20" x14ac:dyDescent="0.25">
      <c r="B8" s="159" t="s">
        <v>366</v>
      </c>
      <c r="D8" s="159">
        <v>6.39</v>
      </c>
      <c r="E8" s="159">
        <v>5.65</v>
      </c>
      <c r="F8" s="159">
        <v>17.7</v>
      </c>
      <c r="G8" s="159">
        <f>13.64+4.42</f>
        <v>18.060000000000002</v>
      </c>
      <c r="H8" s="159">
        <v>7.55</v>
      </c>
      <c r="I8" s="159">
        <v>7.2</v>
      </c>
      <c r="J8" s="159">
        <v>13</v>
      </c>
      <c r="K8" s="159">
        <v>9</v>
      </c>
      <c r="L8" s="159">
        <v>5</v>
      </c>
      <c r="M8" s="159">
        <v>2</v>
      </c>
      <c r="O8" s="159">
        <v>9</v>
      </c>
    </row>
    <row r="9" spans="2:20" x14ac:dyDescent="0.25">
      <c r="B9" s="159" t="s">
        <v>367</v>
      </c>
      <c r="D9" s="159">
        <f>D8*24</f>
        <v>153.35999999999999</v>
      </c>
      <c r="E9" s="159">
        <f>E8*24</f>
        <v>135.60000000000002</v>
      </c>
      <c r="F9" s="159">
        <f>F8*24</f>
        <v>424.79999999999995</v>
      </c>
      <c r="G9" s="159">
        <f>G8*24</f>
        <v>433.44000000000005</v>
      </c>
      <c r="H9" s="159">
        <f t="shared" ref="H9:J9" si="1">H8*24</f>
        <v>181.2</v>
      </c>
      <c r="I9" s="159">
        <f t="shared" si="1"/>
        <v>172.8</v>
      </c>
      <c r="J9" s="159">
        <f t="shared" si="1"/>
        <v>312</v>
      </c>
      <c r="K9" s="159">
        <f>K8*24</f>
        <v>216</v>
      </c>
      <c r="L9" s="159">
        <f t="shared" ref="L9:M9" si="2">L8*24</f>
        <v>120</v>
      </c>
      <c r="M9" s="159">
        <f t="shared" si="2"/>
        <v>48</v>
      </c>
      <c r="O9" s="159">
        <f>O8*24</f>
        <v>216</v>
      </c>
    </row>
    <row r="10" spans="2:20" x14ac:dyDescent="0.25">
      <c r="B10" s="159" t="s">
        <v>368</v>
      </c>
      <c r="D10" s="167">
        <f>D3/D9</f>
        <v>6.5378586332811697</v>
      </c>
      <c r="E10" s="167">
        <f>E3/E9</f>
        <v>6.3904498525073743</v>
      </c>
      <c r="F10" s="167">
        <f>F3/F9</f>
        <v>6.9459628060263663</v>
      </c>
      <c r="G10" s="167">
        <f>G3/G9</f>
        <v>7.7009459210040596</v>
      </c>
      <c r="H10" s="167">
        <f t="shared" ref="H10:J10" si="3">H3/H9</f>
        <v>7.2016887417218554</v>
      </c>
      <c r="I10" s="167">
        <f t="shared" si="3"/>
        <v>6.4324247685185174</v>
      </c>
      <c r="J10" s="167">
        <f t="shared" si="3"/>
        <v>6.7077179487179484</v>
      </c>
      <c r="K10" s="167">
        <f>K3/K9</f>
        <v>5.0381064814814813</v>
      </c>
      <c r="L10" s="167">
        <f t="shared" ref="L10:M10" si="4">L3/L9</f>
        <v>4.7143691666666667</v>
      </c>
      <c r="M10" s="167">
        <f t="shared" si="4"/>
        <v>3.0483125000000002</v>
      </c>
      <c r="O10" s="167">
        <f>O3/O9</f>
        <v>6.4933055555555557</v>
      </c>
      <c r="Q10" s="173" t="s">
        <v>369</v>
      </c>
      <c r="S10" s="174">
        <f>(D10*D3+E10*E3+F10*F3+G10*G3+H10*H3+I10*I3+J10*J3+K10*K3+L10*L3+M10*M3+O10*O3+N3*N10)/Q3</f>
        <v>6.7159644100423836</v>
      </c>
    </row>
    <row r="12" spans="2:20" x14ac:dyDescent="0.25">
      <c r="B12" s="159" t="s">
        <v>390</v>
      </c>
      <c r="G12" s="159">
        <v>304.755</v>
      </c>
      <c r="N12" s="159">
        <v>484.024</v>
      </c>
      <c r="Q12" s="159">
        <f>SUM(D12:O12)</f>
        <v>788.779</v>
      </c>
    </row>
    <row r="13" spans="2:20" x14ac:dyDescent="0.25">
      <c r="B13" s="159" t="s">
        <v>388</v>
      </c>
      <c r="G13" s="159">
        <v>48132.454545454544</v>
      </c>
      <c r="N13" s="159">
        <v>61597</v>
      </c>
      <c r="Q13" s="159">
        <f t="shared" ref="Q13:Q17" si="5">SUM(D13:O13)</f>
        <v>109729.45454545454</v>
      </c>
      <c r="R13" s="159">
        <f>Q13/Q12</f>
        <v>139.1130526363589</v>
      </c>
      <c r="S13" s="159">
        <f>R13+R14</f>
        <v>441.33155355539475</v>
      </c>
      <c r="T13" s="159">
        <v>310</v>
      </c>
    </row>
    <row r="14" spans="2:20" x14ac:dyDescent="0.25">
      <c r="B14" s="159" t="s">
        <v>363</v>
      </c>
      <c r="G14" s="159">
        <v>127523.60693641618</v>
      </c>
      <c r="N14" s="159">
        <v>110860</v>
      </c>
      <c r="Q14" s="159">
        <f t="shared" si="5"/>
        <v>238383.60693641618</v>
      </c>
      <c r="R14" s="159">
        <f>Q14/Q12</f>
        <v>302.21850091903588</v>
      </c>
    </row>
    <row r="15" spans="2:20" x14ac:dyDescent="0.25">
      <c r="B15" s="159" t="s">
        <v>389</v>
      </c>
      <c r="G15" s="159">
        <v>207.68636363636364</v>
      </c>
      <c r="N15" s="159">
        <v>323.87900000000002</v>
      </c>
      <c r="Q15" s="159">
        <f t="shared" si="5"/>
        <v>531.5653636363636</v>
      </c>
      <c r="R15" s="159">
        <f>Q15/Q12</f>
        <v>0.67390912237314082</v>
      </c>
    </row>
    <row r="16" spans="2:20" x14ac:dyDescent="0.25">
      <c r="B16" s="159" t="s">
        <v>365</v>
      </c>
      <c r="G16" s="159">
        <v>31654.910534675852</v>
      </c>
      <c r="N16" s="159">
        <v>42079.610609372263</v>
      </c>
      <c r="Q16" s="159">
        <f t="shared" si="5"/>
        <v>73734.521144048107</v>
      </c>
      <c r="R16" s="159">
        <f>Q16/Q12</f>
        <v>93.479315681639733</v>
      </c>
      <c r="T16" s="159">
        <v>65</v>
      </c>
    </row>
    <row r="17" spans="2:20" x14ac:dyDescent="0.25">
      <c r="B17" s="159" t="s">
        <v>366</v>
      </c>
      <c r="G17" s="159">
        <v>3</v>
      </c>
      <c r="N17" s="159">
        <v>4</v>
      </c>
      <c r="Q17" s="159">
        <f t="shared" si="5"/>
        <v>7</v>
      </c>
    </row>
    <row r="18" spans="2:20" x14ac:dyDescent="0.25">
      <c r="B18" s="159" t="s">
        <v>367</v>
      </c>
      <c r="G18" s="159">
        <f>G17*24</f>
        <v>72</v>
      </c>
      <c r="N18" s="159">
        <f>N17*24</f>
        <v>96</v>
      </c>
    </row>
    <row r="19" spans="2:20" x14ac:dyDescent="0.25">
      <c r="B19" s="159" t="s">
        <v>368</v>
      </c>
      <c r="G19" s="167">
        <f>G12/G18</f>
        <v>4.2327083333333331</v>
      </c>
      <c r="N19" s="167">
        <f>N12/N18</f>
        <v>5.0419166666666664</v>
      </c>
      <c r="Q19" s="173" t="s">
        <v>369</v>
      </c>
      <c r="S19" s="171">
        <f>(D19*D12+E19*E12+F19*F12+G19*G12+H19*H12+I19*I12+J19*J12+K19*K12+L19*L12+M19*M12+O19*O12+N12*N19)/Q12</f>
        <v>4.729268528690123</v>
      </c>
    </row>
    <row r="20" spans="2:20" x14ac:dyDescent="0.25">
      <c r="G20" s="167"/>
      <c r="S20" s="167"/>
    </row>
    <row r="21" spans="2:20" x14ac:dyDescent="0.25">
      <c r="B21" s="159" t="s">
        <v>391</v>
      </c>
      <c r="D21" s="159">
        <v>579.31899999999996</v>
      </c>
      <c r="E21" s="159">
        <v>617.68099999999993</v>
      </c>
      <c r="F21" s="159">
        <v>184.95100000000002</v>
      </c>
      <c r="G21" s="159">
        <v>501.98200000000003</v>
      </c>
      <c r="H21" s="159">
        <v>475.91000000000008</v>
      </c>
      <c r="I21" s="159">
        <v>445.71699999999998</v>
      </c>
      <c r="J21" s="159">
        <v>261.74300000000005</v>
      </c>
      <c r="K21" s="159">
        <v>371.99299999999999</v>
      </c>
      <c r="L21" s="159">
        <v>362.32299999999998</v>
      </c>
      <c r="M21" s="159">
        <v>537.19899999999996</v>
      </c>
      <c r="O21" s="159">
        <v>203.95000000000002</v>
      </c>
      <c r="Q21" s="159">
        <f>SUM(D21:O21)</f>
        <v>4542.7679999999991</v>
      </c>
    </row>
    <row r="22" spans="2:20" x14ac:dyDescent="0.25">
      <c r="B22" s="159" t="s">
        <v>388</v>
      </c>
      <c r="D22" s="159">
        <v>107387</v>
      </c>
      <c r="E22" s="159">
        <v>130701</v>
      </c>
      <c r="F22" s="159">
        <v>16508</v>
      </c>
      <c r="G22" s="159">
        <v>45358.383471074383</v>
      </c>
      <c r="H22" s="159">
        <v>79528</v>
      </c>
      <c r="I22" s="159">
        <v>59000</v>
      </c>
      <c r="J22" s="159">
        <v>63814</v>
      </c>
      <c r="K22" s="159">
        <v>49823</v>
      </c>
      <c r="L22" s="159">
        <v>55725</v>
      </c>
      <c r="M22" s="159">
        <v>82377</v>
      </c>
      <c r="O22" s="159">
        <v>40079</v>
      </c>
      <c r="Q22" s="159">
        <f t="shared" ref="Q22:Q26" si="6">SUM(D22:O22)</f>
        <v>730300.3834710744</v>
      </c>
      <c r="R22" s="159">
        <f>Q22/Q21</f>
        <v>160.76110060453772</v>
      </c>
      <c r="S22" s="159">
        <f>R22+R23</f>
        <v>398.57525877619395</v>
      </c>
      <c r="T22" s="159">
        <v>310</v>
      </c>
    </row>
    <row r="23" spans="2:20" x14ac:dyDescent="0.25">
      <c r="B23" s="159" t="s">
        <v>363</v>
      </c>
      <c r="D23" s="159">
        <v>179610.47014925373</v>
      </c>
      <c r="E23" s="159">
        <v>187799</v>
      </c>
      <c r="F23" s="159">
        <v>47662</v>
      </c>
      <c r="G23" s="159">
        <v>130530.4647398844</v>
      </c>
      <c r="H23" s="159">
        <v>94826</v>
      </c>
      <c r="I23" s="159">
        <v>87840</v>
      </c>
      <c r="J23" s="159">
        <v>58973</v>
      </c>
      <c r="K23" s="159">
        <v>43444.4</v>
      </c>
      <c r="L23" s="159">
        <v>91811.4</v>
      </c>
      <c r="M23" s="159">
        <v>132307.69279999999</v>
      </c>
      <c r="O23" s="159">
        <v>25530.120000000003</v>
      </c>
      <c r="Q23" s="159">
        <f t="shared" si="6"/>
        <v>1080334.5476891382</v>
      </c>
      <c r="R23" s="159">
        <f>Q23/Q21</f>
        <v>237.81415817165623</v>
      </c>
    </row>
    <row r="24" spans="2:20" x14ac:dyDescent="0.25">
      <c r="B24" s="159" t="s">
        <v>389</v>
      </c>
      <c r="D24" s="159">
        <v>24707.343000000001</v>
      </c>
      <c r="E24" s="159">
        <v>435.34299999999996</v>
      </c>
      <c r="F24" s="159">
        <v>76.072000000000003</v>
      </c>
      <c r="G24" s="159">
        <v>300.07842314049583</v>
      </c>
      <c r="H24" s="159">
        <v>422.00800000000004</v>
      </c>
      <c r="I24" s="159">
        <v>313.27800000000002</v>
      </c>
      <c r="J24" s="159">
        <v>271.49399999999997</v>
      </c>
      <c r="K24" s="159">
        <v>232.76</v>
      </c>
      <c r="L24" s="159">
        <v>288.36</v>
      </c>
      <c r="M24" s="159">
        <v>425.41999999999996</v>
      </c>
      <c r="O24" s="159">
        <v>176.37599999999998</v>
      </c>
      <c r="Q24" s="159">
        <f t="shared" si="6"/>
        <v>27648.532423140492</v>
      </c>
      <c r="R24" s="159">
        <f>Q24/Q21</f>
        <v>6.086274364691417</v>
      </c>
    </row>
    <row r="25" spans="2:20" x14ac:dyDescent="0.25">
      <c r="B25" s="159" t="s">
        <v>365</v>
      </c>
      <c r="D25" s="159">
        <v>47458.243803794023</v>
      </c>
      <c r="E25" s="159">
        <v>63346.368736217453</v>
      </c>
      <c r="F25" s="159">
        <v>15707.255130894502</v>
      </c>
      <c r="G25" s="159">
        <v>24047.672435423683</v>
      </c>
      <c r="H25" s="159">
        <v>44193.080998311401</v>
      </c>
      <c r="I25" s="159">
        <v>52690.321092165963</v>
      </c>
      <c r="J25" s="159">
        <v>23167.207922164958</v>
      </c>
      <c r="K25" s="159">
        <v>23903.750920485916</v>
      </c>
      <c r="L25" s="159">
        <v>28802.358716791114</v>
      </c>
      <c r="M25" s="159">
        <v>51087.983664838765</v>
      </c>
      <c r="O25" s="159">
        <v>13083.890686742876</v>
      </c>
      <c r="Q25" s="159">
        <f t="shared" si="6"/>
        <v>387488.13410783064</v>
      </c>
      <c r="R25" s="159">
        <f>Q25/Q21</f>
        <v>85.297803917750301</v>
      </c>
      <c r="T25" s="159">
        <v>65</v>
      </c>
    </row>
    <row r="26" spans="2:20" x14ac:dyDescent="0.25">
      <c r="B26" s="159" t="s">
        <v>366</v>
      </c>
      <c r="D26" s="159">
        <v>4.58</v>
      </c>
      <c r="E26" s="159">
        <v>4.17</v>
      </c>
      <c r="F26" s="159">
        <v>1.67</v>
      </c>
      <c r="G26" s="159">
        <v>3.76</v>
      </c>
      <c r="H26" s="159">
        <v>3.22</v>
      </c>
      <c r="I26" s="159">
        <v>3.13</v>
      </c>
      <c r="J26" s="159">
        <v>2</v>
      </c>
      <c r="K26" s="159">
        <v>3</v>
      </c>
      <c r="L26" s="159">
        <v>4</v>
      </c>
      <c r="M26" s="159">
        <v>5</v>
      </c>
      <c r="O26" s="159">
        <v>2</v>
      </c>
      <c r="Q26" s="159">
        <f t="shared" si="6"/>
        <v>36.53</v>
      </c>
    </row>
    <row r="27" spans="2:20" x14ac:dyDescent="0.25">
      <c r="B27" s="159" t="s">
        <v>367</v>
      </c>
      <c r="D27" s="159">
        <f>D26*24</f>
        <v>109.92</v>
      </c>
      <c r="E27" s="159">
        <f t="shared" ref="E27:M27" si="7">E26*24</f>
        <v>100.08</v>
      </c>
      <c r="F27" s="159">
        <f t="shared" si="7"/>
        <v>40.08</v>
      </c>
      <c r="G27" s="159">
        <f t="shared" si="7"/>
        <v>90.24</v>
      </c>
      <c r="H27" s="159">
        <f t="shared" si="7"/>
        <v>77.28</v>
      </c>
      <c r="I27" s="159">
        <f t="shared" si="7"/>
        <v>75.12</v>
      </c>
      <c r="J27" s="159">
        <f t="shared" si="7"/>
        <v>48</v>
      </c>
      <c r="K27" s="159">
        <f t="shared" si="7"/>
        <v>72</v>
      </c>
      <c r="L27" s="159">
        <f t="shared" si="7"/>
        <v>96</v>
      </c>
      <c r="M27" s="159">
        <f t="shared" si="7"/>
        <v>120</v>
      </c>
      <c r="O27" s="159">
        <f t="shared" ref="O27" si="8">O26*24</f>
        <v>48</v>
      </c>
    </row>
    <row r="28" spans="2:20" x14ac:dyDescent="0.25">
      <c r="B28" s="159" t="s">
        <v>368</v>
      </c>
      <c r="D28" s="167">
        <f>D21/D27</f>
        <v>5.2703693595342065</v>
      </c>
      <c r="E28" s="167">
        <f t="shared" ref="E28:M28" si="9">E21/E27</f>
        <v>6.1718725019984007</v>
      </c>
      <c r="F28" s="167">
        <f t="shared" si="9"/>
        <v>4.6145459081836337</v>
      </c>
      <c r="G28" s="167">
        <f t="shared" si="9"/>
        <v>5.5627437943262414</v>
      </c>
      <c r="H28" s="167">
        <f t="shared" si="9"/>
        <v>6.1582556935817818</v>
      </c>
      <c r="I28" s="167">
        <f t="shared" si="9"/>
        <v>5.9333998935037267</v>
      </c>
      <c r="J28" s="167">
        <f t="shared" si="9"/>
        <v>5.452979166666668</v>
      </c>
      <c r="K28" s="167">
        <f t="shared" si="9"/>
        <v>5.1665694444444448</v>
      </c>
      <c r="L28" s="167">
        <f t="shared" si="9"/>
        <v>3.7741979166666666</v>
      </c>
      <c r="M28" s="167">
        <f t="shared" si="9"/>
        <v>4.476658333333333</v>
      </c>
      <c r="O28" s="167">
        <f t="shared" ref="O28" si="10">O21/O27</f>
        <v>4.2489583333333334</v>
      </c>
      <c r="Q28" s="173" t="s">
        <v>369</v>
      </c>
      <c r="S28" s="171">
        <f>(D28*D21+E28*E21+F28*F21+G28*G21+H28*H21+I28*I21+J28*J21+K28*K21+L28*L21+M28*M21+O28*O21+N21*N28)/Q21</f>
        <v>5.2995982243020707</v>
      </c>
    </row>
    <row r="29" spans="2:20" x14ac:dyDescent="0.25">
      <c r="D29" s="167"/>
    </row>
    <row r="30" spans="2:20" x14ac:dyDescent="0.25">
      <c r="B30" s="159" t="s">
        <v>349</v>
      </c>
      <c r="H30" s="159">
        <v>1216.3440000000001</v>
      </c>
      <c r="K30" s="159">
        <v>587.99799999999993</v>
      </c>
      <c r="O30" s="159">
        <v>495.13899999999995</v>
      </c>
      <c r="Q30" s="159">
        <f>SUM(D30:O30)</f>
        <v>2299.4810000000002</v>
      </c>
    </row>
    <row r="31" spans="2:20" x14ac:dyDescent="0.25">
      <c r="B31" s="159" t="s">
        <v>388</v>
      </c>
      <c r="H31" s="159">
        <v>134423</v>
      </c>
      <c r="K31" s="159">
        <v>71625</v>
      </c>
      <c r="O31" s="159">
        <v>55699</v>
      </c>
      <c r="Q31" s="159">
        <f t="shared" ref="Q31:Q35" si="11">SUM(D31:O31)</f>
        <v>261747</v>
      </c>
      <c r="R31" s="159">
        <f>Q31/Q30</f>
        <v>113.82872917845374</v>
      </c>
      <c r="S31" s="159">
        <f>R31+R32</f>
        <v>308.37969028699314</v>
      </c>
      <c r="T31" s="159">
        <v>310</v>
      </c>
    </row>
    <row r="32" spans="2:20" x14ac:dyDescent="0.25">
      <c r="B32" s="159" t="s">
        <v>363</v>
      </c>
      <c r="H32" s="159">
        <v>275520.75860082539</v>
      </c>
      <c r="K32" s="159">
        <v>100365</v>
      </c>
      <c r="O32" s="159">
        <v>71480.479999999996</v>
      </c>
      <c r="Q32" s="159">
        <f t="shared" si="11"/>
        <v>447366.23860082537</v>
      </c>
      <c r="R32" s="159">
        <f>Q32/Q30</f>
        <v>194.55096110853941</v>
      </c>
    </row>
    <row r="33" spans="2:20" x14ac:dyDescent="0.25">
      <c r="B33" s="159" t="s">
        <v>389</v>
      </c>
      <c r="H33" s="159">
        <v>797.67299999999989</v>
      </c>
      <c r="K33" s="159">
        <v>414.44</v>
      </c>
      <c r="O33" s="159">
        <v>347.20600000000002</v>
      </c>
      <c r="Q33" s="159">
        <f t="shared" si="11"/>
        <v>1559.319</v>
      </c>
      <c r="R33" s="159">
        <f>Q33/Q30</f>
        <v>0.67811780136474265</v>
      </c>
    </row>
    <row r="34" spans="2:20" x14ac:dyDescent="0.25">
      <c r="B34" s="159" t="s">
        <v>365</v>
      </c>
      <c r="H34" s="159">
        <v>76306.924509658144</v>
      </c>
      <c r="K34" s="159">
        <v>49679.171750392052</v>
      </c>
      <c r="O34" s="159">
        <v>25933.800594659937</v>
      </c>
      <c r="Q34" s="159">
        <f t="shared" si="11"/>
        <v>151919.89685471012</v>
      </c>
      <c r="R34" s="159">
        <f>Q34/Q30</f>
        <v>66.067037237841973</v>
      </c>
      <c r="T34" s="159">
        <v>65</v>
      </c>
    </row>
    <row r="35" spans="2:20" x14ac:dyDescent="0.25">
      <c r="B35" s="159" t="s">
        <v>366</v>
      </c>
      <c r="H35" s="159">
        <v>8.39</v>
      </c>
      <c r="K35" s="159">
        <v>4</v>
      </c>
      <c r="O35" s="159">
        <v>4</v>
      </c>
      <c r="Q35" s="159">
        <f t="shared" si="11"/>
        <v>16.39</v>
      </c>
    </row>
    <row r="36" spans="2:20" x14ac:dyDescent="0.25">
      <c r="B36" s="159" t="s">
        <v>367</v>
      </c>
      <c r="H36" s="159">
        <f t="shared" ref="H36" si="12">H35*24</f>
        <v>201.36</v>
      </c>
      <c r="K36" s="159">
        <f t="shared" ref="K36" si="13">K35*24</f>
        <v>96</v>
      </c>
      <c r="O36" s="159">
        <f t="shared" ref="O36" si="14">O35*24</f>
        <v>96</v>
      </c>
    </row>
    <row r="37" spans="2:20" x14ac:dyDescent="0.25">
      <c r="B37" s="159" t="s">
        <v>368</v>
      </c>
      <c r="H37" s="167">
        <f t="shared" ref="H37" si="15">H30/H36</f>
        <v>6.0406436233611442</v>
      </c>
      <c r="K37" s="167">
        <f t="shared" ref="K37" si="16">K30/K36</f>
        <v>6.124979166666666</v>
      </c>
      <c r="O37" s="167">
        <f t="shared" ref="O37" si="17">O30/O36</f>
        <v>5.1576979166666659</v>
      </c>
      <c r="Q37" s="173" t="s">
        <v>369</v>
      </c>
      <c r="S37" s="171">
        <f>(D37*D30+E37*E30+F37*F30+G37*G30+H37*H30+I37*I30+J37*J30+K37*K30+L37*L30+M37*M30+O37*O30+N30*N37)/Q30</f>
        <v>5.8720874476526088</v>
      </c>
    </row>
    <row r="38" spans="2:20" x14ac:dyDescent="0.25">
      <c r="H38" s="167"/>
      <c r="K38" s="167"/>
      <c r="O38" s="167"/>
      <c r="S38" s="167"/>
    </row>
    <row r="39" spans="2:20" x14ac:dyDescent="0.25">
      <c r="B39" s="159" t="s">
        <v>17</v>
      </c>
      <c r="D39" s="159">
        <v>1398.5749999999998</v>
      </c>
      <c r="E39" s="159">
        <v>430.11</v>
      </c>
      <c r="F39" s="159">
        <v>596.63</v>
      </c>
      <c r="I39" s="159">
        <v>429.51100000000002</v>
      </c>
      <c r="K39" s="159">
        <v>922.85400000000004</v>
      </c>
      <c r="M39" s="159">
        <v>1049.095</v>
      </c>
      <c r="N39" s="159">
        <v>678.89</v>
      </c>
      <c r="O39" s="159">
        <v>501.24</v>
      </c>
      <c r="Q39" s="159">
        <f t="shared" ref="Q39:Q44" si="18">SUM(D39:O39)</f>
        <v>6006.9050000000007</v>
      </c>
    </row>
    <row r="40" spans="2:20" x14ac:dyDescent="0.25">
      <c r="B40" s="159" t="s">
        <v>388</v>
      </c>
      <c r="D40" s="159">
        <v>300338</v>
      </c>
      <c r="E40" s="159">
        <v>80284</v>
      </c>
      <c r="F40" s="159">
        <v>70461</v>
      </c>
      <c r="I40" s="159">
        <v>44483</v>
      </c>
      <c r="K40" s="159">
        <v>119604</v>
      </c>
      <c r="M40" s="159">
        <v>105749</v>
      </c>
      <c r="N40" s="159">
        <v>82042</v>
      </c>
      <c r="O40" s="159">
        <v>66123</v>
      </c>
      <c r="Q40" s="159">
        <f t="shared" si="18"/>
        <v>869084</v>
      </c>
      <c r="R40" s="159">
        <f>Q40/Q39</f>
        <v>144.68082981169169</v>
      </c>
      <c r="S40" s="159">
        <f>R40+R41</f>
        <v>400.70944789740099</v>
      </c>
      <c r="T40" s="159">
        <v>310</v>
      </c>
    </row>
    <row r="41" spans="2:20" x14ac:dyDescent="0.25">
      <c r="B41" s="159" t="s">
        <v>392</v>
      </c>
      <c r="D41" s="159">
        <v>465056.16412213742</v>
      </c>
      <c r="E41" s="159">
        <v>186022.5</v>
      </c>
      <c r="F41" s="159">
        <v>218000</v>
      </c>
      <c r="I41" s="159">
        <v>100327</v>
      </c>
      <c r="K41" s="159">
        <v>146490.79999999999</v>
      </c>
      <c r="M41" s="159">
        <v>214192.12000000002</v>
      </c>
      <c r="N41" s="159">
        <v>98647.26</v>
      </c>
      <c r="O41" s="159">
        <v>109203.742</v>
      </c>
      <c r="Q41" s="159">
        <f t="shared" si="18"/>
        <v>1537939.5861221377</v>
      </c>
      <c r="R41" s="159">
        <f>Q41/Q39</f>
        <v>256.0286180857093</v>
      </c>
    </row>
    <row r="42" spans="2:20" x14ac:dyDescent="0.25">
      <c r="B42" s="159" t="s">
        <v>389</v>
      </c>
      <c r="D42" s="159">
        <v>992.9670000000001</v>
      </c>
      <c r="E42" s="159">
        <v>298.553</v>
      </c>
      <c r="F42" s="159">
        <v>406.53599999999994</v>
      </c>
      <c r="I42" s="159">
        <v>335.09400000000005</v>
      </c>
      <c r="K42" s="159">
        <v>598.26499999999999</v>
      </c>
      <c r="M42" s="159">
        <v>17760.012999999999</v>
      </c>
      <c r="N42" s="159">
        <v>432.78800000000001</v>
      </c>
      <c r="O42" s="159">
        <v>325.50099999999998</v>
      </c>
      <c r="Q42" s="159">
        <f t="shared" si="18"/>
        <v>21149.717000000001</v>
      </c>
      <c r="R42" s="159">
        <f>Q42/Q39</f>
        <v>3.5209008632565353</v>
      </c>
    </row>
    <row r="43" spans="2:20" x14ac:dyDescent="0.25">
      <c r="B43" s="159" t="s">
        <v>365</v>
      </c>
      <c r="D43" s="159">
        <v>145567.10445643365</v>
      </c>
      <c r="E43" s="159">
        <v>43638.152786849372</v>
      </c>
      <c r="F43" s="159">
        <v>55922.021459475349</v>
      </c>
      <c r="I43" s="159">
        <v>37800.054769532086</v>
      </c>
      <c r="K43" s="159">
        <v>84422.229082677892</v>
      </c>
      <c r="M43" s="159">
        <v>63765.080179858996</v>
      </c>
      <c r="N43" s="159">
        <v>41264.458702656419</v>
      </c>
      <c r="O43" s="159">
        <v>26856.536261247151</v>
      </c>
      <c r="Q43" s="159">
        <f t="shared" si="18"/>
        <v>499235.63769873092</v>
      </c>
      <c r="R43" s="159">
        <f>Q43/Q39</f>
        <v>83.110293520328838</v>
      </c>
      <c r="T43" s="159">
        <v>65</v>
      </c>
    </row>
    <row r="44" spans="2:20" x14ac:dyDescent="0.25">
      <c r="B44" s="159" t="s">
        <v>366</v>
      </c>
      <c r="D44" s="159">
        <v>9.1</v>
      </c>
      <c r="E44" s="159">
        <v>2.77</v>
      </c>
      <c r="F44" s="159">
        <v>3.51</v>
      </c>
      <c r="I44" s="159">
        <v>2.82</v>
      </c>
      <c r="K44" s="159">
        <v>6</v>
      </c>
      <c r="M44" s="159">
        <v>5</v>
      </c>
      <c r="N44" s="159">
        <v>3</v>
      </c>
      <c r="O44" s="159">
        <v>6</v>
      </c>
      <c r="Q44" s="159">
        <f t="shared" si="18"/>
        <v>38.200000000000003</v>
      </c>
    </row>
    <row r="45" spans="2:20" ht="15" customHeight="1" x14ac:dyDescent="0.25">
      <c r="B45" s="159" t="s">
        <v>367</v>
      </c>
      <c r="D45" s="159">
        <f>D44*24</f>
        <v>218.39999999999998</v>
      </c>
      <c r="E45" s="159">
        <f t="shared" ref="E45:F45" si="19">E44*24</f>
        <v>66.48</v>
      </c>
      <c r="F45" s="159">
        <f t="shared" si="19"/>
        <v>84.24</v>
      </c>
      <c r="I45" s="159">
        <f>I44*24</f>
        <v>67.679999999999993</v>
      </c>
      <c r="K45" s="159">
        <f>K44*24</f>
        <v>144</v>
      </c>
      <c r="M45" s="159">
        <f t="shared" ref="M45:O45" si="20">M44*24</f>
        <v>120</v>
      </c>
      <c r="N45" s="159">
        <f t="shared" si="20"/>
        <v>72</v>
      </c>
      <c r="O45" s="159">
        <f t="shared" si="20"/>
        <v>144</v>
      </c>
    </row>
    <row r="46" spans="2:20" x14ac:dyDescent="0.25">
      <c r="B46" s="159" t="s">
        <v>368</v>
      </c>
      <c r="D46" s="167">
        <f>D39/D45</f>
        <v>6.4037316849816852</v>
      </c>
      <c r="E46" s="167">
        <f t="shared" ref="E46:F46" si="21">E39/E45</f>
        <v>6.4697653429602884</v>
      </c>
      <c r="F46" s="167">
        <f t="shared" si="21"/>
        <v>7.0825023741690414</v>
      </c>
      <c r="I46" s="167">
        <f>I39/I45</f>
        <v>6.3462027186761238</v>
      </c>
      <c r="K46" s="167">
        <f>K39/K45</f>
        <v>6.4087083333333332</v>
      </c>
      <c r="M46" s="167">
        <f t="shared" ref="M46:O46" si="22">M39/M45</f>
        <v>8.7424583333333334</v>
      </c>
      <c r="N46" s="167">
        <f t="shared" si="22"/>
        <v>9.4290277777777778</v>
      </c>
      <c r="O46" s="167">
        <f t="shared" si="22"/>
        <v>3.4808333333333334</v>
      </c>
      <c r="Q46" s="173" t="s">
        <v>369</v>
      </c>
      <c r="S46" s="171">
        <f>(D46*D39+E46*E39+F46*F39+G46*G39+H46*H39+I46*I39+J46*J39+K46*K39+L46*L39+M46*M39+O46*O39+N39*N46)/Q39</f>
        <v>6.9789990176138259</v>
      </c>
    </row>
    <row r="48" spans="2:20" x14ac:dyDescent="0.25">
      <c r="B48" s="159" t="s">
        <v>63</v>
      </c>
      <c r="J48" s="159">
        <v>327.75099999999998</v>
      </c>
      <c r="L48" s="159">
        <v>2363.8000000000002</v>
      </c>
      <c r="M48" s="159">
        <v>297.185</v>
      </c>
      <c r="N48" s="159">
        <v>1876.9180000000001</v>
      </c>
      <c r="Q48" s="159">
        <f>SUM(D48:O48)</f>
        <v>4865.6540000000005</v>
      </c>
    </row>
    <row r="49" spans="2:20" x14ac:dyDescent="0.25">
      <c r="B49" s="159" t="s">
        <v>388</v>
      </c>
      <c r="J49" s="159">
        <v>58474</v>
      </c>
      <c r="L49" s="159">
        <v>295858</v>
      </c>
      <c r="M49" s="159">
        <v>42034</v>
      </c>
      <c r="N49" s="159">
        <v>286744</v>
      </c>
      <c r="Q49" s="159">
        <f t="shared" ref="Q49:Q52" si="23">SUM(D49:O49)</f>
        <v>683110</v>
      </c>
      <c r="R49" s="159">
        <f>Q49/Q48</f>
        <v>140.39428204307168</v>
      </c>
      <c r="S49" s="159">
        <f>R49+R50</f>
        <v>267.62676507618499</v>
      </c>
      <c r="T49" s="159">
        <v>310</v>
      </c>
    </row>
    <row r="50" spans="2:20" x14ac:dyDescent="0.25">
      <c r="B50" s="159" t="s">
        <v>363</v>
      </c>
      <c r="J50" s="159">
        <v>28747.200000000001</v>
      </c>
      <c r="L50" s="159">
        <v>307342.2</v>
      </c>
      <c r="M50" s="159">
        <v>43366.8</v>
      </c>
      <c r="N50" s="159">
        <v>239613.04</v>
      </c>
      <c r="Q50" s="159">
        <f t="shared" si="23"/>
        <v>619069.24</v>
      </c>
      <c r="R50" s="159">
        <f>Q50/Q48</f>
        <v>127.23248303311331</v>
      </c>
    </row>
    <row r="51" spans="2:20" x14ac:dyDescent="0.25">
      <c r="B51" s="159" t="s">
        <v>389</v>
      </c>
      <c r="J51" s="159">
        <v>280.76</v>
      </c>
      <c r="L51" s="159">
        <v>1562.8966</v>
      </c>
      <c r="M51" s="159">
        <v>214.98100000000002</v>
      </c>
      <c r="N51" s="159">
        <v>1232.0339999999999</v>
      </c>
      <c r="Q51" s="159">
        <f t="shared" si="23"/>
        <v>3290.6715999999997</v>
      </c>
      <c r="R51" s="159">
        <f>Q51/Q48</f>
        <v>0.67630612452097894</v>
      </c>
    </row>
    <row r="52" spans="2:20" x14ac:dyDescent="0.25">
      <c r="B52" s="159" t="s">
        <v>365</v>
      </c>
      <c r="J52" s="159">
        <v>17445.844710357225</v>
      </c>
      <c r="L52" s="159">
        <v>150083.4198686099</v>
      </c>
      <c r="M52" s="159">
        <v>20972.699503236141</v>
      </c>
      <c r="N52" s="159">
        <v>102836.64602294873</v>
      </c>
      <c r="Q52" s="159">
        <f t="shared" si="23"/>
        <v>291338.61010515201</v>
      </c>
      <c r="R52" s="159">
        <f>Q52/Q48</f>
        <v>59.876557212073031</v>
      </c>
      <c r="T52" s="159">
        <v>65</v>
      </c>
    </row>
    <row r="53" spans="2:20" x14ac:dyDescent="0.25">
      <c r="B53" s="159" t="s">
        <v>366</v>
      </c>
      <c r="J53" s="159">
        <v>4</v>
      </c>
      <c r="L53" s="159">
        <f>4+6+4</f>
        <v>14</v>
      </c>
      <c r="M53" s="159">
        <v>3</v>
      </c>
      <c r="N53" s="159">
        <v>7</v>
      </c>
    </row>
    <row r="54" spans="2:20" ht="15" customHeight="1" x14ac:dyDescent="0.25">
      <c r="B54" s="159" t="s">
        <v>367</v>
      </c>
      <c r="J54" s="159">
        <f>J53*24</f>
        <v>96</v>
      </c>
      <c r="L54" s="159">
        <f>L53*24</f>
        <v>336</v>
      </c>
      <c r="M54" s="159">
        <f t="shared" ref="M54:N54" si="24">M53*24</f>
        <v>72</v>
      </c>
      <c r="N54" s="159">
        <f t="shared" si="24"/>
        <v>168</v>
      </c>
    </row>
    <row r="55" spans="2:20" ht="15" customHeight="1" x14ac:dyDescent="0.25">
      <c r="B55" s="159" t="s">
        <v>368</v>
      </c>
      <c r="D55" s="167"/>
      <c r="J55" s="167">
        <f>J48/J54</f>
        <v>3.4140729166666666</v>
      </c>
      <c r="L55" s="167">
        <f>L48/L54</f>
        <v>7.0351190476190482</v>
      </c>
      <c r="M55" s="167">
        <f t="shared" ref="M55:N55" si="25">M48/M54</f>
        <v>4.1275694444444442</v>
      </c>
      <c r="N55" s="167">
        <f t="shared" si="25"/>
        <v>11.172130952380954</v>
      </c>
      <c r="Q55" s="173" t="s">
        <v>369</v>
      </c>
      <c r="S55" s="171">
        <f>(D55*D48+E55*E48+F55*F48+G55*G48+H55*H48+I55*I48+J55*J48+K55*K48+L55*L48+M55*M48+O55*O48+N48*N55)/Q48</f>
        <v>8.2094628235999725</v>
      </c>
    </row>
    <row r="58" spans="2:20" x14ac:dyDescent="0.25">
      <c r="B58" s="159" t="s">
        <v>302</v>
      </c>
      <c r="L58" s="159">
        <v>436.53999999999996</v>
      </c>
      <c r="M58" s="159">
        <v>481.52149999999995</v>
      </c>
      <c r="N58" s="159">
        <v>442.49300000000005</v>
      </c>
      <c r="O58" s="159">
        <v>182.32499999999999</v>
      </c>
      <c r="Q58" s="159">
        <f>SUM(D58:O58)</f>
        <v>1542.8795</v>
      </c>
    </row>
    <row r="59" spans="2:20" x14ac:dyDescent="0.25">
      <c r="B59" s="159" t="s">
        <v>388</v>
      </c>
      <c r="L59" s="159">
        <v>69434</v>
      </c>
      <c r="M59" s="159">
        <v>62286</v>
      </c>
      <c r="N59" s="159">
        <v>93114</v>
      </c>
      <c r="O59" s="159">
        <v>25603</v>
      </c>
      <c r="Q59" s="159">
        <f t="shared" ref="Q59:Q63" si="26">SUM(D59:O59)</f>
        <v>250437</v>
      </c>
      <c r="R59" s="159">
        <f>Q59/Q58</f>
        <v>162.3179256707993</v>
      </c>
      <c r="S59" s="159">
        <f>R59+R60</f>
        <v>398.65880647192472</v>
      </c>
      <c r="T59" s="159">
        <v>310</v>
      </c>
    </row>
    <row r="60" spans="2:20" x14ac:dyDescent="0.25">
      <c r="B60" s="159" t="s">
        <v>392</v>
      </c>
      <c r="L60" s="159">
        <v>113000</v>
      </c>
      <c r="M60" s="159">
        <v>104454.16</v>
      </c>
      <c r="N60" s="159">
        <v>93664.26</v>
      </c>
      <c r="O60" s="159">
        <v>53527.08</v>
      </c>
      <c r="Q60" s="159">
        <f t="shared" si="26"/>
        <v>364645.5</v>
      </c>
      <c r="R60" s="159">
        <f>Q60/Q58</f>
        <v>236.34088080112542</v>
      </c>
    </row>
    <row r="61" spans="2:20" x14ac:dyDescent="0.25">
      <c r="B61" s="159" t="s">
        <v>389</v>
      </c>
      <c r="L61" s="159">
        <v>317.86800000000005</v>
      </c>
      <c r="M61" s="159">
        <v>178592.35699999999</v>
      </c>
      <c r="N61" s="159">
        <v>324.75600000000003</v>
      </c>
      <c r="O61" s="159">
        <v>124.85900000000001</v>
      </c>
      <c r="Q61" s="159">
        <f t="shared" si="26"/>
        <v>179359.83999999997</v>
      </c>
      <c r="R61" s="159">
        <f>Q61/Q58</f>
        <v>116.25006359861543</v>
      </c>
    </row>
    <row r="62" spans="2:20" x14ac:dyDescent="0.25">
      <c r="B62" s="159" t="s">
        <v>365</v>
      </c>
      <c r="L62" s="159">
        <v>35886.844202414293</v>
      </c>
      <c r="M62" s="159">
        <v>50586.739269205791</v>
      </c>
      <c r="N62" s="159">
        <v>44473.531619420086</v>
      </c>
      <c r="O62" s="159">
        <v>15018.020247347311</v>
      </c>
      <c r="Q62" s="159">
        <f t="shared" si="26"/>
        <v>145965.13533838748</v>
      </c>
      <c r="R62" s="159">
        <f>Q62/Q58</f>
        <v>94.605661257659776</v>
      </c>
      <c r="T62" s="159">
        <v>65</v>
      </c>
    </row>
    <row r="63" spans="2:20" x14ac:dyDescent="0.25">
      <c r="B63" s="159" t="s">
        <v>366</v>
      </c>
      <c r="L63" s="159">
        <v>3</v>
      </c>
      <c r="M63" s="159">
        <v>4</v>
      </c>
      <c r="N63" s="159">
        <v>3</v>
      </c>
      <c r="O63" s="159">
        <v>2</v>
      </c>
      <c r="Q63" s="159">
        <f t="shared" si="26"/>
        <v>12</v>
      </c>
    </row>
    <row r="64" spans="2:20" x14ac:dyDescent="0.25">
      <c r="B64" s="159" t="s">
        <v>367</v>
      </c>
      <c r="L64" s="159">
        <f t="shared" ref="L64:O64" si="27">L63*24</f>
        <v>72</v>
      </c>
      <c r="M64" s="159">
        <f t="shared" si="27"/>
        <v>96</v>
      </c>
      <c r="N64" s="159">
        <f t="shared" si="27"/>
        <v>72</v>
      </c>
      <c r="O64" s="159">
        <f t="shared" si="27"/>
        <v>48</v>
      </c>
    </row>
    <row r="65" spans="2:20" x14ac:dyDescent="0.25">
      <c r="B65" s="159" t="s">
        <v>368</v>
      </c>
      <c r="L65" s="167">
        <f t="shared" ref="L65:O65" si="28">L58/L64</f>
        <v>6.0630555555555548</v>
      </c>
      <c r="M65" s="167">
        <f t="shared" si="28"/>
        <v>5.0158489583333328</v>
      </c>
      <c r="N65" s="167">
        <f t="shared" si="28"/>
        <v>6.1457361111111117</v>
      </c>
      <c r="O65" s="167">
        <f t="shared" si="28"/>
        <v>3.7984374999999999</v>
      </c>
      <c r="Q65" s="173" t="s">
        <v>369</v>
      </c>
      <c r="S65" s="171">
        <f>(D65*D58+E65*E58+F65*F58+G65*G58+H65*H58+I65*I58+J65*J58+K65*K58+L65*L58+M65*M58+O65*O58+N58*N65)/Q58</f>
        <v>5.4923282813814787</v>
      </c>
    </row>
    <row r="68" spans="2:20" x14ac:dyDescent="0.25">
      <c r="B68" s="159" t="s">
        <v>165</v>
      </c>
      <c r="N68" s="159">
        <v>295.73900000000003</v>
      </c>
      <c r="O68" s="159">
        <v>401.6</v>
      </c>
      <c r="Q68" s="159">
        <f>SUM(D68:O68)</f>
        <v>697.33900000000006</v>
      </c>
    </row>
    <row r="69" spans="2:20" x14ac:dyDescent="0.25">
      <c r="B69" s="159" t="s">
        <v>388</v>
      </c>
      <c r="N69" s="159">
        <v>58140</v>
      </c>
      <c r="O69" s="159">
        <v>74454</v>
      </c>
      <c r="Q69" s="159">
        <f t="shared" ref="Q69:Q72" si="29">SUM(D69:O69)</f>
        <v>132594</v>
      </c>
      <c r="R69" s="159">
        <f>Q69/Q68</f>
        <v>190.14281432703461</v>
      </c>
      <c r="S69" s="159">
        <f>R69+R70</f>
        <v>346.57320184300602</v>
      </c>
      <c r="T69" s="159">
        <v>310</v>
      </c>
    </row>
    <row r="70" spans="2:20" x14ac:dyDescent="0.25">
      <c r="B70" s="159" t="s">
        <v>363</v>
      </c>
      <c r="N70" s="159">
        <v>44057.810000000005</v>
      </c>
      <c r="O70" s="159">
        <v>65027.200000000004</v>
      </c>
      <c r="Q70" s="159">
        <f t="shared" si="29"/>
        <v>109085.01000000001</v>
      </c>
      <c r="R70" s="159">
        <f>Q70/Q68</f>
        <v>156.43038751597143</v>
      </c>
    </row>
    <row r="71" spans="2:20" x14ac:dyDescent="0.25">
      <c r="B71" s="159" t="s">
        <v>389</v>
      </c>
      <c r="N71" s="159">
        <v>220.44300000000001</v>
      </c>
      <c r="O71" s="159">
        <v>310.61700000000002</v>
      </c>
      <c r="Q71" s="159">
        <f t="shared" si="29"/>
        <v>531.06000000000006</v>
      </c>
      <c r="R71" s="159">
        <f>Q71/Q68</f>
        <v>0.76155212887849388</v>
      </c>
    </row>
    <row r="72" spans="2:20" x14ac:dyDescent="0.25">
      <c r="B72" s="159" t="s">
        <v>365</v>
      </c>
      <c r="N72" s="159">
        <v>33752.106249484474</v>
      </c>
      <c r="O72" s="159">
        <v>24937.17719661312</v>
      </c>
      <c r="Q72" s="159">
        <f t="shared" si="29"/>
        <v>58689.283446097594</v>
      </c>
      <c r="R72" s="159">
        <f>Q72/Q68</f>
        <v>84.161768445616246</v>
      </c>
      <c r="T72" s="159">
        <v>65</v>
      </c>
    </row>
    <row r="73" spans="2:20" x14ac:dyDescent="0.25">
      <c r="B73" s="159" t="s">
        <v>366</v>
      </c>
      <c r="N73" s="159">
        <v>3</v>
      </c>
      <c r="O73" s="159">
        <v>4</v>
      </c>
    </row>
    <row r="74" spans="2:20" x14ac:dyDescent="0.25">
      <c r="B74" s="159" t="s">
        <v>367</v>
      </c>
      <c r="N74" s="159">
        <f t="shared" ref="N74:O74" si="30">N73*24</f>
        <v>72</v>
      </c>
      <c r="O74" s="159">
        <f t="shared" si="30"/>
        <v>96</v>
      </c>
    </row>
    <row r="75" spans="2:20" x14ac:dyDescent="0.25">
      <c r="B75" s="159" t="s">
        <v>368</v>
      </c>
      <c r="N75" s="167">
        <f t="shared" ref="N75:O75" si="31">N68/N74</f>
        <v>4.1074861111111112</v>
      </c>
      <c r="O75" s="167">
        <f t="shared" si="31"/>
        <v>4.1833333333333336</v>
      </c>
      <c r="Q75" s="173" t="s">
        <v>369</v>
      </c>
      <c r="S75" s="171">
        <f>(D75*D68+E75*E68+F75*F68+G75*G68+H75*H68+I75*I68+J75*J68+K75*K68+L75*L68+M75*M68+O75*O68+N68*N75)/Q68</f>
        <v>4.1511667950316209</v>
      </c>
    </row>
    <row r="78" spans="2:20" ht="15" customHeight="1" x14ac:dyDescent="0.25">
      <c r="B78" s="159" t="s">
        <v>393</v>
      </c>
      <c r="D78" s="159">
        <v>469.44200000000001</v>
      </c>
      <c r="E78" s="159">
        <v>501.43399999999997</v>
      </c>
      <c r="O78" s="159">
        <v>994.9378999999999</v>
      </c>
      <c r="Q78" s="159">
        <f t="shared" ref="Q78:Q82" si="32">SUM(D78:O78)</f>
        <v>1965.8138999999999</v>
      </c>
    </row>
    <row r="79" spans="2:20" x14ac:dyDescent="0.25">
      <c r="B79" s="159" t="s">
        <v>388</v>
      </c>
      <c r="D79" s="159">
        <v>53519</v>
      </c>
      <c r="E79" s="159">
        <v>60059</v>
      </c>
      <c r="O79" s="159">
        <v>166867</v>
      </c>
      <c r="Q79" s="159">
        <f t="shared" si="32"/>
        <v>280445</v>
      </c>
      <c r="R79" s="159">
        <f>Q79/Q78</f>
        <v>142.66101180788274</v>
      </c>
      <c r="S79" s="159">
        <f>R79+R80</f>
        <v>389.70287980973177</v>
      </c>
      <c r="T79" s="159">
        <v>310</v>
      </c>
    </row>
    <row r="80" spans="2:20" x14ac:dyDescent="0.25">
      <c r="B80" s="159" t="s">
        <v>363</v>
      </c>
      <c r="D80" s="159">
        <v>197534</v>
      </c>
      <c r="E80" s="159">
        <v>164171</v>
      </c>
      <c r="O80" s="159">
        <v>123933.338</v>
      </c>
      <c r="Q80" s="159">
        <f t="shared" si="32"/>
        <v>485638.33799999999</v>
      </c>
      <c r="R80" s="159">
        <f>Q80/Q78</f>
        <v>247.04186800184902</v>
      </c>
    </row>
    <row r="81" spans="2:20" x14ac:dyDescent="0.25">
      <c r="B81" s="159" t="s">
        <v>389</v>
      </c>
      <c r="D81" s="159">
        <v>325.33100000000002</v>
      </c>
      <c r="E81" s="159">
        <v>287.42</v>
      </c>
      <c r="O81" s="159">
        <v>719.21</v>
      </c>
      <c r="Q81" s="159">
        <f t="shared" si="32"/>
        <v>1331.961</v>
      </c>
      <c r="R81" s="159">
        <f>Q81/Q78</f>
        <v>0.67756210290302665</v>
      </c>
    </row>
    <row r="82" spans="2:20" x14ac:dyDescent="0.25">
      <c r="B82" s="159" t="s">
        <v>365</v>
      </c>
      <c r="D82" s="159">
        <v>45887.309830422586</v>
      </c>
      <c r="E82" s="159">
        <v>45334.498148722378</v>
      </c>
      <c r="O82" s="159">
        <v>49121.109035411573</v>
      </c>
      <c r="Q82" s="159">
        <f t="shared" si="32"/>
        <v>140342.91701455653</v>
      </c>
      <c r="R82" s="159">
        <f>Q82/Q78</f>
        <v>71.391761455423904</v>
      </c>
      <c r="T82" s="159">
        <v>65</v>
      </c>
    </row>
    <row r="83" spans="2:20" x14ac:dyDescent="0.25">
      <c r="B83" s="159" t="s">
        <v>366</v>
      </c>
      <c r="D83" s="159">
        <v>2.9</v>
      </c>
      <c r="E83" s="159">
        <v>2.93</v>
      </c>
      <c r="O83" s="159">
        <v>8</v>
      </c>
    </row>
    <row r="84" spans="2:20" ht="15" customHeight="1" x14ac:dyDescent="0.25">
      <c r="B84" s="159" t="s">
        <v>367</v>
      </c>
      <c r="D84" s="159">
        <f>D83*24</f>
        <v>69.599999999999994</v>
      </c>
      <c r="E84" s="159">
        <f>E83*24</f>
        <v>70.320000000000007</v>
      </c>
      <c r="O84" s="159">
        <f>O83*24</f>
        <v>192</v>
      </c>
    </row>
    <row r="85" spans="2:20" x14ac:dyDescent="0.25">
      <c r="B85" s="159" t="s">
        <v>368</v>
      </c>
      <c r="D85" s="167">
        <f>D78/D84</f>
        <v>6.7448563218390811</v>
      </c>
      <c r="E85" s="167">
        <f>E78/E84</f>
        <v>7.1307451649601807</v>
      </c>
      <c r="O85" s="167">
        <f>O78/O84</f>
        <v>5.1819682291666664</v>
      </c>
      <c r="Q85" s="173" t="s">
        <v>369</v>
      </c>
      <c r="S85" s="171">
        <f>(D85*D78+E85*E78+F85*F78+G85*G78+H85*H78+I85*I78+J85*J78+K85*K78+L85*L78+M85*M78+O85*O78+N78*N85)/Q78</f>
        <v>6.052278651746855</v>
      </c>
    </row>
    <row r="87" spans="2:20" x14ac:dyDescent="0.25">
      <c r="B87" s="159" t="s">
        <v>219</v>
      </c>
      <c r="E87" s="159">
        <v>404.04600000000005</v>
      </c>
      <c r="J87" s="159">
        <v>419.63400000000001</v>
      </c>
      <c r="Q87" s="159">
        <f t="shared" ref="Q87:Q91" si="33">SUM(D87:O87)</f>
        <v>823.68000000000006</v>
      </c>
    </row>
    <row r="88" spans="2:20" x14ac:dyDescent="0.25">
      <c r="B88" s="159" t="s">
        <v>388</v>
      </c>
      <c r="E88" s="159">
        <v>88690</v>
      </c>
      <c r="J88" s="159">
        <v>62053</v>
      </c>
      <c r="Q88" s="159">
        <f t="shared" si="33"/>
        <v>150743</v>
      </c>
      <c r="R88" s="159">
        <f>Q88/Q87</f>
        <v>183.01160644910644</v>
      </c>
      <c r="S88" s="163">
        <f>R88+R89</f>
        <v>377.71925990675987</v>
      </c>
      <c r="T88" s="159">
        <v>310</v>
      </c>
    </row>
    <row r="89" spans="2:20" ht="18.75" x14ac:dyDescent="0.3">
      <c r="B89" s="159" t="s">
        <v>363</v>
      </c>
      <c r="E89" s="159">
        <v>95714</v>
      </c>
      <c r="J89" s="159">
        <v>64662.8</v>
      </c>
      <c r="Q89" s="159">
        <f t="shared" si="33"/>
        <v>160376.79999999999</v>
      </c>
      <c r="R89" s="159">
        <f>Q89/Q87</f>
        <v>194.70765345765344</v>
      </c>
      <c r="S89" s="177"/>
    </row>
    <row r="90" spans="2:20" x14ac:dyDescent="0.25">
      <c r="B90" s="159" t="s">
        <v>389</v>
      </c>
      <c r="E90" s="159">
        <v>320.14600000000007</v>
      </c>
      <c r="J90" s="159">
        <v>290.35400000000004</v>
      </c>
      <c r="Q90" s="159">
        <f t="shared" si="33"/>
        <v>610.50000000000011</v>
      </c>
      <c r="R90" s="159">
        <f>Q90/Q87</f>
        <v>0.74118589743589747</v>
      </c>
    </row>
    <row r="91" spans="2:20" x14ac:dyDescent="0.25">
      <c r="B91" s="159" t="s">
        <v>365</v>
      </c>
      <c r="E91" s="159">
        <v>54431.69571874362</v>
      </c>
      <c r="J91" s="159">
        <v>24335.617192057711</v>
      </c>
      <c r="Q91" s="159">
        <f t="shared" si="33"/>
        <v>78767.312910801324</v>
      </c>
      <c r="R91" s="159">
        <f>Q91/Q87</f>
        <v>95.62853645930619</v>
      </c>
      <c r="T91" s="159">
        <v>65</v>
      </c>
    </row>
    <row r="92" spans="2:20" x14ac:dyDescent="0.25">
      <c r="B92" s="159" t="s">
        <v>366</v>
      </c>
      <c r="E92" s="159">
        <v>3</v>
      </c>
      <c r="J92" s="159">
        <v>3</v>
      </c>
    </row>
    <row r="93" spans="2:20" x14ac:dyDescent="0.25">
      <c r="B93" s="159" t="s">
        <v>367</v>
      </c>
      <c r="E93" s="159">
        <f>E92*24</f>
        <v>72</v>
      </c>
      <c r="J93" s="159">
        <f>J92*24</f>
        <v>72</v>
      </c>
    </row>
    <row r="94" spans="2:20" x14ac:dyDescent="0.25">
      <c r="B94" s="159" t="s">
        <v>368</v>
      </c>
      <c r="E94" s="167">
        <f>E87/E93</f>
        <v>5.6117500000000007</v>
      </c>
      <c r="J94" s="167">
        <f>J87/J93</f>
        <v>5.8282500000000006</v>
      </c>
      <c r="Q94" s="173" t="s">
        <v>369</v>
      </c>
      <c r="S94" s="171">
        <f>(D94*D87+E94*E87+F94*F87+G94*G87+H94*H87+I94*I87+J94*J87+K94*K87+L94*L87+M94*M87+O94*O87+N87*N94)/Q87</f>
        <v>5.7220486123251755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3"/>
  <sheetViews>
    <sheetView zoomScale="50" zoomScaleNormal="50" workbookViewId="0">
      <selection activeCell="S23" activeCellId="1" sqref="V7 S23"/>
    </sheetView>
  </sheetViews>
  <sheetFormatPr defaultRowHeight="15" x14ac:dyDescent="0.2"/>
  <cols>
    <col min="1" max="1" width="13.42578125" style="2" customWidth="1"/>
    <col min="2" max="2" width="5.140625" style="2" bestFit="1" customWidth="1"/>
    <col min="3" max="3" width="17.5703125" style="2" customWidth="1"/>
    <col min="4" max="4" width="8.28515625" style="3" customWidth="1"/>
    <col min="5" max="5" width="9.140625" style="2"/>
    <col min="6" max="6" width="13.140625" style="2" bestFit="1" customWidth="1"/>
    <col min="7" max="7" width="48.28515625" style="2" bestFit="1" customWidth="1"/>
    <col min="8" max="8" width="14.85546875" style="2" customWidth="1"/>
    <col min="9" max="9" width="9.28515625" style="2" customWidth="1"/>
    <col min="10" max="11" width="11.28515625" style="2" customWidth="1"/>
    <col min="12" max="12" width="5" style="2" customWidth="1"/>
    <col min="13" max="13" width="9.5703125" style="2" customWidth="1"/>
    <col min="14" max="14" width="5.140625" style="2" bestFit="1" customWidth="1"/>
    <col min="15" max="15" width="17.5703125" style="2" customWidth="1"/>
    <col min="16" max="16" width="8.28515625" style="3" customWidth="1"/>
    <col min="17" max="17" width="9.140625" style="3"/>
    <col min="18" max="18" width="10" style="2" customWidth="1"/>
    <col min="19" max="19" width="28.85546875" style="2" customWidth="1"/>
    <col min="20" max="20" width="14.85546875" style="2" customWidth="1"/>
    <col min="21" max="21" width="9.28515625" style="2" customWidth="1"/>
    <col min="22" max="22" width="12" style="2" customWidth="1"/>
    <col min="23" max="23" width="11.28515625" style="2" customWidth="1"/>
    <col min="24" max="24" width="9.140625" style="2"/>
    <col min="25" max="25" width="9" style="2" customWidth="1"/>
    <col min="26" max="26" width="5.140625" style="2" bestFit="1" customWidth="1"/>
    <col min="27" max="27" width="17.5703125" style="2" customWidth="1"/>
    <col min="28" max="28" width="8.28515625" style="2" customWidth="1"/>
    <col min="29" max="29" width="9.140625" style="2"/>
    <col min="30" max="30" width="10" style="2" customWidth="1"/>
    <col min="31" max="31" width="18" style="2" customWidth="1"/>
    <col min="32" max="32" width="14.85546875" style="2" customWidth="1"/>
    <col min="33" max="33" width="9.28515625" style="2" customWidth="1"/>
    <col min="34" max="34" width="12" style="2" customWidth="1"/>
    <col min="35" max="35" width="11.28515625" style="2" customWidth="1"/>
    <col min="36" max="36" width="9.140625" style="2"/>
    <col min="37" max="37" width="9" style="2" customWidth="1"/>
    <col min="38" max="38" width="5.140625" style="2" bestFit="1" customWidth="1"/>
    <col min="39" max="39" width="17.5703125" style="2" customWidth="1"/>
    <col min="40" max="40" width="8.28515625" style="3" customWidth="1"/>
    <col min="41" max="41" width="9.140625" style="3"/>
    <col min="42" max="42" width="10" style="2" customWidth="1"/>
    <col min="43" max="43" width="35.85546875" style="2" customWidth="1"/>
    <col min="44" max="44" width="14.85546875" style="2" customWidth="1"/>
    <col min="45" max="45" width="9.28515625" style="2" customWidth="1"/>
    <col min="46" max="46" width="12" style="2" customWidth="1"/>
    <col min="47" max="47" width="11.28515625" style="2" customWidth="1"/>
    <col min="48" max="256" width="9.140625" style="2"/>
    <col min="257" max="257" width="9.42578125" style="2" customWidth="1"/>
    <col min="258" max="258" width="5.140625" style="2" bestFit="1" customWidth="1"/>
    <col min="259" max="259" width="17.5703125" style="2" customWidth="1"/>
    <col min="260" max="260" width="8.28515625" style="2" customWidth="1"/>
    <col min="261" max="261" width="9.140625" style="2"/>
    <col min="262" max="262" width="13.140625" style="2" bestFit="1" customWidth="1"/>
    <col min="263" max="263" width="48.28515625" style="2" bestFit="1" customWidth="1"/>
    <col min="264" max="264" width="14.85546875" style="2" customWidth="1"/>
    <col min="265" max="265" width="9.28515625" style="2" customWidth="1"/>
    <col min="266" max="267" width="11.28515625" style="2" customWidth="1"/>
    <col min="268" max="268" width="5" style="2" customWidth="1"/>
    <col min="269" max="269" width="9.5703125" style="2" customWidth="1"/>
    <col min="270" max="270" width="5.140625" style="2" bestFit="1" customWidth="1"/>
    <col min="271" max="271" width="17.5703125" style="2" customWidth="1"/>
    <col min="272" max="272" width="8.28515625" style="2" customWidth="1"/>
    <col min="273" max="273" width="9.140625" style="2"/>
    <col min="274" max="274" width="10" style="2" customWidth="1"/>
    <col min="275" max="275" width="28.85546875" style="2" customWidth="1"/>
    <col min="276" max="276" width="14.85546875" style="2" customWidth="1"/>
    <col min="277" max="277" width="9.28515625" style="2" customWidth="1"/>
    <col min="278" max="278" width="12" style="2" customWidth="1"/>
    <col min="279" max="279" width="11.28515625" style="2" customWidth="1"/>
    <col min="280" max="280" width="9.140625" style="2"/>
    <col min="281" max="281" width="9" style="2" customWidth="1"/>
    <col min="282" max="282" width="5.140625" style="2" bestFit="1" customWidth="1"/>
    <col min="283" max="283" width="17.5703125" style="2" customWidth="1"/>
    <col min="284" max="284" width="8.28515625" style="2" customWidth="1"/>
    <col min="285" max="285" width="9.140625" style="2"/>
    <col min="286" max="286" width="10" style="2" customWidth="1"/>
    <col min="287" max="287" width="18" style="2" customWidth="1"/>
    <col min="288" max="288" width="14.85546875" style="2" customWidth="1"/>
    <col min="289" max="289" width="9.28515625" style="2" customWidth="1"/>
    <col min="290" max="290" width="12" style="2" customWidth="1"/>
    <col min="291" max="291" width="11.28515625" style="2" customWidth="1"/>
    <col min="292" max="512" width="9.140625" style="2"/>
    <col min="513" max="513" width="9.42578125" style="2" customWidth="1"/>
    <col min="514" max="514" width="5.140625" style="2" bestFit="1" customWidth="1"/>
    <col min="515" max="515" width="17.5703125" style="2" customWidth="1"/>
    <col min="516" max="516" width="8.28515625" style="2" customWidth="1"/>
    <col min="517" max="517" width="9.140625" style="2"/>
    <col min="518" max="518" width="13.140625" style="2" bestFit="1" customWidth="1"/>
    <col min="519" max="519" width="48.28515625" style="2" bestFit="1" customWidth="1"/>
    <col min="520" max="520" width="14.85546875" style="2" customWidth="1"/>
    <col min="521" max="521" width="9.28515625" style="2" customWidth="1"/>
    <col min="522" max="523" width="11.28515625" style="2" customWidth="1"/>
    <col min="524" max="524" width="5" style="2" customWidth="1"/>
    <col min="525" max="525" width="9.5703125" style="2" customWidth="1"/>
    <col min="526" max="526" width="5.140625" style="2" bestFit="1" customWidth="1"/>
    <col min="527" max="527" width="17.5703125" style="2" customWidth="1"/>
    <col min="528" max="528" width="8.28515625" style="2" customWidth="1"/>
    <col min="529" max="529" width="9.140625" style="2"/>
    <col min="530" max="530" width="10" style="2" customWidth="1"/>
    <col min="531" max="531" width="28.85546875" style="2" customWidth="1"/>
    <col min="532" max="532" width="14.85546875" style="2" customWidth="1"/>
    <col min="533" max="533" width="9.28515625" style="2" customWidth="1"/>
    <col min="534" max="534" width="12" style="2" customWidth="1"/>
    <col min="535" max="535" width="11.28515625" style="2" customWidth="1"/>
    <col min="536" max="536" width="9.140625" style="2"/>
    <col min="537" max="537" width="9" style="2" customWidth="1"/>
    <col min="538" max="538" width="5.140625" style="2" bestFit="1" customWidth="1"/>
    <col min="539" max="539" width="17.5703125" style="2" customWidth="1"/>
    <col min="540" max="540" width="8.28515625" style="2" customWidth="1"/>
    <col min="541" max="541" width="9.140625" style="2"/>
    <col min="542" max="542" width="10" style="2" customWidth="1"/>
    <col min="543" max="543" width="18" style="2" customWidth="1"/>
    <col min="544" max="544" width="14.85546875" style="2" customWidth="1"/>
    <col min="545" max="545" width="9.28515625" style="2" customWidth="1"/>
    <col min="546" max="546" width="12" style="2" customWidth="1"/>
    <col min="547" max="547" width="11.28515625" style="2" customWidth="1"/>
    <col min="548" max="768" width="9.140625" style="2"/>
    <col min="769" max="769" width="9.42578125" style="2" customWidth="1"/>
    <col min="770" max="770" width="5.140625" style="2" bestFit="1" customWidth="1"/>
    <col min="771" max="771" width="17.5703125" style="2" customWidth="1"/>
    <col min="772" max="772" width="8.28515625" style="2" customWidth="1"/>
    <col min="773" max="773" width="9.140625" style="2"/>
    <col min="774" max="774" width="13.140625" style="2" bestFit="1" customWidth="1"/>
    <col min="775" max="775" width="48.28515625" style="2" bestFit="1" customWidth="1"/>
    <col min="776" max="776" width="14.85546875" style="2" customWidth="1"/>
    <col min="777" max="777" width="9.28515625" style="2" customWidth="1"/>
    <col min="778" max="779" width="11.28515625" style="2" customWidth="1"/>
    <col min="780" max="780" width="5" style="2" customWidth="1"/>
    <col min="781" max="781" width="9.5703125" style="2" customWidth="1"/>
    <col min="782" max="782" width="5.140625" style="2" bestFit="1" customWidth="1"/>
    <col min="783" max="783" width="17.5703125" style="2" customWidth="1"/>
    <col min="784" max="784" width="8.28515625" style="2" customWidth="1"/>
    <col min="785" max="785" width="9.140625" style="2"/>
    <col min="786" max="786" width="10" style="2" customWidth="1"/>
    <col min="787" max="787" width="28.85546875" style="2" customWidth="1"/>
    <col min="788" max="788" width="14.85546875" style="2" customWidth="1"/>
    <col min="789" max="789" width="9.28515625" style="2" customWidth="1"/>
    <col min="790" max="790" width="12" style="2" customWidth="1"/>
    <col min="791" max="791" width="11.28515625" style="2" customWidth="1"/>
    <col min="792" max="792" width="9.140625" style="2"/>
    <col min="793" max="793" width="9" style="2" customWidth="1"/>
    <col min="794" max="794" width="5.140625" style="2" bestFit="1" customWidth="1"/>
    <col min="795" max="795" width="17.5703125" style="2" customWidth="1"/>
    <col min="796" max="796" width="8.28515625" style="2" customWidth="1"/>
    <col min="797" max="797" width="9.140625" style="2"/>
    <col min="798" max="798" width="10" style="2" customWidth="1"/>
    <col min="799" max="799" width="18" style="2" customWidth="1"/>
    <col min="800" max="800" width="14.85546875" style="2" customWidth="1"/>
    <col min="801" max="801" width="9.28515625" style="2" customWidth="1"/>
    <col min="802" max="802" width="12" style="2" customWidth="1"/>
    <col min="803" max="803" width="11.28515625" style="2" customWidth="1"/>
    <col min="804" max="1024" width="9.140625" style="2"/>
    <col min="1025" max="1025" width="9.42578125" style="2" customWidth="1"/>
    <col min="1026" max="1026" width="5.140625" style="2" bestFit="1" customWidth="1"/>
    <col min="1027" max="1027" width="17.5703125" style="2" customWidth="1"/>
    <col min="1028" max="1028" width="8.28515625" style="2" customWidth="1"/>
    <col min="1029" max="1029" width="9.140625" style="2"/>
    <col min="1030" max="1030" width="13.140625" style="2" bestFit="1" customWidth="1"/>
    <col min="1031" max="1031" width="48.28515625" style="2" bestFit="1" customWidth="1"/>
    <col min="1032" max="1032" width="14.85546875" style="2" customWidth="1"/>
    <col min="1033" max="1033" width="9.28515625" style="2" customWidth="1"/>
    <col min="1034" max="1035" width="11.28515625" style="2" customWidth="1"/>
    <col min="1036" max="1036" width="5" style="2" customWidth="1"/>
    <col min="1037" max="1037" width="9.5703125" style="2" customWidth="1"/>
    <col min="1038" max="1038" width="5.140625" style="2" bestFit="1" customWidth="1"/>
    <col min="1039" max="1039" width="17.5703125" style="2" customWidth="1"/>
    <col min="1040" max="1040" width="8.28515625" style="2" customWidth="1"/>
    <col min="1041" max="1041" width="9.140625" style="2"/>
    <col min="1042" max="1042" width="10" style="2" customWidth="1"/>
    <col min="1043" max="1043" width="28.85546875" style="2" customWidth="1"/>
    <col min="1044" max="1044" width="14.85546875" style="2" customWidth="1"/>
    <col min="1045" max="1045" width="9.28515625" style="2" customWidth="1"/>
    <col min="1046" max="1046" width="12" style="2" customWidth="1"/>
    <col min="1047" max="1047" width="11.28515625" style="2" customWidth="1"/>
    <col min="1048" max="1048" width="9.140625" style="2"/>
    <col min="1049" max="1049" width="9" style="2" customWidth="1"/>
    <col min="1050" max="1050" width="5.140625" style="2" bestFit="1" customWidth="1"/>
    <col min="1051" max="1051" width="17.5703125" style="2" customWidth="1"/>
    <col min="1052" max="1052" width="8.28515625" style="2" customWidth="1"/>
    <col min="1053" max="1053" width="9.140625" style="2"/>
    <col min="1054" max="1054" width="10" style="2" customWidth="1"/>
    <col min="1055" max="1055" width="18" style="2" customWidth="1"/>
    <col min="1056" max="1056" width="14.85546875" style="2" customWidth="1"/>
    <col min="1057" max="1057" width="9.28515625" style="2" customWidth="1"/>
    <col min="1058" max="1058" width="12" style="2" customWidth="1"/>
    <col min="1059" max="1059" width="11.28515625" style="2" customWidth="1"/>
    <col min="1060" max="1280" width="9.140625" style="2"/>
    <col min="1281" max="1281" width="9.42578125" style="2" customWidth="1"/>
    <col min="1282" max="1282" width="5.140625" style="2" bestFit="1" customWidth="1"/>
    <col min="1283" max="1283" width="17.5703125" style="2" customWidth="1"/>
    <col min="1284" max="1284" width="8.28515625" style="2" customWidth="1"/>
    <col min="1285" max="1285" width="9.140625" style="2"/>
    <col min="1286" max="1286" width="13.140625" style="2" bestFit="1" customWidth="1"/>
    <col min="1287" max="1287" width="48.28515625" style="2" bestFit="1" customWidth="1"/>
    <col min="1288" max="1288" width="14.85546875" style="2" customWidth="1"/>
    <col min="1289" max="1289" width="9.28515625" style="2" customWidth="1"/>
    <col min="1290" max="1291" width="11.28515625" style="2" customWidth="1"/>
    <col min="1292" max="1292" width="5" style="2" customWidth="1"/>
    <col min="1293" max="1293" width="9.5703125" style="2" customWidth="1"/>
    <col min="1294" max="1294" width="5.140625" style="2" bestFit="1" customWidth="1"/>
    <col min="1295" max="1295" width="17.5703125" style="2" customWidth="1"/>
    <col min="1296" max="1296" width="8.28515625" style="2" customWidth="1"/>
    <col min="1297" max="1297" width="9.140625" style="2"/>
    <col min="1298" max="1298" width="10" style="2" customWidth="1"/>
    <col min="1299" max="1299" width="28.85546875" style="2" customWidth="1"/>
    <col min="1300" max="1300" width="14.85546875" style="2" customWidth="1"/>
    <col min="1301" max="1301" width="9.28515625" style="2" customWidth="1"/>
    <col min="1302" max="1302" width="12" style="2" customWidth="1"/>
    <col min="1303" max="1303" width="11.28515625" style="2" customWidth="1"/>
    <col min="1304" max="1304" width="9.140625" style="2"/>
    <col min="1305" max="1305" width="9" style="2" customWidth="1"/>
    <col min="1306" max="1306" width="5.140625" style="2" bestFit="1" customWidth="1"/>
    <col min="1307" max="1307" width="17.5703125" style="2" customWidth="1"/>
    <col min="1308" max="1308" width="8.28515625" style="2" customWidth="1"/>
    <col min="1309" max="1309" width="9.140625" style="2"/>
    <col min="1310" max="1310" width="10" style="2" customWidth="1"/>
    <col min="1311" max="1311" width="18" style="2" customWidth="1"/>
    <col min="1312" max="1312" width="14.85546875" style="2" customWidth="1"/>
    <col min="1313" max="1313" width="9.28515625" style="2" customWidth="1"/>
    <col min="1314" max="1314" width="12" style="2" customWidth="1"/>
    <col min="1315" max="1315" width="11.28515625" style="2" customWidth="1"/>
    <col min="1316" max="1536" width="9.140625" style="2"/>
    <col min="1537" max="1537" width="9.42578125" style="2" customWidth="1"/>
    <col min="1538" max="1538" width="5.140625" style="2" bestFit="1" customWidth="1"/>
    <col min="1539" max="1539" width="17.5703125" style="2" customWidth="1"/>
    <col min="1540" max="1540" width="8.28515625" style="2" customWidth="1"/>
    <col min="1541" max="1541" width="9.140625" style="2"/>
    <col min="1542" max="1542" width="13.140625" style="2" bestFit="1" customWidth="1"/>
    <col min="1543" max="1543" width="48.28515625" style="2" bestFit="1" customWidth="1"/>
    <col min="1544" max="1544" width="14.85546875" style="2" customWidth="1"/>
    <col min="1545" max="1545" width="9.28515625" style="2" customWidth="1"/>
    <col min="1546" max="1547" width="11.28515625" style="2" customWidth="1"/>
    <col min="1548" max="1548" width="5" style="2" customWidth="1"/>
    <col min="1549" max="1549" width="9.5703125" style="2" customWidth="1"/>
    <col min="1550" max="1550" width="5.140625" style="2" bestFit="1" customWidth="1"/>
    <col min="1551" max="1551" width="17.5703125" style="2" customWidth="1"/>
    <col min="1552" max="1552" width="8.28515625" style="2" customWidth="1"/>
    <col min="1553" max="1553" width="9.140625" style="2"/>
    <col min="1554" max="1554" width="10" style="2" customWidth="1"/>
    <col min="1555" max="1555" width="28.85546875" style="2" customWidth="1"/>
    <col min="1556" max="1556" width="14.85546875" style="2" customWidth="1"/>
    <col min="1557" max="1557" width="9.28515625" style="2" customWidth="1"/>
    <col min="1558" max="1558" width="12" style="2" customWidth="1"/>
    <col min="1559" max="1559" width="11.28515625" style="2" customWidth="1"/>
    <col min="1560" max="1560" width="9.140625" style="2"/>
    <col min="1561" max="1561" width="9" style="2" customWidth="1"/>
    <col min="1562" max="1562" width="5.140625" style="2" bestFit="1" customWidth="1"/>
    <col min="1563" max="1563" width="17.5703125" style="2" customWidth="1"/>
    <col min="1564" max="1564" width="8.28515625" style="2" customWidth="1"/>
    <col min="1565" max="1565" width="9.140625" style="2"/>
    <col min="1566" max="1566" width="10" style="2" customWidth="1"/>
    <col min="1567" max="1567" width="18" style="2" customWidth="1"/>
    <col min="1568" max="1568" width="14.85546875" style="2" customWidth="1"/>
    <col min="1569" max="1569" width="9.28515625" style="2" customWidth="1"/>
    <col min="1570" max="1570" width="12" style="2" customWidth="1"/>
    <col min="1571" max="1571" width="11.28515625" style="2" customWidth="1"/>
    <col min="1572" max="1792" width="9.140625" style="2"/>
    <col min="1793" max="1793" width="9.42578125" style="2" customWidth="1"/>
    <col min="1794" max="1794" width="5.140625" style="2" bestFit="1" customWidth="1"/>
    <col min="1795" max="1795" width="17.5703125" style="2" customWidth="1"/>
    <col min="1796" max="1796" width="8.28515625" style="2" customWidth="1"/>
    <col min="1797" max="1797" width="9.140625" style="2"/>
    <col min="1798" max="1798" width="13.140625" style="2" bestFit="1" customWidth="1"/>
    <col min="1799" max="1799" width="48.28515625" style="2" bestFit="1" customWidth="1"/>
    <col min="1800" max="1800" width="14.85546875" style="2" customWidth="1"/>
    <col min="1801" max="1801" width="9.28515625" style="2" customWidth="1"/>
    <col min="1802" max="1803" width="11.28515625" style="2" customWidth="1"/>
    <col min="1804" max="1804" width="5" style="2" customWidth="1"/>
    <col min="1805" max="1805" width="9.5703125" style="2" customWidth="1"/>
    <col min="1806" max="1806" width="5.140625" style="2" bestFit="1" customWidth="1"/>
    <col min="1807" max="1807" width="17.5703125" style="2" customWidth="1"/>
    <col min="1808" max="1808" width="8.28515625" style="2" customWidth="1"/>
    <col min="1809" max="1809" width="9.140625" style="2"/>
    <col min="1810" max="1810" width="10" style="2" customWidth="1"/>
    <col min="1811" max="1811" width="28.85546875" style="2" customWidth="1"/>
    <col min="1812" max="1812" width="14.85546875" style="2" customWidth="1"/>
    <col min="1813" max="1813" width="9.28515625" style="2" customWidth="1"/>
    <col min="1814" max="1814" width="12" style="2" customWidth="1"/>
    <col min="1815" max="1815" width="11.28515625" style="2" customWidth="1"/>
    <col min="1816" max="1816" width="9.140625" style="2"/>
    <col min="1817" max="1817" width="9" style="2" customWidth="1"/>
    <col min="1818" max="1818" width="5.140625" style="2" bestFit="1" customWidth="1"/>
    <col min="1819" max="1819" width="17.5703125" style="2" customWidth="1"/>
    <col min="1820" max="1820" width="8.28515625" style="2" customWidth="1"/>
    <col min="1821" max="1821" width="9.140625" style="2"/>
    <col min="1822" max="1822" width="10" style="2" customWidth="1"/>
    <col min="1823" max="1823" width="18" style="2" customWidth="1"/>
    <col min="1824" max="1824" width="14.85546875" style="2" customWidth="1"/>
    <col min="1825" max="1825" width="9.28515625" style="2" customWidth="1"/>
    <col min="1826" max="1826" width="12" style="2" customWidth="1"/>
    <col min="1827" max="1827" width="11.28515625" style="2" customWidth="1"/>
    <col min="1828" max="2048" width="9.140625" style="2"/>
    <col min="2049" max="2049" width="9.42578125" style="2" customWidth="1"/>
    <col min="2050" max="2050" width="5.140625" style="2" bestFit="1" customWidth="1"/>
    <col min="2051" max="2051" width="17.5703125" style="2" customWidth="1"/>
    <col min="2052" max="2052" width="8.28515625" style="2" customWidth="1"/>
    <col min="2053" max="2053" width="9.140625" style="2"/>
    <col min="2054" max="2054" width="13.140625" style="2" bestFit="1" customWidth="1"/>
    <col min="2055" max="2055" width="48.28515625" style="2" bestFit="1" customWidth="1"/>
    <col min="2056" max="2056" width="14.85546875" style="2" customWidth="1"/>
    <col min="2057" max="2057" width="9.28515625" style="2" customWidth="1"/>
    <col min="2058" max="2059" width="11.28515625" style="2" customWidth="1"/>
    <col min="2060" max="2060" width="5" style="2" customWidth="1"/>
    <col min="2061" max="2061" width="9.5703125" style="2" customWidth="1"/>
    <col min="2062" max="2062" width="5.140625" style="2" bestFit="1" customWidth="1"/>
    <col min="2063" max="2063" width="17.5703125" style="2" customWidth="1"/>
    <col min="2064" max="2064" width="8.28515625" style="2" customWidth="1"/>
    <col min="2065" max="2065" width="9.140625" style="2"/>
    <col min="2066" max="2066" width="10" style="2" customWidth="1"/>
    <col min="2067" max="2067" width="28.85546875" style="2" customWidth="1"/>
    <col min="2068" max="2068" width="14.85546875" style="2" customWidth="1"/>
    <col min="2069" max="2069" width="9.28515625" style="2" customWidth="1"/>
    <col min="2070" max="2070" width="12" style="2" customWidth="1"/>
    <col min="2071" max="2071" width="11.28515625" style="2" customWidth="1"/>
    <col min="2072" max="2072" width="9.140625" style="2"/>
    <col min="2073" max="2073" width="9" style="2" customWidth="1"/>
    <col min="2074" max="2074" width="5.140625" style="2" bestFit="1" customWidth="1"/>
    <col min="2075" max="2075" width="17.5703125" style="2" customWidth="1"/>
    <col min="2076" max="2076" width="8.28515625" style="2" customWidth="1"/>
    <col min="2077" max="2077" width="9.140625" style="2"/>
    <col min="2078" max="2078" width="10" style="2" customWidth="1"/>
    <col min="2079" max="2079" width="18" style="2" customWidth="1"/>
    <col min="2080" max="2080" width="14.85546875" style="2" customWidth="1"/>
    <col min="2081" max="2081" width="9.28515625" style="2" customWidth="1"/>
    <col min="2082" max="2082" width="12" style="2" customWidth="1"/>
    <col min="2083" max="2083" width="11.28515625" style="2" customWidth="1"/>
    <col min="2084" max="2304" width="9.140625" style="2"/>
    <col min="2305" max="2305" width="9.42578125" style="2" customWidth="1"/>
    <col min="2306" max="2306" width="5.140625" style="2" bestFit="1" customWidth="1"/>
    <col min="2307" max="2307" width="17.5703125" style="2" customWidth="1"/>
    <col min="2308" max="2308" width="8.28515625" style="2" customWidth="1"/>
    <col min="2309" max="2309" width="9.140625" style="2"/>
    <col min="2310" max="2310" width="13.140625" style="2" bestFit="1" customWidth="1"/>
    <col min="2311" max="2311" width="48.28515625" style="2" bestFit="1" customWidth="1"/>
    <col min="2312" max="2312" width="14.85546875" style="2" customWidth="1"/>
    <col min="2313" max="2313" width="9.28515625" style="2" customWidth="1"/>
    <col min="2314" max="2315" width="11.28515625" style="2" customWidth="1"/>
    <col min="2316" max="2316" width="5" style="2" customWidth="1"/>
    <col min="2317" max="2317" width="9.5703125" style="2" customWidth="1"/>
    <col min="2318" max="2318" width="5.140625" style="2" bestFit="1" customWidth="1"/>
    <col min="2319" max="2319" width="17.5703125" style="2" customWidth="1"/>
    <col min="2320" max="2320" width="8.28515625" style="2" customWidth="1"/>
    <col min="2321" max="2321" width="9.140625" style="2"/>
    <col min="2322" max="2322" width="10" style="2" customWidth="1"/>
    <col min="2323" max="2323" width="28.85546875" style="2" customWidth="1"/>
    <col min="2324" max="2324" width="14.85546875" style="2" customWidth="1"/>
    <col min="2325" max="2325" width="9.28515625" style="2" customWidth="1"/>
    <col min="2326" max="2326" width="12" style="2" customWidth="1"/>
    <col min="2327" max="2327" width="11.28515625" style="2" customWidth="1"/>
    <col min="2328" max="2328" width="9.140625" style="2"/>
    <col min="2329" max="2329" width="9" style="2" customWidth="1"/>
    <col min="2330" max="2330" width="5.140625" style="2" bestFit="1" customWidth="1"/>
    <col min="2331" max="2331" width="17.5703125" style="2" customWidth="1"/>
    <col min="2332" max="2332" width="8.28515625" style="2" customWidth="1"/>
    <col min="2333" max="2333" width="9.140625" style="2"/>
    <col min="2334" max="2334" width="10" style="2" customWidth="1"/>
    <col min="2335" max="2335" width="18" style="2" customWidth="1"/>
    <col min="2336" max="2336" width="14.85546875" style="2" customWidth="1"/>
    <col min="2337" max="2337" width="9.28515625" style="2" customWidth="1"/>
    <col min="2338" max="2338" width="12" style="2" customWidth="1"/>
    <col min="2339" max="2339" width="11.28515625" style="2" customWidth="1"/>
    <col min="2340" max="2560" width="9.140625" style="2"/>
    <col min="2561" max="2561" width="9.42578125" style="2" customWidth="1"/>
    <col min="2562" max="2562" width="5.140625" style="2" bestFit="1" customWidth="1"/>
    <col min="2563" max="2563" width="17.5703125" style="2" customWidth="1"/>
    <col min="2564" max="2564" width="8.28515625" style="2" customWidth="1"/>
    <col min="2565" max="2565" width="9.140625" style="2"/>
    <col min="2566" max="2566" width="13.140625" style="2" bestFit="1" customWidth="1"/>
    <col min="2567" max="2567" width="48.28515625" style="2" bestFit="1" customWidth="1"/>
    <col min="2568" max="2568" width="14.85546875" style="2" customWidth="1"/>
    <col min="2569" max="2569" width="9.28515625" style="2" customWidth="1"/>
    <col min="2570" max="2571" width="11.28515625" style="2" customWidth="1"/>
    <col min="2572" max="2572" width="5" style="2" customWidth="1"/>
    <col min="2573" max="2573" width="9.5703125" style="2" customWidth="1"/>
    <col min="2574" max="2574" width="5.140625" style="2" bestFit="1" customWidth="1"/>
    <col min="2575" max="2575" width="17.5703125" style="2" customWidth="1"/>
    <col min="2576" max="2576" width="8.28515625" style="2" customWidth="1"/>
    <col min="2577" max="2577" width="9.140625" style="2"/>
    <col min="2578" max="2578" width="10" style="2" customWidth="1"/>
    <col min="2579" max="2579" width="28.85546875" style="2" customWidth="1"/>
    <col min="2580" max="2580" width="14.85546875" style="2" customWidth="1"/>
    <col min="2581" max="2581" width="9.28515625" style="2" customWidth="1"/>
    <col min="2582" max="2582" width="12" style="2" customWidth="1"/>
    <col min="2583" max="2583" width="11.28515625" style="2" customWidth="1"/>
    <col min="2584" max="2584" width="9.140625" style="2"/>
    <col min="2585" max="2585" width="9" style="2" customWidth="1"/>
    <col min="2586" max="2586" width="5.140625" style="2" bestFit="1" customWidth="1"/>
    <col min="2587" max="2587" width="17.5703125" style="2" customWidth="1"/>
    <col min="2588" max="2588" width="8.28515625" style="2" customWidth="1"/>
    <col min="2589" max="2589" width="9.140625" style="2"/>
    <col min="2590" max="2590" width="10" style="2" customWidth="1"/>
    <col min="2591" max="2591" width="18" style="2" customWidth="1"/>
    <col min="2592" max="2592" width="14.85546875" style="2" customWidth="1"/>
    <col min="2593" max="2593" width="9.28515625" style="2" customWidth="1"/>
    <col min="2594" max="2594" width="12" style="2" customWidth="1"/>
    <col min="2595" max="2595" width="11.28515625" style="2" customWidth="1"/>
    <col min="2596" max="2816" width="9.140625" style="2"/>
    <col min="2817" max="2817" width="9.42578125" style="2" customWidth="1"/>
    <col min="2818" max="2818" width="5.140625" style="2" bestFit="1" customWidth="1"/>
    <col min="2819" max="2819" width="17.5703125" style="2" customWidth="1"/>
    <col min="2820" max="2820" width="8.28515625" style="2" customWidth="1"/>
    <col min="2821" max="2821" width="9.140625" style="2"/>
    <col min="2822" max="2822" width="13.140625" style="2" bestFit="1" customWidth="1"/>
    <col min="2823" max="2823" width="48.28515625" style="2" bestFit="1" customWidth="1"/>
    <col min="2824" max="2824" width="14.85546875" style="2" customWidth="1"/>
    <col min="2825" max="2825" width="9.28515625" style="2" customWidth="1"/>
    <col min="2826" max="2827" width="11.28515625" style="2" customWidth="1"/>
    <col min="2828" max="2828" width="5" style="2" customWidth="1"/>
    <col min="2829" max="2829" width="9.5703125" style="2" customWidth="1"/>
    <col min="2830" max="2830" width="5.140625" style="2" bestFit="1" customWidth="1"/>
    <col min="2831" max="2831" width="17.5703125" style="2" customWidth="1"/>
    <col min="2832" max="2832" width="8.28515625" style="2" customWidth="1"/>
    <col min="2833" max="2833" width="9.140625" style="2"/>
    <col min="2834" max="2834" width="10" style="2" customWidth="1"/>
    <col min="2835" max="2835" width="28.85546875" style="2" customWidth="1"/>
    <col min="2836" max="2836" width="14.85546875" style="2" customWidth="1"/>
    <col min="2837" max="2837" width="9.28515625" style="2" customWidth="1"/>
    <col min="2838" max="2838" width="12" style="2" customWidth="1"/>
    <col min="2839" max="2839" width="11.28515625" style="2" customWidth="1"/>
    <col min="2840" max="2840" width="9.140625" style="2"/>
    <col min="2841" max="2841" width="9" style="2" customWidth="1"/>
    <col min="2842" max="2842" width="5.140625" style="2" bestFit="1" customWidth="1"/>
    <col min="2843" max="2843" width="17.5703125" style="2" customWidth="1"/>
    <col min="2844" max="2844" width="8.28515625" style="2" customWidth="1"/>
    <col min="2845" max="2845" width="9.140625" style="2"/>
    <col min="2846" max="2846" width="10" style="2" customWidth="1"/>
    <col min="2847" max="2847" width="18" style="2" customWidth="1"/>
    <col min="2848" max="2848" width="14.85546875" style="2" customWidth="1"/>
    <col min="2849" max="2849" width="9.28515625" style="2" customWidth="1"/>
    <col min="2850" max="2850" width="12" style="2" customWidth="1"/>
    <col min="2851" max="2851" width="11.28515625" style="2" customWidth="1"/>
    <col min="2852" max="3072" width="9.140625" style="2"/>
    <col min="3073" max="3073" width="9.42578125" style="2" customWidth="1"/>
    <col min="3074" max="3074" width="5.140625" style="2" bestFit="1" customWidth="1"/>
    <col min="3075" max="3075" width="17.5703125" style="2" customWidth="1"/>
    <col min="3076" max="3076" width="8.28515625" style="2" customWidth="1"/>
    <col min="3077" max="3077" width="9.140625" style="2"/>
    <col min="3078" max="3078" width="13.140625" style="2" bestFit="1" customWidth="1"/>
    <col min="3079" max="3079" width="48.28515625" style="2" bestFit="1" customWidth="1"/>
    <col min="3080" max="3080" width="14.85546875" style="2" customWidth="1"/>
    <col min="3081" max="3081" width="9.28515625" style="2" customWidth="1"/>
    <col min="3082" max="3083" width="11.28515625" style="2" customWidth="1"/>
    <col min="3084" max="3084" width="5" style="2" customWidth="1"/>
    <col min="3085" max="3085" width="9.5703125" style="2" customWidth="1"/>
    <col min="3086" max="3086" width="5.140625" style="2" bestFit="1" customWidth="1"/>
    <col min="3087" max="3087" width="17.5703125" style="2" customWidth="1"/>
    <col min="3088" max="3088" width="8.28515625" style="2" customWidth="1"/>
    <col min="3089" max="3089" width="9.140625" style="2"/>
    <col min="3090" max="3090" width="10" style="2" customWidth="1"/>
    <col min="3091" max="3091" width="28.85546875" style="2" customWidth="1"/>
    <col min="3092" max="3092" width="14.85546875" style="2" customWidth="1"/>
    <col min="3093" max="3093" width="9.28515625" style="2" customWidth="1"/>
    <col min="3094" max="3094" width="12" style="2" customWidth="1"/>
    <col min="3095" max="3095" width="11.28515625" style="2" customWidth="1"/>
    <col min="3096" max="3096" width="9.140625" style="2"/>
    <col min="3097" max="3097" width="9" style="2" customWidth="1"/>
    <col min="3098" max="3098" width="5.140625" style="2" bestFit="1" customWidth="1"/>
    <col min="3099" max="3099" width="17.5703125" style="2" customWidth="1"/>
    <col min="3100" max="3100" width="8.28515625" style="2" customWidth="1"/>
    <col min="3101" max="3101" width="9.140625" style="2"/>
    <col min="3102" max="3102" width="10" style="2" customWidth="1"/>
    <col min="3103" max="3103" width="18" style="2" customWidth="1"/>
    <col min="3104" max="3104" width="14.85546875" style="2" customWidth="1"/>
    <col min="3105" max="3105" width="9.28515625" style="2" customWidth="1"/>
    <col min="3106" max="3106" width="12" style="2" customWidth="1"/>
    <col min="3107" max="3107" width="11.28515625" style="2" customWidth="1"/>
    <col min="3108" max="3328" width="9.140625" style="2"/>
    <col min="3329" max="3329" width="9.42578125" style="2" customWidth="1"/>
    <col min="3330" max="3330" width="5.140625" style="2" bestFit="1" customWidth="1"/>
    <col min="3331" max="3331" width="17.5703125" style="2" customWidth="1"/>
    <col min="3332" max="3332" width="8.28515625" style="2" customWidth="1"/>
    <col min="3333" max="3333" width="9.140625" style="2"/>
    <col min="3334" max="3334" width="13.140625" style="2" bestFit="1" customWidth="1"/>
    <col min="3335" max="3335" width="48.28515625" style="2" bestFit="1" customWidth="1"/>
    <col min="3336" max="3336" width="14.85546875" style="2" customWidth="1"/>
    <col min="3337" max="3337" width="9.28515625" style="2" customWidth="1"/>
    <col min="3338" max="3339" width="11.28515625" style="2" customWidth="1"/>
    <col min="3340" max="3340" width="5" style="2" customWidth="1"/>
    <col min="3341" max="3341" width="9.5703125" style="2" customWidth="1"/>
    <col min="3342" max="3342" width="5.140625" style="2" bestFit="1" customWidth="1"/>
    <col min="3343" max="3343" width="17.5703125" style="2" customWidth="1"/>
    <col min="3344" max="3344" width="8.28515625" style="2" customWidth="1"/>
    <col min="3345" max="3345" width="9.140625" style="2"/>
    <col min="3346" max="3346" width="10" style="2" customWidth="1"/>
    <col min="3347" max="3347" width="28.85546875" style="2" customWidth="1"/>
    <col min="3348" max="3348" width="14.85546875" style="2" customWidth="1"/>
    <col min="3349" max="3349" width="9.28515625" style="2" customWidth="1"/>
    <col min="3350" max="3350" width="12" style="2" customWidth="1"/>
    <col min="3351" max="3351" width="11.28515625" style="2" customWidth="1"/>
    <col min="3352" max="3352" width="9.140625" style="2"/>
    <col min="3353" max="3353" width="9" style="2" customWidth="1"/>
    <col min="3354" max="3354" width="5.140625" style="2" bestFit="1" customWidth="1"/>
    <col min="3355" max="3355" width="17.5703125" style="2" customWidth="1"/>
    <col min="3356" max="3356" width="8.28515625" style="2" customWidth="1"/>
    <col min="3357" max="3357" width="9.140625" style="2"/>
    <col min="3358" max="3358" width="10" style="2" customWidth="1"/>
    <col min="3359" max="3359" width="18" style="2" customWidth="1"/>
    <col min="3360" max="3360" width="14.85546875" style="2" customWidth="1"/>
    <col min="3361" max="3361" width="9.28515625" style="2" customWidth="1"/>
    <col min="3362" max="3362" width="12" style="2" customWidth="1"/>
    <col min="3363" max="3363" width="11.28515625" style="2" customWidth="1"/>
    <col min="3364" max="3584" width="9.140625" style="2"/>
    <col min="3585" max="3585" width="9.42578125" style="2" customWidth="1"/>
    <col min="3586" max="3586" width="5.140625" style="2" bestFit="1" customWidth="1"/>
    <col min="3587" max="3587" width="17.5703125" style="2" customWidth="1"/>
    <col min="3588" max="3588" width="8.28515625" style="2" customWidth="1"/>
    <col min="3589" max="3589" width="9.140625" style="2"/>
    <col min="3590" max="3590" width="13.140625" style="2" bestFit="1" customWidth="1"/>
    <col min="3591" max="3591" width="48.28515625" style="2" bestFit="1" customWidth="1"/>
    <col min="3592" max="3592" width="14.85546875" style="2" customWidth="1"/>
    <col min="3593" max="3593" width="9.28515625" style="2" customWidth="1"/>
    <col min="3594" max="3595" width="11.28515625" style="2" customWidth="1"/>
    <col min="3596" max="3596" width="5" style="2" customWidth="1"/>
    <col min="3597" max="3597" width="9.5703125" style="2" customWidth="1"/>
    <col min="3598" max="3598" width="5.140625" style="2" bestFit="1" customWidth="1"/>
    <col min="3599" max="3599" width="17.5703125" style="2" customWidth="1"/>
    <col min="3600" max="3600" width="8.28515625" style="2" customWidth="1"/>
    <col min="3601" max="3601" width="9.140625" style="2"/>
    <col min="3602" max="3602" width="10" style="2" customWidth="1"/>
    <col min="3603" max="3603" width="28.85546875" style="2" customWidth="1"/>
    <col min="3604" max="3604" width="14.85546875" style="2" customWidth="1"/>
    <col min="3605" max="3605" width="9.28515625" style="2" customWidth="1"/>
    <col min="3606" max="3606" width="12" style="2" customWidth="1"/>
    <col min="3607" max="3607" width="11.28515625" style="2" customWidth="1"/>
    <col min="3608" max="3608" width="9.140625" style="2"/>
    <col min="3609" max="3609" width="9" style="2" customWidth="1"/>
    <col min="3610" max="3610" width="5.140625" style="2" bestFit="1" customWidth="1"/>
    <col min="3611" max="3611" width="17.5703125" style="2" customWidth="1"/>
    <col min="3612" max="3612" width="8.28515625" style="2" customWidth="1"/>
    <col min="3613" max="3613" width="9.140625" style="2"/>
    <col min="3614" max="3614" width="10" style="2" customWidth="1"/>
    <col min="3615" max="3615" width="18" style="2" customWidth="1"/>
    <col min="3616" max="3616" width="14.85546875" style="2" customWidth="1"/>
    <col min="3617" max="3617" width="9.28515625" style="2" customWidth="1"/>
    <col min="3618" max="3618" width="12" style="2" customWidth="1"/>
    <col min="3619" max="3619" width="11.28515625" style="2" customWidth="1"/>
    <col min="3620" max="3840" width="9.140625" style="2"/>
    <col min="3841" max="3841" width="9.42578125" style="2" customWidth="1"/>
    <col min="3842" max="3842" width="5.140625" style="2" bestFit="1" customWidth="1"/>
    <col min="3843" max="3843" width="17.5703125" style="2" customWidth="1"/>
    <col min="3844" max="3844" width="8.28515625" style="2" customWidth="1"/>
    <col min="3845" max="3845" width="9.140625" style="2"/>
    <col min="3846" max="3846" width="13.140625" style="2" bestFit="1" customWidth="1"/>
    <col min="3847" max="3847" width="48.28515625" style="2" bestFit="1" customWidth="1"/>
    <col min="3848" max="3848" width="14.85546875" style="2" customWidth="1"/>
    <col min="3849" max="3849" width="9.28515625" style="2" customWidth="1"/>
    <col min="3850" max="3851" width="11.28515625" style="2" customWidth="1"/>
    <col min="3852" max="3852" width="5" style="2" customWidth="1"/>
    <col min="3853" max="3853" width="9.5703125" style="2" customWidth="1"/>
    <col min="3854" max="3854" width="5.140625" style="2" bestFit="1" customWidth="1"/>
    <col min="3855" max="3855" width="17.5703125" style="2" customWidth="1"/>
    <col min="3856" max="3856" width="8.28515625" style="2" customWidth="1"/>
    <col min="3857" max="3857" width="9.140625" style="2"/>
    <col min="3858" max="3858" width="10" style="2" customWidth="1"/>
    <col min="3859" max="3859" width="28.85546875" style="2" customWidth="1"/>
    <col min="3860" max="3860" width="14.85546875" style="2" customWidth="1"/>
    <col min="3861" max="3861" width="9.28515625" style="2" customWidth="1"/>
    <col min="3862" max="3862" width="12" style="2" customWidth="1"/>
    <col min="3863" max="3863" width="11.28515625" style="2" customWidth="1"/>
    <col min="3864" max="3864" width="9.140625" style="2"/>
    <col min="3865" max="3865" width="9" style="2" customWidth="1"/>
    <col min="3866" max="3866" width="5.140625" style="2" bestFit="1" customWidth="1"/>
    <col min="3867" max="3867" width="17.5703125" style="2" customWidth="1"/>
    <col min="3868" max="3868" width="8.28515625" style="2" customWidth="1"/>
    <col min="3869" max="3869" width="9.140625" style="2"/>
    <col min="3870" max="3870" width="10" style="2" customWidth="1"/>
    <col min="3871" max="3871" width="18" style="2" customWidth="1"/>
    <col min="3872" max="3872" width="14.85546875" style="2" customWidth="1"/>
    <col min="3873" max="3873" width="9.28515625" style="2" customWidth="1"/>
    <col min="3874" max="3874" width="12" style="2" customWidth="1"/>
    <col min="3875" max="3875" width="11.28515625" style="2" customWidth="1"/>
    <col min="3876" max="4096" width="9.140625" style="2"/>
    <col min="4097" max="4097" width="9.42578125" style="2" customWidth="1"/>
    <col min="4098" max="4098" width="5.140625" style="2" bestFit="1" customWidth="1"/>
    <col min="4099" max="4099" width="17.5703125" style="2" customWidth="1"/>
    <col min="4100" max="4100" width="8.28515625" style="2" customWidth="1"/>
    <col min="4101" max="4101" width="9.140625" style="2"/>
    <col min="4102" max="4102" width="13.140625" style="2" bestFit="1" customWidth="1"/>
    <col min="4103" max="4103" width="48.28515625" style="2" bestFit="1" customWidth="1"/>
    <col min="4104" max="4104" width="14.85546875" style="2" customWidth="1"/>
    <col min="4105" max="4105" width="9.28515625" style="2" customWidth="1"/>
    <col min="4106" max="4107" width="11.28515625" style="2" customWidth="1"/>
    <col min="4108" max="4108" width="5" style="2" customWidth="1"/>
    <col min="4109" max="4109" width="9.5703125" style="2" customWidth="1"/>
    <col min="4110" max="4110" width="5.140625" style="2" bestFit="1" customWidth="1"/>
    <col min="4111" max="4111" width="17.5703125" style="2" customWidth="1"/>
    <col min="4112" max="4112" width="8.28515625" style="2" customWidth="1"/>
    <col min="4113" max="4113" width="9.140625" style="2"/>
    <col min="4114" max="4114" width="10" style="2" customWidth="1"/>
    <col min="4115" max="4115" width="28.85546875" style="2" customWidth="1"/>
    <col min="4116" max="4116" width="14.85546875" style="2" customWidth="1"/>
    <col min="4117" max="4117" width="9.28515625" style="2" customWidth="1"/>
    <col min="4118" max="4118" width="12" style="2" customWidth="1"/>
    <col min="4119" max="4119" width="11.28515625" style="2" customWidth="1"/>
    <col min="4120" max="4120" width="9.140625" style="2"/>
    <col min="4121" max="4121" width="9" style="2" customWidth="1"/>
    <col min="4122" max="4122" width="5.140625" style="2" bestFit="1" customWidth="1"/>
    <col min="4123" max="4123" width="17.5703125" style="2" customWidth="1"/>
    <col min="4124" max="4124" width="8.28515625" style="2" customWidth="1"/>
    <col min="4125" max="4125" width="9.140625" style="2"/>
    <col min="4126" max="4126" width="10" style="2" customWidth="1"/>
    <col min="4127" max="4127" width="18" style="2" customWidth="1"/>
    <col min="4128" max="4128" width="14.85546875" style="2" customWidth="1"/>
    <col min="4129" max="4129" width="9.28515625" style="2" customWidth="1"/>
    <col min="4130" max="4130" width="12" style="2" customWidth="1"/>
    <col min="4131" max="4131" width="11.28515625" style="2" customWidth="1"/>
    <col min="4132" max="4352" width="9.140625" style="2"/>
    <col min="4353" max="4353" width="9.42578125" style="2" customWidth="1"/>
    <col min="4354" max="4354" width="5.140625" style="2" bestFit="1" customWidth="1"/>
    <col min="4355" max="4355" width="17.5703125" style="2" customWidth="1"/>
    <col min="4356" max="4356" width="8.28515625" style="2" customWidth="1"/>
    <col min="4357" max="4357" width="9.140625" style="2"/>
    <col min="4358" max="4358" width="13.140625" style="2" bestFit="1" customWidth="1"/>
    <col min="4359" max="4359" width="48.28515625" style="2" bestFit="1" customWidth="1"/>
    <col min="4360" max="4360" width="14.85546875" style="2" customWidth="1"/>
    <col min="4361" max="4361" width="9.28515625" style="2" customWidth="1"/>
    <col min="4362" max="4363" width="11.28515625" style="2" customWidth="1"/>
    <col min="4364" max="4364" width="5" style="2" customWidth="1"/>
    <col min="4365" max="4365" width="9.5703125" style="2" customWidth="1"/>
    <col min="4366" max="4366" width="5.140625" style="2" bestFit="1" customWidth="1"/>
    <col min="4367" max="4367" width="17.5703125" style="2" customWidth="1"/>
    <col min="4368" max="4368" width="8.28515625" style="2" customWidth="1"/>
    <col min="4369" max="4369" width="9.140625" style="2"/>
    <col min="4370" max="4370" width="10" style="2" customWidth="1"/>
    <col min="4371" max="4371" width="28.85546875" style="2" customWidth="1"/>
    <col min="4372" max="4372" width="14.85546875" style="2" customWidth="1"/>
    <col min="4373" max="4373" width="9.28515625" style="2" customWidth="1"/>
    <col min="4374" max="4374" width="12" style="2" customWidth="1"/>
    <col min="4375" max="4375" width="11.28515625" style="2" customWidth="1"/>
    <col min="4376" max="4376" width="9.140625" style="2"/>
    <col min="4377" max="4377" width="9" style="2" customWidth="1"/>
    <col min="4378" max="4378" width="5.140625" style="2" bestFit="1" customWidth="1"/>
    <col min="4379" max="4379" width="17.5703125" style="2" customWidth="1"/>
    <col min="4380" max="4380" width="8.28515625" style="2" customWidth="1"/>
    <col min="4381" max="4381" width="9.140625" style="2"/>
    <col min="4382" max="4382" width="10" style="2" customWidth="1"/>
    <col min="4383" max="4383" width="18" style="2" customWidth="1"/>
    <col min="4384" max="4384" width="14.85546875" style="2" customWidth="1"/>
    <col min="4385" max="4385" width="9.28515625" style="2" customWidth="1"/>
    <col min="4386" max="4386" width="12" style="2" customWidth="1"/>
    <col min="4387" max="4387" width="11.28515625" style="2" customWidth="1"/>
    <col min="4388" max="4608" width="9.140625" style="2"/>
    <col min="4609" max="4609" width="9.42578125" style="2" customWidth="1"/>
    <col min="4610" max="4610" width="5.140625" style="2" bestFit="1" customWidth="1"/>
    <col min="4611" max="4611" width="17.5703125" style="2" customWidth="1"/>
    <col min="4612" max="4612" width="8.28515625" style="2" customWidth="1"/>
    <col min="4613" max="4613" width="9.140625" style="2"/>
    <col min="4614" max="4614" width="13.140625" style="2" bestFit="1" customWidth="1"/>
    <col min="4615" max="4615" width="48.28515625" style="2" bestFit="1" customWidth="1"/>
    <col min="4616" max="4616" width="14.85546875" style="2" customWidth="1"/>
    <col min="4617" max="4617" width="9.28515625" style="2" customWidth="1"/>
    <col min="4618" max="4619" width="11.28515625" style="2" customWidth="1"/>
    <col min="4620" max="4620" width="5" style="2" customWidth="1"/>
    <col min="4621" max="4621" width="9.5703125" style="2" customWidth="1"/>
    <col min="4622" max="4622" width="5.140625" style="2" bestFit="1" customWidth="1"/>
    <col min="4623" max="4623" width="17.5703125" style="2" customWidth="1"/>
    <col min="4624" max="4624" width="8.28515625" style="2" customWidth="1"/>
    <col min="4625" max="4625" width="9.140625" style="2"/>
    <col min="4626" max="4626" width="10" style="2" customWidth="1"/>
    <col min="4627" max="4627" width="28.85546875" style="2" customWidth="1"/>
    <col min="4628" max="4628" width="14.85546875" style="2" customWidth="1"/>
    <col min="4629" max="4629" width="9.28515625" style="2" customWidth="1"/>
    <col min="4630" max="4630" width="12" style="2" customWidth="1"/>
    <col min="4631" max="4631" width="11.28515625" style="2" customWidth="1"/>
    <col min="4632" max="4632" width="9.140625" style="2"/>
    <col min="4633" max="4633" width="9" style="2" customWidth="1"/>
    <col min="4634" max="4634" width="5.140625" style="2" bestFit="1" customWidth="1"/>
    <col min="4635" max="4635" width="17.5703125" style="2" customWidth="1"/>
    <col min="4636" max="4636" width="8.28515625" style="2" customWidth="1"/>
    <col min="4637" max="4637" width="9.140625" style="2"/>
    <col min="4638" max="4638" width="10" style="2" customWidth="1"/>
    <col min="4639" max="4639" width="18" style="2" customWidth="1"/>
    <col min="4640" max="4640" width="14.85546875" style="2" customWidth="1"/>
    <col min="4641" max="4641" width="9.28515625" style="2" customWidth="1"/>
    <col min="4642" max="4642" width="12" style="2" customWidth="1"/>
    <col min="4643" max="4643" width="11.28515625" style="2" customWidth="1"/>
    <col min="4644" max="4864" width="9.140625" style="2"/>
    <col min="4865" max="4865" width="9.42578125" style="2" customWidth="1"/>
    <col min="4866" max="4866" width="5.140625" style="2" bestFit="1" customWidth="1"/>
    <col min="4867" max="4867" width="17.5703125" style="2" customWidth="1"/>
    <col min="4868" max="4868" width="8.28515625" style="2" customWidth="1"/>
    <col min="4869" max="4869" width="9.140625" style="2"/>
    <col min="4870" max="4870" width="13.140625" style="2" bestFit="1" customWidth="1"/>
    <col min="4871" max="4871" width="48.28515625" style="2" bestFit="1" customWidth="1"/>
    <col min="4872" max="4872" width="14.85546875" style="2" customWidth="1"/>
    <col min="4873" max="4873" width="9.28515625" style="2" customWidth="1"/>
    <col min="4874" max="4875" width="11.28515625" style="2" customWidth="1"/>
    <col min="4876" max="4876" width="5" style="2" customWidth="1"/>
    <col min="4877" max="4877" width="9.5703125" style="2" customWidth="1"/>
    <col min="4878" max="4878" width="5.140625" style="2" bestFit="1" customWidth="1"/>
    <col min="4879" max="4879" width="17.5703125" style="2" customWidth="1"/>
    <col min="4880" max="4880" width="8.28515625" style="2" customWidth="1"/>
    <col min="4881" max="4881" width="9.140625" style="2"/>
    <col min="4882" max="4882" width="10" style="2" customWidth="1"/>
    <col min="4883" max="4883" width="28.85546875" style="2" customWidth="1"/>
    <col min="4884" max="4884" width="14.85546875" style="2" customWidth="1"/>
    <col min="4885" max="4885" width="9.28515625" style="2" customWidth="1"/>
    <col min="4886" max="4886" width="12" style="2" customWidth="1"/>
    <col min="4887" max="4887" width="11.28515625" style="2" customWidth="1"/>
    <col min="4888" max="4888" width="9.140625" style="2"/>
    <col min="4889" max="4889" width="9" style="2" customWidth="1"/>
    <col min="4890" max="4890" width="5.140625" style="2" bestFit="1" customWidth="1"/>
    <col min="4891" max="4891" width="17.5703125" style="2" customWidth="1"/>
    <col min="4892" max="4892" width="8.28515625" style="2" customWidth="1"/>
    <col min="4893" max="4893" width="9.140625" style="2"/>
    <col min="4894" max="4894" width="10" style="2" customWidth="1"/>
    <col min="4895" max="4895" width="18" style="2" customWidth="1"/>
    <col min="4896" max="4896" width="14.85546875" style="2" customWidth="1"/>
    <col min="4897" max="4897" width="9.28515625" style="2" customWidth="1"/>
    <col min="4898" max="4898" width="12" style="2" customWidth="1"/>
    <col min="4899" max="4899" width="11.28515625" style="2" customWidth="1"/>
    <col min="4900" max="5120" width="9.140625" style="2"/>
    <col min="5121" max="5121" width="9.42578125" style="2" customWidth="1"/>
    <col min="5122" max="5122" width="5.140625" style="2" bestFit="1" customWidth="1"/>
    <col min="5123" max="5123" width="17.5703125" style="2" customWidth="1"/>
    <col min="5124" max="5124" width="8.28515625" style="2" customWidth="1"/>
    <col min="5125" max="5125" width="9.140625" style="2"/>
    <col min="5126" max="5126" width="13.140625" style="2" bestFit="1" customWidth="1"/>
    <col min="5127" max="5127" width="48.28515625" style="2" bestFit="1" customWidth="1"/>
    <col min="5128" max="5128" width="14.85546875" style="2" customWidth="1"/>
    <col min="5129" max="5129" width="9.28515625" style="2" customWidth="1"/>
    <col min="5130" max="5131" width="11.28515625" style="2" customWidth="1"/>
    <col min="5132" max="5132" width="5" style="2" customWidth="1"/>
    <col min="5133" max="5133" width="9.5703125" style="2" customWidth="1"/>
    <col min="5134" max="5134" width="5.140625" style="2" bestFit="1" customWidth="1"/>
    <col min="5135" max="5135" width="17.5703125" style="2" customWidth="1"/>
    <col min="5136" max="5136" width="8.28515625" style="2" customWidth="1"/>
    <col min="5137" max="5137" width="9.140625" style="2"/>
    <col min="5138" max="5138" width="10" style="2" customWidth="1"/>
    <col min="5139" max="5139" width="28.85546875" style="2" customWidth="1"/>
    <col min="5140" max="5140" width="14.85546875" style="2" customWidth="1"/>
    <col min="5141" max="5141" width="9.28515625" style="2" customWidth="1"/>
    <col min="5142" max="5142" width="12" style="2" customWidth="1"/>
    <col min="5143" max="5143" width="11.28515625" style="2" customWidth="1"/>
    <col min="5144" max="5144" width="9.140625" style="2"/>
    <col min="5145" max="5145" width="9" style="2" customWidth="1"/>
    <col min="5146" max="5146" width="5.140625" style="2" bestFit="1" customWidth="1"/>
    <col min="5147" max="5147" width="17.5703125" style="2" customWidth="1"/>
    <col min="5148" max="5148" width="8.28515625" style="2" customWidth="1"/>
    <col min="5149" max="5149" width="9.140625" style="2"/>
    <col min="5150" max="5150" width="10" style="2" customWidth="1"/>
    <col min="5151" max="5151" width="18" style="2" customWidth="1"/>
    <col min="5152" max="5152" width="14.85546875" style="2" customWidth="1"/>
    <col min="5153" max="5153" width="9.28515625" style="2" customWidth="1"/>
    <col min="5154" max="5154" width="12" style="2" customWidth="1"/>
    <col min="5155" max="5155" width="11.28515625" style="2" customWidth="1"/>
    <col min="5156" max="5376" width="9.140625" style="2"/>
    <col min="5377" max="5377" width="9.42578125" style="2" customWidth="1"/>
    <col min="5378" max="5378" width="5.140625" style="2" bestFit="1" customWidth="1"/>
    <col min="5379" max="5379" width="17.5703125" style="2" customWidth="1"/>
    <col min="5380" max="5380" width="8.28515625" style="2" customWidth="1"/>
    <col min="5381" max="5381" width="9.140625" style="2"/>
    <col min="5382" max="5382" width="13.140625" style="2" bestFit="1" customWidth="1"/>
    <col min="5383" max="5383" width="48.28515625" style="2" bestFit="1" customWidth="1"/>
    <col min="5384" max="5384" width="14.85546875" style="2" customWidth="1"/>
    <col min="5385" max="5385" width="9.28515625" style="2" customWidth="1"/>
    <col min="5386" max="5387" width="11.28515625" style="2" customWidth="1"/>
    <col min="5388" max="5388" width="5" style="2" customWidth="1"/>
    <col min="5389" max="5389" width="9.5703125" style="2" customWidth="1"/>
    <col min="5390" max="5390" width="5.140625" style="2" bestFit="1" customWidth="1"/>
    <col min="5391" max="5391" width="17.5703125" style="2" customWidth="1"/>
    <col min="5392" max="5392" width="8.28515625" style="2" customWidth="1"/>
    <col min="5393" max="5393" width="9.140625" style="2"/>
    <col min="5394" max="5394" width="10" style="2" customWidth="1"/>
    <col min="5395" max="5395" width="28.85546875" style="2" customWidth="1"/>
    <col min="5396" max="5396" width="14.85546875" style="2" customWidth="1"/>
    <col min="5397" max="5397" width="9.28515625" style="2" customWidth="1"/>
    <col min="5398" max="5398" width="12" style="2" customWidth="1"/>
    <col min="5399" max="5399" width="11.28515625" style="2" customWidth="1"/>
    <col min="5400" max="5400" width="9.140625" style="2"/>
    <col min="5401" max="5401" width="9" style="2" customWidth="1"/>
    <col min="5402" max="5402" width="5.140625" style="2" bestFit="1" customWidth="1"/>
    <col min="5403" max="5403" width="17.5703125" style="2" customWidth="1"/>
    <col min="5404" max="5404" width="8.28515625" style="2" customWidth="1"/>
    <col min="5405" max="5405" width="9.140625" style="2"/>
    <col min="5406" max="5406" width="10" style="2" customWidth="1"/>
    <col min="5407" max="5407" width="18" style="2" customWidth="1"/>
    <col min="5408" max="5408" width="14.85546875" style="2" customWidth="1"/>
    <col min="5409" max="5409" width="9.28515625" style="2" customWidth="1"/>
    <col min="5410" max="5410" width="12" style="2" customWidth="1"/>
    <col min="5411" max="5411" width="11.28515625" style="2" customWidth="1"/>
    <col min="5412" max="5632" width="9.140625" style="2"/>
    <col min="5633" max="5633" width="9.42578125" style="2" customWidth="1"/>
    <col min="5634" max="5634" width="5.140625" style="2" bestFit="1" customWidth="1"/>
    <col min="5635" max="5635" width="17.5703125" style="2" customWidth="1"/>
    <col min="5636" max="5636" width="8.28515625" style="2" customWidth="1"/>
    <col min="5637" max="5637" width="9.140625" style="2"/>
    <col min="5638" max="5638" width="13.140625" style="2" bestFit="1" customWidth="1"/>
    <col min="5639" max="5639" width="48.28515625" style="2" bestFit="1" customWidth="1"/>
    <col min="5640" max="5640" width="14.85546875" style="2" customWidth="1"/>
    <col min="5641" max="5641" width="9.28515625" style="2" customWidth="1"/>
    <col min="5642" max="5643" width="11.28515625" style="2" customWidth="1"/>
    <col min="5644" max="5644" width="5" style="2" customWidth="1"/>
    <col min="5645" max="5645" width="9.5703125" style="2" customWidth="1"/>
    <col min="5646" max="5646" width="5.140625" style="2" bestFit="1" customWidth="1"/>
    <col min="5647" max="5647" width="17.5703125" style="2" customWidth="1"/>
    <col min="5648" max="5648" width="8.28515625" style="2" customWidth="1"/>
    <col min="5649" max="5649" width="9.140625" style="2"/>
    <col min="5650" max="5650" width="10" style="2" customWidth="1"/>
    <col min="5651" max="5651" width="28.85546875" style="2" customWidth="1"/>
    <col min="5652" max="5652" width="14.85546875" style="2" customWidth="1"/>
    <col min="5653" max="5653" width="9.28515625" style="2" customWidth="1"/>
    <col min="5654" max="5654" width="12" style="2" customWidth="1"/>
    <col min="5655" max="5655" width="11.28515625" style="2" customWidth="1"/>
    <col min="5656" max="5656" width="9.140625" style="2"/>
    <col min="5657" max="5657" width="9" style="2" customWidth="1"/>
    <col min="5658" max="5658" width="5.140625" style="2" bestFit="1" customWidth="1"/>
    <col min="5659" max="5659" width="17.5703125" style="2" customWidth="1"/>
    <col min="5660" max="5660" width="8.28515625" style="2" customWidth="1"/>
    <col min="5661" max="5661" width="9.140625" style="2"/>
    <col min="5662" max="5662" width="10" style="2" customWidth="1"/>
    <col min="5663" max="5663" width="18" style="2" customWidth="1"/>
    <col min="5664" max="5664" width="14.85546875" style="2" customWidth="1"/>
    <col min="5665" max="5665" width="9.28515625" style="2" customWidth="1"/>
    <col min="5666" max="5666" width="12" style="2" customWidth="1"/>
    <col min="5667" max="5667" width="11.28515625" style="2" customWidth="1"/>
    <col min="5668" max="5888" width="9.140625" style="2"/>
    <col min="5889" max="5889" width="9.42578125" style="2" customWidth="1"/>
    <col min="5890" max="5890" width="5.140625" style="2" bestFit="1" customWidth="1"/>
    <col min="5891" max="5891" width="17.5703125" style="2" customWidth="1"/>
    <col min="5892" max="5892" width="8.28515625" style="2" customWidth="1"/>
    <col min="5893" max="5893" width="9.140625" style="2"/>
    <col min="5894" max="5894" width="13.140625" style="2" bestFit="1" customWidth="1"/>
    <col min="5895" max="5895" width="48.28515625" style="2" bestFit="1" customWidth="1"/>
    <col min="5896" max="5896" width="14.85546875" style="2" customWidth="1"/>
    <col min="5897" max="5897" width="9.28515625" style="2" customWidth="1"/>
    <col min="5898" max="5899" width="11.28515625" style="2" customWidth="1"/>
    <col min="5900" max="5900" width="5" style="2" customWidth="1"/>
    <col min="5901" max="5901" width="9.5703125" style="2" customWidth="1"/>
    <col min="5902" max="5902" width="5.140625" style="2" bestFit="1" customWidth="1"/>
    <col min="5903" max="5903" width="17.5703125" style="2" customWidth="1"/>
    <col min="5904" max="5904" width="8.28515625" style="2" customWidth="1"/>
    <col min="5905" max="5905" width="9.140625" style="2"/>
    <col min="5906" max="5906" width="10" style="2" customWidth="1"/>
    <col min="5907" max="5907" width="28.85546875" style="2" customWidth="1"/>
    <col min="5908" max="5908" width="14.85546875" style="2" customWidth="1"/>
    <col min="5909" max="5909" width="9.28515625" style="2" customWidth="1"/>
    <col min="5910" max="5910" width="12" style="2" customWidth="1"/>
    <col min="5911" max="5911" width="11.28515625" style="2" customWidth="1"/>
    <col min="5912" max="5912" width="9.140625" style="2"/>
    <col min="5913" max="5913" width="9" style="2" customWidth="1"/>
    <col min="5914" max="5914" width="5.140625" style="2" bestFit="1" customWidth="1"/>
    <col min="5915" max="5915" width="17.5703125" style="2" customWidth="1"/>
    <col min="5916" max="5916" width="8.28515625" style="2" customWidth="1"/>
    <col min="5917" max="5917" width="9.140625" style="2"/>
    <col min="5918" max="5918" width="10" style="2" customWidth="1"/>
    <col min="5919" max="5919" width="18" style="2" customWidth="1"/>
    <col min="5920" max="5920" width="14.85546875" style="2" customWidth="1"/>
    <col min="5921" max="5921" width="9.28515625" style="2" customWidth="1"/>
    <col min="5922" max="5922" width="12" style="2" customWidth="1"/>
    <col min="5923" max="5923" width="11.28515625" style="2" customWidth="1"/>
    <col min="5924" max="6144" width="9.140625" style="2"/>
    <col min="6145" max="6145" width="9.42578125" style="2" customWidth="1"/>
    <col min="6146" max="6146" width="5.140625" style="2" bestFit="1" customWidth="1"/>
    <col min="6147" max="6147" width="17.5703125" style="2" customWidth="1"/>
    <col min="6148" max="6148" width="8.28515625" style="2" customWidth="1"/>
    <col min="6149" max="6149" width="9.140625" style="2"/>
    <col min="6150" max="6150" width="13.140625" style="2" bestFit="1" customWidth="1"/>
    <col min="6151" max="6151" width="48.28515625" style="2" bestFit="1" customWidth="1"/>
    <col min="6152" max="6152" width="14.85546875" style="2" customWidth="1"/>
    <col min="6153" max="6153" width="9.28515625" style="2" customWidth="1"/>
    <col min="6154" max="6155" width="11.28515625" style="2" customWidth="1"/>
    <col min="6156" max="6156" width="5" style="2" customWidth="1"/>
    <col min="6157" max="6157" width="9.5703125" style="2" customWidth="1"/>
    <col min="6158" max="6158" width="5.140625" style="2" bestFit="1" customWidth="1"/>
    <col min="6159" max="6159" width="17.5703125" style="2" customWidth="1"/>
    <col min="6160" max="6160" width="8.28515625" style="2" customWidth="1"/>
    <col min="6161" max="6161" width="9.140625" style="2"/>
    <col min="6162" max="6162" width="10" style="2" customWidth="1"/>
    <col min="6163" max="6163" width="28.85546875" style="2" customWidth="1"/>
    <col min="6164" max="6164" width="14.85546875" style="2" customWidth="1"/>
    <col min="6165" max="6165" width="9.28515625" style="2" customWidth="1"/>
    <col min="6166" max="6166" width="12" style="2" customWidth="1"/>
    <col min="6167" max="6167" width="11.28515625" style="2" customWidth="1"/>
    <col min="6168" max="6168" width="9.140625" style="2"/>
    <col min="6169" max="6169" width="9" style="2" customWidth="1"/>
    <col min="6170" max="6170" width="5.140625" style="2" bestFit="1" customWidth="1"/>
    <col min="6171" max="6171" width="17.5703125" style="2" customWidth="1"/>
    <col min="6172" max="6172" width="8.28515625" style="2" customWidth="1"/>
    <col min="6173" max="6173" width="9.140625" style="2"/>
    <col min="6174" max="6174" width="10" style="2" customWidth="1"/>
    <col min="6175" max="6175" width="18" style="2" customWidth="1"/>
    <col min="6176" max="6176" width="14.85546875" style="2" customWidth="1"/>
    <col min="6177" max="6177" width="9.28515625" style="2" customWidth="1"/>
    <col min="6178" max="6178" width="12" style="2" customWidth="1"/>
    <col min="6179" max="6179" width="11.28515625" style="2" customWidth="1"/>
    <col min="6180" max="6400" width="9.140625" style="2"/>
    <col min="6401" max="6401" width="9.42578125" style="2" customWidth="1"/>
    <col min="6402" max="6402" width="5.140625" style="2" bestFit="1" customWidth="1"/>
    <col min="6403" max="6403" width="17.5703125" style="2" customWidth="1"/>
    <col min="6404" max="6404" width="8.28515625" style="2" customWidth="1"/>
    <col min="6405" max="6405" width="9.140625" style="2"/>
    <col min="6406" max="6406" width="13.140625" style="2" bestFit="1" customWidth="1"/>
    <col min="6407" max="6407" width="48.28515625" style="2" bestFit="1" customWidth="1"/>
    <col min="6408" max="6408" width="14.85546875" style="2" customWidth="1"/>
    <col min="6409" max="6409" width="9.28515625" style="2" customWidth="1"/>
    <col min="6410" max="6411" width="11.28515625" style="2" customWidth="1"/>
    <col min="6412" max="6412" width="5" style="2" customWidth="1"/>
    <col min="6413" max="6413" width="9.5703125" style="2" customWidth="1"/>
    <col min="6414" max="6414" width="5.140625" style="2" bestFit="1" customWidth="1"/>
    <col min="6415" max="6415" width="17.5703125" style="2" customWidth="1"/>
    <col min="6416" max="6416" width="8.28515625" style="2" customWidth="1"/>
    <col min="6417" max="6417" width="9.140625" style="2"/>
    <col min="6418" max="6418" width="10" style="2" customWidth="1"/>
    <col min="6419" max="6419" width="28.85546875" style="2" customWidth="1"/>
    <col min="6420" max="6420" width="14.85546875" style="2" customWidth="1"/>
    <col min="6421" max="6421" width="9.28515625" style="2" customWidth="1"/>
    <col min="6422" max="6422" width="12" style="2" customWidth="1"/>
    <col min="6423" max="6423" width="11.28515625" style="2" customWidth="1"/>
    <col min="6424" max="6424" width="9.140625" style="2"/>
    <col min="6425" max="6425" width="9" style="2" customWidth="1"/>
    <col min="6426" max="6426" width="5.140625" style="2" bestFit="1" customWidth="1"/>
    <col min="6427" max="6427" width="17.5703125" style="2" customWidth="1"/>
    <col min="6428" max="6428" width="8.28515625" style="2" customWidth="1"/>
    <col min="6429" max="6429" width="9.140625" style="2"/>
    <col min="6430" max="6430" width="10" style="2" customWidth="1"/>
    <col min="6431" max="6431" width="18" style="2" customWidth="1"/>
    <col min="6432" max="6432" width="14.85546875" style="2" customWidth="1"/>
    <col min="6433" max="6433" width="9.28515625" style="2" customWidth="1"/>
    <col min="6434" max="6434" width="12" style="2" customWidth="1"/>
    <col min="6435" max="6435" width="11.28515625" style="2" customWidth="1"/>
    <col min="6436" max="6656" width="9.140625" style="2"/>
    <col min="6657" max="6657" width="9.42578125" style="2" customWidth="1"/>
    <col min="6658" max="6658" width="5.140625" style="2" bestFit="1" customWidth="1"/>
    <col min="6659" max="6659" width="17.5703125" style="2" customWidth="1"/>
    <col min="6660" max="6660" width="8.28515625" style="2" customWidth="1"/>
    <col min="6661" max="6661" width="9.140625" style="2"/>
    <col min="6662" max="6662" width="13.140625" style="2" bestFit="1" customWidth="1"/>
    <col min="6663" max="6663" width="48.28515625" style="2" bestFit="1" customWidth="1"/>
    <col min="6664" max="6664" width="14.85546875" style="2" customWidth="1"/>
    <col min="6665" max="6665" width="9.28515625" style="2" customWidth="1"/>
    <col min="6666" max="6667" width="11.28515625" style="2" customWidth="1"/>
    <col min="6668" max="6668" width="5" style="2" customWidth="1"/>
    <col min="6669" max="6669" width="9.5703125" style="2" customWidth="1"/>
    <col min="6670" max="6670" width="5.140625" style="2" bestFit="1" customWidth="1"/>
    <col min="6671" max="6671" width="17.5703125" style="2" customWidth="1"/>
    <col min="6672" max="6672" width="8.28515625" style="2" customWidth="1"/>
    <col min="6673" max="6673" width="9.140625" style="2"/>
    <col min="6674" max="6674" width="10" style="2" customWidth="1"/>
    <col min="6675" max="6675" width="28.85546875" style="2" customWidth="1"/>
    <col min="6676" max="6676" width="14.85546875" style="2" customWidth="1"/>
    <col min="6677" max="6677" width="9.28515625" style="2" customWidth="1"/>
    <col min="6678" max="6678" width="12" style="2" customWidth="1"/>
    <col min="6679" max="6679" width="11.28515625" style="2" customWidth="1"/>
    <col min="6680" max="6680" width="9.140625" style="2"/>
    <col min="6681" max="6681" width="9" style="2" customWidth="1"/>
    <col min="6682" max="6682" width="5.140625" style="2" bestFit="1" customWidth="1"/>
    <col min="6683" max="6683" width="17.5703125" style="2" customWidth="1"/>
    <col min="6684" max="6684" width="8.28515625" style="2" customWidth="1"/>
    <col min="6685" max="6685" width="9.140625" style="2"/>
    <col min="6686" max="6686" width="10" style="2" customWidth="1"/>
    <col min="6687" max="6687" width="18" style="2" customWidth="1"/>
    <col min="6688" max="6688" width="14.85546875" style="2" customWidth="1"/>
    <col min="6689" max="6689" width="9.28515625" style="2" customWidth="1"/>
    <col min="6690" max="6690" width="12" style="2" customWidth="1"/>
    <col min="6691" max="6691" width="11.28515625" style="2" customWidth="1"/>
    <col min="6692" max="6912" width="9.140625" style="2"/>
    <col min="6913" max="6913" width="9.42578125" style="2" customWidth="1"/>
    <col min="6914" max="6914" width="5.140625" style="2" bestFit="1" customWidth="1"/>
    <col min="6915" max="6915" width="17.5703125" style="2" customWidth="1"/>
    <col min="6916" max="6916" width="8.28515625" style="2" customWidth="1"/>
    <col min="6917" max="6917" width="9.140625" style="2"/>
    <col min="6918" max="6918" width="13.140625" style="2" bestFit="1" customWidth="1"/>
    <col min="6919" max="6919" width="48.28515625" style="2" bestFit="1" customWidth="1"/>
    <col min="6920" max="6920" width="14.85546875" style="2" customWidth="1"/>
    <col min="6921" max="6921" width="9.28515625" style="2" customWidth="1"/>
    <col min="6922" max="6923" width="11.28515625" style="2" customWidth="1"/>
    <col min="6924" max="6924" width="5" style="2" customWidth="1"/>
    <col min="6925" max="6925" width="9.5703125" style="2" customWidth="1"/>
    <col min="6926" max="6926" width="5.140625" style="2" bestFit="1" customWidth="1"/>
    <col min="6927" max="6927" width="17.5703125" style="2" customWidth="1"/>
    <col min="6928" max="6928" width="8.28515625" style="2" customWidth="1"/>
    <col min="6929" max="6929" width="9.140625" style="2"/>
    <col min="6930" max="6930" width="10" style="2" customWidth="1"/>
    <col min="6931" max="6931" width="28.85546875" style="2" customWidth="1"/>
    <col min="6932" max="6932" width="14.85546875" style="2" customWidth="1"/>
    <col min="6933" max="6933" width="9.28515625" style="2" customWidth="1"/>
    <col min="6934" max="6934" width="12" style="2" customWidth="1"/>
    <col min="6935" max="6935" width="11.28515625" style="2" customWidth="1"/>
    <col min="6936" max="6936" width="9.140625" style="2"/>
    <col min="6937" max="6937" width="9" style="2" customWidth="1"/>
    <col min="6938" max="6938" width="5.140625" style="2" bestFit="1" customWidth="1"/>
    <col min="6939" max="6939" width="17.5703125" style="2" customWidth="1"/>
    <col min="6940" max="6940" width="8.28515625" style="2" customWidth="1"/>
    <col min="6941" max="6941" width="9.140625" style="2"/>
    <col min="6942" max="6942" width="10" style="2" customWidth="1"/>
    <col min="6943" max="6943" width="18" style="2" customWidth="1"/>
    <col min="6944" max="6944" width="14.85546875" style="2" customWidth="1"/>
    <col min="6945" max="6945" width="9.28515625" style="2" customWidth="1"/>
    <col min="6946" max="6946" width="12" style="2" customWidth="1"/>
    <col min="6947" max="6947" width="11.28515625" style="2" customWidth="1"/>
    <col min="6948" max="7168" width="9.140625" style="2"/>
    <col min="7169" max="7169" width="9.42578125" style="2" customWidth="1"/>
    <col min="7170" max="7170" width="5.140625" style="2" bestFit="1" customWidth="1"/>
    <col min="7171" max="7171" width="17.5703125" style="2" customWidth="1"/>
    <col min="7172" max="7172" width="8.28515625" style="2" customWidth="1"/>
    <col min="7173" max="7173" width="9.140625" style="2"/>
    <col min="7174" max="7174" width="13.140625" style="2" bestFit="1" customWidth="1"/>
    <col min="7175" max="7175" width="48.28515625" style="2" bestFit="1" customWidth="1"/>
    <col min="7176" max="7176" width="14.85546875" style="2" customWidth="1"/>
    <col min="7177" max="7177" width="9.28515625" style="2" customWidth="1"/>
    <col min="7178" max="7179" width="11.28515625" style="2" customWidth="1"/>
    <col min="7180" max="7180" width="5" style="2" customWidth="1"/>
    <col min="7181" max="7181" width="9.5703125" style="2" customWidth="1"/>
    <col min="7182" max="7182" width="5.140625" style="2" bestFit="1" customWidth="1"/>
    <col min="7183" max="7183" width="17.5703125" style="2" customWidth="1"/>
    <col min="7184" max="7184" width="8.28515625" style="2" customWidth="1"/>
    <col min="7185" max="7185" width="9.140625" style="2"/>
    <col min="7186" max="7186" width="10" style="2" customWidth="1"/>
    <col min="7187" max="7187" width="28.85546875" style="2" customWidth="1"/>
    <col min="7188" max="7188" width="14.85546875" style="2" customWidth="1"/>
    <col min="7189" max="7189" width="9.28515625" style="2" customWidth="1"/>
    <col min="7190" max="7190" width="12" style="2" customWidth="1"/>
    <col min="7191" max="7191" width="11.28515625" style="2" customWidth="1"/>
    <col min="7192" max="7192" width="9.140625" style="2"/>
    <col min="7193" max="7193" width="9" style="2" customWidth="1"/>
    <col min="7194" max="7194" width="5.140625" style="2" bestFit="1" customWidth="1"/>
    <col min="7195" max="7195" width="17.5703125" style="2" customWidth="1"/>
    <col min="7196" max="7196" width="8.28515625" style="2" customWidth="1"/>
    <col min="7197" max="7197" width="9.140625" style="2"/>
    <col min="7198" max="7198" width="10" style="2" customWidth="1"/>
    <col min="7199" max="7199" width="18" style="2" customWidth="1"/>
    <col min="7200" max="7200" width="14.85546875" style="2" customWidth="1"/>
    <col min="7201" max="7201" width="9.28515625" style="2" customWidth="1"/>
    <col min="7202" max="7202" width="12" style="2" customWidth="1"/>
    <col min="7203" max="7203" width="11.28515625" style="2" customWidth="1"/>
    <col min="7204" max="7424" width="9.140625" style="2"/>
    <col min="7425" max="7425" width="9.42578125" style="2" customWidth="1"/>
    <col min="7426" max="7426" width="5.140625" style="2" bestFit="1" customWidth="1"/>
    <col min="7427" max="7427" width="17.5703125" style="2" customWidth="1"/>
    <col min="7428" max="7428" width="8.28515625" style="2" customWidth="1"/>
    <col min="7429" max="7429" width="9.140625" style="2"/>
    <col min="7430" max="7430" width="13.140625" style="2" bestFit="1" customWidth="1"/>
    <col min="7431" max="7431" width="48.28515625" style="2" bestFit="1" customWidth="1"/>
    <col min="7432" max="7432" width="14.85546875" style="2" customWidth="1"/>
    <col min="7433" max="7433" width="9.28515625" style="2" customWidth="1"/>
    <col min="7434" max="7435" width="11.28515625" style="2" customWidth="1"/>
    <col min="7436" max="7436" width="5" style="2" customWidth="1"/>
    <col min="7437" max="7437" width="9.5703125" style="2" customWidth="1"/>
    <col min="7438" max="7438" width="5.140625" style="2" bestFit="1" customWidth="1"/>
    <col min="7439" max="7439" width="17.5703125" style="2" customWidth="1"/>
    <col min="7440" max="7440" width="8.28515625" style="2" customWidth="1"/>
    <col min="7441" max="7441" width="9.140625" style="2"/>
    <col min="7442" max="7442" width="10" style="2" customWidth="1"/>
    <col min="7443" max="7443" width="28.85546875" style="2" customWidth="1"/>
    <col min="7444" max="7444" width="14.85546875" style="2" customWidth="1"/>
    <col min="7445" max="7445" width="9.28515625" style="2" customWidth="1"/>
    <col min="7446" max="7446" width="12" style="2" customWidth="1"/>
    <col min="7447" max="7447" width="11.28515625" style="2" customWidth="1"/>
    <col min="7448" max="7448" width="9.140625" style="2"/>
    <col min="7449" max="7449" width="9" style="2" customWidth="1"/>
    <col min="7450" max="7450" width="5.140625" style="2" bestFit="1" customWidth="1"/>
    <col min="7451" max="7451" width="17.5703125" style="2" customWidth="1"/>
    <col min="7452" max="7452" width="8.28515625" style="2" customWidth="1"/>
    <col min="7453" max="7453" width="9.140625" style="2"/>
    <col min="7454" max="7454" width="10" style="2" customWidth="1"/>
    <col min="7455" max="7455" width="18" style="2" customWidth="1"/>
    <col min="7456" max="7456" width="14.85546875" style="2" customWidth="1"/>
    <col min="7457" max="7457" width="9.28515625" style="2" customWidth="1"/>
    <col min="7458" max="7458" width="12" style="2" customWidth="1"/>
    <col min="7459" max="7459" width="11.28515625" style="2" customWidth="1"/>
    <col min="7460" max="7680" width="9.140625" style="2"/>
    <col min="7681" max="7681" width="9.42578125" style="2" customWidth="1"/>
    <col min="7682" max="7682" width="5.140625" style="2" bestFit="1" customWidth="1"/>
    <col min="7683" max="7683" width="17.5703125" style="2" customWidth="1"/>
    <col min="7684" max="7684" width="8.28515625" style="2" customWidth="1"/>
    <col min="7685" max="7685" width="9.140625" style="2"/>
    <col min="7686" max="7686" width="13.140625" style="2" bestFit="1" customWidth="1"/>
    <col min="7687" max="7687" width="48.28515625" style="2" bestFit="1" customWidth="1"/>
    <col min="7688" max="7688" width="14.85546875" style="2" customWidth="1"/>
    <col min="7689" max="7689" width="9.28515625" style="2" customWidth="1"/>
    <col min="7690" max="7691" width="11.28515625" style="2" customWidth="1"/>
    <col min="7692" max="7692" width="5" style="2" customWidth="1"/>
    <col min="7693" max="7693" width="9.5703125" style="2" customWidth="1"/>
    <col min="7694" max="7694" width="5.140625" style="2" bestFit="1" customWidth="1"/>
    <col min="7695" max="7695" width="17.5703125" style="2" customWidth="1"/>
    <col min="7696" max="7696" width="8.28515625" style="2" customWidth="1"/>
    <col min="7697" max="7697" width="9.140625" style="2"/>
    <col min="7698" max="7698" width="10" style="2" customWidth="1"/>
    <col min="7699" max="7699" width="28.85546875" style="2" customWidth="1"/>
    <col min="7700" max="7700" width="14.85546875" style="2" customWidth="1"/>
    <col min="7701" max="7701" width="9.28515625" style="2" customWidth="1"/>
    <col min="7702" max="7702" width="12" style="2" customWidth="1"/>
    <col min="7703" max="7703" width="11.28515625" style="2" customWidth="1"/>
    <col min="7704" max="7704" width="9.140625" style="2"/>
    <col min="7705" max="7705" width="9" style="2" customWidth="1"/>
    <col min="7706" max="7706" width="5.140625" style="2" bestFit="1" customWidth="1"/>
    <col min="7707" max="7707" width="17.5703125" style="2" customWidth="1"/>
    <col min="7708" max="7708" width="8.28515625" style="2" customWidth="1"/>
    <col min="7709" max="7709" width="9.140625" style="2"/>
    <col min="7710" max="7710" width="10" style="2" customWidth="1"/>
    <col min="7711" max="7711" width="18" style="2" customWidth="1"/>
    <col min="7712" max="7712" width="14.85546875" style="2" customWidth="1"/>
    <col min="7713" max="7713" width="9.28515625" style="2" customWidth="1"/>
    <col min="7714" max="7714" width="12" style="2" customWidth="1"/>
    <col min="7715" max="7715" width="11.28515625" style="2" customWidth="1"/>
    <col min="7716" max="7936" width="9.140625" style="2"/>
    <col min="7937" max="7937" width="9.42578125" style="2" customWidth="1"/>
    <col min="7938" max="7938" width="5.140625" style="2" bestFit="1" customWidth="1"/>
    <col min="7939" max="7939" width="17.5703125" style="2" customWidth="1"/>
    <col min="7940" max="7940" width="8.28515625" style="2" customWidth="1"/>
    <col min="7941" max="7941" width="9.140625" style="2"/>
    <col min="7942" max="7942" width="13.140625" style="2" bestFit="1" customWidth="1"/>
    <col min="7943" max="7943" width="48.28515625" style="2" bestFit="1" customWidth="1"/>
    <col min="7944" max="7944" width="14.85546875" style="2" customWidth="1"/>
    <col min="7945" max="7945" width="9.28515625" style="2" customWidth="1"/>
    <col min="7946" max="7947" width="11.28515625" style="2" customWidth="1"/>
    <col min="7948" max="7948" width="5" style="2" customWidth="1"/>
    <col min="7949" max="7949" width="9.5703125" style="2" customWidth="1"/>
    <col min="7950" max="7950" width="5.140625" style="2" bestFit="1" customWidth="1"/>
    <col min="7951" max="7951" width="17.5703125" style="2" customWidth="1"/>
    <col min="7952" max="7952" width="8.28515625" style="2" customWidth="1"/>
    <col min="7953" max="7953" width="9.140625" style="2"/>
    <col min="7954" max="7954" width="10" style="2" customWidth="1"/>
    <col min="7955" max="7955" width="28.85546875" style="2" customWidth="1"/>
    <col min="7956" max="7956" width="14.85546875" style="2" customWidth="1"/>
    <col min="7957" max="7957" width="9.28515625" style="2" customWidth="1"/>
    <col min="7958" max="7958" width="12" style="2" customWidth="1"/>
    <col min="7959" max="7959" width="11.28515625" style="2" customWidth="1"/>
    <col min="7960" max="7960" width="9.140625" style="2"/>
    <col min="7961" max="7961" width="9" style="2" customWidth="1"/>
    <col min="7962" max="7962" width="5.140625" style="2" bestFit="1" customWidth="1"/>
    <col min="7963" max="7963" width="17.5703125" style="2" customWidth="1"/>
    <col min="7964" max="7964" width="8.28515625" style="2" customWidth="1"/>
    <col min="7965" max="7965" width="9.140625" style="2"/>
    <col min="7966" max="7966" width="10" style="2" customWidth="1"/>
    <col min="7967" max="7967" width="18" style="2" customWidth="1"/>
    <col min="7968" max="7968" width="14.85546875" style="2" customWidth="1"/>
    <col min="7969" max="7969" width="9.28515625" style="2" customWidth="1"/>
    <col min="7970" max="7970" width="12" style="2" customWidth="1"/>
    <col min="7971" max="7971" width="11.28515625" style="2" customWidth="1"/>
    <col min="7972" max="8192" width="9.140625" style="2"/>
    <col min="8193" max="8193" width="9.42578125" style="2" customWidth="1"/>
    <col min="8194" max="8194" width="5.140625" style="2" bestFit="1" customWidth="1"/>
    <col min="8195" max="8195" width="17.5703125" style="2" customWidth="1"/>
    <col min="8196" max="8196" width="8.28515625" style="2" customWidth="1"/>
    <col min="8197" max="8197" width="9.140625" style="2"/>
    <col min="8198" max="8198" width="13.140625" style="2" bestFit="1" customWidth="1"/>
    <col min="8199" max="8199" width="48.28515625" style="2" bestFit="1" customWidth="1"/>
    <col min="8200" max="8200" width="14.85546875" style="2" customWidth="1"/>
    <col min="8201" max="8201" width="9.28515625" style="2" customWidth="1"/>
    <col min="8202" max="8203" width="11.28515625" style="2" customWidth="1"/>
    <col min="8204" max="8204" width="5" style="2" customWidth="1"/>
    <col min="8205" max="8205" width="9.5703125" style="2" customWidth="1"/>
    <col min="8206" max="8206" width="5.140625" style="2" bestFit="1" customWidth="1"/>
    <col min="8207" max="8207" width="17.5703125" style="2" customWidth="1"/>
    <col min="8208" max="8208" width="8.28515625" style="2" customWidth="1"/>
    <col min="8209" max="8209" width="9.140625" style="2"/>
    <col min="8210" max="8210" width="10" style="2" customWidth="1"/>
    <col min="8211" max="8211" width="28.85546875" style="2" customWidth="1"/>
    <col min="8212" max="8212" width="14.85546875" style="2" customWidth="1"/>
    <col min="8213" max="8213" width="9.28515625" style="2" customWidth="1"/>
    <col min="8214" max="8214" width="12" style="2" customWidth="1"/>
    <col min="8215" max="8215" width="11.28515625" style="2" customWidth="1"/>
    <col min="8216" max="8216" width="9.140625" style="2"/>
    <col min="8217" max="8217" width="9" style="2" customWidth="1"/>
    <col min="8218" max="8218" width="5.140625" style="2" bestFit="1" customWidth="1"/>
    <col min="8219" max="8219" width="17.5703125" style="2" customWidth="1"/>
    <col min="8220" max="8220" width="8.28515625" style="2" customWidth="1"/>
    <col min="8221" max="8221" width="9.140625" style="2"/>
    <col min="8222" max="8222" width="10" style="2" customWidth="1"/>
    <col min="8223" max="8223" width="18" style="2" customWidth="1"/>
    <col min="8224" max="8224" width="14.85546875" style="2" customWidth="1"/>
    <col min="8225" max="8225" width="9.28515625" style="2" customWidth="1"/>
    <col min="8226" max="8226" width="12" style="2" customWidth="1"/>
    <col min="8227" max="8227" width="11.28515625" style="2" customWidth="1"/>
    <col min="8228" max="8448" width="9.140625" style="2"/>
    <col min="8449" max="8449" width="9.42578125" style="2" customWidth="1"/>
    <col min="8450" max="8450" width="5.140625" style="2" bestFit="1" customWidth="1"/>
    <col min="8451" max="8451" width="17.5703125" style="2" customWidth="1"/>
    <col min="8452" max="8452" width="8.28515625" style="2" customWidth="1"/>
    <col min="8453" max="8453" width="9.140625" style="2"/>
    <col min="8454" max="8454" width="13.140625" style="2" bestFit="1" customWidth="1"/>
    <col min="8455" max="8455" width="48.28515625" style="2" bestFit="1" customWidth="1"/>
    <col min="8456" max="8456" width="14.85546875" style="2" customWidth="1"/>
    <col min="8457" max="8457" width="9.28515625" style="2" customWidth="1"/>
    <col min="8458" max="8459" width="11.28515625" style="2" customWidth="1"/>
    <col min="8460" max="8460" width="5" style="2" customWidth="1"/>
    <col min="8461" max="8461" width="9.5703125" style="2" customWidth="1"/>
    <col min="8462" max="8462" width="5.140625" style="2" bestFit="1" customWidth="1"/>
    <col min="8463" max="8463" width="17.5703125" style="2" customWidth="1"/>
    <col min="8464" max="8464" width="8.28515625" style="2" customWidth="1"/>
    <col min="8465" max="8465" width="9.140625" style="2"/>
    <col min="8466" max="8466" width="10" style="2" customWidth="1"/>
    <col min="8467" max="8467" width="28.85546875" style="2" customWidth="1"/>
    <col min="8468" max="8468" width="14.85546875" style="2" customWidth="1"/>
    <col min="8469" max="8469" width="9.28515625" style="2" customWidth="1"/>
    <col min="8470" max="8470" width="12" style="2" customWidth="1"/>
    <col min="8471" max="8471" width="11.28515625" style="2" customWidth="1"/>
    <col min="8472" max="8472" width="9.140625" style="2"/>
    <col min="8473" max="8473" width="9" style="2" customWidth="1"/>
    <col min="8474" max="8474" width="5.140625" style="2" bestFit="1" customWidth="1"/>
    <col min="8475" max="8475" width="17.5703125" style="2" customWidth="1"/>
    <col min="8476" max="8476" width="8.28515625" style="2" customWidth="1"/>
    <col min="8477" max="8477" width="9.140625" style="2"/>
    <col min="8478" max="8478" width="10" style="2" customWidth="1"/>
    <col min="8479" max="8479" width="18" style="2" customWidth="1"/>
    <col min="8480" max="8480" width="14.85546875" style="2" customWidth="1"/>
    <col min="8481" max="8481" width="9.28515625" style="2" customWidth="1"/>
    <col min="8482" max="8482" width="12" style="2" customWidth="1"/>
    <col min="8483" max="8483" width="11.28515625" style="2" customWidth="1"/>
    <col min="8484" max="8704" width="9.140625" style="2"/>
    <col min="8705" max="8705" width="9.42578125" style="2" customWidth="1"/>
    <col min="8706" max="8706" width="5.140625" style="2" bestFit="1" customWidth="1"/>
    <col min="8707" max="8707" width="17.5703125" style="2" customWidth="1"/>
    <col min="8708" max="8708" width="8.28515625" style="2" customWidth="1"/>
    <col min="8709" max="8709" width="9.140625" style="2"/>
    <col min="8710" max="8710" width="13.140625" style="2" bestFit="1" customWidth="1"/>
    <col min="8711" max="8711" width="48.28515625" style="2" bestFit="1" customWidth="1"/>
    <col min="8712" max="8712" width="14.85546875" style="2" customWidth="1"/>
    <col min="8713" max="8713" width="9.28515625" style="2" customWidth="1"/>
    <col min="8714" max="8715" width="11.28515625" style="2" customWidth="1"/>
    <col min="8716" max="8716" width="5" style="2" customWidth="1"/>
    <col min="8717" max="8717" width="9.5703125" style="2" customWidth="1"/>
    <col min="8718" max="8718" width="5.140625" style="2" bestFit="1" customWidth="1"/>
    <col min="8719" max="8719" width="17.5703125" style="2" customWidth="1"/>
    <col min="8720" max="8720" width="8.28515625" style="2" customWidth="1"/>
    <col min="8721" max="8721" width="9.140625" style="2"/>
    <col min="8722" max="8722" width="10" style="2" customWidth="1"/>
    <col min="8723" max="8723" width="28.85546875" style="2" customWidth="1"/>
    <col min="8724" max="8724" width="14.85546875" style="2" customWidth="1"/>
    <col min="8725" max="8725" width="9.28515625" style="2" customWidth="1"/>
    <col min="8726" max="8726" width="12" style="2" customWidth="1"/>
    <col min="8727" max="8727" width="11.28515625" style="2" customWidth="1"/>
    <col min="8728" max="8728" width="9.140625" style="2"/>
    <col min="8729" max="8729" width="9" style="2" customWidth="1"/>
    <col min="8730" max="8730" width="5.140625" style="2" bestFit="1" customWidth="1"/>
    <col min="8731" max="8731" width="17.5703125" style="2" customWidth="1"/>
    <col min="8732" max="8732" width="8.28515625" style="2" customWidth="1"/>
    <col min="8733" max="8733" width="9.140625" style="2"/>
    <col min="8734" max="8734" width="10" style="2" customWidth="1"/>
    <col min="8735" max="8735" width="18" style="2" customWidth="1"/>
    <col min="8736" max="8736" width="14.85546875" style="2" customWidth="1"/>
    <col min="8737" max="8737" width="9.28515625" style="2" customWidth="1"/>
    <col min="8738" max="8738" width="12" style="2" customWidth="1"/>
    <col min="8739" max="8739" width="11.28515625" style="2" customWidth="1"/>
    <col min="8740" max="8960" width="9.140625" style="2"/>
    <col min="8961" max="8961" width="9.42578125" style="2" customWidth="1"/>
    <col min="8962" max="8962" width="5.140625" style="2" bestFit="1" customWidth="1"/>
    <col min="8963" max="8963" width="17.5703125" style="2" customWidth="1"/>
    <col min="8964" max="8964" width="8.28515625" style="2" customWidth="1"/>
    <col min="8965" max="8965" width="9.140625" style="2"/>
    <col min="8966" max="8966" width="13.140625" style="2" bestFit="1" customWidth="1"/>
    <col min="8967" max="8967" width="48.28515625" style="2" bestFit="1" customWidth="1"/>
    <col min="8968" max="8968" width="14.85546875" style="2" customWidth="1"/>
    <col min="8969" max="8969" width="9.28515625" style="2" customWidth="1"/>
    <col min="8970" max="8971" width="11.28515625" style="2" customWidth="1"/>
    <col min="8972" max="8972" width="5" style="2" customWidth="1"/>
    <col min="8973" max="8973" width="9.5703125" style="2" customWidth="1"/>
    <col min="8974" max="8974" width="5.140625" style="2" bestFit="1" customWidth="1"/>
    <col min="8975" max="8975" width="17.5703125" style="2" customWidth="1"/>
    <col min="8976" max="8976" width="8.28515625" style="2" customWidth="1"/>
    <col min="8977" max="8977" width="9.140625" style="2"/>
    <col min="8978" max="8978" width="10" style="2" customWidth="1"/>
    <col min="8979" max="8979" width="28.85546875" style="2" customWidth="1"/>
    <col min="8980" max="8980" width="14.85546875" style="2" customWidth="1"/>
    <col min="8981" max="8981" width="9.28515625" style="2" customWidth="1"/>
    <col min="8982" max="8982" width="12" style="2" customWidth="1"/>
    <col min="8983" max="8983" width="11.28515625" style="2" customWidth="1"/>
    <col min="8984" max="8984" width="9.140625" style="2"/>
    <col min="8985" max="8985" width="9" style="2" customWidth="1"/>
    <col min="8986" max="8986" width="5.140625" style="2" bestFit="1" customWidth="1"/>
    <col min="8987" max="8987" width="17.5703125" style="2" customWidth="1"/>
    <col min="8988" max="8988" width="8.28515625" style="2" customWidth="1"/>
    <col min="8989" max="8989" width="9.140625" style="2"/>
    <col min="8990" max="8990" width="10" style="2" customWidth="1"/>
    <col min="8991" max="8991" width="18" style="2" customWidth="1"/>
    <col min="8992" max="8992" width="14.85546875" style="2" customWidth="1"/>
    <col min="8993" max="8993" width="9.28515625" style="2" customWidth="1"/>
    <col min="8994" max="8994" width="12" style="2" customWidth="1"/>
    <col min="8995" max="8995" width="11.28515625" style="2" customWidth="1"/>
    <col min="8996" max="9216" width="9.140625" style="2"/>
    <col min="9217" max="9217" width="9.42578125" style="2" customWidth="1"/>
    <col min="9218" max="9218" width="5.140625" style="2" bestFit="1" customWidth="1"/>
    <col min="9219" max="9219" width="17.5703125" style="2" customWidth="1"/>
    <col min="9220" max="9220" width="8.28515625" style="2" customWidth="1"/>
    <col min="9221" max="9221" width="9.140625" style="2"/>
    <col min="9222" max="9222" width="13.140625" style="2" bestFit="1" customWidth="1"/>
    <col min="9223" max="9223" width="48.28515625" style="2" bestFit="1" customWidth="1"/>
    <col min="9224" max="9224" width="14.85546875" style="2" customWidth="1"/>
    <col min="9225" max="9225" width="9.28515625" style="2" customWidth="1"/>
    <col min="9226" max="9227" width="11.28515625" style="2" customWidth="1"/>
    <col min="9228" max="9228" width="5" style="2" customWidth="1"/>
    <col min="9229" max="9229" width="9.5703125" style="2" customWidth="1"/>
    <col min="9230" max="9230" width="5.140625" style="2" bestFit="1" customWidth="1"/>
    <col min="9231" max="9231" width="17.5703125" style="2" customWidth="1"/>
    <col min="9232" max="9232" width="8.28515625" style="2" customWidth="1"/>
    <col min="9233" max="9233" width="9.140625" style="2"/>
    <col min="9234" max="9234" width="10" style="2" customWidth="1"/>
    <col min="9235" max="9235" width="28.85546875" style="2" customWidth="1"/>
    <col min="9236" max="9236" width="14.85546875" style="2" customWidth="1"/>
    <col min="9237" max="9237" width="9.28515625" style="2" customWidth="1"/>
    <col min="9238" max="9238" width="12" style="2" customWidth="1"/>
    <col min="9239" max="9239" width="11.28515625" style="2" customWidth="1"/>
    <col min="9240" max="9240" width="9.140625" style="2"/>
    <col min="9241" max="9241" width="9" style="2" customWidth="1"/>
    <col min="9242" max="9242" width="5.140625" style="2" bestFit="1" customWidth="1"/>
    <col min="9243" max="9243" width="17.5703125" style="2" customWidth="1"/>
    <col min="9244" max="9244" width="8.28515625" style="2" customWidth="1"/>
    <col min="9245" max="9245" width="9.140625" style="2"/>
    <col min="9246" max="9246" width="10" style="2" customWidth="1"/>
    <col min="9247" max="9247" width="18" style="2" customWidth="1"/>
    <col min="9248" max="9248" width="14.85546875" style="2" customWidth="1"/>
    <col min="9249" max="9249" width="9.28515625" style="2" customWidth="1"/>
    <col min="9250" max="9250" width="12" style="2" customWidth="1"/>
    <col min="9251" max="9251" width="11.28515625" style="2" customWidth="1"/>
    <col min="9252" max="9472" width="9.140625" style="2"/>
    <col min="9473" max="9473" width="9.42578125" style="2" customWidth="1"/>
    <col min="9474" max="9474" width="5.140625" style="2" bestFit="1" customWidth="1"/>
    <col min="9475" max="9475" width="17.5703125" style="2" customWidth="1"/>
    <col min="9476" max="9476" width="8.28515625" style="2" customWidth="1"/>
    <col min="9477" max="9477" width="9.140625" style="2"/>
    <col min="9478" max="9478" width="13.140625" style="2" bestFit="1" customWidth="1"/>
    <col min="9479" max="9479" width="48.28515625" style="2" bestFit="1" customWidth="1"/>
    <col min="9480" max="9480" width="14.85546875" style="2" customWidth="1"/>
    <col min="9481" max="9481" width="9.28515625" style="2" customWidth="1"/>
    <col min="9482" max="9483" width="11.28515625" style="2" customWidth="1"/>
    <col min="9484" max="9484" width="5" style="2" customWidth="1"/>
    <col min="9485" max="9485" width="9.5703125" style="2" customWidth="1"/>
    <col min="9486" max="9486" width="5.140625" style="2" bestFit="1" customWidth="1"/>
    <col min="9487" max="9487" width="17.5703125" style="2" customWidth="1"/>
    <col min="9488" max="9488" width="8.28515625" style="2" customWidth="1"/>
    <col min="9489" max="9489" width="9.140625" style="2"/>
    <col min="9490" max="9490" width="10" style="2" customWidth="1"/>
    <col min="9491" max="9491" width="28.85546875" style="2" customWidth="1"/>
    <col min="9492" max="9492" width="14.85546875" style="2" customWidth="1"/>
    <col min="9493" max="9493" width="9.28515625" style="2" customWidth="1"/>
    <col min="9494" max="9494" width="12" style="2" customWidth="1"/>
    <col min="9495" max="9495" width="11.28515625" style="2" customWidth="1"/>
    <col min="9496" max="9496" width="9.140625" style="2"/>
    <col min="9497" max="9497" width="9" style="2" customWidth="1"/>
    <col min="9498" max="9498" width="5.140625" style="2" bestFit="1" customWidth="1"/>
    <col min="9499" max="9499" width="17.5703125" style="2" customWidth="1"/>
    <col min="9500" max="9500" width="8.28515625" style="2" customWidth="1"/>
    <col min="9501" max="9501" width="9.140625" style="2"/>
    <col min="9502" max="9502" width="10" style="2" customWidth="1"/>
    <col min="9503" max="9503" width="18" style="2" customWidth="1"/>
    <col min="9504" max="9504" width="14.85546875" style="2" customWidth="1"/>
    <col min="9505" max="9505" width="9.28515625" style="2" customWidth="1"/>
    <col min="9506" max="9506" width="12" style="2" customWidth="1"/>
    <col min="9507" max="9507" width="11.28515625" style="2" customWidth="1"/>
    <col min="9508" max="9728" width="9.140625" style="2"/>
    <col min="9729" max="9729" width="9.42578125" style="2" customWidth="1"/>
    <col min="9730" max="9730" width="5.140625" style="2" bestFit="1" customWidth="1"/>
    <col min="9731" max="9731" width="17.5703125" style="2" customWidth="1"/>
    <col min="9732" max="9732" width="8.28515625" style="2" customWidth="1"/>
    <col min="9733" max="9733" width="9.140625" style="2"/>
    <col min="9734" max="9734" width="13.140625" style="2" bestFit="1" customWidth="1"/>
    <col min="9735" max="9735" width="48.28515625" style="2" bestFit="1" customWidth="1"/>
    <col min="9736" max="9736" width="14.85546875" style="2" customWidth="1"/>
    <col min="9737" max="9737" width="9.28515625" style="2" customWidth="1"/>
    <col min="9738" max="9739" width="11.28515625" style="2" customWidth="1"/>
    <col min="9740" max="9740" width="5" style="2" customWidth="1"/>
    <col min="9741" max="9741" width="9.5703125" style="2" customWidth="1"/>
    <col min="9742" max="9742" width="5.140625" style="2" bestFit="1" customWidth="1"/>
    <col min="9743" max="9743" width="17.5703125" style="2" customWidth="1"/>
    <col min="9744" max="9744" width="8.28515625" style="2" customWidth="1"/>
    <col min="9745" max="9745" width="9.140625" style="2"/>
    <col min="9746" max="9746" width="10" style="2" customWidth="1"/>
    <col min="9747" max="9747" width="28.85546875" style="2" customWidth="1"/>
    <col min="9748" max="9748" width="14.85546875" style="2" customWidth="1"/>
    <col min="9749" max="9749" width="9.28515625" style="2" customWidth="1"/>
    <col min="9750" max="9750" width="12" style="2" customWidth="1"/>
    <col min="9751" max="9751" width="11.28515625" style="2" customWidth="1"/>
    <col min="9752" max="9752" width="9.140625" style="2"/>
    <col min="9753" max="9753" width="9" style="2" customWidth="1"/>
    <col min="9754" max="9754" width="5.140625" style="2" bestFit="1" customWidth="1"/>
    <col min="9755" max="9755" width="17.5703125" style="2" customWidth="1"/>
    <col min="9756" max="9756" width="8.28515625" style="2" customWidth="1"/>
    <col min="9757" max="9757" width="9.140625" style="2"/>
    <col min="9758" max="9758" width="10" style="2" customWidth="1"/>
    <col min="9759" max="9759" width="18" style="2" customWidth="1"/>
    <col min="9760" max="9760" width="14.85546875" style="2" customWidth="1"/>
    <col min="9761" max="9761" width="9.28515625" style="2" customWidth="1"/>
    <col min="9762" max="9762" width="12" style="2" customWidth="1"/>
    <col min="9763" max="9763" width="11.28515625" style="2" customWidth="1"/>
    <col min="9764" max="9984" width="9.140625" style="2"/>
    <col min="9985" max="9985" width="9.42578125" style="2" customWidth="1"/>
    <col min="9986" max="9986" width="5.140625" style="2" bestFit="1" customWidth="1"/>
    <col min="9987" max="9987" width="17.5703125" style="2" customWidth="1"/>
    <col min="9988" max="9988" width="8.28515625" style="2" customWidth="1"/>
    <col min="9989" max="9989" width="9.140625" style="2"/>
    <col min="9990" max="9990" width="13.140625" style="2" bestFit="1" customWidth="1"/>
    <col min="9991" max="9991" width="48.28515625" style="2" bestFit="1" customWidth="1"/>
    <col min="9992" max="9992" width="14.85546875" style="2" customWidth="1"/>
    <col min="9993" max="9993" width="9.28515625" style="2" customWidth="1"/>
    <col min="9994" max="9995" width="11.28515625" style="2" customWidth="1"/>
    <col min="9996" max="9996" width="5" style="2" customWidth="1"/>
    <col min="9997" max="9997" width="9.5703125" style="2" customWidth="1"/>
    <col min="9998" max="9998" width="5.140625" style="2" bestFit="1" customWidth="1"/>
    <col min="9999" max="9999" width="17.5703125" style="2" customWidth="1"/>
    <col min="10000" max="10000" width="8.28515625" style="2" customWidth="1"/>
    <col min="10001" max="10001" width="9.140625" style="2"/>
    <col min="10002" max="10002" width="10" style="2" customWidth="1"/>
    <col min="10003" max="10003" width="28.85546875" style="2" customWidth="1"/>
    <col min="10004" max="10004" width="14.85546875" style="2" customWidth="1"/>
    <col min="10005" max="10005" width="9.28515625" style="2" customWidth="1"/>
    <col min="10006" max="10006" width="12" style="2" customWidth="1"/>
    <col min="10007" max="10007" width="11.28515625" style="2" customWidth="1"/>
    <col min="10008" max="10008" width="9.140625" style="2"/>
    <col min="10009" max="10009" width="9" style="2" customWidth="1"/>
    <col min="10010" max="10010" width="5.140625" style="2" bestFit="1" customWidth="1"/>
    <col min="10011" max="10011" width="17.5703125" style="2" customWidth="1"/>
    <col min="10012" max="10012" width="8.28515625" style="2" customWidth="1"/>
    <col min="10013" max="10013" width="9.140625" style="2"/>
    <col min="10014" max="10014" width="10" style="2" customWidth="1"/>
    <col min="10015" max="10015" width="18" style="2" customWidth="1"/>
    <col min="10016" max="10016" width="14.85546875" style="2" customWidth="1"/>
    <col min="10017" max="10017" width="9.28515625" style="2" customWidth="1"/>
    <col min="10018" max="10018" width="12" style="2" customWidth="1"/>
    <col min="10019" max="10019" width="11.28515625" style="2" customWidth="1"/>
    <col min="10020" max="10240" width="9.140625" style="2"/>
    <col min="10241" max="10241" width="9.42578125" style="2" customWidth="1"/>
    <col min="10242" max="10242" width="5.140625" style="2" bestFit="1" customWidth="1"/>
    <col min="10243" max="10243" width="17.5703125" style="2" customWidth="1"/>
    <col min="10244" max="10244" width="8.28515625" style="2" customWidth="1"/>
    <col min="10245" max="10245" width="9.140625" style="2"/>
    <col min="10246" max="10246" width="13.140625" style="2" bestFit="1" customWidth="1"/>
    <col min="10247" max="10247" width="48.28515625" style="2" bestFit="1" customWidth="1"/>
    <col min="10248" max="10248" width="14.85546875" style="2" customWidth="1"/>
    <col min="10249" max="10249" width="9.28515625" style="2" customWidth="1"/>
    <col min="10250" max="10251" width="11.28515625" style="2" customWidth="1"/>
    <col min="10252" max="10252" width="5" style="2" customWidth="1"/>
    <col min="10253" max="10253" width="9.5703125" style="2" customWidth="1"/>
    <col min="10254" max="10254" width="5.140625" style="2" bestFit="1" customWidth="1"/>
    <col min="10255" max="10255" width="17.5703125" style="2" customWidth="1"/>
    <col min="10256" max="10256" width="8.28515625" style="2" customWidth="1"/>
    <col min="10257" max="10257" width="9.140625" style="2"/>
    <col min="10258" max="10258" width="10" style="2" customWidth="1"/>
    <col min="10259" max="10259" width="28.85546875" style="2" customWidth="1"/>
    <col min="10260" max="10260" width="14.85546875" style="2" customWidth="1"/>
    <col min="10261" max="10261" width="9.28515625" style="2" customWidth="1"/>
    <col min="10262" max="10262" width="12" style="2" customWidth="1"/>
    <col min="10263" max="10263" width="11.28515625" style="2" customWidth="1"/>
    <col min="10264" max="10264" width="9.140625" style="2"/>
    <col min="10265" max="10265" width="9" style="2" customWidth="1"/>
    <col min="10266" max="10266" width="5.140625" style="2" bestFit="1" customWidth="1"/>
    <col min="10267" max="10267" width="17.5703125" style="2" customWidth="1"/>
    <col min="10268" max="10268" width="8.28515625" style="2" customWidth="1"/>
    <col min="10269" max="10269" width="9.140625" style="2"/>
    <col min="10270" max="10270" width="10" style="2" customWidth="1"/>
    <col min="10271" max="10271" width="18" style="2" customWidth="1"/>
    <col min="10272" max="10272" width="14.85546875" style="2" customWidth="1"/>
    <col min="10273" max="10273" width="9.28515625" style="2" customWidth="1"/>
    <col min="10274" max="10274" width="12" style="2" customWidth="1"/>
    <col min="10275" max="10275" width="11.28515625" style="2" customWidth="1"/>
    <col min="10276" max="10496" width="9.140625" style="2"/>
    <col min="10497" max="10497" width="9.42578125" style="2" customWidth="1"/>
    <col min="10498" max="10498" width="5.140625" style="2" bestFit="1" customWidth="1"/>
    <col min="10499" max="10499" width="17.5703125" style="2" customWidth="1"/>
    <col min="10500" max="10500" width="8.28515625" style="2" customWidth="1"/>
    <col min="10501" max="10501" width="9.140625" style="2"/>
    <col min="10502" max="10502" width="13.140625" style="2" bestFit="1" customWidth="1"/>
    <col min="10503" max="10503" width="48.28515625" style="2" bestFit="1" customWidth="1"/>
    <col min="10504" max="10504" width="14.85546875" style="2" customWidth="1"/>
    <col min="10505" max="10505" width="9.28515625" style="2" customWidth="1"/>
    <col min="10506" max="10507" width="11.28515625" style="2" customWidth="1"/>
    <col min="10508" max="10508" width="5" style="2" customWidth="1"/>
    <col min="10509" max="10509" width="9.5703125" style="2" customWidth="1"/>
    <col min="10510" max="10510" width="5.140625" style="2" bestFit="1" customWidth="1"/>
    <col min="10511" max="10511" width="17.5703125" style="2" customWidth="1"/>
    <col min="10512" max="10512" width="8.28515625" style="2" customWidth="1"/>
    <col min="10513" max="10513" width="9.140625" style="2"/>
    <col min="10514" max="10514" width="10" style="2" customWidth="1"/>
    <col min="10515" max="10515" width="28.85546875" style="2" customWidth="1"/>
    <col min="10516" max="10516" width="14.85546875" style="2" customWidth="1"/>
    <col min="10517" max="10517" width="9.28515625" style="2" customWidth="1"/>
    <col min="10518" max="10518" width="12" style="2" customWidth="1"/>
    <col min="10519" max="10519" width="11.28515625" style="2" customWidth="1"/>
    <col min="10520" max="10520" width="9.140625" style="2"/>
    <col min="10521" max="10521" width="9" style="2" customWidth="1"/>
    <col min="10522" max="10522" width="5.140625" style="2" bestFit="1" customWidth="1"/>
    <col min="10523" max="10523" width="17.5703125" style="2" customWidth="1"/>
    <col min="10524" max="10524" width="8.28515625" style="2" customWidth="1"/>
    <col min="10525" max="10525" width="9.140625" style="2"/>
    <col min="10526" max="10526" width="10" style="2" customWidth="1"/>
    <col min="10527" max="10527" width="18" style="2" customWidth="1"/>
    <col min="10528" max="10528" width="14.85546875" style="2" customWidth="1"/>
    <col min="10529" max="10529" width="9.28515625" style="2" customWidth="1"/>
    <col min="10530" max="10530" width="12" style="2" customWidth="1"/>
    <col min="10531" max="10531" width="11.28515625" style="2" customWidth="1"/>
    <col min="10532" max="10752" width="9.140625" style="2"/>
    <col min="10753" max="10753" width="9.42578125" style="2" customWidth="1"/>
    <col min="10754" max="10754" width="5.140625" style="2" bestFit="1" customWidth="1"/>
    <col min="10755" max="10755" width="17.5703125" style="2" customWidth="1"/>
    <col min="10756" max="10756" width="8.28515625" style="2" customWidth="1"/>
    <col min="10757" max="10757" width="9.140625" style="2"/>
    <col min="10758" max="10758" width="13.140625" style="2" bestFit="1" customWidth="1"/>
    <col min="10759" max="10759" width="48.28515625" style="2" bestFit="1" customWidth="1"/>
    <col min="10760" max="10760" width="14.85546875" style="2" customWidth="1"/>
    <col min="10761" max="10761" width="9.28515625" style="2" customWidth="1"/>
    <col min="10762" max="10763" width="11.28515625" style="2" customWidth="1"/>
    <col min="10764" max="10764" width="5" style="2" customWidth="1"/>
    <col min="10765" max="10765" width="9.5703125" style="2" customWidth="1"/>
    <col min="10766" max="10766" width="5.140625" style="2" bestFit="1" customWidth="1"/>
    <col min="10767" max="10767" width="17.5703125" style="2" customWidth="1"/>
    <col min="10768" max="10768" width="8.28515625" style="2" customWidth="1"/>
    <col min="10769" max="10769" width="9.140625" style="2"/>
    <col min="10770" max="10770" width="10" style="2" customWidth="1"/>
    <col min="10771" max="10771" width="28.85546875" style="2" customWidth="1"/>
    <col min="10772" max="10772" width="14.85546875" style="2" customWidth="1"/>
    <col min="10773" max="10773" width="9.28515625" style="2" customWidth="1"/>
    <col min="10774" max="10774" width="12" style="2" customWidth="1"/>
    <col min="10775" max="10775" width="11.28515625" style="2" customWidth="1"/>
    <col min="10776" max="10776" width="9.140625" style="2"/>
    <col min="10777" max="10777" width="9" style="2" customWidth="1"/>
    <col min="10778" max="10778" width="5.140625" style="2" bestFit="1" customWidth="1"/>
    <col min="10779" max="10779" width="17.5703125" style="2" customWidth="1"/>
    <col min="10780" max="10780" width="8.28515625" style="2" customWidth="1"/>
    <col min="10781" max="10781" width="9.140625" style="2"/>
    <col min="10782" max="10782" width="10" style="2" customWidth="1"/>
    <col min="10783" max="10783" width="18" style="2" customWidth="1"/>
    <col min="10784" max="10784" width="14.85546875" style="2" customWidth="1"/>
    <col min="10785" max="10785" width="9.28515625" style="2" customWidth="1"/>
    <col min="10786" max="10786" width="12" style="2" customWidth="1"/>
    <col min="10787" max="10787" width="11.28515625" style="2" customWidth="1"/>
    <col min="10788" max="11008" width="9.140625" style="2"/>
    <col min="11009" max="11009" width="9.42578125" style="2" customWidth="1"/>
    <col min="11010" max="11010" width="5.140625" style="2" bestFit="1" customWidth="1"/>
    <col min="11011" max="11011" width="17.5703125" style="2" customWidth="1"/>
    <col min="11012" max="11012" width="8.28515625" style="2" customWidth="1"/>
    <col min="11013" max="11013" width="9.140625" style="2"/>
    <col min="11014" max="11014" width="13.140625" style="2" bestFit="1" customWidth="1"/>
    <col min="11015" max="11015" width="48.28515625" style="2" bestFit="1" customWidth="1"/>
    <col min="11016" max="11016" width="14.85546875" style="2" customWidth="1"/>
    <col min="11017" max="11017" width="9.28515625" style="2" customWidth="1"/>
    <col min="11018" max="11019" width="11.28515625" style="2" customWidth="1"/>
    <col min="11020" max="11020" width="5" style="2" customWidth="1"/>
    <col min="11021" max="11021" width="9.5703125" style="2" customWidth="1"/>
    <col min="11022" max="11022" width="5.140625" style="2" bestFit="1" customWidth="1"/>
    <col min="11023" max="11023" width="17.5703125" style="2" customWidth="1"/>
    <col min="11024" max="11024" width="8.28515625" style="2" customWidth="1"/>
    <col min="11025" max="11025" width="9.140625" style="2"/>
    <col min="11026" max="11026" width="10" style="2" customWidth="1"/>
    <col min="11027" max="11027" width="28.85546875" style="2" customWidth="1"/>
    <col min="11028" max="11028" width="14.85546875" style="2" customWidth="1"/>
    <col min="11029" max="11029" width="9.28515625" style="2" customWidth="1"/>
    <col min="11030" max="11030" width="12" style="2" customWidth="1"/>
    <col min="11031" max="11031" width="11.28515625" style="2" customWidth="1"/>
    <col min="11032" max="11032" width="9.140625" style="2"/>
    <col min="11033" max="11033" width="9" style="2" customWidth="1"/>
    <col min="11034" max="11034" width="5.140625" style="2" bestFit="1" customWidth="1"/>
    <col min="11035" max="11035" width="17.5703125" style="2" customWidth="1"/>
    <col min="11036" max="11036" width="8.28515625" style="2" customWidth="1"/>
    <col min="11037" max="11037" width="9.140625" style="2"/>
    <col min="11038" max="11038" width="10" style="2" customWidth="1"/>
    <col min="11039" max="11039" width="18" style="2" customWidth="1"/>
    <col min="11040" max="11040" width="14.85546875" style="2" customWidth="1"/>
    <col min="11041" max="11041" width="9.28515625" style="2" customWidth="1"/>
    <col min="11042" max="11042" width="12" style="2" customWidth="1"/>
    <col min="11043" max="11043" width="11.28515625" style="2" customWidth="1"/>
    <col min="11044" max="11264" width="9.140625" style="2"/>
    <col min="11265" max="11265" width="9.42578125" style="2" customWidth="1"/>
    <col min="11266" max="11266" width="5.140625" style="2" bestFit="1" customWidth="1"/>
    <col min="11267" max="11267" width="17.5703125" style="2" customWidth="1"/>
    <col min="11268" max="11268" width="8.28515625" style="2" customWidth="1"/>
    <col min="11269" max="11269" width="9.140625" style="2"/>
    <col min="11270" max="11270" width="13.140625" style="2" bestFit="1" customWidth="1"/>
    <col min="11271" max="11271" width="48.28515625" style="2" bestFit="1" customWidth="1"/>
    <col min="11272" max="11272" width="14.85546875" style="2" customWidth="1"/>
    <col min="11273" max="11273" width="9.28515625" style="2" customWidth="1"/>
    <col min="11274" max="11275" width="11.28515625" style="2" customWidth="1"/>
    <col min="11276" max="11276" width="5" style="2" customWidth="1"/>
    <col min="11277" max="11277" width="9.5703125" style="2" customWidth="1"/>
    <col min="11278" max="11278" width="5.140625" style="2" bestFit="1" customWidth="1"/>
    <col min="11279" max="11279" width="17.5703125" style="2" customWidth="1"/>
    <col min="11280" max="11280" width="8.28515625" style="2" customWidth="1"/>
    <col min="11281" max="11281" width="9.140625" style="2"/>
    <col min="11282" max="11282" width="10" style="2" customWidth="1"/>
    <col min="11283" max="11283" width="28.85546875" style="2" customWidth="1"/>
    <col min="11284" max="11284" width="14.85546875" style="2" customWidth="1"/>
    <col min="11285" max="11285" width="9.28515625" style="2" customWidth="1"/>
    <col min="11286" max="11286" width="12" style="2" customWidth="1"/>
    <col min="11287" max="11287" width="11.28515625" style="2" customWidth="1"/>
    <col min="11288" max="11288" width="9.140625" style="2"/>
    <col min="11289" max="11289" width="9" style="2" customWidth="1"/>
    <col min="11290" max="11290" width="5.140625" style="2" bestFit="1" customWidth="1"/>
    <col min="11291" max="11291" width="17.5703125" style="2" customWidth="1"/>
    <col min="11292" max="11292" width="8.28515625" style="2" customWidth="1"/>
    <col min="11293" max="11293" width="9.140625" style="2"/>
    <col min="11294" max="11294" width="10" style="2" customWidth="1"/>
    <col min="11295" max="11295" width="18" style="2" customWidth="1"/>
    <col min="11296" max="11296" width="14.85546875" style="2" customWidth="1"/>
    <col min="11297" max="11297" width="9.28515625" style="2" customWidth="1"/>
    <col min="11298" max="11298" width="12" style="2" customWidth="1"/>
    <col min="11299" max="11299" width="11.28515625" style="2" customWidth="1"/>
    <col min="11300" max="11520" width="9.140625" style="2"/>
    <col min="11521" max="11521" width="9.42578125" style="2" customWidth="1"/>
    <col min="11522" max="11522" width="5.140625" style="2" bestFit="1" customWidth="1"/>
    <col min="11523" max="11523" width="17.5703125" style="2" customWidth="1"/>
    <col min="11524" max="11524" width="8.28515625" style="2" customWidth="1"/>
    <col min="11525" max="11525" width="9.140625" style="2"/>
    <col min="11526" max="11526" width="13.140625" style="2" bestFit="1" customWidth="1"/>
    <col min="11527" max="11527" width="48.28515625" style="2" bestFit="1" customWidth="1"/>
    <col min="11528" max="11528" width="14.85546875" style="2" customWidth="1"/>
    <col min="11529" max="11529" width="9.28515625" style="2" customWidth="1"/>
    <col min="11530" max="11531" width="11.28515625" style="2" customWidth="1"/>
    <col min="11532" max="11532" width="5" style="2" customWidth="1"/>
    <col min="11533" max="11533" width="9.5703125" style="2" customWidth="1"/>
    <col min="11534" max="11534" width="5.140625" style="2" bestFit="1" customWidth="1"/>
    <col min="11535" max="11535" width="17.5703125" style="2" customWidth="1"/>
    <col min="11536" max="11536" width="8.28515625" style="2" customWidth="1"/>
    <col min="11537" max="11537" width="9.140625" style="2"/>
    <col min="11538" max="11538" width="10" style="2" customWidth="1"/>
    <col min="11539" max="11539" width="28.85546875" style="2" customWidth="1"/>
    <col min="11540" max="11540" width="14.85546875" style="2" customWidth="1"/>
    <col min="11541" max="11541" width="9.28515625" style="2" customWidth="1"/>
    <col min="11542" max="11542" width="12" style="2" customWidth="1"/>
    <col min="11543" max="11543" width="11.28515625" style="2" customWidth="1"/>
    <col min="11544" max="11544" width="9.140625" style="2"/>
    <col min="11545" max="11545" width="9" style="2" customWidth="1"/>
    <col min="11546" max="11546" width="5.140625" style="2" bestFit="1" customWidth="1"/>
    <col min="11547" max="11547" width="17.5703125" style="2" customWidth="1"/>
    <col min="11548" max="11548" width="8.28515625" style="2" customWidth="1"/>
    <col min="11549" max="11549" width="9.140625" style="2"/>
    <col min="11550" max="11550" width="10" style="2" customWidth="1"/>
    <col min="11551" max="11551" width="18" style="2" customWidth="1"/>
    <col min="11552" max="11552" width="14.85546875" style="2" customWidth="1"/>
    <col min="11553" max="11553" width="9.28515625" style="2" customWidth="1"/>
    <col min="11554" max="11554" width="12" style="2" customWidth="1"/>
    <col min="11555" max="11555" width="11.28515625" style="2" customWidth="1"/>
    <col min="11556" max="11776" width="9.140625" style="2"/>
    <col min="11777" max="11777" width="9.42578125" style="2" customWidth="1"/>
    <col min="11778" max="11778" width="5.140625" style="2" bestFit="1" customWidth="1"/>
    <col min="11779" max="11779" width="17.5703125" style="2" customWidth="1"/>
    <col min="11780" max="11780" width="8.28515625" style="2" customWidth="1"/>
    <col min="11781" max="11781" width="9.140625" style="2"/>
    <col min="11782" max="11782" width="13.140625" style="2" bestFit="1" customWidth="1"/>
    <col min="11783" max="11783" width="48.28515625" style="2" bestFit="1" customWidth="1"/>
    <col min="11784" max="11784" width="14.85546875" style="2" customWidth="1"/>
    <col min="11785" max="11785" width="9.28515625" style="2" customWidth="1"/>
    <col min="11786" max="11787" width="11.28515625" style="2" customWidth="1"/>
    <col min="11788" max="11788" width="5" style="2" customWidth="1"/>
    <col min="11789" max="11789" width="9.5703125" style="2" customWidth="1"/>
    <col min="11790" max="11790" width="5.140625" style="2" bestFit="1" customWidth="1"/>
    <col min="11791" max="11791" width="17.5703125" style="2" customWidth="1"/>
    <col min="11792" max="11792" width="8.28515625" style="2" customWidth="1"/>
    <col min="11793" max="11793" width="9.140625" style="2"/>
    <col min="11794" max="11794" width="10" style="2" customWidth="1"/>
    <col min="11795" max="11795" width="28.85546875" style="2" customWidth="1"/>
    <col min="11796" max="11796" width="14.85546875" style="2" customWidth="1"/>
    <col min="11797" max="11797" width="9.28515625" style="2" customWidth="1"/>
    <col min="11798" max="11798" width="12" style="2" customWidth="1"/>
    <col min="11799" max="11799" width="11.28515625" style="2" customWidth="1"/>
    <col min="11800" max="11800" width="9.140625" style="2"/>
    <col min="11801" max="11801" width="9" style="2" customWidth="1"/>
    <col min="11802" max="11802" width="5.140625" style="2" bestFit="1" customWidth="1"/>
    <col min="11803" max="11803" width="17.5703125" style="2" customWidth="1"/>
    <col min="11804" max="11804" width="8.28515625" style="2" customWidth="1"/>
    <col min="11805" max="11805" width="9.140625" style="2"/>
    <col min="11806" max="11806" width="10" style="2" customWidth="1"/>
    <col min="11807" max="11807" width="18" style="2" customWidth="1"/>
    <col min="11808" max="11808" width="14.85546875" style="2" customWidth="1"/>
    <col min="11809" max="11809" width="9.28515625" style="2" customWidth="1"/>
    <col min="11810" max="11810" width="12" style="2" customWidth="1"/>
    <col min="11811" max="11811" width="11.28515625" style="2" customWidth="1"/>
    <col min="11812" max="12032" width="9.140625" style="2"/>
    <col min="12033" max="12033" width="9.42578125" style="2" customWidth="1"/>
    <col min="12034" max="12034" width="5.140625" style="2" bestFit="1" customWidth="1"/>
    <col min="12035" max="12035" width="17.5703125" style="2" customWidth="1"/>
    <col min="12036" max="12036" width="8.28515625" style="2" customWidth="1"/>
    <col min="12037" max="12037" width="9.140625" style="2"/>
    <col min="12038" max="12038" width="13.140625" style="2" bestFit="1" customWidth="1"/>
    <col min="12039" max="12039" width="48.28515625" style="2" bestFit="1" customWidth="1"/>
    <col min="12040" max="12040" width="14.85546875" style="2" customWidth="1"/>
    <col min="12041" max="12041" width="9.28515625" style="2" customWidth="1"/>
    <col min="12042" max="12043" width="11.28515625" style="2" customWidth="1"/>
    <col min="12044" max="12044" width="5" style="2" customWidth="1"/>
    <col min="12045" max="12045" width="9.5703125" style="2" customWidth="1"/>
    <col min="12046" max="12046" width="5.140625" style="2" bestFit="1" customWidth="1"/>
    <col min="12047" max="12047" width="17.5703125" style="2" customWidth="1"/>
    <col min="12048" max="12048" width="8.28515625" style="2" customWidth="1"/>
    <col min="12049" max="12049" width="9.140625" style="2"/>
    <col min="12050" max="12050" width="10" style="2" customWidth="1"/>
    <col min="12051" max="12051" width="28.85546875" style="2" customWidth="1"/>
    <col min="12052" max="12052" width="14.85546875" style="2" customWidth="1"/>
    <col min="12053" max="12053" width="9.28515625" style="2" customWidth="1"/>
    <col min="12054" max="12054" width="12" style="2" customWidth="1"/>
    <col min="12055" max="12055" width="11.28515625" style="2" customWidth="1"/>
    <col min="12056" max="12056" width="9.140625" style="2"/>
    <col min="12057" max="12057" width="9" style="2" customWidth="1"/>
    <col min="12058" max="12058" width="5.140625" style="2" bestFit="1" customWidth="1"/>
    <col min="12059" max="12059" width="17.5703125" style="2" customWidth="1"/>
    <col min="12060" max="12060" width="8.28515625" style="2" customWidth="1"/>
    <col min="12061" max="12061" width="9.140625" style="2"/>
    <col min="12062" max="12062" width="10" style="2" customWidth="1"/>
    <col min="12063" max="12063" width="18" style="2" customWidth="1"/>
    <col min="12064" max="12064" width="14.85546875" style="2" customWidth="1"/>
    <col min="12065" max="12065" width="9.28515625" style="2" customWidth="1"/>
    <col min="12066" max="12066" width="12" style="2" customWidth="1"/>
    <col min="12067" max="12067" width="11.28515625" style="2" customWidth="1"/>
    <col min="12068" max="12288" width="9.140625" style="2"/>
    <col min="12289" max="12289" width="9.42578125" style="2" customWidth="1"/>
    <col min="12290" max="12290" width="5.140625" style="2" bestFit="1" customWidth="1"/>
    <col min="12291" max="12291" width="17.5703125" style="2" customWidth="1"/>
    <col min="12292" max="12292" width="8.28515625" style="2" customWidth="1"/>
    <col min="12293" max="12293" width="9.140625" style="2"/>
    <col min="12294" max="12294" width="13.140625" style="2" bestFit="1" customWidth="1"/>
    <col min="12295" max="12295" width="48.28515625" style="2" bestFit="1" customWidth="1"/>
    <col min="12296" max="12296" width="14.85546875" style="2" customWidth="1"/>
    <col min="12297" max="12297" width="9.28515625" style="2" customWidth="1"/>
    <col min="12298" max="12299" width="11.28515625" style="2" customWidth="1"/>
    <col min="12300" max="12300" width="5" style="2" customWidth="1"/>
    <col min="12301" max="12301" width="9.5703125" style="2" customWidth="1"/>
    <col min="12302" max="12302" width="5.140625" style="2" bestFit="1" customWidth="1"/>
    <col min="12303" max="12303" width="17.5703125" style="2" customWidth="1"/>
    <col min="12304" max="12304" width="8.28515625" style="2" customWidth="1"/>
    <col min="12305" max="12305" width="9.140625" style="2"/>
    <col min="12306" max="12306" width="10" style="2" customWidth="1"/>
    <col min="12307" max="12307" width="28.85546875" style="2" customWidth="1"/>
    <col min="12308" max="12308" width="14.85546875" style="2" customWidth="1"/>
    <col min="12309" max="12309" width="9.28515625" style="2" customWidth="1"/>
    <col min="12310" max="12310" width="12" style="2" customWidth="1"/>
    <col min="12311" max="12311" width="11.28515625" style="2" customWidth="1"/>
    <col min="12312" max="12312" width="9.140625" style="2"/>
    <col min="12313" max="12313" width="9" style="2" customWidth="1"/>
    <col min="12314" max="12314" width="5.140625" style="2" bestFit="1" customWidth="1"/>
    <col min="12315" max="12315" width="17.5703125" style="2" customWidth="1"/>
    <col min="12316" max="12316" width="8.28515625" style="2" customWidth="1"/>
    <col min="12317" max="12317" width="9.140625" style="2"/>
    <col min="12318" max="12318" width="10" style="2" customWidth="1"/>
    <col min="12319" max="12319" width="18" style="2" customWidth="1"/>
    <col min="12320" max="12320" width="14.85546875" style="2" customWidth="1"/>
    <col min="12321" max="12321" width="9.28515625" style="2" customWidth="1"/>
    <col min="12322" max="12322" width="12" style="2" customWidth="1"/>
    <col min="12323" max="12323" width="11.28515625" style="2" customWidth="1"/>
    <col min="12324" max="12544" width="9.140625" style="2"/>
    <col min="12545" max="12545" width="9.42578125" style="2" customWidth="1"/>
    <col min="12546" max="12546" width="5.140625" style="2" bestFit="1" customWidth="1"/>
    <col min="12547" max="12547" width="17.5703125" style="2" customWidth="1"/>
    <col min="12548" max="12548" width="8.28515625" style="2" customWidth="1"/>
    <col min="12549" max="12549" width="9.140625" style="2"/>
    <col min="12550" max="12550" width="13.140625" style="2" bestFit="1" customWidth="1"/>
    <col min="12551" max="12551" width="48.28515625" style="2" bestFit="1" customWidth="1"/>
    <col min="12552" max="12552" width="14.85546875" style="2" customWidth="1"/>
    <col min="12553" max="12553" width="9.28515625" style="2" customWidth="1"/>
    <col min="12554" max="12555" width="11.28515625" style="2" customWidth="1"/>
    <col min="12556" max="12556" width="5" style="2" customWidth="1"/>
    <col min="12557" max="12557" width="9.5703125" style="2" customWidth="1"/>
    <col min="12558" max="12558" width="5.140625" style="2" bestFit="1" customWidth="1"/>
    <col min="12559" max="12559" width="17.5703125" style="2" customWidth="1"/>
    <col min="12560" max="12560" width="8.28515625" style="2" customWidth="1"/>
    <col min="12561" max="12561" width="9.140625" style="2"/>
    <col min="12562" max="12562" width="10" style="2" customWidth="1"/>
    <col min="12563" max="12563" width="28.85546875" style="2" customWidth="1"/>
    <col min="12564" max="12564" width="14.85546875" style="2" customWidth="1"/>
    <col min="12565" max="12565" width="9.28515625" style="2" customWidth="1"/>
    <col min="12566" max="12566" width="12" style="2" customWidth="1"/>
    <col min="12567" max="12567" width="11.28515625" style="2" customWidth="1"/>
    <col min="12568" max="12568" width="9.140625" style="2"/>
    <col min="12569" max="12569" width="9" style="2" customWidth="1"/>
    <col min="12570" max="12570" width="5.140625" style="2" bestFit="1" customWidth="1"/>
    <col min="12571" max="12571" width="17.5703125" style="2" customWidth="1"/>
    <col min="12572" max="12572" width="8.28515625" style="2" customWidth="1"/>
    <col min="12573" max="12573" width="9.140625" style="2"/>
    <col min="12574" max="12574" width="10" style="2" customWidth="1"/>
    <col min="12575" max="12575" width="18" style="2" customWidth="1"/>
    <col min="12576" max="12576" width="14.85546875" style="2" customWidth="1"/>
    <col min="12577" max="12577" width="9.28515625" style="2" customWidth="1"/>
    <col min="12578" max="12578" width="12" style="2" customWidth="1"/>
    <col min="12579" max="12579" width="11.28515625" style="2" customWidth="1"/>
    <col min="12580" max="12800" width="9.140625" style="2"/>
    <col min="12801" max="12801" width="9.42578125" style="2" customWidth="1"/>
    <col min="12802" max="12802" width="5.140625" style="2" bestFit="1" customWidth="1"/>
    <col min="12803" max="12803" width="17.5703125" style="2" customWidth="1"/>
    <col min="12804" max="12804" width="8.28515625" style="2" customWidth="1"/>
    <col min="12805" max="12805" width="9.140625" style="2"/>
    <col min="12806" max="12806" width="13.140625" style="2" bestFit="1" customWidth="1"/>
    <col min="12807" max="12807" width="48.28515625" style="2" bestFit="1" customWidth="1"/>
    <col min="12808" max="12808" width="14.85546875" style="2" customWidth="1"/>
    <col min="12809" max="12809" width="9.28515625" style="2" customWidth="1"/>
    <col min="12810" max="12811" width="11.28515625" style="2" customWidth="1"/>
    <col min="12812" max="12812" width="5" style="2" customWidth="1"/>
    <col min="12813" max="12813" width="9.5703125" style="2" customWidth="1"/>
    <col min="12814" max="12814" width="5.140625" style="2" bestFit="1" customWidth="1"/>
    <col min="12815" max="12815" width="17.5703125" style="2" customWidth="1"/>
    <col min="12816" max="12816" width="8.28515625" style="2" customWidth="1"/>
    <col min="12817" max="12817" width="9.140625" style="2"/>
    <col min="12818" max="12818" width="10" style="2" customWidth="1"/>
    <col min="12819" max="12819" width="28.85546875" style="2" customWidth="1"/>
    <col min="12820" max="12820" width="14.85546875" style="2" customWidth="1"/>
    <col min="12821" max="12821" width="9.28515625" style="2" customWidth="1"/>
    <col min="12822" max="12822" width="12" style="2" customWidth="1"/>
    <col min="12823" max="12823" width="11.28515625" style="2" customWidth="1"/>
    <col min="12824" max="12824" width="9.140625" style="2"/>
    <col min="12825" max="12825" width="9" style="2" customWidth="1"/>
    <col min="12826" max="12826" width="5.140625" style="2" bestFit="1" customWidth="1"/>
    <col min="12827" max="12827" width="17.5703125" style="2" customWidth="1"/>
    <col min="12828" max="12828" width="8.28515625" style="2" customWidth="1"/>
    <col min="12829" max="12829" width="9.140625" style="2"/>
    <col min="12830" max="12830" width="10" style="2" customWidth="1"/>
    <col min="12831" max="12831" width="18" style="2" customWidth="1"/>
    <col min="12832" max="12832" width="14.85546875" style="2" customWidth="1"/>
    <col min="12833" max="12833" width="9.28515625" style="2" customWidth="1"/>
    <col min="12834" max="12834" width="12" style="2" customWidth="1"/>
    <col min="12835" max="12835" width="11.28515625" style="2" customWidth="1"/>
    <col min="12836" max="13056" width="9.140625" style="2"/>
    <col min="13057" max="13057" width="9.42578125" style="2" customWidth="1"/>
    <col min="13058" max="13058" width="5.140625" style="2" bestFit="1" customWidth="1"/>
    <col min="13059" max="13059" width="17.5703125" style="2" customWidth="1"/>
    <col min="13060" max="13060" width="8.28515625" style="2" customWidth="1"/>
    <col min="13061" max="13061" width="9.140625" style="2"/>
    <col min="13062" max="13062" width="13.140625" style="2" bestFit="1" customWidth="1"/>
    <col min="13063" max="13063" width="48.28515625" style="2" bestFit="1" customWidth="1"/>
    <col min="13064" max="13064" width="14.85546875" style="2" customWidth="1"/>
    <col min="13065" max="13065" width="9.28515625" style="2" customWidth="1"/>
    <col min="13066" max="13067" width="11.28515625" style="2" customWidth="1"/>
    <col min="13068" max="13068" width="5" style="2" customWidth="1"/>
    <col min="13069" max="13069" width="9.5703125" style="2" customWidth="1"/>
    <col min="13070" max="13070" width="5.140625" style="2" bestFit="1" customWidth="1"/>
    <col min="13071" max="13071" width="17.5703125" style="2" customWidth="1"/>
    <col min="13072" max="13072" width="8.28515625" style="2" customWidth="1"/>
    <col min="13073" max="13073" width="9.140625" style="2"/>
    <col min="13074" max="13074" width="10" style="2" customWidth="1"/>
    <col min="13075" max="13075" width="28.85546875" style="2" customWidth="1"/>
    <col min="13076" max="13076" width="14.85546875" style="2" customWidth="1"/>
    <col min="13077" max="13077" width="9.28515625" style="2" customWidth="1"/>
    <col min="13078" max="13078" width="12" style="2" customWidth="1"/>
    <col min="13079" max="13079" width="11.28515625" style="2" customWidth="1"/>
    <col min="13080" max="13080" width="9.140625" style="2"/>
    <col min="13081" max="13081" width="9" style="2" customWidth="1"/>
    <col min="13082" max="13082" width="5.140625" style="2" bestFit="1" customWidth="1"/>
    <col min="13083" max="13083" width="17.5703125" style="2" customWidth="1"/>
    <col min="13084" max="13084" width="8.28515625" style="2" customWidth="1"/>
    <col min="13085" max="13085" width="9.140625" style="2"/>
    <col min="13086" max="13086" width="10" style="2" customWidth="1"/>
    <col min="13087" max="13087" width="18" style="2" customWidth="1"/>
    <col min="13088" max="13088" width="14.85546875" style="2" customWidth="1"/>
    <col min="13089" max="13089" width="9.28515625" style="2" customWidth="1"/>
    <col min="13090" max="13090" width="12" style="2" customWidth="1"/>
    <col min="13091" max="13091" width="11.28515625" style="2" customWidth="1"/>
    <col min="13092" max="13312" width="9.140625" style="2"/>
    <col min="13313" max="13313" width="9.42578125" style="2" customWidth="1"/>
    <col min="13314" max="13314" width="5.140625" style="2" bestFit="1" customWidth="1"/>
    <col min="13315" max="13315" width="17.5703125" style="2" customWidth="1"/>
    <col min="13316" max="13316" width="8.28515625" style="2" customWidth="1"/>
    <col min="13317" max="13317" width="9.140625" style="2"/>
    <col min="13318" max="13318" width="13.140625" style="2" bestFit="1" customWidth="1"/>
    <col min="13319" max="13319" width="48.28515625" style="2" bestFit="1" customWidth="1"/>
    <col min="13320" max="13320" width="14.85546875" style="2" customWidth="1"/>
    <col min="13321" max="13321" width="9.28515625" style="2" customWidth="1"/>
    <col min="13322" max="13323" width="11.28515625" style="2" customWidth="1"/>
    <col min="13324" max="13324" width="5" style="2" customWidth="1"/>
    <col min="13325" max="13325" width="9.5703125" style="2" customWidth="1"/>
    <col min="13326" max="13326" width="5.140625" style="2" bestFit="1" customWidth="1"/>
    <col min="13327" max="13327" width="17.5703125" style="2" customWidth="1"/>
    <col min="13328" max="13328" width="8.28515625" style="2" customWidth="1"/>
    <col min="13329" max="13329" width="9.140625" style="2"/>
    <col min="13330" max="13330" width="10" style="2" customWidth="1"/>
    <col min="13331" max="13331" width="28.85546875" style="2" customWidth="1"/>
    <col min="13332" max="13332" width="14.85546875" style="2" customWidth="1"/>
    <col min="13333" max="13333" width="9.28515625" style="2" customWidth="1"/>
    <col min="13334" max="13334" width="12" style="2" customWidth="1"/>
    <col min="13335" max="13335" width="11.28515625" style="2" customWidth="1"/>
    <col min="13336" max="13336" width="9.140625" style="2"/>
    <col min="13337" max="13337" width="9" style="2" customWidth="1"/>
    <col min="13338" max="13338" width="5.140625" style="2" bestFit="1" customWidth="1"/>
    <col min="13339" max="13339" width="17.5703125" style="2" customWidth="1"/>
    <col min="13340" max="13340" width="8.28515625" style="2" customWidth="1"/>
    <col min="13341" max="13341" width="9.140625" style="2"/>
    <col min="13342" max="13342" width="10" style="2" customWidth="1"/>
    <col min="13343" max="13343" width="18" style="2" customWidth="1"/>
    <col min="13344" max="13344" width="14.85546875" style="2" customWidth="1"/>
    <col min="13345" max="13345" width="9.28515625" style="2" customWidth="1"/>
    <col min="13346" max="13346" width="12" style="2" customWidth="1"/>
    <col min="13347" max="13347" width="11.28515625" style="2" customWidth="1"/>
    <col min="13348" max="13568" width="9.140625" style="2"/>
    <col min="13569" max="13569" width="9.42578125" style="2" customWidth="1"/>
    <col min="13570" max="13570" width="5.140625" style="2" bestFit="1" customWidth="1"/>
    <col min="13571" max="13571" width="17.5703125" style="2" customWidth="1"/>
    <col min="13572" max="13572" width="8.28515625" style="2" customWidth="1"/>
    <col min="13573" max="13573" width="9.140625" style="2"/>
    <col min="13574" max="13574" width="13.140625" style="2" bestFit="1" customWidth="1"/>
    <col min="13575" max="13575" width="48.28515625" style="2" bestFit="1" customWidth="1"/>
    <col min="13576" max="13576" width="14.85546875" style="2" customWidth="1"/>
    <col min="13577" max="13577" width="9.28515625" style="2" customWidth="1"/>
    <col min="13578" max="13579" width="11.28515625" style="2" customWidth="1"/>
    <col min="13580" max="13580" width="5" style="2" customWidth="1"/>
    <col min="13581" max="13581" width="9.5703125" style="2" customWidth="1"/>
    <col min="13582" max="13582" width="5.140625" style="2" bestFit="1" customWidth="1"/>
    <col min="13583" max="13583" width="17.5703125" style="2" customWidth="1"/>
    <col min="13584" max="13584" width="8.28515625" style="2" customWidth="1"/>
    <col min="13585" max="13585" width="9.140625" style="2"/>
    <col min="13586" max="13586" width="10" style="2" customWidth="1"/>
    <col min="13587" max="13587" width="28.85546875" style="2" customWidth="1"/>
    <col min="13588" max="13588" width="14.85546875" style="2" customWidth="1"/>
    <col min="13589" max="13589" width="9.28515625" style="2" customWidth="1"/>
    <col min="13590" max="13590" width="12" style="2" customWidth="1"/>
    <col min="13591" max="13591" width="11.28515625" style="2" customWidth="1"/>
    <col min="13592" max="13592" width="9.140625" style="2"/>
    <col min="13593" max="13593" width="9" style="2" customWidth="1"/>
    <col min="13594" max="13594" width="5.140625" style="2" bestFit="1" customWidth="1"/>
    <col min="13595" max="13595" width="17.5703125" style="2" customWidth="1"/>
    <col min="13596" max="13596" width="8.28515625" style="2" customWidth="1"/>
    <col min="13597" max="13597" width="9.140625" style="2"/>
    <col min="13598" max="13598" width="10" style="2" customWidth="1"/>
    <col min="13599" max="13599" width="18" style="2" customWidth="1"/>
    <col min="13600" max="13600" width="14.85546875" style="2" customWidth="1"/>
    <col min="13601" max="13601" width="9.28515625" style="2" customWidth="1"/>
    <col min="13602" max="13602" width="12" style="2" customWidth="1"/>
    <col min="13603" max="13603" width="11.28515625" style="2" customWidth="1"/>
    <col min="13604" max="13824" width="9.140625" style="2"/>
    <col min="13825" max="13825" width="9.42578125" style="2" customWidth="1"/>
    <col min="13826" max="13826" width="5.140625" style="2" bestFit="1" customWidth="1"/>
    <col min="13827" max="13827" width="17.5703125" style="2" customWidth="1"/>
    <col min="13828" max="13828" width="8.28515625" style="2" customWidth="1"/>
    <col min="13829" max="13829" width="9.140625" style="2"/>
    <col min="13830" max="13830" width="13.140625" style="2" bestFit="1" customWidth="1"/>
    <col min="13831" max="13831" width="48.28515625" style="2" bestFit="1" customWidth="1"/>
    <col min="13832" max="13832" width="14.85546875" style="2" customWidth="1"/>
    <col min="13833" max="13833" width="9.28515625" style="2" customWidth="1"/>
    <col min="13834" max="13835" width="11.28515625" style="2" customWidth="1"/>
    <col min="13836" max="13836" width="5" style="2" customWidth="1"/>
    <col min="13837" max="13837" width="9.5703125" style="2" customWidth="1"/>
    <col min="13838" max="13838" width="5.140625" style="2" bestFit="1" customWidth="1"/>
    <col min="13839" max="13839" width="17.5703125" style="2" customWidth="1"/>
    <col min="13840" max="13840" width="8.28515625" style="2" customWidth="1"/>
    <col min="13841" max="13841" width="9.140625" style="2"/>
    <col min="13842" max="13842" width="10" style="2" customWidth="1"/>
    <col min="13843" max="13843" width="28.85546875" style="2" customWidth="1"/>
    <col min="13844" max="13844" width="14.85546875" style="2" customWidth="1"/>
    <col min="13845" max="13845" width="9.28515625" style="2" customWidth="1"/>
    <col min="13846" max="13846" width="12" style="2" customWidth="1"/>
    <col min="13847" max="13847" width="11.28515625" style="2" customWidth="1"/>
    <col min="13848" max="13848" width="9.140625" style="2"/>
    <col min="13849" max="13849" width="9" style="2" customWidth="1"/>
    <col min="13850" max="13850" width="5.140625" style="2" bestFit="1" customWidth="1"/>
    <col min="13851" max="13851" width="17.5703125" style="2" customWidth="1"/>
    <col min="13852" max="13852" width="8.28515625" style="2" customWidth="1"/>
    <col min="13853" max="13853" width="9.140625" style="2"/>
    <col min="13854" max="13854" width="10" style="2" customWidth="1"/>
    <col min="13855" max="13855" width="18" style="2" customWidth="1"/>
    <col min="13856" max="13856" width="14.85546875" style="2" customWidth="1"/>
    <col min="13857" max="13857" width="9.28515625" style="2" customWidth="1"/>
    <col min="13858" max="13858" width="12" style="2" customWidth="1"/>
    <col min="13859" max="13859" width="11.28515625" style="2" customWidth="1"/>
    <col min="13860" max="14080" width="9.140625" style="2"/>
    <col min="14081" max="14081" width="9.42578125" style="2" customWidth="1"/>
    <col min="14082" max="14082" width="5.140625" style="2" bestFit="1" customWidth="1"/>
    <col min="14083" max="14083" width="17.5703125" style="2" customWidth="1"/>
    <col min="14084" max="14084" width="8.28515625" style="2" customWidth="1"/>
    <col min="14085" max="14085" width="9.140625" style="2"/>
    <col min="14086" max="14086" width="13.140625" style="2" bestFit="1" customWidth="1"/>
    <col min="14087" max="14087" width="48.28515625" style="2" bestFit="1" customWidth="1"/>
    <col min="14088" max="14088" width="14.85546875" style="2" customWidth="1"/>
    <col min="14089" max="14089" width="9.28515625" style="2" customWidth="1"/>
    <col min="14090" max="14091" width="11.28515625" style="2" customWidth="1"/>
    <col min="14092" max="14092" width="5" style="2" customWidth="1"/>
    <col min="14093" max="14093" width="9.5703125" style="2" customWidth="1"/>
    <col min="14094" max="14094" width="5.140625" style="2" bestFit="1" customWidth="1"/>
    <col min="14095" max="14095" width="17.5703125" style="2" customWidth="1"/>
    <col min="14096" max="14096" width="8.28515625" style="2" customWidth="1"/>
    <col min="14097" max="14097" width="9.140625" style="2"/>
    <col min="14098" max="14098" width="10" style="2" customWidth="1"/>
    <col min="14099" max="14099" width="28.85546875" style="2" customWidth="1"/>
    <col min="14100" max="14100" width="14.85546875" style="2" customWidth="1"/>
    <col min="14101" max="14101" width="9.28515625" style="2" customWidth="1"/>
    <col min="14102" max="14102" width="12" style="2" customWidth="1"/>
    <col min="14103" max="14103" width="11.28515625" style="2" customWidth="1"/>
    <col min="14104" max="14104" width="9.140625" style="2"/>
    <col min="14105" max="14105" width="9" style="2" customWidth="1"/>
    <col min="14106" max="14106" width="5.140625" style="2" bestFit="1" customWidth="1"/>
    <col min="14107" max="14107" width="17.5703125" style="2" customWidth="1"/>
    <col min="14108" max="14108" width="8.28515625" style="2" customWidth="1"/>
    <col min="14109" max="14109" width="9.140625" style="2"/>
    <col min="14110" max="14110" width="10" style="2" customWidth="1"/>
    <col min="14111" max="14111" width="18" style="2" customWidth="1"/>
    <col min="14112" max="14112" width="14.85546875" style="2" customWidth="1"/>
    <col min="14113" max="14113" width="9.28515625" style="2" customWidth="1"/>
    <col min="14114" max="14114" width="12" style="2" customWidth="1"/>
    <col min="14115" max="14115" width="11.28515625" style="2" customWidth="1"/>
    <col min="14116" max="14336" width="9.140625" style="2"/>
    <col min="14337" max="14337" width="9.42578125" style="2" customWidth="1"/>
    <col min="14338" max="14338" width="5.140625" style="2" bestFit="1" customWidth="1"/>
    <col min="14339" max="14339" width="17.5703125" style="2" customWidth="1"/>
    <col min="14340" max="14340" width="8.28515625" style="2" customWidth="1"/>
    <col min="14341" max="14341" width="9.140625" style="2"/>
    <col min="14342" max="14342" width="13.140625" style="2" bestFit="1" customWidth="1"/>
    <col min="14343" max="14343" width="48.28515625" style="2" bestFit="1" customWidth="1"/>
    <col min="14344" max="14344" width="14.85546875" style="2" customWidth="1"/>
    <col min="14345" max="14345" width="9.28515625" style="2" customWidth="1"/>
    <col min="14346" max="14347" width="11.28515625" style="2" customWidth="1"/>
    <col min="14348" max="14348" width="5" style="2" customWidth="1"/>
    <col min="14349" max="14349" width="9.5703125" style="2" customWidth="1"/>
    <col min="14350" max="14350" width="5.140625" style="2" bestFit="1" customWidth="1"/>
    <col min="14351" max="14351" width="17.5703125" style="2" customWidth="1"/>
    <col min="14352" max="14352" width="8.28515625" style="2" customWidth="1"/>
    <col min="14353" max="14353" width="9.140625" style="2"/>
    <col min="14354" max="14354" width="10" style="2" customWidth="1"/>
    <col min="14355" max="14355" width="28.85546875" style="2" customWidth="1"/>
    <col min="14356" max="14356" width="14.85546875" style="2" customWidth="1"/>
    <col min="14357" max="14357" width="9.28515625" style="2" customWidth="1"/>
    <col min="14358" max="14358" width="12" style="2" customWidth="1"/>
    <col min="14359" max="14359" width="11.28515625" style="2" customWidth="1"/>
    <col min="14360" max="14360" width="9.140625" style="2"/>
    <col min="14361" max="14361" width="9" style="2" customWidth="1"/>
    <col min="14362" max="14362" width="5.140625" style="2" bestFit="1" customWidth="1"/>
    <col min="14363" max="14363" width="17.5703125" style="2" customWidth="1"/>
    <col min="14364" max="14364" width="8.28515625" style="2" customWidth="1"/>
    <col min="14365" max="14365" width="9.140625" style="2"/>
    <col min="14366" max="14366" width="10" style="2" customWidth="1"/>
    <col min="14367" max="14367" width="18" style="2" customWidth="1"/>
    <col min="14368" max="14368" width="14.85546875" style="2" customWidth="1"/>
    <col min="14369" max="14369" width="9.28515625" style="2" customWidth="1"/>
    <col min="14370" max="14370" width="12" style="2" customWidth="1"/>
    <col min="14371" max="14371" width="11.28515625" style="2" customWidth="1"/>
    <col min="14372" max="14592" width="9.140625" style="2"/>
    <col min="14593" max="14593" width="9.42578125" style="2" customWidth="1"/>
    <col min="14594" max="14594" width="5.140625" style="2" bestFit="1" customWidth="1"/>
    <col min="14595" max="14595" width="17.5703125" style="2" customWidth="1"/>
    <col min="14596" max="14596" width="8.28515625" style="2" customWidth="1"/>
    <col min="14597" max="14597" width="9.140625" style="2"/>
    <col min="14598" max="14598" width="13.140625" style="2" bestFit="1" customWidth="1"/>
    <col min="14599" max="14599" width="48.28515625" style="2" bestFit="1" customWidth="1"/>
    <col min="14600" max="14600" width="14.85546875" style="2" customWidth="1"/>
    <col min="14601" max="14601" width="9.28515625" style="2" customWidth="1"/>
    <col min="14602" max="14603" width="11.28515625" style="2" customWidth="1"/>
    <col min="14604" max="14604" width="5" style="2" customWidth="1"/>
    <col min="14605" max="14605" width="9.5703125" style="2" customWidth="1"/>
    <col min="14606" max="14606" width="5.140625" style="2" bestFit="1" customWidth="1"/>
    <col min="14607" max="14607" width="17.5703125" style="2" customWidth="1"/>
    <col min="14608" max="14608" width="8.28515625" style="2" customWidth="1"/>
    <col min="14609" max="14609" width="9.140625" style="2"/>
    <col min="14610" max="14610" width="10" style="2" customWidth="1"/>
    <col min="14611" max="14611" width="28.85546875" style="2" customWidth="1"/>
    <col min="14612" max="14612" width="14.85546875" style="2" customWidth="1"/>
    <col min="14613" max="14613" width="9.28515625" style="2" customWidth="1"/>
    <col min="14614" max="14614" width="12" style="2" customWidth="1"/>
    <col min="14615" max="14615" width="11.28515625" style="2" customWidth="1"/>
    <col min="14616" max="14616" width="9.140625" style="2"/>
    <col min="14617" max="14617" width="9" style="2" customWidth="1"/>
    <col min="14618" max="14618" width="5.140625" style="2" bestFit="1" customWidth="1"/>
    <col min="14619" max="14619" width="17.5703125" style="2" customWidth="1"/>
    <col min="14620" max="14620" width="8.28515625" style="2" customWidth="1"/>
    <col min="14621" max="14621" width="9.140625" style="2"/>
    <col min="14622" max="14622" width="10" style="2" customWidth="1"/>
    <col min="14623" max="14623" width="18" style="2" customWidth="1"/>
    <col min="14624" max="14624" width="14.85546875" style="2" customWidth="1"/>
    <col min="14625" max="14625" width="9.28515625" style="2" customWidth="1"/>
    <col min="14626" max="14626" width="12" style="2" customWidth="1"/>
    <col min="14627" max="14627" width="11.28515625" style="2" customWidth="1"/>
    <col min="14628" max="14848" width="9.140625" style="2"/>
    <col min="14849" max="14849" width="9.42578125" style="2" customWidth="1"/>
    <col min="14850" max="14850" width="5.140625" style="2" bestFit="1" customWidth="1"/>
    <col min="14851" max="14851" width="17.5703125" style="2" customWidth="1"/>
    <col min="14852" max="14852" width="8.28515625" style="2" customWidth="1"/>
    <col min="14853" max="14853" width="9.140625" style="2"/>
    <col min="14854" max="14854" width="13.140625" style="2" bestFit="1" customWidth="1"/>
    <col min="14855" max="14855" width="48.28515625" style="2" bestFit="1" customWidth="1"/>
    <col min="14856" max="14856" width="14.85546875" style="2" customWidth="1"/>
    <col min="14857" max="14857" width="9.28515625" style="2" customWidth="1"/>
    <col min="14858" max="14859" width="11.28515625" style="2" customWidth="1"/>
    <col min="14860" max="14860" width="5" style="2" customWidth="1"/>
    <col min="14861" max="14861" width="9.5703125" style="2" customWidth="1"/>
    <col min="14862" max="14862" width="5.140625" style="2" bestFit="1" customWidth="1"/>
    <col min="14863" max="14863" width="17.5703125" style="2" customWidth="1"/>
    <col min="14864" max="14864" width="8.28515625" style="2" customWidth="1"/>
    <col min="14865" max="14865" width="9.140625" style="2"/>
    <col min="14866" max="14866" width="10" style="2" customWidth="1"/>
    <col min="14867" max="14867" width="28.85546875" style="2" customWidth="1"/>
    <col min="14868" max="14868" width="14.85546875" style="2" customWidth="1"/>
    <col min="14869" max="14869" width="9.28515625" style="2" customWidth="1"/>
    <col min="14870" max="14870" width="12" style="2" customWidth="1"/>
    <col min="14871" max="14871" width="11.28515625" style="2" customWidth="1"/>
    <col min="14872" max="14872" width="9.140625" style="2"/>
    <col min="14873" max="14873" width="9" style="2" customWidth="1"/>
    <col min="14874" max="14874" width="5.140625" style="2" bestFit="1" customWidth="1"/>
    <col min="14875" max="14875" width="17.5703125" style="2" customWidth="1"/>
    <col min="14876" max="14876" width="8.28515625" style="2" customWidth="1"/>
    <col min="14877" max="14877" width="9.140625" style="2"/>
    <col min="14878" max="14878" width="10" style="2" customWidth="1"/>
    <col min="14879" max="14879" width="18" style="2" customWidth="1"/>
    <col min="14880" max="14880" width="14.85546875" style="2" customWidth="1"/>
    <col min="14881" max="14881" width="9.28515625" style="2" customWidth="1"/>
    <col min="14882" max="14882" width="12" style="2" customWidth="1"/>
    <col min="14883" max="14883" width="11.28515625" style="2" customWidth="1"/>
    <col min="14884" max="15104" width="9.140625" style="2"/>
    <col min="15105" max="15105" width="9.42578125" style="2" customWidth="1"/>
    <col min="15106" max="15106" width="5.140625" style="2" bestFit="1" customWidth="1"/>
    <col min="15107" max="15107" width="17.5703125" style="2" customWidth="1"/>
    <col min="15108" max="15108" width="8.28515625" style="2" customWidth="1"/>
    <col min="15109" max="15109" width="9.140625" style="2"/>
    <col min="15110" max="15110" width="13.140625" style="2" bestFit="1" customWidth="1"/>
    <col min="15111" max="15111" width="48.28515625" style="2" bestFit="1" customWidth="1"/>
    <col min="15112" max="15112" width="14.85546875" style="2" customWidth="1"/>
    <col min="15113" max="15113" width="9.28515625" style="2" customWidth="1"/>
    <col min="15114" max="15115" width="11.28515625" style="2" customWidth="1"/>
    <col min="15116" max="15116" width="5" style="2" customWidth="1"/>
    <col min="15117" max="15117" width="9.5703125" style="2" customWidth="1"/>
    <col min="15118" max="15118" width="5.140625" style="2" bestFit="1" customWidth="1"/>
    <col min="15119" max="15119" width="17.5703125" style="2" customWidth="1"/>
    <col min="15120" max="15120" width="8.28515625" style="2" customWidth="1"/>
    <col min="15121" max="15121" width="9.140625" style="2"/>
    <col min="15122" max="15122" width="10" style="2" customWidth="1"/>
    <col min="15123" max="15123" width="28.85546875" style="2" customWidth="1"/>
    <col min="15124" max="15124" width="14.85546875" style="2" customWidth="1"/>
    <col min="15125" max="15125" width="9.28515625" style="2" customWidth="1"/>
    <col min="15126" max="15126" width="12" style="2" customWidth="1"/>
    <col min="15127" max="15127" width="11.28515625" style="2" customWidth="1"/>
    <col min="15128" max="15128" width="9.140625" style="2"/>
    <col min="15129" max="15129" width="9" style="2" customWidth="1"/>
    <col min="15130" max="15130" width="5.140625" style="2" bestFit="1" customWidth="1"/>
    <col min="15131" max="15131" width="17.5703125" style="2" customWidth="1"/>
    <col min="15132" max="15132" width="8.28515625" style="2" customWidth="1"/>
    <col min="15133" max="15133" width="9.140625" style="2"/>
    <col min="15134" max="15134" width="10" style="2" customWidth="1"/>
    <col min="15135" max="15135" width="18" style="2" customWidth="1"/>
    <col min="15136" max="15136" width="14.85546875" style="2" customWidth="1"/>
    <col min="15137" max="15137" width="9.28515625" style="2" customWidth="1"/>
    <col min="15138" max="15138" width="12" style="2" customWidth="1"/>
    <col min="15139" max="15139" width="11.28515625" style="2" customWidth="1"/>
    <col min="15140" max="15360" width="9.140625" style="2"/>
    <col min="15361" max="15361" width="9.42578125" style="2" customWidth="1"/>
    <col min="15362" max="15362" width="5.140625" style="2" bestFit="1" customWidth="1"/>
    <col min="15363" max="15363" width="17.5703125" style="2" customWidth="1"/>
    <col min="15364" max="15364" width="8.28515625" style="2" customWidth="1"/>
    <col min="15365" max="15365" width="9.140625" style="2"/>
    <col min="15366" max="15366" width="13.140625" style="2" bestFit="1" customWidth="1"/>
    <col min="15367" max="15367" width="48.28515625" style="2" bestFit="1" customWidth="1"/>
    <col min="15368" max="15368" width="14.85546875" style="2" customWidth="1"/>
    <col min="15369" max="15369" width="9.28515625" style="2" customWidth="1"/>
    <col min="15370" max="15371" width="11.28515625" style="2" customWidth="1"/>
    <col min="15372" max="15372" width="5" style="2" customWidth="1"/>
    <col min="15373" max="15373" width="9.5703125" style="2" customWidth="1"/>
    <col min="15374" max="15374" width="5.140625" style="2" bestFit="1" customWidth="1"/>
    <col min="15375" max="15375" width="17.5703125" style="2" customWidth="1"/>
    <col min="15376" max="15376" width="8.28515625" style="2" customWidth="1"/>
    <col min="15377" max="15377" width="9.140625" style="2"/>
    <col min="15378" max="15378" width="10" style="2" customWidth="1"/>
    <col min="15379" max="15379" width="28.85546875" style="2" customWidth="1"/>
    <col min="15380" max="15380" width="14.85546875" style="2" customWidth="1"/>
    <col min="15381" max="15381" width="9.28515625" style="2" customWidth="1"/>
    <col min="15382" max="15382" width="12" style="2" customWidth="1"/>
    <col min="15383" max="15383" width="11.28515625" style="2" customWidth="1"/>
    <col min="15384" max="15384" width="9.140625" style="2"/>
    <col min="15385" max="15385" width="9" style="2" customWidth="1"/>
    <col min="15386" max="15386" width="5.140625" style="2" bestFit="1" customWidth="1"/>
    <col min="15387" max="15387" width="17.5703125" style="2" customWidth="1"/>
    <col min="15388" max="15388" width="8.28515625" style="2" customWidth="1"/>
    <col min="15389" max="15389" width="9.140625" style="2"/>
    <col min="15390" max="15390" width="10" style="2" customWidth="1"/>
    <col min="15391" max="15391" width="18" style="2" customWidth="1"/>
    <col min="15392" max="15392" width="14.85546875" style="2" customWidth="1"/>
    <col min="15393" max="15393" width="9.28515625" style="2" customWidth="1"/>
    <col min="15394" max="15394" width="12" style="2" customWidth="1"/>
    <col min="15395" max="15395" width="11.28515625" style="2" customWidth="1"/>
    <col min="15396" max="15616" width="9.140625" style="2"/>
    <col min="15617" max="15617" width="9.42578125" style="2" customWidth="1"/>
    <col min="15618" max="15618" width="5.140625" style="2" bestFit="1" customWidth="1"/>
    <col min="15619" max="15619" width="17.5703125" style="2" customWidth="1"/>
    <col min="15620" max="15620" width="8.28515625" style="2" customWidth="1"/>
    <col min="15621" max="15621" width="9.140625" style="2"/>
    <col min="15622" max="15622" width="13.140625" style="2" bestFit="1" customWidth="1"/>
    <col min="15623" max="15623" width="48.28515625" style="2" bestFit="1" customWidth="1"/>
    <col min="15624" max="15624" width="14.85546875" style="2" customWidth="1"/>
    <col min="15625" max="15625" width="9.28515625" style="2" customWidth="1"/>
    <col min="15626" max="15627" width="11.28515625" style="2" customWidth="1"/>
    <col min="15628" max="15628" width="5" style="2" customWidth="1"/>
    <col min="15629" max="15629" width="9.5703125" style="2" customWidth="1"/>
    <col min="15630" max="15630" width="5.140625" style="2" bestFit="1" customWidth="1"/>
    <col min="15631" max="15631" width="17.5703125" style="2" customWidth="1"/>
    <col min="15632" max="15632" width="8.28515625" style="2" customWidth="1"/>
    <col min="15633" max="15633" width="9.140625" style="2"/>
    <col min="15634" max="15634" width="10" style="2" customWidth="1"/>
    <col min="15635" max="15635" width="28.85546875" style="2" customWidth="1"/>
    <col min="15636" max="15636" width="14.85546875" style="2" customWidth="1"/>
    <col min="15637" max="15637" width="9.28515625" style="2" customWidth="1"/>
    <col min="15638" max="15638" width="12" style="2" customWidth="1"/>
    <col min="15639" max="15639" width="11.28515625" style="2" customWidth="1"/>
    <col min="15640" max="15640" width="9.140625" style="2"/>
    <col min="15641" max="15641" width="9" style="2" customWidth="1"/>
    <col min="15642" max="15642" width="5.140625" style="2" bestFit="1" customWidth="1"/>
    <col min="15643" max="15643" width="17.5703125" style="2" customWidth="1"/>
    <col min="15644" max="15644" width="8.28515625" style="2" customWidth="1"/>
    <col min="15645" max="15645" width="9.140625" style="2"/>
    <col min="15646" max="15646" width="10" style="2" customWidth="1"/>
    <col min="15647" max="15647" width="18" style="2" customWidth="1"/>
    <col min="15648" max="15648" width="14.85546875" style="2" customWidth="1"/>
    <col min="15649" max="15649" width="9.28515625" style="2" customWidth="1"/>
    <col min="15650" max="15650" width="12" style="2" customWidth="1"/>
    <col min="15651" max="15651" width="11.28515625" style="2" customWidth="1"/>
    <col min="15652" max="15872" width="9.140625" style="2"/>
    <col min="15873" max="15873" width="9.42578125" style="2" customWidth="1"/>
    <col min="15874" max="15874" width="5.140625" style="2" bestFit="1" customWidth="1"/>
    <col min="15875" max="15875" width="17.5703125" style="2" customWidth="1"/>
    <col min="15876" max="15876" width="8.28515625" style="2" customWidth="1"/>
    <col min="15877" max="15877" width="9.140625" style="2"/>
    <col min="15878" max="15878" width="13.140625" style="2" bestFit="1" customWidth="1"/>
    <col min="15879" max="15879" width="48.28515625" style="2" bestFit="1" customWidth="1"/>
    <col min="15880" max="15880" width="14.85546875" style="2" customWidth="1"/>
    <col min="15881" max="15881" width="9.28515625" style="2" customWidth="1"/>
    <col min="15882" max="15883" width="11.28515625" style="2" customWidth="1"/>
    <col min="15884" max="15884" width="5" style="2" customWidth="1"/>
    <col min="15885" max="15885" width="9.5703125" style="2" customWidth="1"/>
    <col min="15886" max="15886" width="5.140625" style="2" bestFit="1" customWidth="1"/>
    <col min="15887" max="15887" width="17.5703125" style="2" customWidth="1"/>
    <col min="15888" max="15888" width="8.28515625" style="2" customWidth="1"/>
    <col min="15889" max="15889" width="9.140625" style="2"/>
    <col min="15890" max="15890" width="10" style="2" customWidth="1"/>
    <col min="15891" max="15891" width="28.85546875" style="2" customWidth="1"/>
    <col min="15892" max="15892" width="14.85546875" style="2" customWidth="1"/>
    <col min="15893" max="15893" width="9.28515625" style="2" customWidth="1"/>
    <col min="15894" max="15894" width="12" style="2" customWidth="1"/>
    <col min="15895" max="15895" width="11.28515625" style="2" customWidth="1"/>
    <col min="15896" max="15896" width="9.140625" style="2"/>
    <col min="15897" max="15897" width="9" style="2" customWidth="1"/>
    <col min="15898" max="15898" width="5.140625" style="2" bestFit="1" customWidth="1"/>
    <col min="15899" max="15899" width="17.5703125" style="2" customWidth="1"/>
    <col min="15900" max="15900" width="8.28515625" style="2" customWidth="1"/>
    <col min="15901" max="15901" width="9.140625" style="2"/>
    <col min="15902" max="15902" width="10" style="2" customWidth="1"/>
    <col min="15903" max="15903" width="18" style="2" customWidth="1"/>
    <col min="15904" max="15904" width="14.85546875" style="2" customWidth="1"/>
    <col min="15905" max="15905" width="9.28515625" style="2" customWidth="1"/>
    <col min="15906" max="15906" width="12" style="2" customWidth="1"/>
    <col min="15907" max="15907" width="11.28515625" style="2" customWidth="1"/>
    <col min="15908" max="16128" width="9.140625" style="2"/>
    <col min="16129" max="16129" width="9.42578125" style="2" customWidth="1"/>
    <col min="16130" max="16130" width="5.140625" style="2" bestFit="1" customWidth="1"/>
    <col min="16131" max="16131" width="17.5703125" style="2" customWidth="1"/>
    <col min="16132" max="16132" width="8.28515625" style="2" customWidth="1"/>
    <col min="16133" max="16133" width="9.140625" style="2"/>
    <col min="16134" max="16134" width="13.140625" style="2" bestFit="1" customWidth="1"/>
    <col min="16135" max="16135" width="48.28515625" style="2" bestFit="1" customWidth="1"/>
    <col min="16136" max="16136" width="14.85546875" style="2" customWidth="1"/>
    <col min="16137" max="16137" width="9.28515625" style="2" customWidth="1"/>
    <col min="16138" max="16139" width="11.28515625" style="2" customWidth="1"/>
    <col min="16140" max="16140" width="5" style="2" customWidth="1"/>
    <col min="16141" max="16141" width="9.5703125" style="2" customWidth="1"/>
    <col min="16142" max="16142" width="5.140625" style="2" bestFit="1" customWidth="1"/>
    <col min="16143" max="16143" width="17.5703125" style="2" customWidth="1"/>
    <col min="16144" max="16144" width="8.28515625" style="2" customWidth="1"/>
    <col min="16145" max="16145" width="9.140625" style="2"/>
    <col min="16146" max="16146" width="10" style="2" customWidth="1"/>
    <col min="16147" max="16147" width="28.85546875" style="2" customWidth="1"/>
    <col min="16148" max="16148" width="14.85546875" style="2" customWidth="1"/>
    <col min="16149" max="16149" width="9.28515625" style="2" customWidth="1"/>
    <col min="16150" max="16150" width="12" style="2" customWidth="1"/>
    <col min="16151" max="16151" width="11.28515625" style="2" customWidth="1"/>
    <col min="16152" max="16152" width="9.140625" style="2"/>
    <col min="16153" max="16153" width="9" style="2" customWidth="1"/>
    <col min="16154" max="16154" width="5.140625" style="2" bestFit="1" customWidth="1"/>
    <col min="16155" max="16155" width="17.5703125" style="2" customWidth="1"/>
    <col min="16156" max="16156" width="8.28515625" style="2" customWidth="1"/>
    <col min="16157" max="16157" width="9.140625" style="2"/>
    <col min="16158" max="16158" width="10" style="2" customWidth="1"/>
    <col min="16159" max="16159" width="18" style="2" customWidth="1"/>
    <col min="16160" max="16160" width="14.85546875" style="2" customWidth="1"/>
    <col min="16161" max="16161" width="9.28515625" style="2" customWidth="1"/>
    <col min="16162" max="16162" width="12" style="2" customWidth="1"/>
    <col min="16163" max="16163" width="11.28515625" style="2" customWidth="1"/>
    <col min="16164" max="16384" width="9.140625" style="2"/>
  </cols>
  <sheetData>
    <row r="1" spans="1:47" ht="24" customHeight="1" x14ac:dyDescent="0.3">
      <c r="A1" s="1" t="s">
        <v>0</v>
      </c>
      <c r="H1" s="1" t="s">
        <v>1</v>
      </c>
      <c r="M1" s="1" t="s">
        <v>2</v>
      </c>
      <c r="T1" s="1" t="s">
        <v>1</v>
      </c>
      <c r="Y1" s="1" t="s">
        <v>3</v>
      </c>
      <c r="AF1" s="1" t="s">
        <v>1</v>
      </c>
      <c r="AK1" s="51" t="s">
        <v>49</v>
      </c>
      <c r="AR1" s="52" t="s">
        <v>1</v>
      </c>
    </row>
    <row r="2" spans="1:47" ht="78.75" x14ac:dyDescent="0.3">
      <c r="A2" s="4" t="s">
        <v>4</v>
      </c>
      <c r="B2" s="4" t="s">
        <v>5</v>
      </c>
      <c r="C2" s="5" t="s">
        <v>6</v>
      </c>
      <c r="D2" s="6" t="s">
        <v>7</v>
      </c>
      <c r="E2" s="6" t="s">
        <v>8</v>
      </c>
      <c r="F2" s="5" t="s">
        <v>6</v>
      </c>
      <c r="G2" s="7" t="s">
        <v>9</v>
      </c>
      <c r="H2" s="9" t="s">
        <v>6</v>
      </c>
      <c r="I2" s="5" t="s">
        <v>56</v>
      </c>
      <c r="J2" s="5" t="s">
        <v>57</v>
      </c>
      <c r="K2" s="5" t="s">
        <v>58</v>
      </c>
      <c r="M2" s="4" t="s">
        <v>4</v>
      </c>
      <c r="N2" s="4" t="s">
        <v>5</v>
      </c>
      <c r="O2" s="5" t="s">
        <v>6</v>
      </c>
      <c r="P2" s="6" t="s">
        <v>7</v>
      </c>
      <c r="Q2" s="6" t="s">
        <v>8</v>
      </c>
      <c r="R2" s="5" t="s">
        <v>6</v>
      </c>
      <c r="S2" s="7" t="s">
        <v>9</v>
      </c>
      <c r="T2" s="5" t="s">
        <v>6</v>
      </c>
      <c r="U2" s="5" t="s">
        <v>56</v>
      </c>
      <c r="V2" s="5" t="s">
        <v>57</v>
      </c>
      <c r="W2" s="5" t="s">
        <v>58</v>
      </c>
      <c r="Y2" s="4" t="s">
        <v>4</v>
      </c>
      <c r="Z2" s="4" t="s">
        <v>5</v>
      </c>
      <c r="AA2" s="5" t="s">
        <v>6</v>
      </c>
      <c r="AB2" s="5" t="s">
        <v>56</v>
      </c>
      <c r="AC2" s="5" t="s">
        <v>57</v>
      </c>
      <c r="AD2" s="5" t="s">
        <v>58</v>
      </c>
      <c r="AE2" s="7" t="s">
        <v>9</v>
      </c>
      <c r="AF2" s="5" t="s">
        <v>6</v>
      </c>
      <c r="AG2" s="5" t="s">
        <v>56</v>
      </c>
      <c r="AH2" s="5" t="s">
        <v>57</v>
      </c>
      <c r="AI2" s="5" t="s">
        <v>58</v>
      </c>
      <c r="AK2" s="4" t="s">
        <v>4</v>
      </c>
      <c r="AL2" s="4" t="s">
        <v>5</v>
      </c>
      <c r="AM2" s="5" t="s">
        <v>6</v>
      </c>
      <c r="AN2" s="6" t="s">
        <v>7</v>
      </c>
      <c r="AO2" s="6" t="s">
        <v>8</v>
      </c>
      <c r="AP2" s="5" t="s">
        <v>6</v>
      </c>
      <c r="AR2" s="5" t="s">
        <v>6</v>
      </c>
      <c r="AS2" s="5" t="s">
        <v>56</v>
      </c>
      <c r="AT2" s="5" t="s">
        <v>57</v>
      </c>
      <c r="AU2" s="5" t="s">
        <v>58</v>
      </c>
    </row>
    <row r="3" spans="1:47" ht="31.5" x14ac:dyDescent="0.3">
      <c r="A3" s="10">
        <f>[2]Alcohol!A3</f>
        <v>42491</v>
      </c>
      <c r="B3" s="11">
        <v>1</v>
      </c>
      <c r="C3" s="12" t="s">
        <v>45</v>
      </c>
      <c r="D3" s="13">
        <v>20</v>
      </c>
      <c r="E3" s="14">
        <v>37.3125</v>
      </c>
      <c r="F3" s="31" t="s">
        <v>59</v>
      </c>
      <c r="G3" s="36"/>
      <c r="H3" s="21" t="s">
        <v>45</v>
      </c>
      <c r="I3" s="18">
        <v>20</v>
      </c>
      <c r="J3" s="18">
        <v>20</v>
      </c>
      <c r="K3" s="19">
        <v>89</v>
      </c>
      <c r="M3" s="10">
        <f>[2]Alcohol!A3</f>
        <v>42491</v>
      </c>
      <c r="N3" s="11">
        <v>1</v>
      </c>
      <c r="O3" s="12" t="s">
        <v>20</v>
      </c>
      <c r="P3" s="13">
        <v>180</v>
      </c>
      <c r="Q3" s="14">
        <v>191.15899999999999</v>
      </c>
      <c r="R3" s="46" t="s">
        <v>20</v>
      </c>
      <c r="S3" s="48"/>
      <c r="T3" s="17" t="s">
        <v>20</v>
      </c>
      <c r="U3" s="18">
        <v>360</v>
      </c>
      <c r="V3" s="18">
        <v>360</v>
      </c>
      <c r="W3" s="19">
        <v>207</v>
      </c>
      <c r="Y3" s="10">
        <f>[2]Alcohol!A3</f>
        <v>42491</v>
      </c>
      <c r="Z3" s="11">
        <v>1</v>
      </c>
      <c r="AA3" s="12"/>
      <c r="AB3" s="13"/>
      <c r="AC3" s="22"/>
      <c r="AD3" s="23"/>
      <c r="AE3" s="49"/>
      <c r="AF3" s="17" t="s">
        <v>17</v>
      </c>
      <c r="AG3" s="18">
        <v>2200</v>
      </c>
      <c r="AH3" s="18">
        <v>2200</v>
      </c>
      <c r="AI3" s="19">
        <v>2163</v>
      </c>
      <c r="AK3" s="10">
        <f>[2]Alcohol!Y3</f>
        <v>0</v>
      </c>
      <c r="AL3" s="11">
        <v>1</v>
      </c>
      <c r="AM3" s="25"/>
      <c r="AN3" s="25"/>
      <c r="AO3" s="45">
        <v>44.615000000000002</v>
      </c>
      <c r="AP3" s="25" t="s">
        <v>51</v>
      </c>
      <c r="AQ3" s="53"/>
      <c r="AR3" s="17" t="s">
        <v>52</v>
      </c>
      <c r="AS3" s="18">
        <v>445</v>
      </c>
      <c r="AT3" s="18">
        <v>445</v>
      </c>
      <c r="AU3" s="19">
        <v>703</v>
      </c>
    </row>
    <row r="4" spans="1:47" ht="56.25" x14ac:dyDescent="0.3">
      <c r="A4" s="24"/>
      <c r="B4" s="11">
        <v>2</v>
      </c>
      <c r="C4" s="12"/>
      <c r="D4" s="13"/>
      <c r="E4" s="14">
        <v>76.614999999999995</v>
      </c>
      <c r="F4" s="31" t="s">
        <v>59</v>
      </c>
      <c r="G4" s="36"/>
      <c r="H4" s="21" t="s">
        <v>60</v>
      </c>
      <c r="I4" s="18">
        <v>370</v>
      </c>
      <c r="J4" s="18">
        <v>370</v>
      </c>
      <c r="K4" s="19">
        <v>407</v>
      </c>
      <c r="M4" s="24"/>
      <c r="N4" s="11">
        <v>2</v>
      </c>
      <c r="O4" s="25"/>
      <c r="P4" s="13">
        <v>180</v>
      </c>
      <c r="Q4" s="14">
        <v>15.872999999999999</v>
      </c>
      <c r="R4" s="46" t="s">
        <v>20</v>
      </c>
      <c r="S4" s="48" t="s">
        <v>61</v>
      </c>
      <c r="T4" s="17" t="s">
        <v>62</v>
      </c>
      <c r="U4" s="18">
        <v>660</v>
      </c>
      <c r="V4" s="18">
        <v>660</v>
      </c>
      <c r="W4" s="19">
        <v>1217</v>
      </c>
      <c r="Y4" s="24"/>
      <c r="Z4" s="11">
        <v>2</v>
      </c>
      <c r="AA4" s="12"/>
      <c r="AB4" s="13"/>
      <c r="AC4" s="14"/>
      <c r="AD4" s="23"/>
      <c r="AE4" s="49"/>
      <c r="AF4" s="17" t="s">
        <v>63</v>
      </c>
      <c r="AG4" s="18">
        <v>1100</v>
      </c>
      <c r="AH4" s="18">
        <v>1100</v>
      </c>
      <c r="AI4" s="19">
        <v>0</v>
      </c>
      <c r="AK4" s="24"/>
      <c r="AL4" s="11">
        <v>2</v>
      </c>
      <c r="AM4" s="25"/>
      <c r="AN4" s="25"/>
      <c r="AO4" s="45">
        <v>37.484999999999999</v>
      </c>
      <c r="AP4" s="25" t="s">
        <v>51</v>
      </c>
      <c r="AQ4" s="53"/>
      <c r="AR4" s="17"/>
      <c r="AS4" s="18"/>
      <c r="AT4" s="18"/>
      <c r="AU4" s="19"/>
    </row>
    <row r="5" spans="1:47" ht="37.5" x14ac:dyDescent="0.3">
      <c r="A5" s="24"/>
      <c r="B5" s="11">
        <v>3</v>
      </c>
      <c r="C5" s="12" t="s">
        <v>60</v>
      </c>
      <c r="D5" s="13">
        <v>64</v>
      </c>
      <c r="E5" s="14">
        <v>72.137500000000003</v>
      </c>
      <c r="F5" s="31" t="s">
        <v>59</v>
      </c>
      <c r="G5" s="36"/>
      <c r="H5" s="21" t="s">
        <v>19</v>
      </c>
      <c r="I5" s="18">
        <v>840</v>
      </c>
      <c r="J5" s="18">
        <v>840</v>
      </c>
      <c r="K5" s="19">
        <v>597</v>
      </c>
      <c r="M5" s="24"/>
      <c r="N5" s="11">
        <v>3</v>
      </c>
      <c r="O5" s="25"/>
      <c r="P5" s="13"/>
      <c r="Q5" s="14">
        <v>54.399000000000001</v>
      </c>
      <c r="R5" s="46" t="s">
        <v>64</v>
      </c>
      <c r="S5" s="48"/>
      <c r="T5" s="17" t="s">
        <v>20</v>
      </c>
      <c r="U5" s="18">
        <v>1260</v>
      </c>
      <c r="V5" s="18">
        <v>1260</v>
      </c>
      <c r="W5" s="19">
        <v>1055</v>
      </c>
      <c r="Y5" s="24"/>
      <c r="Z5" s="11">
        <v>3</v>
      </c>
      <c r="AA5" s="25" t="s">
        <v>17</v>
      </c>
      <c r="AB5" s="13">
        <v>100</v>
      </c>
      <c r="AC5" s="14">
        <v>39.963999999999999</v>
      </c>
      <c r="AD5" s="23" t="s">
        <v>17</v>
      </c>
      <c r="AE5" s="49"/>
      <c r="AF5" s="17"/>
      <c r="AG5" s="18"/>
      <c r="AH5" s="18"/>
      <c r="AI5" s="19"/>
      <c r="AK5" s="24"/>
      <c r="AL5" s="11">
        <v>3</v>
      </c>
      <c r="AM5" s="25" t="s">
        <v>52</v>
      </c>
      <c r="AN5" s="25">
        <v>20</v>
      </c>
      <c r="AO5" s="45">
        <v>40.65</v>
      </c>
      <c r="AP5" s="25" t="s">
        <v>51</v>
      </c>
      <c r="AQ5" s="53" t="s">
        <v>82</v>
      </c>
      <c r="AR5" s="17"/>
      <c r="AS5" s="18"/>
      <c r="AT5" s="18"/>
      <c r="AU5" s="19"/>
    </row>
    <row r="6" spans="1:47" ht="31.5" x14ac:dyDescent="0.3">
      <c r="A6" s="24"/>
      <c r="B6" s="11">
        <v>4</v>
      </c>
      <c r="C6" s="12" t="s">
        <v>65</v>
      </c>
      <c r="D6" s="13">
        <v>64</v>
      </c>
      <c r="E6" s="14">
        <v>59.202500000000001</v>
      </c>
      <c r="F6" s="31" t="s">
        <v>59</v>
      </c>
      <c r="G6" s="36" t="s">
        <v>66</v>
      </c>
      <c r="H6" s="21" t="s">
        <v>67</v>
      </c>
      <c r="I6" s="18">
        <v>122</v>
      </c>
      <c r="J6" s="18">
        <v>122</v>
      </c>
      <c r="K6" s="19">
        <v>0</v>
      </c>
      <c r="M6" s="24"/>
      <c r="N6" s="11">
        <v>4</v>
      </c>
      <c r="O6" s="12" t="s">
        <v>62</v>
      </c>
      <c r="P6" s="13">
        <v>100</v>
      </c>
      <c r="Q6" s="14">
        <v>139.816</v>
      </c>
      <c r="R6" s="46" t="s">
        <v>64</v>
      </c>
      <c r="S6" s="48"/>
      <c r="T6" s="17" t="s">
        <v>16</v>
      </c>
      <c r="U6" s="18">
        <v>350</v>
      </c>
      <c r="V6" s="18">
        <v>350</v>
      </c>
      <c r="W6" s="19">
        <v>518</v>
      </c>
      <c r="Y6" s="24"/>
      <c r="Z6" s="11">
        <v>4</v>
      </c>
      <c r="AA6" s="25"/>
      <c r="AB6" s="13">
        <v>450</v>
      </c>
      <c r="AC6" s="14">
        <v>164.55</v>
      </c>
      <c r="AD6" s="23" t="s">
        <v>17</v>
      </c>
      <c r="AE6" s="49"/>
      <c r="AF6" s="17"/>
      <c r="AG6" s="18"/>
      <c r="AH6" s="18"/>
      <c r="AI6" s="19"/>
      <c r="AK6" s="24"/>
      <c r="AL6" s="11">
        <v>4</v>
      </c>
      <c r="AM6" s="25"/>
      <c r="AN6" s="25">
        <v>55</v>
      </c>
      <c r="AO6" s="45">
        <v>33.5</v>
      </c>
      <c r="AP6" s="25" t="s">
        <v>51</v>
      </c>
      <c r="AQ6" s="53"/>
      <c r="AR6" s="17"/>
      <c r="AS6" s="18"/>
      <c r="AT6" s="18"/>
      <c r="AU6" s="19"/>
    </row>
    <row r="7" spans="1:47" ht="18.75" x14ac:dyDescent="0.3">
      <c r="A7" s="24"/>
      <c r="B7" s="28">
        <v>5</v>
      </c>
      <c r="C7" s="12"/>
      <c r="D7" s="13">
        <v>64</v>
      </c>
      <c r="E7" s="14">
        <v>58.207500000000003</v>
      </c>
      <c r="F7" s="31" t="s">
        <v>59</v>
      </c>
      <c r="G7" s="36" t="s">
        <v>66</v>
      </c>
      <c r="H7" s="21" t="s">
        <v>19</v>
      </c>
      <c r="I7" s="18">
        <v>660</v>
      </c>
      <c r="J7" s="18">
        <v>660</v>
      </c>
      <c r="K7" s="19">
        <v>896</v>
      </c>
      <c r="M7" s="24"/>
      <c r="N7" s="28">
        <v>5</v>
      </c>
      <c r="O7" s="25"/>
      <c r="P7" s="13">
        <v>140</v>
      </c>
      <c r="Q7" s="14">
        <v>156.94200000000001</v>
      </c>
      <c r="R7" s="46" t="s">
        <v>64</v>
      </c>
      <c r="S7" s="48"/>
      <c r="T7" s="17"/>
      <c r="U7" s="18"/>
      <c r="V7" s="18"/>
      <c r="W7" s="20"/>
      <c r="Y7" s="24"/>
      <c r="Z7" s="28">
        <v>5</v>
      </c>
      <c r="AA7" s="12"/>
      <c r="AB7" s="13">
        <v>450</v>
      </c>
      <c r="AC7" s="14">
        <v>322.89999999999998</v>
      </c>
      <c r="AD7" s="23" t="s">
        <v>17</v>
      </c>
      <c r="AE7" s="49"/>
      <c r="AF7" s="17"/>
      <c r="AG7" s="18"/>
      <c r="AH7" s="18"/>
      <c r="AI7" s="19"/>
      <c r="AK7" s="24"/>
      <c r="AL7" s="28">
        <v>5</v>
      </c>
      <c r="AM7" s="25"/>
      <c r="AN7" s="25">
        <v>55</v>
      </c>
      <c r="AO7" s="45">
        <v>40</v>
      </c>
      <c r="AP7" s="25" t="s">
        <v>51</v>
      </c>
      <c r="AQ7" s="53"/>
      <c r="AR7" s="17"/>
      <c r="AS7" s="18"/>
      <c r="AT7" s="18"/>
      <c r="AU7" s="20"/>
    </row>
    <row r="8" spans="1:47" ht="18.75" x14ac:dyDescent="0.3">
      <c r="A8" s="24"/>
      <c r="B8" s="28">
        <v>6</v>
      </c>
      <c r="C8" s="12"/>
      <c r="D8" s="13">
        <v>64</v>
      </c>
      <c r="E8" s="14">
        <v>58.207500000000003</v>
      </c>
      <c r="F8" s="31" t="s">
        <v>59</v>
      </c>
      <c r="G8" s="36" t="s">
        <v>66</v>
      </c>
      <c r="H8" s="21"/>
      <c r="I8" s="18"/>
      <c r="J8" s="18"/>
      <c r="K8" s="20"/>
      <c r="M8" s="24"/>
      <c r="N8" s="28">
        <v>6</v>
      </c>
      <c r="O8" s="25"/>
      <c r="P8" s="13">
        <v>140</v>
      </c>
      <c r="Q8" s="14">
        <v>154.096</v>
      </c>
      <c r="R8" s="46" t="s">
        <v>64</v>
      </c>
      <c r="S8" s="48"/>
      <c r="T8" s="17"/>
      <c r="U8" s="18"/>
      <c r="V8" s="18"/>
      <c r="W8" s="20"/>
      <c r="Y8" s="24"/>
      <c r="Z8" s="28">
        <v>6</v>
      </c>
      <c r="AA8" s="25"/>
      <c r="AB8" s="13">
        <v>450</v>
      </c>
      <c r="AC8" s="14">
        <v>287.60399999999998</v>
      </c>
      <c r="AD8" s="23" t="s">
        <v>17</v>
      </c>
      <c r="AE8" s="49"/>
      <c r="AF8" s="17"/>
      <c r="AG8" s="18"/>
      <c r="AH8" s="18"/>
      <c r="AI8" s="20"/>
      <c r="AK8" s="24"/>
      <c r="AL8" s="28">
        <v>6</v>
      </c>
      <c r="AM8" s="25"/>
      <c r="AN8" s="25">
        <v>55</v>
      </c>
      <c r="AO8" s="45">
        <v>43.695999999999998</v>
      </c>
      <c r="AP8" s="25" t="s">
        <v>51</v>
      </c>
      <c r="AQ8" s="53"/>
      <c r="AR8" s="17"/>
      <c r="AS8" s="18"/>
      <c r="AT8" s="18"/>
      <c r="AU8" s="20"/>
    </row>
    <row r="9" spans="1:47" ht="36.75" x14ac:dyDescent="0.3">
      <c r="A9" s="24"/>
      <c r="B9" s="28">
        <v>7</v>
      </c>
      <c r="C9" s="12"/>
      <c r="D9" s="13">
        <v>64</v>
      </c>
      <c r="E9" s="14">
        <v>45.272500000000001</v>
      </c>
      <c r="F9" s="31" t="s">
        <v>59</v>
      </c>
      <c r="G9" s="50" t="s">
        <v>68</v>
      </c>
      <c r="H9" s="21" t="s">
        <v>31</v>
      </c>
      <c r="I9" s="18">
        <f>SUM(I3:I8)</f>
        <v>2012</v>
      </c>
      <c r="J9" s="18">
        <f>SUM(J3:J8)</f>
        <v>2012</v>
      </c>
      <c r="K9" s="18">
        <f>SUM(K3:K8)</f>
        <v>1989</v>
      </c>
      <c r="M9" s="24"/>
      <c r="N9" s="28">
        <v>7</v>
      </c>
      <c r="O9" s="25"/>
      <c r="P9" s="13">
        <v>140</v>
      </c>
      <c r="Q9" s="14">
        <v>146.11699999999999</v>
      </c>
      <c r="R9" s="46" t="s">
        <v>64</v>
      </c>
      <c r="S9" s="48"/>
      <c r="T9" s="17" t="s">
        <v>31</v>
      </c>
      <c r="U9" s="18">
        <f>SUM(U3:U8)</f>
        <v>2630</v>
      </c>
      <c r="V9" s="18">
        <f>SUM(V3:V8)</f>
        <v>2630</v>
      </c>
      <c r="W9" s="18">
        <f>SUM(W3:W8)</f>
        <v>2997</v>
      </c>
      <c r="Y9" s="24"/>
      <c r="Z9" s="28">
        <v>7</v>
      </c>
      <c r="AA9" s="25"/>
      <c r="AB9" s="13">
        <v>450</v>
      </c>
      <c r="AC9" s="14">
        <v>119.24</v>
      </c>
      <c r="AD9" s="23" t="s">
        <v>17</v>
      </c>
      <c r="AE9" s="49" t="s">
        <v>69</v>
      </c>
      <c r="AF9" s="17" t="s">
        <v>31</v>
      </c>
      <c r="AG9" s="18">
        <f>SUM(AG3:AG8)</f>
        <v>3300</v>
      </c>
      <c r="AH9" s="18">
        <f>SUM(AH3:AH8)</f>
        <v>3300</v>
      </c>
      <c r="AI9" s="18">
        <f>SUM(AI3:AI8)</f>
        <v>2163</v>
      </c>
      <c r="AK9" s="24"/>
      <c r="AL9" s="28">
        <v>7</v>
      </c>
      <c r="AM9" s="25"/>
      <c r="AN9" s="25">
        <v>55</v>
      </c>
      <c r="AO9" s="45">
        <v>41.51</v>
      </c>
      <c r="AP9" s="25" t="s">
        <v>51</v>
      </c>
      <c r="AQ9" s="53"/>
      <c r="AR9" s="17" t="s">
        <v>31</v>
      </c>
      <c r="AS9" s="18">
        <f>SUM(AS3:AS8)</f>
        <v>445</v>
      </c>
      <c r="AT9" s="18">
        <f>SUM(AT3:AT8)</f>
        <v>445</v>
      </c>
      <c r="AU9" s="18">
        <f>SUM(AU3:AU8)</f>
        <v>703</v>
      </c>
    </row>
    <row r="10" spans="1:47" ht="56.25" x14ac:dyDescent="0.3">
      <c r="A10" s="24"/>
      <c r="B10" s="28">
        <v>8</v>
      </c>
      <c r="C10" s="12"/>
      <c r="D10" s="13">
        <v>50</v>
      </c>
      <c r="E10" s="14">
        <v>44.774999999999999</v>
      </c>
      <c r="F10" s="31" t="s">
        <v>70</v>
      </c>
      <c r="G10" s="36" t="s">
        <v>71</v>
      </c>
      <c r="M10" s="24"/>
      <c r="N10" s="28">
        <v>8</v>
      </c>
      <c r="O10" s="25"/>
      <c r="P10" s="13">
        <v>140</v>
      </c>
      <c r="Q10" s="14">
        <v>140.596</v>
      </c>
      <c r="R10" s="46" t="s">
        <v>64</v>
      </c>
      <c r="S10" s="48"/>
      <c r="Y10" s="24"/>
      <c r="Z10" s="28">
        <v>8</v>
      </c>
      <c r="AA10" s="25"/>
      <c r="AB10" s="13">
        <v>300</v>
      </c>
      <c r="AC10" s="14"/>
      <c r="AD10" s="23"/>
      <c r="AE10" s="49"/>
      <c r="AK10" s="24"/>
      <c r="AL10" s="28">
        <v>8</v>
      </c>
      <c r="AM10" s="25"/>
      <c r="AN10" s="25"/>
      <c r="AO10" s="45">
        <v>21.6</v>
      </c>
      <c r="AP10" s="25" t="s">
        <v>51</v>
      </c>
      <c r="AQ10" s="53" t="s">
        <v>83</v>
      </c>
    </row>
    <row r="11" spans="1:47" ht="18.75" x14ac:dyDescent="0.3">
      <c r="A11" s="24"/>
      <c r="B11" s="28">
        <v>9</v>
      </c>
      <c r="C11" s="12"/>
      <c r="D11" s="13"/>
      <c r="E11" s="14">
        <v>67.162499999999994</v>
      </c>
      <c r="F11" s="31" t="s">
        <v>70</v>
      </c>
      <c r="G11" s="36"/>
      <c r="M11" s="24"/>
      <c r="N11" s="28">
        <v>9</v>
      </c>
      <c r="O11" s="25"/>
      <c r="P11" s="13"/>
      <c r="Q11" s="14">
        <v>150.08500000000001</v>
      </c>
      <c r="R11" s="46" t="s">
        <v>64</v>
      </c>
      <c r="S11" s="48"/>
      <c r="Y11" s="24"/>
      <c r="Z11" s="28">
        <v>9</v>
      </c>
      <c r="AA11" s="12"/>
      <c r="AB11" s="13"/>
      <c r="AC11" s="14"/>
      <c r="AD11" s="23"/>
      <c r="AE11" s="49"/>
      <c r="AK11" s="24"/>
      <c r="AL11" s="28">
        <v>9</v>
      </c>
      <c r="AM11" s="25"/>
      <c r="AN11" s="25"/>
      <c r="AO11" s="45">
        <v>49.2</v>
      </c>
      <c r="AP11" s="25" t="s">
        <v>51</v>
      </c>
      <c r="AQ11" s="53"/>
    </row>
    <row r="12" spans="1:47" ht="18.75" x14ac:dyDescent="0.3">
      <c r="A12" s="24"/>
      <c r="B12" s="28">
        <v>10</v>
      </c>
      <c r="C12" s="12" t="s">
        <v>19</v>
      </c>
      <c r="D12" s="13">
        <v>84</v>
      </c>
      <c r="E12" s="14">
        <v>89.55</v>
      </c>
      <c r="F12" s="31" t="s">
        <v>70</v>
      </c>
      <c r="G12" s="36"/>
      <c r="M12" s="24"/>
      <c r="N12" s="28">
        <v>10</v>
      </c>
      <c r="O12" s="25"/>
      <c r="P12" s="34"/>
      <c r="Q12" s="14">
        <v>90.906000000000006</v>
      </c>
      <c r="R12" s="46" t="s">
        <v>64</v>
      </c>
      <c r="S12" s="48"/>
      <c r="Y12" s="24"/>
      <c r="Z12" s="28">
        <v>10</v>
      </c>
      <c r="AA12" s="12"/>
      <c r="AB12" s="34"/>
      <c r="AC12" s="14"/>
      <c r="AD12" s="23"/>
      <c r="AE12" s="49"/>
      <c r="AK12" s="24"/>
      <c r="AL12" s="28">
        <v>10</v>
      </c>
      <c r="AM12" s="25"/>
      <c r="AN12" s="25"/>
      <c r="AO12" s="14">
        <v>52.95</v>
      </c>
      <c r="AP12" s="25" t="s">
        <v>51</v>
      </c>
      <c r="AQ12" s="53"/>
    </row>
    <row r="13" spans="1:47" ht="18.75" x14ac:dyDescent="0.3">
      <c r="A13" s="24"/>
      <c r="B13" s="28">
        <v>11</v>
      </c>
      <c r="C13" s="12" t="s">
        <v>27</v>
      </c>
      <c r="D13" s="13">
        <v>84</v>
      </c>
      <c r="E13" s="14">
        <v>89.55</v>
      </c>
      <c r="F13" s="31" t="s">
        <v>70</v>
      </c>
      <c r="G13" s="36"/>
      <c r="M13" s="24"/>
      <c r="N13" s="28">
        <v>11</v>
      </c>
      <c r="O13" s="12" t="s">
        <v>20</v>
      </c>
      <c r="P13" s="13">
        <v>180</v>
      </c>
      <c r="Q13" s="14">
        <v>105.38200000000001</v>
      </c>
      <c r="R13" s="46" t="s">
        <v>64</v>
      </c>
      <c r="S13" s="48" t="s">
        <v>54</v>
      </c>
      <c r="Y13" s="24"/>
      <c r="Z13" s="28">
        <v>11</v>
      </c>
      <c r="AA13" s="12" t="s">
        <v>63</v>
      </c>
      <c r="AB13" s="34">
        <v>200</v>
      </c>
      <c r="AC13" s="14">
        <v>38.884</v>
      </c>
      <c r="AD13" s="23" t="s">
        <v>17</v>
      </c>
      <c r="AE13" s="49" t="s">
        <v>72</v>
      </c>
      <c r="AK13" s="24"/>
      <c r="AL13" s="28">
        <v>11</v>
      </c>
      <c r="AM13" s="25"/>
      <c r="AN13" s="25"/>
      <c r="AO13" s="14">
        <v>50.75</v>
      </c>
      <c r="AP13" s="25" t="s">
        <v>51</v>
      </c>
      <c r="AQ13" s="53"/>
    </row>
    <row r="14" spans="1:47" ht="18.75" x14ac:dyDescent="0.3">
      <c r="A14" s="24"/>
      <c r="B14" s="28">
        <v>12</v>
      </c>
      <c r="C14" s="12"/>
      <c r="D14" s="13">
        <v>84</v>
      </c>
      <c r="E14" s="14">
        <v>89.55</v>
      </c>
      <c r="F14" s="31" t="s">
        <v>70</v>
      </c>
      <c r="G14" s="36"/>
      <c r="M14" s="24"/>
      <c r="N14" s="28">
        <v>12</v>
      </c>
      <c r="O14" s="12"/>
      <c r="P14" s="13">
        <v>180</v>
      </c>
      <c r="Q14" s="14">
        <v>78.5</v>
      </c>
      <c r="R14" s="46" t="s">
        <v>64</v>
      </c>
      <c r="S14" s="48"/>
      <c r="Y14" s="24"/>
      <c r="Z14" s="28">
        <v>12</v>
      </c>
      <c r="AA14" s="25"/>
      <c r="AB14" s="34">
        <v>450</v>
      </c>
      <c r="AC14" s="14">
        <v>143.291</v>
      </c>
      <c r="AD14" s="23" t="s">
        <v>17</v>
      </c>
      <c r="AE14" s="49" t="s">
        <v>72</v>
      </c>
      <c r="AK14" s="24"/>
      <c r="AL14" s="28">
        <v>12</v>
      </c>
      <c r="AM14" s="25"/>
      <c r="AN14" s="25"/>
      <c r="AO14" s="14">
        <v>47.7</v>
      </c>
      <c r="AP14" s="25" t="s">
        <v>51</v>
      </c>
      <c r="AQ14" s="53" t="s">
        <v>84</v>
      </c>
    </row>
    <row r="15" spans="1:47" ht="18.75" x14ac:dyDescent="0.3">
      <c r="A15" s="24"/>
      <c r="B15" s="28">
        <v>13</v>
      </c>
      <c r="C15" s="12"/>
      <c r="D15" s="13">
        <v>84</v>
      </c>
      <c r="E15" s="14">
        <v>67.162499999999994</v>
      </c>
      <c r="F15" s="31" t="s">
        <v>70</v>
      </c>
      <c r="G15" s="36"/>
      <c r="M15" s="24"/>
      <c r="N15" s="28">
        <v>13</v>
      </c>
      <c r="O15" s="12"/>
      <c r="P15" s="13">
        <v>180</v>
      </c>
      <c r="Q15" s="14"/>
      <c r="R15" s="46"/>
      <c r="S15" s="48"/>
      <c r="Y15" s="24"/>
      <c r="Z15" s="28">
        <v>13</v>
      </c>
      <c r="AA15" s="25"/>
      <c r="AB15" s="34">
        <v>450</v>
      </c>
      <c r="AC15" s="14">
        <v>452.05500000000001</v>
      </c>
      <c r="AD15" s="23" t="s">
        <v>17</v>
      </c>
      <c r="AE15" s="49" t="s">
        <v>72</v>
      </c>
      <c r="AK15" s="24"/>
      <c r="AL15" s="28">
        <v>13</v>
      </c>
      <c r="AM15" s="25"/>
      <c r="AN15" s="25"/>
      <c r="AO15" s="14">
        <v>44.8</v>
      </c>
      <c r="AP15" s="25" t="s">
        <v>51</v>
      </c>
      <c r="AQ15" s="53"/>
    </row>
    <row r="16" spans="1:47" ht="18.75" x14ac:dyDescent="0.3">
      <c r="A16" s="24"/>
      <c r="B16" s="28">
        <v>14</v>
      </c>
      <c r="C16" s="12"/>
      <c r="D16" s="13">
        <v>84</v>
      </c>
      <c r="E16" s="14">
        <v>82.087500000000006</v>
      </c>
      <c r="F16" s="31" t="s">
        <v>70</v>
      </c>
      <c r="G16" s="36"/>
      <c r="M16" s="24"/>
      <c r="N16" s="28">
        <v>14</v>
      </c>
      <c r="O16" s="25"/>
      <c r="P16" s="13">
        <v>180</v>
      </c>
      <c r="Q16" s="14"/>
      <c r="R16" s="46"/>
      <c r="S16" s="48"/>
      <c r="Y16" s="24"/>
      <c r="Z16" s="28">
        <v>14</v>
      </c>
      <c r="AA16" s="12"/>
      <c r="AB16" s="13"/>
      <c r="AC16" s="14">
        <v>445.64</v>
      </c>
      <c r="AD16" s="23" t="s">
        <v>17</v>
      </c>
      <c r="AE16" s="49" t="s">
        <v>72</v>
      </c>
      <c r="AK16" s="24"/>
      <c r="AL16" s="28">
        <v>14</v>
      </c>
      <c r="AM16" s="25" t="s">
        <v>52</v>
      </c>
      <c r="AN16" s="25">
        <v>40</v>
      </c>
      <c r="AO16" s="14">
        <v>48.2</v>
      </c>
      <c r="AP16" s="25" t="s">
        <v>51</v>
      </c>
      <c r="AQ16" s="53"/>
    </row>
    <row r="17" spans="1:43" ht="56.25" x14ac:dyDescent="0.3">
      <c r="A17" s="35"/>
      <c r="B17" s="28">
        <v>15</v>
      </c>
      <c r="C17" s="12"/>
      <c r="D17" s="13">
        <v>84</v>
      </c>
      <c r="E17" s="14">
        <v>67.162499999999994</v>
      </c>
      <c r="F17" s="31" t="s">
        <v>70</v>
      </c>
      <c r="G17" s="36" t="s">
        <v>73</v>
      </c>
      <c r="M17" s="35"/>
      <c r="N17" s="28">
        <v>15</v>
      </c>
      <c r="O17" s="25"/>
      <c r="P17" s="13">
        <v>180</v>
      </c>
      <c r="Q17" s="14">
        <v>46.889000000000003</v>
      </c>
      <c r="R17" s="46" t="s">
        <v>74</v>
      </c>
      <c r="S17" s="48"/>
      <c r="Y17" s="35"/>
      <c r="Z17" s="28">
        <v>15</v>
      </c>
      <c r="AA17" s="12"/>
      <c r="AB17" s="13"/>
      <c r="AC17" s="14">
        <v>149.34400000000005</v>
      </c>
      <c r="AD17" s="23" t="s">
        <v>17</v>
      </c>
      <c r="AE17" s="49" t="s">
        <v>72</v>
      </c>
      <c r="AK17" s="35"/>
      <c r="AL17" s="28">
        <v>15</v>
      </c>
      <c r="AM17" s="25"/>
      <c r="AN17" s="25">
        <v>55</v>
      </c>
      <c r="AO17" s="14">
        <v>44.85</v>
      </c>
      <c r="AP17" s="25" t="s">
        <v>51</v>
      </c>
      <c r="AQ17" s="53" t="s">
        <v>85</v>
      </c>
    </row>
    <row r="18" spans="1:43" ht="18.75" x14ac:dyDescent="0.3">
      <c r="A18" s="35"/>
      <c r="B18" s="28">
        <v>16</v>
      </c>
      <c r="C18" s="12"/>
      <c r="D18" s="13">
        <v>84</v>
      </c>
      <c r="E18" s="14"/>
      <c r="F18" s="31"/>
      <c r="G18" s="36" t="s">
        <v>75</v>
      </c>
      <c r="M18" s="35"/>
      <c r="N18" s="28">
        <v>16</v>
      </c>
      <c r="O18" s="25"/>
      <c r="P18" s="13">
        <v>180</v>
      </c>
      <c r="Q18" s="14">
        <v>133.59200000000001</v>
      </c>
      <c r="R18" s="46" t="s">
        <v>74</v>
      </c>
      <c r="S18" s="48"/>
      <c r="Y18" s="35"/>
      <c r="Z18" s="28">
        <v>16</v>
      </c>
      <c r="AA18" s="25"/>
      <c r="AB18" s="13"/>
      <c r="AC18" s="14"/>
      <c r="AD18" s="23"/>
      <c r="AE18" s="49" t="s">
        <v>72</v>
      </c>
      <c r="AK18" s="35"/>
      <c r="AL18" s="28">
        <v>16</v>
      </c>
      <c r="AM18" s="25"/>
      <c r="AN18" s="25">
        <v>55</v>
      </c>
      <c r="AO18" s="14">
        <v>29.446000000000002</v>
      </c>
      <c r="AP18" s="25" t="s">
        <v>51</v>
      </c>
      <c r="AQ18" s="53" t="s">
        <v>86</v>
      </c>
    </row>
    <row r="19" spans="1:43" ht="18.75" x14ac:dyDescent="0.3">
      <c r="A19" s="35"/>
      <c r="B19" s="28">
        <v>17</v>
      </c>
      <c r="C19" s="12"/>
      <c r="D19" s="13">
        <v>84</v>
      </c>
      <c r="E19" s="14"/>
      <c r="F19" s="31"/>
      <c r="G19" s="36" t="s">
        <v>75</v>
      </c>
      <c r="M19" s="35"/>
      <c r="N19" s="28">
        <v>17</v>
      </c>
      <c r="O19" s="12"/>
      <c r="P19" s="13">
        <v>180</v>
      </c>
      <c r="Q19" s="14">
        <v>164.33199999999999</v>
      </c>
      <c r="R19" s="46" t="s">
        <v>74</v>
      </c>
      <c r="S19" s="48"/>
      <c r="Y19" s="35"/>
      <c r="Z19" s="28">
        <v>17</v>
      </c>
      <c r="AA19" s="25"/>
      <c r="AB19" s="13"/>
      <c r="AC19" s="14"/>
      <c r="AD19" s="23"/>
      <c r="AE19" s="49" t="s">
        <v>72</v>
      </c>
      <c r="AK19" s="35"/>
      <c r="AL19" s="28">
        <v>17</v>
      </c>
      <c r="AM19" s="25"/>
      <c r="AN19" s="25">
        <v>55</v>
      </c>
      <c r="AO19" s="14"/>
      <c r="AP19" s="46"/>
      <c r="AQ19" s="53"/>
    </row>
    <row r="20" spans="1:43" ht="18.75" x14ac:dyDescent="0.3">
      <c r="A20" s="35"/>
      <c r="B20" s="28">
        <v>18</v>
      </c>
      <c r="C20" s="12"/>
      <c r="D20" s="13">
        <v>84</v>
      </c>
      <c r="E20" s="14"/>
      <c r="F20" s="31"/>
      <c r="G20" s="36"/>
      <c r="M20" s="35"/>
      <c r="N20" s="28">
        <v>18</v>
      </c>
      <c r="O20" s="25"/>
      <c r="P20" s="13"/>
      <c r="Q20" s="14">
        <v>131.1</v>
      </c>
      <c r="R20" s="46" t="s">
        <v>74</v>
      </c>
      <c r="S20" s="48"/>
      <c r="Y20" s="35"/>
      <c r="Z20" s="28">
        <v>18</v>
      </c>
      <c r="AA20" s="12"/>
      <c r="AB20" s="13"/>
      <c r="AC20" s="14"/>
      <c r="AD20" s="23"/>
      <c r="AE20" s="49" t="s">
        <v>72</v>
      </c>
      <c r="AK20" s="35"/>
      <c r="AL20" s="28">
        <v>18</v>
      </c>
      <c r="AM20" s="25"/>
      <c r="AN20" s="25"/>
      <c r="AO20" s="14"/>
      <c r="AP20" s="46"/>
      <c r="AQ20" s="53"/>
    </row>
    <row r="21" spans="1:43" ht="56.25" x14ac:dyDescent="0.3">
      <c r="A21" s="35"/>
      <c r="B21" s="28">
        <v>19</v>
      </c>
      <c r="C21" s="12"/>
      <c r="D21" s="13">
        <v>84</v>
      </c>
      <c r="E21" s="14">
        <v>44.774999999999999</v>
      </c>
      <c r="F21" s="31" t="s">
        <v>70</v>
      </c>
      <c r="G21" s="36" t="s">
        <v>76</v>
      </c>
      <c r="M21" s="35"/>
      <c r="N21" s="28">
        <v>19</v>
      </c>
      <c r="O21" s="25"/>
      <c r="P21" s="13"/>
      <c r="Q21" s="14">
        <v>42.052</v>
      </c>
      <c r="R21" s="46" t="s">
        <v>74</v>
      </c>
      <c r="S21" s="48" t="s">
        <v>61</v>
      </c>
      <c r="Y21" s="35"/>
      <c r="Z21" s="28">
        <v>19</v>
      </c>
      <c r="AA21" s="25"/>
      <c r="AB21" s="13"/>
      <c r="AC21" s="14"/>
      <c r="AD21" s="23"/>
      <c r="AE21" s="49" t="s">
        <v>72</v>
      </c>
      <c r="AK21" s="35"/>
      <c r="AL21" s="28">
        <v>19</v>
      </c>
      <c r="AM21" s="25"/>
      <c r="AN21" s="25"/>
      <c r="AO21" s="14"/>
      <c r="AP21" s="46"/>
      <c r="AQ21" s="53"/>
    </row>
    <row r="22" spans="1:43" ht="18.75" x14ac:dyDescent="0.3">
      <c r="A22" s="35"/>
      <c r="B22" s="28">
        <v>20</v>
      </c>
      <c r="C22" s="12"/>
      <c r="D22" s="13"/>
      <c r="E22" s="37">
        <v>89.55</v>
      </c>
      <c r="F22" s="31" t="s">
        <v>70</v>
      </c>
      <c r="G22" s="36"/>
      <c r="M22" s="35"/>
      <c r="N22" s="28">
        <v>20</v>
      </c>
      <c r="O22" s="25"/>
      <c r="P22" s="13"/>
      <c r="Q22" s="14">
        <v>111.241</v>
      </c>
      <c r="R22" s="46" t="s">
        <v>20</v>
      </c>
      <c r="S22" s="48"/>
      <c r="Y22" s="35"/>
      <c r="Z22" s="28">
        <v>20</v>
      </c>
      <c r="AA22" s="25"/>
      <c r="AB22" s="13"/>
      <c r="AC22" s="14"/>
      <c r="AD22" s="23"/>
      <c r="AE22" s="49" t="s">
        <v>72</v>
      </c>
      <c r="AK22" s="35"/>
      <c r="AL22" s="28">
        <v>20</v>
      </c>
      <c r="AM22" s="25"/>
      <c r="AN22" s="25"/>
      <c r="AO22" s="54"/>
      <c r="AP22" s="40"/>
      <c r="AQ22" s="53"/>
    </row>
    <row r="23" spans="1:43" ht="18.75" x14ac:dyDescent="0.3">
      <c r="A23" s="35"/>
      <c r="B23" s="28">
        <v>21</v>
      </c>
      <c r="C23" s="12" t="s">
        <v>67</v>
      </c>
      <c r="D23" s="13">
        <v>40</v>
      </c>
      <c r="E23" s="37">
        <v>89.55</v>
      </c>
      <c r="F23" s="31" t="s">
        <v>70</v>
      </c>
      <c r="G23" s="36"/>
      <c r="M23" s="35"/>
      <c r="N23" s="28">
        <v>21</v>
      </c>
      <c r="O23" s="38"/>
      <c r="P23" s="13"/>
      <c r="Q23" s="14">
        <v>167.94400000000002</v>
      </c>
      <c r="R23" s="46" t="s">
        <v>20</v>
      </c>
      <c r="S23" s="48"/>
      <c r="Y23" s="35"/>
      <c r="Z23" s="28">
        <v>21</v>
      </c>
      <c r="AA23" s="12"/>
      <c r="AB23" s="13"/>
      <c r="AC23" s="14"/>
      <c r="AD23" s="23"/>
      <c r="AE23" s="49" t="s">
        <v>72</v>
      </c>
      <c r="AK23" s="35"/>
      <c r="AL23" s="28">
        <v>21</v>
      </c>
      <c r="AM23" s="25"/>
      <c r="AN23" s="25"/>
      <c r="AO23" s="14"/>
      <c r="AP23" s="40"/>
      <c r="AQ23" s="53"/>
    </row>
    <row r="24" spans="1:43" ht="18.75" x14ac:dyDescent="0.3">
      <c r="A24" s="35"/>
      <c r="B24" s="28">
        <v>22</v>
      </c>
      <c r="C24" s="12"/>
      <c r="D24" s="13">
        <v>82</v>
      </c>
      <c r="E24" s="37">
        <v>82.087500000000006</v>
      </c>
      <c r="F24" s="31" t="s">
        <v>70</v>
      </c>
      <c r="G24" s="36"/>
      <c r="M24" s="35"/>
      <c r="N24" s="28">
        <v>22</v>
      </c>
      <c r="O24" s="25"/>
      <c r="P24" s="13"/>
      <c r="Q24" s="14">
        <v>171.91</v>
      </c>
      <c r="R24" s="46" t="s">
        <v>20</v>
      </c>
      <c r="S24" s="48"/>
      <c r="Y24" s="35"/>
      <c r="Z24" s="28">
        <v>22</v>
      </c>
      <c r="AA24" s="25"/>
      <c r="AB24" s="13"/>
      <c r="AC24" s="22"/>
      <c r="AD24" s="23"/>
      <c r="AE24" s="49" t="s">
        <v>72</v>
      </c>
      <c r="AK24" s="35"/>
      <c r="AL24" s="28">
        <v>22</v>
      </c>
      <c r="AM24" s="25"/>
      <c r="AN24" s="25"/>
      <c r="AO24" s="14"/>
      <c r="AP24" s="40"/>
      <c r="AQ24" s="53"/>
    </row>
    <row r="25" spans="1:43" ht="35.25" customHeight="1" x14ac:dyDescent="0.3">
      <c r="A25" s="35"/>
      <c r="B25" s="28">
        <v>23</v>
      </c>
      <c r="C25" s="12"/>
      <c r="D25" s="13"/>
      <c r="E25" s="37">
        <v>44.774999999999999</v>
      </c>
      <c r="F25" s="31" t="s">
        <v>70</v>
      </c>
      <c r="G25" s="50" t="s">
        <v>77</v>
      </c>
      <c r="M25" s="35"/>
      <c r="N25" s="28">
        <v>23</v>
      </c>
      <c r="O25" s="12" t="s">
        <v>16</v>
      </c>
      <c r="P25" s="13">
        <v>100</v>
      </c>
      <c r="Q25" s="14">
        <v>171.86699999999999</v>
      </c>
      <c r="R25" s="46" t="s">
        <v>20</v>
      </c>
      <c r="S25" s="48"/>
      <c r="Y25" s="35"/>
      <c r="Z25" s="28">
        <v>23</v>
      </c>
      <c r="AA25" s="25"/>
      <c r="AB25" s="13"/>
      <c r="AC25" s="22"/>
      <c r="AD25" s="23"/>
      <c r="AE25" s="49" t="s">
        <v>72</v>
      </c>
      <c r="AK25" s="35"/>
      <c r="AL25" s="28">
        <v>23</v>
      </c>
      <c r="AM25" s="25"/>
      <c r="AN25" s="25"/>
      <c r="AO25" s="14"/>
      <c r="AP25" s="40"/>
      <c r="AQ25" s="53"/>
    </row>
    <row r="26" spans="1:43" ht="18.75" x14ac:dyDescent="0.3">
      <c r="A26" s="35"/>
      <c r="B26" s="28">
        <v>24</v>
      </c>
      <c r="C26" s="12" t="s">
        <v>19</v>
      </c>
      <c r="D26" s="13">
        <v>72</v>
      </c>
      <c r="E26" s="37">
        <v>59.7</v>
      </c>
      <c r="F26" s="31" t="s">
        <v>70</v>
      </c>
      <c r="G26" s="36"/>
      <c r="M26" s="35"/>
      <c r="N26" s="28">
        <v>24</v>
      </c>
      <c r="O26" s="25"/>
      <c r="P26" s="13">
        <v>140</v>
      </c>
      <c r="Q26" s="14">
        <v>176.321</v>
      </c>
      <c r="R26" s="46" t="s">
        <v>20</v>
      </c>
      <c r="S26" s="48"/>
      <c r="Y26" s="35"/>
      <c r="Z26" s="28">
        <v>24</v>
      </c>
      <c r="AA26" s="25"/>
      <c r="AB26" s="13"/>
      <c r="AC26" s="22"/>
      <c r="AD26" s="23"/>
      <c r="AE26" s="49" t="s">
        <v>72</v>
      </c>
      <c r="AK26" s="35"/>
      <c r="AL26" s="28">
        <v>24</v>
      </c>
      <c r="AM26" s="25"/>
      <c r="AN26" s="25"/>
      <c r="AO26" s="14"/>
      <c r="AP26" s="40"/>
      <c r="AQ26" s="53"/>
    </row>
    <row r="27" spans="1:43" ht="18.75" x14ac:dyDescent="0.3">
      <c r="A27" s="35"/>
      <c r="B27" s="28">
        <v>25</v>
      </c>
      <c r="C27" s="12" t="s">
        <v>27</v>
      </c>
      <c r="D27" s="13">
        <v>84</v>
      </c>
      <c r="E27" s="37">
        <v>89.55</v>
      </c>
      <c r="F27" s="31" t="s">
        <v>70</v>
      </c>
      <c r="G27" s="36"/>
      <c r="M27" s="35"/>
      <c r="N27" s="28">
        <v>25</v>
      </c>
      <c r="O27" s="25"/>
      <c r="P27" s="13">
        <v>110</v>
      </c>
      <c r="Q27" s="14">
        <v>179.27199999999999</v>
      </c>
      <c r="R27" s="46" t="s">
        <v>20</v>
      </c>
      <c r="S27" s="48"/>
      <c r="Y27" s="35"/>
      <c r="Z27" s="28">
        <v>25</v>
      </c>
      <c r="AA27" s="25"/>
      <c r="AB27" s="13"/>
      <c r="AC27" s="22"/>
      <c r="AD27" s="40"/>
      <c r="AE27" s="49" t="s">
        <v>72</v>
      </c>
      <c r="AK27" s="35"/>
      <c r="AL27" s="28">
        <v>25</v>
      </c>
      <c r="AM27" s="25"/>
      <c r="AN27" s="25"/>
      <c r="AO27" s="14"/>
      <c r="AP27" s="40"/>
      <c r="AQ27" s="53"/>
    </row>
    <row r="28" spans="1:43" ht="37.5" x14ac:dyDescent="0.3">
      <c r="A28" s="35"/>
      <c r="B28" s="28">
        <v>26</v>
      </c>
      <c r="C28" s="12"/>
      <c r="D28" s="13">
        <v>84</v>
      </c>
      <c r="E28" s="37">
        <v>89.55</v>
      </c>
      <c r="F28" s="31" t="s">
        <v>70</v>
      </c>
      <c r="G28" s="36"/>
      <c r="M28" s="35"/>
      <c r="N28" s="28">
        <v>26</v>
      </c>
      <c r="O28" s="12"/>
      <c r="P28" s="13"/>
      <c r="Q28" s="14">
        <v>76.896000000000001</v>
      </c>
      <c r="R28" s="46" t="s">
        <v>20</v>
      </c>
      <c r="S28" s="48" t="s">
        <v>78</v>
      </c>
      <c r="Y28" s="35"/>
      <c r="Z28" s="28">
        <v>26</v>
      </c>
      <c r="AA28" s="25"/>
      <c r="AB28" s="13"/>
      <c r="AC28" s="22"/>
      <c r="AD28" s="40"/>
      <c r="AE28" s="49" t="s">
        <v>72</v>
      </c>
      <c r="AK28" s="35"/>
      <c r="AL28" s="28">
        <v>26</v>
      </c>
      <c r="AM28" s="25"/>
      <c r="AN28" s="25"/>
      <c r="AO28" s="14"/>
      <c r="AP28" s="40"/>
      <c r="AQ28" s="53"/>
    </row>
    <row r="29" spans="1:43" ht="18.75" x14ac:dyDescent="0.3">
      <c r="A29" s="35"/>
      <c r="B29" s="28">
        <v>27</v>
      </c>
      <c r="C29" s="12"/>
      <c r="D29" s="13">
        <v>84</v>
      </c>
      <c r="E29" s="37">
        <v>89.55</v>
      </c>
      <c r="F29" s="31" t="s">
        <v>70</v>
      </c>
      <c r="G29" s="36"/>
      <c r="M29" s="35"/>
      <c r="N29" s="28">
        <v>27</v>
      </c>
      <c r="O29" s="25"/>
      <c r="P29" s="13"/>
      <c r="Q29" s="14"/>
      <c r="R29" s="40"/>
      <c r="S29" s="48" t="s">
        <v>79</v>
      </c>
      <c r="Y29" s="35"/>
      <c r="Z29" s="28">
        <v>27</v>
      </c>
      <c r="AA29" s="25"/>
      <c r="AB29" s="13"/>
      <c r="AC29" s="22"/>
      <c r="AD29" s="40"/>
      <c r="AE29" s="49" t="s">
        <v>72</v>
      </c>
      <c r="AK29" s="35"/>
      <c r="AL29" s="28">
        <v>27</v>
      </c>
      <c r="AM29" s="25"/>
      <c r="AN29" s="25"/>
      <c r="AO29" s="14"/>
      <c r="AP29" s="40"/>
      <c r="AQ29" s="53"/>
    </row>
    <row r="30" spans="1:43" ht="18.75" x14ac:dyDescent="0.3">
      <c r="A30" s="35"/>
      <c r="B30" s="28">
        <v>28</v>
      </c>
      <c r="C30" s="12"/>
      <c r="D30" s="13">
        <v>84</v>
      </c>
      <c r="E30" s="37">
        <v>89.55</v>
      </c>
      <c r="F30" s="31" t="s">
        <v>70</v>
      </c>
      <c r="G30" s="36"/>
      <c r="M30" s="35"/>
      <c r="N30" s="28">
        <v>28</v>
      </c>
      <c r="O30" s="25"/>
      <c r="P30" s="13"/>
      <c r="Q30" s="14"/>
      <c r="R30" s="40"/>
      <c r="S30" s="48" t="s">
        <v>79</v>
      </c>
      <c r="Y30" s="35"/>
      <c r="Z30" s="28">
        <v>28</v>
      </c>
      <c r="AA30" s="25"/>
      <c r="AB30" s="13"/>
      <c r="AC30" s="22"/>
      <c r="AD30" s="40"/>
      <c r="AE30" s="49" t="s">
        <v>72</v>
      </c>
      <c r="AK30" s="35"/>
      <c r="AL30" s="28">
        <v>28</v>
      </c>
      <c r="AM30" s="25"/>
      <c r="AN30" s="25"/>
      <c r="AO30" s="14"/>
      <c r="AP30" s="40"/>
      <c r="AQ30" s="53"/>
    </row>
    <row r="31" spans="1:43" ht="18.75" x14ac:dyDescent="0.3">
      <c r="A31" s="35"/>
      <c r="B31" s="28">
        <v>29</v>
      </c>
      <c r="C31" s="12"/>
      <c r="D31" s="13">
        <v>84</v>
      </c>
      <c r="E31" s="37">
        <v>89.55</v>
      </c>
      <c r="F31" s="31" t="s">
        <v>70</v>
      </c>
      <c r="G31" s="36"/>
      <c r="M31" s="35"/>
      <c r="N31" s="28">
        <v>29</v>
      </c>
      <c r="O31" s="25"/>
      <c r="P31" s="13"/>
      <c r="Q31" s="14"/>
      <c r="R31" s="40"/>
      <c r="S31" s="48" t="s">
        <v>79</v>
      </c>
      <c r="Y31" s="35"/>
      <c r="Z31" s="28">
        <v>29</v>
      </c>
      <c r="AA31" s="25"/>
      <c r="AB31" s="13"/>
      <c r="AC31" s="22"/>
      <c r="AD31" s="40"/>
      <c r="AE31" s="49" t="s">
        <v>72</v>
      </c>
      <c r="AK31" s="35"/>
      <c r="AL31" s="28">
        <v>29</v>
      </c>
      <c r="AM31" s="25"/>
      <c r="AN31" s="25"/>
      <c r="AO31" s="14">
        <v>12.15</v>
      </c>
      <c r="AP31" s="25" t="s">
        <v>51</v>
      </c>
      <c r="AQ31" s="53"/>
    </row>
    <row r="32" spans="1:43" ht="18.75" x14ac:dyDescent="0.3">
      <c r="A32" s="35"/>
      <c r="B32" s="28">
        <v>30</v>
      </c>
      <c r="C32" s="12"/>
      <c r="D32" s="13">
        <v>84</v>
      </c>
      <c r="E32" s="37">
        <v>37.3125</v>
      </c>
      <c r="F32" s="31" t="s">
        <v>70</v>
      </c>
      <c r="G32" s="36" t="s">
        <v>80</v>
      </c>
      <c r="M32" s="35"/>
      <c r="N32" s="28">
        <v>30</v>
      </c>
      <c r="O32" s="25"/>
      <c r="P32" s="13"/>
      <c r="Q32" s="14"/>
      <c r="R32" s="40"/>
      <c r="S32" s="48" t="s">
        <v>79</v>
      </c>
      <c r="Y32" s="35"/>
      <c r="Z32" s="28">
        <v>30</v>
      </c>
      <c r="AA32" s="12"/>
      <c r="AB32" s="34"/>
      <c r="AC32" s="22"/>
      <c r="AD32" s="40"/>
      <c r="AE32" s="49" t="s">
        <v>72</v>
      </c>
      <c r="AK32" s="35"/>
      <c r="AL32" s="28">
        <v>30</v>
      </c>
      <c r="AM32" s="25"/>
      <c r="AN32" s="25"/>
      <c r="AO32" s="14">
        <v>20.350000000000001</v>
      </c>
      <c r="AP32" s="25" t="s">
        <v>51</v>
      </c>
      <c r="AQ32" s="53" t="s">
        <v>87</v>
      </c>
    </row>
    <row r="33" spans="1:43" ht="18.75" x14ac:dyDescent="0.3">
      <c r="A33" s="35"/>
      <c r="B33" s="28">
        <v>31</v>
      </c>
      <c r="C33" s="12"/>
      <c r="D33" s="13">
        <v>84</v>
      </c>
      <c r="E33" s="37">
        <v>89.22</v>
      </c>
      <c r="F33" s="39" t="s">
        <v>81</v>
      </c>
      <c r="G33" s="36"/>
      <c r="M33" s="35"/>
      <c r="N33" s="28">
        <v>31</v>
      </c>
      <c r="O33" s="25"/>
      <c r="P33" s="13"/>
      <c r="Q33" s="14"/>
      <c r="R33" s="40"/>
      <c r="S33" s="48" t="s">
        <v>79</v>
      </c>
      <c r="Y33" s="35"/>
      <c r="Z33" s="28">
        <v>31</v>
      </c>
      <c r="AA33" s="12"/>
      <c r="AB33" s="34"/>
      <c r="AC33" s="22"/>
      <c r="AD33" s="40"/>
      <c r="AE33" s="49" t="s">
        <v>72</v>
      </c>
      <c r="AK33" s="35"/>
      <c r="AL33" s="28">
        <v>31</v>
      </c>
      <c r="AM33" s="25"/>
      <c r="AN33" s="25"/>
      <c r="AO33" s="14"/>
      <c r="AP33" s="40"/>
      <c r="AQ33" s="53" t="s">
        <v>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2"/>
  <sheetViews>
    <sheetView topLeftCell="S1" zoomScale="50" zoomScaleNormal="50" workbookViewId="0">
      <selection activeCell="S23" activeCellId="1" sqref="V7 S23"/>
    </sheetView>
  </sheetViews>
  <sheetFormatPr defaultRowHeight="15" x14ac:dyDescent="0.2"/>
  <cols>
    <col min="1" max="1" width="9.5703125" style="2" customWidth="1"/>
    <col min="2" max="2" width="5.140625" style="2" bestFit="1" customWidth="1"/>
    <col min="3" max="3" width="17.5703125" style="2" customWidth="1"/>
    <col min="4" max="4" width="8.28515625" style="3" customWidth="1"/>
    <col min="5" max="5" width="9.140625" style="2"/>
    <col min="6" max="6" width="13.7109375" style="2" customWidth="1"/>
    <col min="7" max="7" width="29.140625" style="2" customWidth="1"/>
    <col min="8" max="8" width="14.85546875" style="2" customWidth="1"/>
    <col min="9" max="9" width="9.28515625" style="2" customWidth="1"/>
    <col min="10" max="11" width="11.28515625" style="2" customWidth="1"/>
    <col min="12" max="12" width="3.42578125" style="2" customWidth="1"/>
    <col min="13" max="13" width="12.42578125" style="2" customWidth="1"/>
    <col min="14" max="14" width="5.140625" style="2" bestFit="1" customWidth="1"/>
    <col min="15" max="15" width="17.5703125" style="2" customWidth="1"/>
    <col min="16" max="16" width="8.28515625" style="3" customWidth="1"/>
    <col min="17" max="17" width="12.85546875" style="3" customWidth="1"/>
    <col min="18" max="18" width="10" style="2" customWidth="1"/>
    <col min="19" max="19" width="32.5703125" style="2" bestFit="1" customWidth="1"/>
    <col min="20" max="20" width="14.85546875" style="2" customWidth="1"/>
    <col min="21" max="21" width="9.28515625" style="2" customWidth="1"/>
    <col min="22" max="22" width="12" style="2" customWidth="1"/>
    <col min="23" max="23" width="11.28515625" style="2" customWidth="1"/>
    <col min="24" max="24" width="9.140625" style="2"/>
    <col min="25" max="25" width="8" style="2" customWidth="1"/>
    <col min="26" max="26" width="5.140625" style="2" bestFit="1" customWidth="1"/>
    <col min="27" max="27" width="17.5703125" style="2" customWidth="1"/>
    <col min="28" max="28" width="8.28515625" style="2" customWidth="1"/>
    <col min="29" max="29" width="9.140625" style="2"/>
    <col min="30" max="30" width="10" style="2" customWidth="1"/>
    <col min="31" max="31" width="39" style="2" bestFit="1" customWidth="1"/>
    <col min="32" max="32" width="14.85546875" style="2" customWidth="1"/>
    <col min="33" max="33" width="9.28515625" style="2" customWidth="1"/>
    <col min="34" max="34" width="12" style="2" customWidth="1"/>
    <col min="35" max="35" width="11.28515625" style="2" customWidth="1"/>
    <col min="36" max="36" width="9.140625" style="2"/>
    <col min="37" max="37" width="13.5703125" style="2" customWidth="1"/>
    <col min="38" max="38" width="5.140625" style="2" bestFit="1" customWidth="1"/>
    <col min="39" max="39" width="15.140625" style="2" customWidth="1"/>
    <col min="40" max="40" width="8.28515625" style="3" customWidth="1"/>
    <col min="41" max="41" width="9.140625" style="3"/>
    <col min="42" max="42" width="23.85546875" style="2" customWidth="1"/>
    <col min="43" max="43" width="4.42578125" style="2" customWidth="1"/>
    <col min="44" max="44" width="14.85546875" style="2" customWidth="1"/>
    <col min="45" max="45" width="9.28515625" style="2" customWidth="1"/>
    <col min="46" max="46" width="12" style="2" customWidth="1"/>
    <col min="47" max="47" width="11.28515625" style="2" customWidth="1"/>
    <col min="48" max="48" width="0" style="2" hidden="1" customWidth="1"/>
    <col min="49" max="49" width="11.140625" style="2" hidden="1" customWidth="1"/>
    <col min="50" max="50" width="5.140625" style="2" hidden="1" customWidth="1"/>
    <col min="51" max="51" width="17.5703125" style="2" hidden="1" customWidth="1"/>
    <col min="52" max="52" width="8.28515625" style="2" hidden="1" customWidth="1"/>
    <col min="53" max="53" width="0" style="2" hidden="1" customWidth="1"/>
    <col min="54" max="54" width="10" style="2" hidden="1" customWidth="1"/>
    <col min="55" max="55" width="4.42578125" style="2" hidden="1" customWidth="1"/>
    <col min="56" max="56" width="14.85546875" style="2" hidden="1" customWidth="1"/>
    <col min="57" max="57" width="9.28515625" style="2" hidden="1" customWidth="1"/>
    <col min="58" max="58" width="12" style="2" hidden="1" customWidth="1"/>
    <col min="59" max="59" width="11.28515625" style="2" hidden="1" customWidth="1"/>
    <col min="60" max="60" width="0" style="2" hidden="1" customWidth="1"/>
    <col min="61" max="256" width="9.140625" style="2"/>
    <col min="257" max="257" width="9.5703125" style="2" customWidth="1"/>
    <col min="258" max="258" width="5.140625" style="2" bestFit="1" customWidth="1"/>
    <col min="259" max="259" width="17.5703125" style="2" customWidth="1"/>
    <col min="260" max="260" width="8.28515625" style="2" customWidth="1"/>
    <col min="261" max="261" width="9.140625" style="2"/>
    <col min="262" max="262" width="13.7109375" style="2" customWidth="1"/>
    <col min="263" max="263" width="29.140625" style="2" customWidth="1"/>
    <col min="264" max="264" width="14.85546875" style="2" customWidth="1"/>
    <col min="265" max="265" width="9.28515625" style="2" customWidth="1"/>
    <col min="266" max="267" width="11.28515625" style="2" customWidth="1"/>
    <col min="268" max="268" width="3.42578125" style="2" customWidth="1"/>
    <col min="269" max="269" width="12.42578125" style="2" customWidth="1"/>
    <col min="270" max="270" width="5.140625" style="2" bestFit="1" customWidth="1"/>
    <col min="271" max="271" width="17.5703125" style="2" customWidth="1"/>
    <col min="272" max="272" width="8.28515625" style="2" customWidth="1"/>
    <col min="273" max="273" width="12.85546875" style="2" customWidth="1"/>
    <col min="274" max="274" width="10" style="2" customWidth="1"/>
    <col min="275" max="275" width="32.5703125" style="2" bestFit="1" customWidth="1"/>
    <col min="276" max="276" width="14.85546875" style="2" customWidth="1"/>
    <col min="277" max="277" width="9.28515625" style="2" customWidth="1"/>
    <col min="278" max="278" width="12" style="2" customWidth="1"/>
    <col min="279" max="279" width="11.28515625" style="2" customWidth="1"/>
    <col min="280" max="280" width="9.140625" style="2"/>
    <col min="281" max="281" width="8" style="2" customWidth="1"/>
    <col min="282" max="282" width="5.140625" style="2" bestFit="1" customWidth="1"/>
    <col min="283" max="283" width="17.5703125" style="2" customWidth="1"/>
    <col min="284" max="284" width="8.28515625" style="2" customWidth="1"/>
    <col min="285" max="285" width="9.140625" style="2"/>
    <col min="286" max="286" width="10" style="2" customWidth="1"/>
    <col min="287" max="287" width="39" style="2" bestFit="1" customWidth="1"/>
    <col min="288" max="288" width="14.85546875" style="2" customWidth="1"/>
    <col min="289" max="289" width="9.28515625" style="2" customWidth="1"/>
    <col min="290" max="290" width="12" style="2" customWidth="1"/>
    <col min="291" max="291" width="11.28515625" style="2" customWidth="1"/>
    <col min="292" max="512" width="9.140625" style="2"/>
    <col min="513" max="513" width="9.5703125" style="2" customWidth="1"/>
    <col min="514" max="514" width="5.140625" style="2" bestFit="1" customWidth="1"/>
    <col min="515" max="515" width="17.5703125" style="2" customWidth="1"/>
    <col min="516" max="516" width="8.28515625" style="2" customWidth="1"/>
    <col min="517" max="517" width="9.140625" style="2"/>
    <col min="518" max="518" width="13.7109375" style="2" customWidth="1"/>
    <col min="519" max="519" width="29.140625" style="2" customWidth="1"/>
    <col min="520" max="520" width="14.85546875" style="2" customWidth="1"/>
    <col min="521" max="521" width="9.28515625" style="2" customWidth="1"/>
    <col min="522" max="523" width="11.28515625" style="2" customWidth="1"/>
    <col min="524" max="524" width="3.42578125" style="2" customWidth="1"/>
    <col min="525" max="525" width="12.42578125" style="2" customWidth="1"/>
    <col min="526" max="526" width="5.140625" style="2" bestFit="1" customWidth="1"/>
    <col min="527" max="527" width="17.5703125" style="2" customWidth="1"/>
    <col min="528" max="528" width="8.28515625" style="2" customWidth="1"/>
    <col min="529" max="529" width="12.85546875" style="2" customWidth="1"/>
    <col min="530" max="530" width="10" style="2" customWidth="1"/>
    <col min="531" max="531" width="32.5703125" style="2" bestFit="1" customWidth="1"/>
    <col min="532" max="532" width="14.85546875" style="2" customWidth="1"/>
    <col min="533" max="533" width="9.28515625" style="2" customWidth="1"/>
    <col min="534" max="534" width="12" style="2" customWidth="1"/>
    <col min="535" max="535" width="11.28515625" style="2" customWidth="1"/>
    <col min="536" max="536" width="9.140625" style="2"/>
    <col min="537" max="537" width="8" style="2" customWidth="1"/>
    <col min="538" max="538" width="5.140625" style="2" bestFit="1" customWidth="1"/>
    <col min="539" max="539" width="17.5703125" style="2" customWidth="1"/>
    <col min="540" max="540" width="8.28515625" style="2" customWidth="1"/>
    <col min="541" max="541" width="9.140625" style="2"/>
    <col min="542" max="542" width="10" style="2" customWidth="1"/>
    <col min="543" max="543" width="39" style="2" bestFit="1" customWidth="1"/>
    <col min="544" max="544" width="14.85546875" style="2" customWidth="1"/>
    <col min="545" max="545" width="9.28515625" style="2" customWidth="1"/>
    <col min="546" max="546" width="12" style="2" customWidth="1"/>
    <col min="547" max="547" width="11.28515625" style="2" customWidth="1"/>
    <col min="548" max="768" width="9.140625" style="2"/>
    <col min="769" max="769" width="9.5703125" style="2" customWidth="1"/>
    <col min="770" max="770" width="5.140625" style="2" bestFit="1" customWidth="1"/>
    <col min="771" max="771" width="17.5703125" style="2" customWidth="1"/>
    <col min="772" max="772" width="8.28515625" style="2" customWidth="1"/>
    <col min="773" max="773" width="9.140625" style="2"/>
    <col min="774" max="774" width="13.7109375" style="2" customWidth="1"/>
    <col min="775" max="775" width="29.140625" style="2" customWidth="1"/>
    <col min="776" max="776" width="14.85546875" style="2" customWidth="1"/>
    <col min="777" max="777" width="9.28515625" style="2" customWidth="1"/>
    <col min="778" max="779" width="11.28515625" style="2" customWidth="1"/>
    <col min="780" max="780" width="3.42578125" style="2" customWidth="1"/>
    <col min="781" max="781" width="12.42578125" style="2" customWidth="1"/>
    <col min="782" max="782" width="5.140625" style="2" bestFit="1" customWidth="1"/>
    <col min="783" max="783" width="17.5703125" style="2" customWidth="1"/>
    <col min="784" max="784" width="8.28515625" style="2" customWidth="1"/>
    <col min="785" max="785" width="12.85546875" style="2" customWidth="1"/>
    <col min="786" max="786" width="10" style="2" customWidth="1"/>
    <col min="787" max="787" width="32.5703125" style="2" bestFit="1" customWidth="1"/>
    <col min="788" max="788" width="14.85546875" style="2" customWidth="1"/>
    <col min="789" max="789" width="9.28515625" style="2" customWidth="1"/>
    <col min="790" max="790" width="12" style="2" customWidth="1"/>
    <col min="791" max="791" width="11.28515625" style="2" customWidth="1"/>
    <col min="792" max="792" width="9.140625" style="2"/>
    <col min="793" max="793" width="8" style="2" customWidth="1"/>
    <col min="794" max="794" width="5.140625" style="2" bestFit="1" customWidth="1"/>
    <col min="795" max="795" width="17.5703125" style="2" customWidth="1"/>
    <col min="796" max="796" width="8.28515625" style="2" customWidth="1"/>
    <col min="797" max="797" width="9.140625" style="2"/>
    <col min="798" max="798" width="10" style="2" customWidth="1"/>
    <col min="799" max="799" width="39" style="2" bestFit="1" customWidth="1"/>
    <col min="800" max="800" width="14.85546875" style="2" customWidth="1"/>
    <col min="801" max="801" width="9.28515625" style="2" customWidth="1"/>
    <col min="802" max="802" width="12" style="2" customWidth="1"/>
    <col min="803" max="803" width="11.28515625" style="2" customWidth="1"/>
    <col min="804" max="1024" width="9.140625" style="2"/>
    <col min="1025" max="1025" width="9.5703125" style="2" customWidth="1"/>
    <col min="1026" max="1026" width="5.140625" style="2" bestFit="1" customWidth="1"/>
    <col min="1027" max="1027" width="17.5703125" style="2" customWidth="1"/>
    <col min="1028" max="1028" width="8.28515625" style="2" customWidth="1"/>
    <col min="1029" max="1029" width="9.140625" style="2"/>
    <col min="1030" max="1030" width="13.7109375" style="2" customWidth="1"/>
    <col min="1031" max="1031" width="29.140625" style="2" customWidth="1"/>
    <col min="1032" max="1032" width="14.85546875" style="2" customWidth="1"/>
    <col min="1033" max="1033" width="9.28515625" style="2" customWidth="1"/>
    <col min="1034" max="1035" width="11.28515625" style="2" customWidth="1"/>
    <col min="1036" max="1036" width="3.42578125" style="2" customWidth="1"/>
    <col min="1037" max="1037" width="12.42578125" style="2" customWidth="1"/>
    <col min="1038" max="1038" width="5.140625" style="2" bestFit="1" customWidth="1"/>
    <col min="1039" max="1039" width="17.5703125" style="2" customWidth="1"/>
    <col min="1040" max="1040" width="8.28515625" style="2" customWidth="1"/>
    <col min="1041" max="1041" width="12.85546875" style="2" customWidth="1"/>
    <col min="1042" max="1042" width="10" style="2" customWidth="1"/>
    <col min="1043" max="1043" width="32.5703125" style="2" bestFit="1" customWidth="1"/>
    <col min="1044" max="1044" width="14.85546875" style="2" customWidth="1"/>
    <col min="1045" max="1045" width="9.28515625" style="2" customWidth="1"/>
    <col min="1046" max="1046" width="12" style="2" customWidth="1"/>
    <col min="1047" max="1047" width="11.28515625" style="2" customWidth="1"/>
    <col min="1048" max="1048" width="9.140625" style="2"/>
    <col min="1049" max="1049" width="8" style="2" customWidth="1"/>
    <col min="1050" max="1050" width="5.140625" style="2" bestFit="1" customWidth="1"/>
    <col min="1051" max="1051" width="17.5703125" style="2" customWidth="1"/>
    <col min="1052" max="1052" width="8.28515625" style="2" customWidth="1"/>
    <col min="1053" max="1053" width="9.140625" style="2"/>
    <col min="1054" max="1054" width="10" style="2" customWidth="1"/>
    <col min="1055" max="1055" width="39" style="2" bestFit="1" customWidth="1"/>
    <col min="1056" max="1056" width="14.85546875" style="2" customWidth="1"/>
    <col min="1057" max="1057" width="9.28515625" style="2" customWidth="1"/>
    <col min="1058" max="1058" width="12" style="2" customWidth="1"/>
    <col min="1059" max="1059" width="11.28515625" style="2" customWidth="1"/>
    <col min="1060" max="1280" width="9.140625" style="2"/>
    <col min="1281" max="1281" width="9.5703125" style="2" customWidth="1"/>
    <col min="1282" max="1282" width="5.140625" style="2" bestFit="1" customWidth="1"/>
    <col min="1283" max="1283" width="17.5703125" style="2" customWidth="1"/>
    <col min="1284" max="1284" width="8.28515625" style="2" customWidth="1"/>
    <col min="1285" max="1285" width="9.140625" style="2"/>
    <col min="1286" max="1286" width="13.7109375" style="2" customWidth="1"/>
    <col min="1287" max="1287" width="29.140625" style="2" customWidth="1"/>
    <col min="1288" max="1288" width="14.85546875" style="2" customWidth="1"/>
    <col min="1289" max="1289" width="9.28515625" style="2" customWidth="1"/>
    <col min="1290" max="1291" width="11.28515625" style="2" customWidth="1"/>
    <col min="1292" max="1292" width="3.42578125" style="2" customWidth="1"/>
    <col min="1293" max="1293" width="12.42578125" style="2" customWidth="1"/>
    <col min="1294" max="1294" width="5.140625" style="2" bestFit="1" customWidth="1"/>
    <col min="1295" max="1295" width="17.5703125" style="2" customWidth="1"/>
    <col min="1296" max="1296" width="8.28515625" style="2" customWidth="1"/>
    <col min="1297" max="1297" width="12.85546875" style="2" customWidth="1"/>
    <col min="1298" max="1298" width="10" style="2" customWidth="1"/>
    <col min="1299" max="1299" width="32.5703125" style="2" bestFit="1" customWidth="1"/>
    <col min="1300" max="1300" width="14.85546875" style="2" customWidth="1"/>
    <col min="1301" max="1301" width="9.28515625" style="2" customWidth="1"/>
    <col min="1302" max="1302" width="12" style="2" customWidth="1"/>
    <col min="1303" max="1303" width="11.28515625" style="2" customWidth="1"/>
    <col min="1304" max="1304" width="9.140625" style="2"/>
    <col min="1305" max="1305" width="8" style="2" customWidth="1"/>
    <col min="1306" max="1306" width="5.140625" style="2" bestFit="1" customWidth="1"/>
    <col min="1307" max="1307" width="17.5703125" style="2" customWidth="1"/>
    <col min="1308" max="1308" width="8.28515625" style="2" customWidth="1"/>
    <col min="1309" max="1309" width="9.140625" style="2"/>
    <col min="1310" max="1310" width="10" style="2" customWidth="1"/>
    <col min="1311" max="1311" width="39" style="2" bestFit="1" customWidth="1"/>
    <col min="1312" max="1312" width="14.85546875" style="2" customWidth="1"/>
    <col min="1313" max="1313" width="9.28515625" style="2" customWidth="1"/>
    <col min="1314" max="1314" width="12" style="2" customWidth="1"/>
    <col min="1315" max="1315" width="11.28515625" style="2" customWidth="1"/>
    <col min="1316" max="1536" width="9.140625" style="2"/>
    <col min="1537" max="1537" width="9.5703125" style="2" customWidth="1"/>
    <col min="1538" max="1538" width="5.140625" style="2" bestFit="1" customWidth="1"/>
    <col min="1539" max="1539" width="17.5703125" style="2" customWidth="1"/>
    <col min="1540" max="1540" width="8.28515625" style="2" customWidth="1"/>
    <col min="1541" max="1541" width="9.140625" style="2"/>
    <col min="1542" max="1542" width="13.7109375" style="2" customWidth="1"/>
    <col min="1543" max="1543" width="29.140625" style="2" customWidth="1"/>
    <col min="1544" max="1544" width="14.85546875" style="2" customWidth="1"/>
    <col min="1545" max="1545" width="9.28515625" style="2" customWidth="1"/>
    <col min="1546" max="1547" width="11.28515625" style="2" customWidth="1"/>
    <col min="1548" max="1548" width="3.42578125" style="2" customWidth="1"/>
    <col min="1549" max="1549" width="12.42578125" style="2" customWidth="1"/>
    <col min="1550" max="1550" width="5.140625" style="2" bestFit="1" customWidth="1"/>
    <col min="1551" max="1551" width="17.5703125" style="2" customWidth="1"/>
    <col min="1552" max="1552" width="8.28515625" style="2" customWidth="1"/>
    <col min="1553" max="1553" width="12.85546875" style="2" customWidth="1"/>
    <col min="1554" max="1554" width="10" style="2" customWidth="1"/>
    <col min="1555" max="1555" width="32.5703125" style="2" bestFit="1" customWidth="1"/>
    <col min="1556" max="1556" width="14.85546875" style="2" customWidth="1"/>
    <col min="1557" max="1557" width="9.28515625" style="2" customWidth="1"/>
    <col min="1558" max="1558" width="12" style="2" customWidth="1"/>
    <col min="1559" max="1559" width="11.28515625" style="2" customWidth="1"/>
    <col min="1560" max="1560" width="9.140625" style="2"/>
    <col min="1561" max="1561" width="8" style="2" customWidth="1"/>
    <col min="1562" max="1562" width="5.140625" style="2" bestFit="1" customWidth="1"/>
    <col min="1563" max="1563" width="17.5703125" style="2" customWidth="1"/>
    <col min="1564" max="1564" width="8.28515625" style="2" customWidth="1"/>
    <col min="1565" max="1565" width="9.140625" style="2"/>
    <col min="1566" max="1566" width="10" style="2" customWidth="1"/>
    <col min="1567" max="1567" width="39" style="2" bestFit="1" customWidth="1"/>
    <col min="1568" max="1568" width="14.85546875" style="2" customWidth="1"/>
    <col min="1569" max="1569" width="9.28515625" style="2" customWidth="1"/>
    <col min="1570" max="1570" width="12" style="2" customWidth="1"/>
    <col min="1571" max="1571" width="11.28515625" style="2" customWidth="1"/>
    <col min="1572" max="1792" width="9.140625" style="2"/>
    <col min="1793" max="1793" width="9.5703125" style="2" customWidth="1"/>
    <col min="1794" max="1794" width="5.140625" style="2" bestFit="1" customWidth="1"/>
    <col min="1795" max="1795" width="17.5703125" style="2" customWidth="1"/>
    <col min="1796" max="1796" width="8.28515625" style="2" customWidth="1"/>
    <col min="1797" max="1797" width="9.140625" style="2"/>
    <col min="1798" max="1798" width="13.7109375" style="2" customWidth="1"/>
    <col min="1799" max="1799" width="29.140625" style="2" customWidth="1"/>
    <col min="1800" max="1800" width="14.85546875" style="2" customWidth="1"/>
    <col min="1801" max="1801" width="9.28515625" style="2" customWidth="1"/>
    <col min="1802" max="1803" width="11.28515625" style="2" customWidth="1"/>
    <col min="1804" max="1804" width="3.42578125" style="2" customWidth="1"/>
    <col min="1805" max="1805" width="12.42578125" style="2" customWidth="1"/>
    <col min="1806" max="1806" width="5.140625" style="2" bestFit="1" customWidth="1"/>
    <col min="1807" max="1807" width="17.5703125" style="2" customWidth="1"/>
    <col min="1808" max="1808" width="8.28515625" style="2" customWidth="1"/>
    <col min="1809" max="1809" width="12.85546875" style="2" customWidth="1"/>
    <col min="1810" max="1810" width="10" style="2" customWidth="1"/>
    <col min="1811" max="1811" width="32.5703125" style="2" bestFit="1" customWidth="1"/>
    <col min="1812" max="1812" width="14.85546875" style="2" customWidth="1"/>
    <col min="1813" max="1813" width="9.28515625" style="2" customWidth="1"/>
    <col min="1814" max="1814" width="12" style="2" customWidth="1"/>
    <col min="1815" max="1815" width="11.28515625" style="2" customWidth="1"/>
    <col min="1816" max="1816" width="9.140625" style="2"/>
    <col min="1817" max="1817" width="8" style="2" customWidth="1"/>
    <col min="1818" max="1818" width="5.140625" style="2" bestFit="1" customWidth="1"/>
    <col min="1819" max="1819" width="17.5703125" style="2" customWidth="1"/>
    <col min="1820" max="1820" width="8.28515625" style="2" customWidth="1"/>
    <col min="1821" max="1821" width="9.140625" style="2"/>
    <col min="1822" max="1822" width="10" style="2" customWidth="1"/>
    <col min="1823" max="1823" width="39" style="2" bestFit="1" customWidth="1"/>
    <col min="1824" max="1824" width="14.85546875" style="2" customWidth="1"/>
    <col min="1825" max="1825" width="9.28515625" style="2" customWidth="1"/>
    <col min="1826" max="1826" width="12" style="2" customWidth="1"/>
    <col min="1827" max="1827" width="11.28515625" style="2" customWidth="1"/>
    <col min="1828" max="2048" width="9.140625" style="2"/>
    <col min="2049" max="2049" width="9.5703125" style="2" customWidth="1"/>
    <col min="2050" max="2050" width="5.140625" style="2" bestFit="1" customWidth="1"/>
    <col min="2051" max="2051" width="17.5703125" style="2" customWidth="1"/>
    <col min="2052" max="2052" width="8.28515625" style="2" customWidth="1"/>
    <col min="2053" max="2053" width="9.140625" style="2"/>
    <col min="2054" max="2054" width="13.7109375" style="2" customWidth="1"/>
    <col min="2055" max="2055" width="29.140625" style="2" customWidth="1"/>
    <col min="2056" max="2056" width="14.85546875" style="2" customWidth="1"/>
    <col min="2057" max="2057" width="9.28515625" style="2" customWidth="1"/>
    <col min="2058" max="2059" width="11.28515625" style="2" customWidth="1"/>
    <col min="2060" max="2060" width="3.42578125" style="2" customWidth="1"/>
    <col min="2061" max="2061" width="12.42578125" style="2" customWidth="1"/>
    <col min="2062" max="2062" width="5.140625" style="2" bestFit="1" customWidth="1"/>
    <col min="2063" max="2063" width="17.5703125" style="2" customWidth="1"/>
    <col min="2064" max="2064" width="8.28515625" style="2" customWidth="1"/>
    <col min="2065" max="2065" width="12.85546875" style="2" customWidth="1"/>
    <col min="2066" max="2066" width="10" style="2" customWidth="1"/>
    <col min="2067" max="2067" width="32.5703125" style="2" bestFit="1" customWidth="1"/>
    <col min="2068" max="2068" width="14.85546875" style="2" customWidth="1"/>
    <col min="2069" max="2069" width="9.28515625" style="2" customWidth="1"/>
    <col min="2070" max="2070" width="12" style="2" customWidth="1"/>
    <col min="2071" max="2071" width="11.28515625" style="2" customWidth="1"/>
    <col min="2072" max="2072" width="9.140625" style="2"/>
    <col min="2073" max="2073" width="8" style="2" customWidth="1"/>
    <col min="2074" max="2074" width="5.140625" style="2" bestFit="1" customWidth="1"/>
    <col min="2075" max="2075" width="17.5703125" style="2" customWidth="1"/>
    <col min="2076" max="2076" width="8.28515625" style="2" customWidth="1"/>
    <col min="2077" max="2077" width="9.140625" style="2"/>
    <col min="2078" max="2078" width="10" style="2" customWidth="1"/>
    <col min="2079" max="2079" width="39" style="2" bestFit="1" customWidth="1"/>
    <col min="2080" max="2080" width="14.85546875" style="2" customWidth="1"/>
    <col min="2081" max="2081" width="9.28515625" style="2" customWidth="1"/>
    <col min="2082" max="2082" width="12" style="2" customWidth="1"/>
    <col min="2083" max="2083" width="11.28515625" style="2" customWidth="1"/>
    <col min="2084" max="2304" width="9.140625" style="2"/>
    <col min="2305" max="2305" width="9.5703125" style="2" customWidth="1"/>
    <col min="2306" max="2306" width="5.140625" style="2" bestFit="1" customWidth="1"/>
    <col min="2307" max="2307" width="17.5703125" style="2" customWidth="1"/>
    <col min="2308" max="2308" width="8.28515625" style="2" customWidth="1"/>
    <col min="2309" max="2309" width="9.140625" style="2"/>
    <col min="2310" max="2310" width="13.7109375" style="2" customWidth="1"/>
    <col min="2311" max="2311" width="29.140625" style="2" customWidth="1"/>
    <col min="2312" max="2312" width="14.85546875" style="2" customWidth="1"/>
    <col min="2313" max="2313" width="9.28515625" style="2" customWidth="1"/>
    <col min="2314" max="2315" width="11.28515625" style="2" customWidth="1"/>
    <col min="2316" max="2316" width="3.42578125" style="2" customWidth="1"/>
    <col min="2317" max="2317" width="12.42578125" style="2" customWidth="1"/>
    <col min="2318" max="2318" width="5.140625" style="2" bestFit="1" customWidth="1"/>
    <col min="2319" max="2319" width="17.5703125" style="2" customWidth="1"/>
    <col min="2320" max="2320" width="8.28515625" style="2" customWidth="1"/>
    <col min="2321" max="2321" width="12.85546875" style="2" customWidth="1"/>
    <col min="2322" max="2322" width="10" style="2" customWidth="1"/>
    <col min="2323" max="2323" width="32.5703125" style="2" bestFit="1" customWidth="1"/>
    <col min="2324" max="2324" width="14.85546875" style="2" customWidth="1"/>
    <col min="2325" max="2325" width="9.28515625" style="2" customWidth="1"/>
    <col min="2326" max="2326" width="12" style="2" customWidth="1"/>
    <col min="2327" max="2327" width="11.28515625" style="2" customWidth="1"/>
    <col min="2328" max="2328" width="9.140625" style="2"/>
    <col min="2329" max="2329" width="8" style="2" customWidth="1"/>
    <col min="2330" max="2330" width="5.140625" style="2" bestFit="1" customWidth="1"/>
    <col min="2331" max="2331" width="17.5703125" style="2" customWidth="1"/>
    <col min="2332" max="2332" width="8.28515625" style="2" customWidth="1"/>
    <col min="2333" max="2333" width="9.140625" style="2"/>
    <col min="2334" max="2334" width="10" style="2" customWidth="1"/>
    <col min="2335" max="2335" width="39" style="2" bestFit="1" customWidth="1"/>
    <col min="2336" max="2336" width="14.85546875" style="2" customWidth="1"/>
    <col min="2337" max="2337" width="9.28515625" style="2" customWidth="1"/>
    <col min="2338" max="2338" width="12" style="2" customWidth="1"/>
    <col min="2339" max="2339" width="11.28515625" style="2" customWidth="1"/>
    <col min="2340" max="2560" width="9.140625" style="2"/>
    <col min="2561" max="2561" width="9.5703125" style="2" customWidth="1"/>
    <col min="2562" max="2562" width="5.140625" style="2" bestFit="1" customWidth="1"/>
    <col min="2563" max="2563" width="17.5703125" style="2" customWidth="1"/>
    <col min="2564" max="2564" width="8.28515625" style="2" customWidth="1"/>
    <col min="2565" max="2565" width="9.140625" style="2"/>
    <col min="2566" max="2566" width="13.7109375" style="2" customWidth="1"/>
    <col min="2567" max="2567" width="29.140625" style="2" customWidth="1"/>
    <col min="2568" max="2568" width="14.85546875" style="2" customWidth="1"/>
    <col min="2569" max="2569" width="9.28515625" style="2" customWidth="1"/>
    <col min="2570" max="2571" width="11.28515625" style="2" customWidth="1"/>
    <col min="2572" max="2572" width="3.42578125" style="2" customWidth="1"/>
    <col min="2573" max="2573" width="12.42578125" style="2" customWidth="1"/>
    <col min="2574" max="2574" width="5.140625" style="2" bestFit="1" customWidth="1"/>
    <col min="2575" max="2575" width="17.5703125" style="2" customWidth="1"/>
    <col min="2576" max="2576" width="8.28515625" style="2" customWidth="1"/>
    <col min="2577" max="2577" width="12.85546875" style="2" customWidth="1"/>
    <col min="2578" max="2578" width="10" style="2" customWidth="1"/>
    <col min="2579" max="2579" width="32.5703125" style="2" bestFit="1" customWidth="1"/>
    <col min="2580" max="2580" width="14.85546875" style="2" customWidth="1"/>
    <col min="2581" max="2581" width="9.28515625" style="2" customWidth="1"/>
    <col min="2582" max="2582" width="12" style="2" customWidth="1"/>
    <col min="2583" max="2583" width="11.28515625" style="2" customWidth="1"/>
    <col min="2584" max="2584" width="9.140625" style="2"/>
    <col min="2585" max="2585" width="8" style="2" customWidth="1"/>
    <col min="2586" max="2586" width="5.140625" style="2" bestFit="1" customWidth="1"/>
    <col min="2587" max="2587" width="17.5703125" style="2" customWidth="1"/>
    <col min="2588" max="2588" width="8.28515625" style="2" customWidth="1"/>
    <col min="2589" max="2589" width="9.140625" style="2"/>
    <col min="2590" max="2590" width="10" style="2" customWidth="1"/>
    <col min="2591" max="2591" width="39" style="2" bestFit="1" customWidth="1"/>
    <col min="2592" max="2592" width="14.85546875" style="2" customWidth="1"/>
    <col min="2593" max="2593" width="9.28515625" style="2" customWidth="1"/>
    <col min="2594" max="2594" width="12" style="2" customWidth="1"/>
    <col min="2595" max="2595" width="11.28515625" style="2" customWidth="1"/>
    <col min="2596" max="2816" width="9.140625" style="2"/>
    <col min="2817" max="2817" width="9.5703125" style="2" customWidth="1"/>
    <col min="2818" max="2818" width="5.140625" style="2" bestFit="1" customWidth="1"/>
    <col min="2819" max="2819" width="17.5703125" style="2" customWidth="1"/>
    <col min="2820" max="2820" width="8.28515625" style="2" customWidth="1"/>
    <col min="2821" max="2821" width="9.140625" style="2"/>
    <col min="2822" max="2822" width="13.7109375" style="2" customWidth="1"/>
    <col min="2823" max="2823" width="29.140625" style="2" customWidth="1"/>
    <col min="2824" max="2824" width="14.85546875" style="2" customWidth="1"/>
    <col min="2825" max="2825" width="9.28515625" style="2" customWidth="1"/>
    <col min="2826" max="2827" width="11.28515625" style="2" customWidth="1"/>
    <col min="2828" max="2828" width="3.42578125" style="2" customWidth="1"/>
    <col min="2829" max="2829" width="12.42578125" style="2" customWidth="1"/>
    <col min="2830" max="2830" width="5.140625" style="2" bestFit="1" customWidth="1"/>
    <col min="2831" max="2831" width="17.5703125" style="2" customWidth="1"/>
    <col min="2832" max="2832" width="8.28515625" style="2" customWidth="1"/>
    <col min="2833" max="2833" width="12.85546875" style="2" customWidth="1"/>
    <col min="2834" max="2834" width="10" style="2" customWidth="1"/>
    <col min="2835" max="2835" width="32.5703125" style="2" bestFit="1" customWidth="1"/>
    <col min="2836" max="2836" width="14.85546875" style="2" customWidth="1"/>
    <col min="2837" max="2837" width="9.28515625" style="2" customWidth="1"/>
    <col min="2838" max="2838" width="12" style="2" customWidth="1"/>
    <col min="2839" max="2839" width="11.28515625" style="2" customWidth="1"/>
    <col min="2840" max="2840" width="9.140625" style="2"/>
    <col min="2841" max="2841" width="8" style="2" customWidth="1"/>
    <col min="2842" max="2842" width="5.140625" style="2" bestFit="1" customWidth="1"/>
    <col min="2843" max="2843" width="17.5703125" style="2" customWidth="1"/>
    <col min="2844" max="2844" width="8.28515625" style="2" customWidth="1"/>
    <col min="2845" max="2845" width="9.140625" style="2"/>
    <col min="2846" max="2846" width="10" style="2" customWidth="1"/>
    <col min="2847" max="2847" width="39" style="2" bestFit="1" customWidth="1"/>
    <col min="2848" max="2848" width="14.85546875" style="2" customWidth="1"/>
    <col min="2849" max="2849" width="9.28515625" style="2" customWidth="1"/>
    <col min="2850" max="2850" width="12" style="2" customWidth="1"/>
    <col min="2851" max="2851" width="11.28515625" style="2" customWidth="1"/>
    <col min="2852" max="3072" width="9.140625" style="2"/>
    <col min="3073" max="3073" width="9.5703125" style="2" customWidth="1"/>
    <col min="3074" max="3074" width="5.140625" style="2" bestFit="1" customWidth="1"/>
    <col min="3075" max="3075" width="17.5703125" style="2" customWidth="1"/>
    <col min="3076" max="3076" width="8.28515625" style="2" customWidth="1"/>
    <col min="3077" max="3077" width="9.140625" style="2"/>
    <col min="3078" max="3078" width="13.7109375" style="2" customWidth="1"/>
    <col min="3079" max="3079" width="29.140625" style="2" customWidth="1"/>
    <col min="3080" max="3080" width="14.85546875" style="2" customWidth="1"/>
    <col min="3081" max="3081" width="9.28515625" style="2" customWidth="1"/>
    <col min="3082" max="3083" width="11.28515625" style="2" customWidth="1"/>
    <col min="3084" max="3084" width="3.42578125" style="2" customWidth="1"/>
    <col min="3085" max="3085" width="12.42578125" style="2" customWidth="1"/>
    <col min="3086" max="3086" width="5.140625" style="2" bestFit="1" customWidth="1"/>
    <col min="3087" max="3087" width="17.5703125" style="2" customWidth="1"/>
    <col min="3088" max="3088" width="8.28515625" style="2" customWidth="1"/>
    <col min="3089" max="3089" width="12.85546875" style="2" customWidth="1"/>
    <col min="3090" max="3090" width="10" style="2" customWidth="1"/>
    <col min="3091" max="3091" width="32.5703125" style="2" bestFit="1" customWidth="1"/>
    <col min="3092" max="3092" width="14.85546875" style="2" customWidth="1"/>
    <col min="3093" max="3093" width="9.28515625" style="2" customWidth="1"/>
    <col min="3094" max="3094" width="12" style="2" customWidth="1"/>
    <col min="3095" max="3095" width="11.28515625" style="2" customWidth="1"/>
    <col min="3096" max="3096" width="9.140625" style="2"/>
    <col min="3097" max="3097" width="8" style="2" customWidth="1"/>
    <col min="3098" max="3098" width="5.140625" style="2" bestFit="1" customWidth="1"/>
    <col min="3099" max="3099" width="17.5703125" style="2" customWidth="1"/>
    <col min="3100" max="3100" width="8.28515625" style="2" customWidth="1"/>
    <col min="3101" max="3101" width="9.140625" style="2"/>
    <col min="3102" max="3102" width="10" style="2" customWidth="1"/>
    <col min="3103" max="3103" width="39" style="2" bestFit="1" customWidth="1"/>
    <col min="3104" max="3104" width="14.85546875" style="2" customWidth="1"/>
    <col min="3105" max="3105" width="9.28515625" style="2" customWidth="1"/>
    <col min="3106" max="3106" width="12" style="2" customWidth="1"/>
    <col min="3107" max="3107" width="11.28515625" style="2" customWidth="1"/>
    <col min="3108" max="3328" width="9.140625" style="2"/>
    <col min="3329" max="3329" width="9.5703125" style="2" customWidth="1"/>
    <col min="3330" max="3330" width="5.140625" style="2" bestFit="1" customWidth="1"/>
    <col min="3331" max="3331" width="17.5703125" style="2" customWidth="1"/>
    <col min="3332" max="3332" width="8.28515625" style="2" customWidth="1"/>
    <col min="3333" max="3333" width="9.140625" style="2"/>
    <col min="3334" max="3334" width="13.7109375" style="2" customWidth="1"/>
    <col min="3335" max="3335" width="29.140625" style="2" customWidth="1"/>
    <col min="3336" max="3336" width="14.85546875" style="2" customWidth="1"/>
    <col min="3337" max="3337" width="9.28515625" style="2" customWidth="1"/>
    <col min="3338" max="3339" width="11.28515625" style="2" customWidth="1"/>
    <col min="3340" max="3340" width="3.42578125" style="2" customWidth="1"/>
    <col min="3341" max="3341" width="12.42578125" style="2" customWidth="1"/>
    <col min="3342" max="3342" width="5.140625" style="2" bestFit="1" customWidth="1"/>
    <col min="3343" max="3343" width="17.5703125" style="2" customWidth="1"/>
    <col min="3344" max="3344" width="8.28515625" style="2" customWidth="1"/>
    <col min="3345" max="3345" width="12.85546875" style="2" customWidth="1"/>
    <col min="3346" max="3346" width="10" style="2" customWidth="1"/>
    <col min="3347" max="3347" width="32.5703125" style="2" bestFit="1" customWidth="1"/>
    <col min="3348" max="3348" width="14.85546875" style="2" customWidth="1"/>
    <col min="3349" max="3349" width="9.28515625" style="2" customWidth="1"/>
    <col min="3350" max="3350" width="12" style="2" customWidth="1"/>
    <col min="3351" max="3351" width="11.28515625" style="2" customWidth="1"/>
    <col min="3352" max="3352" width="9.140625" style="2"/>
    <col min="3353" max="3353" width="8" style="2" customWidth="1"/>
    <col min="3354" max="3354" width="5.140625" style="2" bestFit="1" customWidth="1"/>
    <col min="3355" max="3355" width="17.5703125" style="2" customWidth="1"/>
    <col min="3356" max="3356" width="8.28515625" style="2" customWidth="1"/>
    <col min="3357" max="3357" width="9.140625" style="2"/>
    <col min="3358" max="3358" width="10" style="2" customWidth="1"/>
    <col min="3359" max="3359" width="39" style="2" bestFit="1" customWidth="1"/>
    <col min="3360" max="3360" width="14.85546875" style="2" customWidth="1"/>
    <col min="3361" max="3361" width="9.28515625" style="2" customWidth="1"/>
    <col min="3362" max="3362" width="12" style="2" customWidth="1"/>
    <col min="3363" max="3363" width="11.28515625" style="2" customWidth="1"/>
    <col min="3364" max="3584" width="9.140625" style="2"/>
    <col min="3585" max="3585" width="9.5703125" style="2" customWidth="1"/>
    <col min="3586" max="3586" width="5.140625" style="2" bestFit="1" customWidth="1"/>
    <col min="3587" max="3587" width="17.5703125" style="2" customWidth="1"/>
    <col min="3588" max="3588" width="8.28515625" style="2" customWidth="1"/>
    <col min="3589" max="3589" width="9.140625" style="2"/>
    <col min="3590" max="3590" width="13.7109375" style="2" customWidth="1"/>
    <col min="3591" max="3591" width="29.140625" style="2" customWidth="1"/>
    <col min="3592" max="3592" width="14.85546875" style="2" customWidth="1"/>
    <col min="3593" max="3593" width="9.28515625" style="2" customWidth="1"/>
    <col min="3594" max="3595" width="11.28515625" style="2" customWidth="1"/>
    <col min="3596" max="3596" width="3.42578125" style="2" customWidth="1"/>
    <col min="3597" max="3597" width="12.42578125" style="2" customWidth="1"/>
    <col min="3598" max="3598" width="5.140625" style="2" bestFit="1" customWidth="1"/>
    <col min="3599" max="3599" width="17.5703125" style="2" customWidth="1"/>
    <col min="3600" max="3600" width="8.28515625" style="2" customWidth="1"/>
    <col min="3601" max="3601" width="12.85546875" style="2" customWidth="1"/>
    <col min="3602" max="3602" width="10" style="2" customWidth="1"/>
    <col min="3603" max="3603" width="32.5703125" style="2" bestFit="1" customWidth="1"/>
    <col min="3604" max="3604" width="14.85546875" style="2" customWidth="1"/>
    <col min="3605" max="3605" width="9.28515625" style="2" customWidth="1"/>
    <col min="3606" max="3606" width="12" style="2" customWidth="1"/>
    <col min="3607" max="3607" width="11.28515625" style="2" customWidth="1"/>
    <col min="3608" max="3608" width="9.140625" style="2"/>
    <col min="3609" max="3609" width="8" style="2" customWidth="1"/>
    <col min="3610" max="3610" width="5.140625" style="2" bestFit="1" customWidth="1"/>
    <col min="3611" max="3611" width="17.5703125" style="2" customWidth="1"/>
    <col min="3612" max="3612" width="8.28515625" style="2" customWidth="1"/>
    <col min="3613" max="3613" width="9.140625" style="2"/>
    <col min="3614" max="3614" width="10" style="2" customWidth="1"/>
    <col min="3615" max="3615" width="39" style="2" bestFit="1" customWidth="1"/>
    <col min="3616" max="3616" width="14.85546875" style="2" customWidth="1"/>
    <col min="3617" max="3617" width="9.28515625" style="2" customWidth="1"/>
    <col min="3618" max="3618" width="12" style="2" customWidth="1"/>
    <col min="3619" max="3619" width="11.28515625" style="2" customWidth="1"/>
    <col min="3620" max="3840" width="9.140625" style="2"/>
    <col min="3841" max="3841" width="9.5703125" style="2" customWidth="1"/>
    <col min="3842" max="3842" width="5.140625" style="2" bestFit="1" customWidth="1"/>
    <col min="3843" max="3843" width="17.5703125" style="2" customWidth="1"/>
    <col min="3844" max="3844" width="8.28515625" style="2" customWidth="1"/>
    <col min="3845" max="3845" width="9.140625" style="2"/>
    <col min="3846" max="3846" width="13.7109375" style="2" customWidth="1"/>
    <col min="3847" max="3847" width="29.140625" style="2" customWidth="1"/>
    <col min="3848" max="3848" width="14.85546875" style="2" customWidth="1"/>
    <col min="3849" max="3849" width="9.28515625" style="2" customWidth="1"/>
    <col min="3850" max="3851" width="11.28515625" style="2" customWidth="1"/>
    <col min="3852" max="3852" width="3.42578125" style="2" customWidth="1"/>
    <col min="3853" max="3853" width="12.42578125" style="2" customWidth="1"/>
    <col min="3854" max="3854" width="5.140625" style="2" bestFit="1" customWidth="1"/>
    <col min="3855" max="3855" width="17.5703125" style="2" customWidth="1"/>
    <col min="3856" max="3856" width="8.28515625" style="2" customWidth="1"/>
    <col min="3857" max="3857" width="12.85546875" style="2" customWidth="1"/>
    <col min="3858" max="3858" width="10" style="2" customWidth="1"/>
    <col min="3859" max="3859" width="32.5703125" style="2" bestFit="1" customWidth="1"/>
    <col min="3860" max="3860" width="14.85546875" style="2" customWidth="1"/>
    <col min="3861" max="3861" width="9.28515625" style="2" customWidth="1"/>
    <col min="3862" max="3862" width="12" style="2" customWidth="1"/>
    <col min="3863" max="3863" width="11.28515625" style="2" customWidth="1"/>
    <col min="3864" max="3864" width="9.140625" style="2"/>
    <col min="3865" max="3865" width="8" style="2" customWidth="1"/>
    <col min="3866" max="3866" width="5.140625" style="2" bestFit="1" customWidth="1"/>
    <col min="3867" max="3867" width="17.5703125" style="2" customWidth="1"/>
    <col min="3868" max="3868" width="8.28515625" style="2" customWidth="1"/>
    <col min="3869" max="3869" width="9.140625" style="2"/>
    <col min="3870" max="3870" width="10" style="2" customWidth="1"/>
    <col min="3871" max="3871" width="39" style="2" bestFit="1" customWidth="1"/>
    <col min="3872" max="3872" width="14.85546875" style="2" customWidth="1"/>
    <col min="3873" max="3873" width="9.28515625" style="2" customWidth="1"/>
    <col min="3874" max="3874" width="12" style="2" customWidth="1"/>
    <col min="3875" max="3875" width="11.28515625" style="2" customWidth="1"/>
    <col min="3876" max="4096" width="9.140625" style="2"/>
    <col min="4097" max="4097" width="9.5703125" style="2" customWidth="1"/>
    <col min="4098" max="4098" width="5.140625" style="2" bestFit="1" customWidth="1"/>
    <col min="4099" max="4099" width="17.5703125" style="2" customWidth="1"/>
    <col min="4100" max="4100" width="8.28515625" style="2" customWidth="1"/>
    <col min="4101" max="4101" width="9.140625" style="2"/>
    <col min="4102" max="4102" width="13.7109375" style="2" customWidth="1"/>
    <col min="4103" max="4103" width="29.140625" style="2" customWidth="1"/>
    <col min="4104" max="4104" width="14.85546875" style="2" customWidth="1"/>
    <col min="4105" max="4105" width="9.28515625" style="2" customWidth="1"/>
    <col min="4106" max="4107" width="11.28515625" style="2" customWidth="1"/>
    <col min="4108" max="4108" width="3.42578125" style="2" customWidth="1"/>
    <col min="4109" max="4109" width="12.42578125" style="2" customWidth="1"/>
    <col min="4110" max="4110" width="5.140625" style="2" bestFit="1" customWidth="1"/>
    <col min="4111" max="4111" width="17.5703125" style="2" customWidth="1"/>
    <col min="4112" max="4112" width="8.28515625" style="2" customWidth="1"/>
    <col min="4113" max="4113" width="12.85546875" style="2" customWidth="1"/>
    <col min="4114" max="4114" width="10" style="2" customWidth="1"/>
    <col min="4115" max="4115" width="32.5703125" style="2" bestFit="1" customWidth="1"/>
    <col min="4116" max="4116" width="14.85546875" style="2" customWidth="1"/>
    <col min="4117" max="4117" width="9.28515625" style="2" customWidth="1"/>
    <col min="4118" max="4118" width="12" style="2" customWidth="1"/>
    <col min="4119" max="4119" width="11.28515625" style="2" customWidth="1"/>
    <col min="4120" max="4120" width="9.140625" style="2"/>
    <col min="4121" max="4121" width="8" style="2" customWidth="1"/>
    <col min="4122" max="4122" width="5.140625" style="2" bestFit="1" customWidth="1"/>
    <col min="4123" max="4123" width="17.5703125" style="2" customWidth="1"/>
    <col min="4124" max="4124" width="8.28515625" style="2" customWidth="1"/>
    <col min="4125" max="4125" width="9.140625" style="2"/>
    <col min="4126" max="4126" width="10" style="2" customWidth="1"/>
    <col min="4127" max="4127" width="39" style="2" bestFit="1" customWidth="1"/>
    <col min="4128" max="4128" width="14.85546875" style="2" customWidth="1"/>
    <col min="4129" max="4129" width="9.28515625" style="2" customWidth="1"/>
    <col min="4130" max="4130" width="12" style="2" customWidth="1"/>
    <col min="4131" max="4131" width="11.28515625" style="2" customWidth="1"/>
    <col min="4132" max="4352" width="9.140625" style="2"/>
    <col min="4353" max="4353" width="9.5703125" style="2" customWidth="1"/>
    <col min="4354" max="4354" width="5.140625" style="2" bestFit="1" customWidth="1"/>
    <col min="4355" max="4355" width="17.5703125" style="2" customWidth="1"/>
    <col min="4356" max="4356" width="8.28515625" style="2" customWidth="1"/>
    <col min="4357" max="4357" width="9.140625" style="2"/>
    <col min="4358" max="4358" width="13.7109375" style="2" customWidth="1"/>
    <col min="4359" max="4359" width="29.140625" style="2" customWidth="1"/>
    <col min="4360" max="4360" width="14.85546875" style="2" customWidth="1"/>
    <col min="4361" max="4361" width="9.28515625" style="2" customWidth="1"/>
    <col min="4362" max="4363" width="11.28515625" style="2" customWidth="1"/>
    <col min="4364" max="4364" width="3.42578125" style="2" customWidth="1"/>
    <col min="4365" max="4365" width="12.42578125" style="2" customWidth="1"/>
    <col min="4366" max="4366" width="5.140625" style="2" bestFit="1" customWidth="1"/>
    <col min="4367" max="4367" width="17.5703125" style="2" customWidth="1"/>
    <col min="4368" max="4368" width="8.28515625" style="2" customWidth="1"/>
    <col min="4369" max="4369" width="12.85546875" style="2" customWidth="1"/>
    <col min="4370" max="4370" width="10" style="2" customWidth="1"/>
    <col min="4371" max="4371" width="32.5703125" style="2" bestFit="1" customWidth="1"/>
    <col min="4372" max="4372" width="14.85546875" style="2" customWidth="1"/>
    <col min="4373" max="4373" width="9.28515625" style="2" customWidth="1"/>
    <col min="4374" max="4374" width="12" style="2" customWidth="1"/>
    <col min="4375" max="4375" width="11.28515625" style="2" customWidth="1"/>
    <col min="4376" max="4376" width="9.140625" style="2"/>
    <col min="4377" max="4377" width="8" style="2" customWidth="1"/>
    <col min="4378" max="4378" width="5.140625" style="2" bestFit="1" customWidth="1"/>
    <col min="4379" max="4379" width="17.5703125" style="2" customWidth="1"/>
    <col min="4380" max="4380" width="8.28515625" style="2" customWidth="1"/>
    <col min="4381" max="4381" width="9.140625" style="2"/>
    <col min="4382" max="4382" width="10" style="2" customWidth="1"/>
    <col min="4383" max="4383" width="39" style="2" bestFit="1" customWidth="1"/>
    <col min="4384" max="4384" width="14.85546875" style="2" customWidth="1"/>
    <col min="4385" max="4385" width="9.28515625" style="2" customWidth="1"/>
    <col min="4386" max="4386" width="12" style="2" customWidth="1"/>
    <col min="4387" max="4387" width="11.28515625" style="2" customWidth="1"/>
    <col min="4388" max="4608" width="9.140625" style="2"/>
    <col min="4609" max="4609" width="9.5703125" style="2" customWidth="1"/>
    <col min="4610" max="4610" width="5.140625" style="2" bestFit="1" customWidth="1"/>
    <col min="4611" max="4611" width="17.5703125" style="2" customWidth="1"/>
    <col min="4612" max="4612" width="8.28515625" style="2" customWidth="1"/>
    <col min="4613" max="4613" width="9.140625" style="2"/>
    <col min="4614" max="4614" width="13.7109375" style="2" customWidth="1"/>
    <col min="4615" max="4615" width="29.140625" style="2" customWidth="1"/>
    <col min="4616" max="4616" width="14.85546875" style="2" customWidth="1"/>
    <col min="4617" max="4617" width="9.28515625" style="2" customWidth="1"/>
    <col min="4618" max="4619" width="11.28515625" style="2" customWidth="1"/>
    <col min="4620" max="4620" width="3.42578125" style="2" customWidth="1"/>
    <col min="4621" max="4621" width="12.42578125" style="2" customWidth="1"/>
    <col min="4622" max="4622" width="5.140625" style="2" bestFit="1" customWidth="1"/>
    <col min="4623" max="4623" width="17.5703125" style="2" customWidth="1"/>
    <col min="4624" max="4624" width="8.28515625" style="2" customWidth="1"/>
    <col min="4625" max="4625" width="12.85546875" style="2" customWidth="1"/>
    <col min="4626" max="4626" width="10" style="2" customWidth="1"/>
    <col min="4627" max="4627" width="32.5703125" style="2" bestFit="1" customWidth="1"/>
    <col min="4628" max="4628" width="14.85546875" style="2" customWidth="1"/>
    <col min="4629" max="4629" width="9.28515625" style="2" customWidth="1"/>
    <col min="4630" max="4630" width="12" style="2" customWidth="1"/>
    <col min="4631" max="4631" width="11.28515625" style="2" customWidth="1"/>
    <col min="4632" max="4632" width="9.140625" style="2"/>
    <col min="4633" max="4633" width="8" style="2" customWidth="1"/>
    <col min="4634" max="4634" width="5.140625" style="2" bestFit="1" customWidth="1"/>
    <col min="4635" max="4635" width="17.5703125" style="2" customWidth="1"/>
    <col min="4636" max="4636" width="8.28515625" style="2" customWidth="1"/>
    <col min="4637" max="4637" width="9.140625" style="2"/>
    <col min="4638" max="4638" width="10" style="2" customWidth="1"/>
    <col min="4639" max="4639" width="39" style="2" bestFit="1" customWidth="1"/>
    <col min="4640" max="4640" width="14.85546875" style="2" customWidth="1"/>
    <col min="4641" max="4641" width="9.28515625" style="2" customWidth="1"/>
    <col min="4642" max="4642" width="12" style="2" customWidth="1"/>
    <col min="4643" max="4643" width="11.28515625" style="2" customWidth="1"/>
    <col min="4644" max="4864" width="9.140625" style="2"/>
    <col min="4865" max="4865" width="9.5703125" style="2" customWidth="1"/>
    <col min="4866" max="4866" width="5.140625" style="2" bestFit="1" customWidth="1"/>
    <col min="4867" max="4867" width="17.5703125" style="2" customWidth="1"/>
    <col min="4868" max="4868" width="8.28515625" style="2" customWidth="1"/>
    <col min="4869" max="4869" width="9.140625" style="2"/>
    <col min="4870" max="4870" width="13.7109375" style="2" customWidth="1"/>
    <col min="4871" max="4871" width="29.140625" style="2" customWidth="1"/>
    <col min="4872" max="4872" width="14.85546875" style="2" customWidth="1"/>
    <col min="4873" max="4873" width="9.28515625" style="2" customWidth="1"/>
    <col min="4874" max="4875" width="11.28515625" style="2" customWidth="1"/>
    <col min="4876" max="4876" width="3.42578125" style="2" customWidth="1"/>
    <col min="4877" max="4877" width="12.42578125" style="2" customWidth="1"/>
    <col min="4878" max="4878" width="5.140625" style="2" bestFit="1" customWidth="1"/>
    <col min="4879" max="4879" width="17.5703125" style="2" customWidth="1"/>
    <col min="4880" max="4880" width="8.28515625" style="2" customWidth="1"/>
    <col min="4881" max="4881" width="12.85546875" style="2" customWidth="1"/>
    <col min="4882" max="4882" width="10" style="2" customWidth="1"/>
    <col min="4883" max="4883" width="32.5703125" style="2" bestFit="1" customWidth="1"/>
    <col min="4884" max="4884" width="14.85546875" style="2" customWidth="1"/>
    <col min="4885" max="4885" width="9.28515625" style="2" customWidth="1"/>
    <col min="4886" max="4886" width="12" style="2" customWidth="1"/>
    <col min="4887" max="4887" width="11.28515625" style="2" customWidth="1"/>
    <col min="4888" max="4888" width="9.140625" style="2"/>
    <col min="4889" max="4889" width="8" style="2" customWidth="1"/>
    <col min="4890" max="4890" width="5.140625" style="2" bestFit="1" customWidth="1"/>
    <col min="4891" max="4891" width="17.5703125" style="2" customWidth="1"/>
    <col min="4892" max="4892" width="8.28515625" style="2" customWidth="1"/>
    <col min="4893" max="4893" width="9.140625" style="2"/>
    <col min="4894" max="4894" width="10" style="2" customWidth="1"/>
    <col min="4895" max="4895" width="39" style="2" bestFit="1" customWidth="1"/>
    <col min="4896" max="4896" width="14.85546875" style="2" customWidth="1"/>
    <col min="4897" max="4897" width="9.28515625" style="2" customWidth="1"/>
    <col min="4898" max="4898" width="12" style="2" customWidth="1"/>
    <col min="4899" max="4899" width="11.28515625" style="2" customWidth="1"/>
    <col min="4900" max="5120" width="9.140625" style="2"/>
    <col min="5121" max="5121" width="9.5703125" style="2" customWidth="1"/>
    <col min="5122" max="5122" width="5.140625" style="2" bestFit="1" customWidth="1"/>
    <col min="5123" max="5123" width="17.5703125" style="2" customWidth="1"/>
    <col min="5124" max="5124" width="8.28515625" style="2" customWidth="1"/>
    <col min="5125" max="5125" width="9.140625" style="2"/>
    <col min="5126" max="5126" width="13.7109375" style="2" customWidth="1"/>
    <col min="5127" max="5127" width="29.140625" style="2" customWidth="1"/>
    <col min="5128" max="5128" width="14.85546875" style="2" customWidth="1"/>
    <col min="5129" max="5129" width="9.28515625" style="2" customWidth="1"/>
    <col min="5130" max="5131" width="11.28515625" style="2" customWidth="1"/>
    <col min="5132" max="5132" width="3.42578125" style="2" customWidth="1"/>
    <col min="5133" max="5133" width="12.42578125" style="2" customWidth="1"/>
    <col min="5134" max="5134" width="5.140625" style="2" bestFit="1" customWidth="1"/>
    <col min="5135" max="5135" width="17.5703125" style="2" customWidth="1"/>
    <col min="5136" max="5136" width="8.28515625" style="2" customWidth="1"/>
    <col min="5137" max="5137" width="12.85546875" style="2" customWidth="1"/>
    <col min="5138" max="5138" width="10" style="2" customWidth="1"/>
    <col min="5139" max="5139" width="32.5703125" style="2" bestFit="1" customWidth="1"/>
    <col min="5140" max="5140" width="14.85546875" style="2" customWidth="1"/>
    <col min="5141" max="5141" width="9.28515625" style="2" customWidth="1"/>
    <col min="5142" max="5142" width="12" style="2" customWidth="1"/>
    <col min="5143" max="5143" width="11.28515625" style="2" customWidth="1"/>
    <col min="5144" max="5144" width="9.140625" style="2"/>
    <col min="5145" max="5145" width="8" style="2" customWidth="1"/>
    <col min="5146" max="5146" width="5.140625" style="2" bestFit="1" customWidth="1"/>
    <col min="5147" max="5147" width="17.5703125" style="2" customWidth="1"/>
    <col min="5148" max="5148" width="8.28515625" style="2" customWidth="1"/>
    <col min="5149" max="5149" width="9.140625" style="2"/>
    <col min="5150" max="5150" width="10" style="2" customWidth="1"/>
    <col min="5151" max="5151" width="39" style="2" bestFit="1" customWidth="1"/>
    <col min="5152" max="5152" width="14.85546875" style="2" customWidth="1"/>
    <col min="5153" max="5153" width="9.28515625" style="2" customWidth="1"/>
    <col min="5154" max="5154" width="12" style="2" customWidth="1"/>
    <col min="5155" max="5155" width="11.28515625" style="2" customWidth="1"/>
    <col min="5156" max="5376" width="9.140625" style="2"/>
    <col min="5377" max="5377" width="9.5703125" style="2" customWidth="1"/>
    <col min="5378" max="5378" width="5.140625" style="2" bestFit="1" customWidth="1"/>
    <col min="5379" max="5379" width="17.5703125" style="2" customWidth="1"/>
    <col min="5380" max="5380" width="8.28515625" style="2" customWidth="1"/>
    <col min="5381" max="5381" width="9.140625" style="2"/>
    <col min="5382" max="5382" width="13.7109375" style="2" customWidth="1"/>
    <col min="5383" max="5383" width="29.140625" style="2" customWidth="1"/>
    <col min="5384" max="5384" width="14.85546875" style="2" customWidth="1"/>
    <col min="5385" max="5385" width="9.28515625" style="2" customWidth="1"/>
    <col min="5386" max="5387" width="11.28515625" style="2" customWidth="1"/>
    <col min="5388" max="5388" width="3.42578125" style="2" customWidth="1"/>
    <col min="5389" max="5389" width="12.42578125" style="2" customWidth="1"/>
    <col min="5390" max="5390" width="5.140625" style="2" bestFit="1" customWidth="1"/>
    <col min="5391" max="5391" width="17.5703125" style="2" customWidth="1"/>
    <col min="5392" max="5392" width="8.28515625" style="2" customWidth="1"/>
    <col min="5393" max="5393" width="12.85546875" style="2" customWidth="1"/>
    <col min="5394" max="5394" width="10" style="2" customWidth="1"/>
    <col min="5395" max="5395" width="32.5703125" style="2" bestFit="1" customWidth="1"/>
    <col min="5396" max="5396" width="14.85546875" style="2" customWidth="1"/>
    <col min="5397" max="5397" width="9.28515625" style="2" customWidth="1"/>
    <col min="5398" max="5398" width="12" style="2" customWidth="1"/>
    <col min="5399" max="5399" width="11.28515625" style="2" customWidth="1"/>
    <col min="5400" max="5400" width="9.140625" style="2"/>
    <col min="5401" max="5401" width="8" style="2" customWidth="1"/>
    <col min="5402" max="5402" width="5.140625" style="2" bestFit="1" customWidth="1"/>
    <col min="5403" max="5403" width="17.5703125" style="2" customWidth="1"/>
    <col min="5404" max="5404" width="8.28515625" style="2" customWidth="1"/>
    <col min="5405" max="5405" width="9.140625" style="2"/>
    <col min="5406" max="5406" width="10" style="2" customWidth="1"/>
    <col min="5407" max="5407" width="39" style="2" bestFit="1" customWidth="1"/>
    <col min="5408" max="5408" width="14.85546875" style="2" customWidth="1"/>
    <col min="5409" max="5409" width="9.28515625" style="2" customWidth="1"/>
    <col min="5410" max="5410" width="12" style="2" customWidth="1"/>
    <col min="5411" max="5411" width="11.28515625" style="2" customWidth="1"/>
    <col min="5412" max="5632" width="9.140625" style="2"/>
    <col min="5633" max="5633" width="9.5703125" style="2" customWidth="1"/>
    <col min="5634" max="5634" width="5.140625" style="2" bestFit="1" customWidth="1"/>
    <col min="5635" max="5635" width="17.5703125" style="2" customWidth="1"/>
    <col min="5636" max="5636" width="8.28515625" style="2" customWidth="1"/>
    <col min="5637" max="5637" width="9.140625" style="2"/>
    <col min="5638" max="5638" width="13.7109375" style="2" customWidth="1"/>
    <col min="5639" max="5639" width="29.140625" style="2" customWidth="1"/>
    <col min="5640" max="5640" width="14.85546875" style="2" customWidth="1"/>
    <col min="5641" max="5641" width="9.28515625" style="2" customWidth="1"/>
    <col min="5642" max="5643" width="11.28515625" style="2" customWidth="1"/>
    <col min="5644" max="5644" width="3.42578125" style="2" customWidth="1"/>
    <col min="5645" max="5645" width="12.42578125" style="2" customWidth="1"/>
    <col min="5646" max="5646" width="5.140625" style="2" bestFit="1" customWidth="1"/>
    <col min="5647" max="5647" width="17.5703125" style="2" customWidth="1"/>
    <col min="5648" max="5648" width="8.28515625" style="2" customWidth="1"/>
    <col min="5649" max="5649" width="12.85546875" style="2" customWidth="1"/>
    <col min="5650" max="5650" width="10" style="2" customWidth="1"/>
    <col min="5651" max="5651" width="32.5703125" style="2" bestFit="1" customWidth="1"/>
    <col min="5652" max="5652" width="14.85546875" style="2" customWidth="1"/>
    <col min="5653" max="5653" width="9.28515625" style="2" customWidth="1"/>
    <col min="5654" max="5654" width="12" style="2" customWidth="1"/>
    <col min="5655" max="5655" width="11.28515625" style="2" customWidth="1"/>
    <col min="5656" max="5656" width="9.140625" style="2"/>
    <col min="5657" max="5657" width="8" style="2" customWidth="1"/>
    <col min="5658" max="5658" width="5.140625" style="2" bestFit="1" customWidth="1"/>
    <col min="5659" max="5659" width="17.5703125" style="2" customWidth="1"/>
    <col min="5660" max="5660" width="8.28515625" style="2" customWidth="1"/>
    <col min="5661" max="5661" width="9.140625" style="2"/>
    <col min="5662" max="5662" width="10" style="2" customWidth="1"/>
    <col min="5663" max="5663" width="39" style="2" bestFit="1" customWidth="1"/>
    <col min="5664" max="5664" width="14.85546875" style="2" customWidth="1"/>
    <col min="5665" max="5665" width="9.28515625" style="2" customWidth="1"/>
    <col min="5666" max="5666" width="12" style="2" customWidth="1"/>
    <col min="5667" max="5667" width="11.28515625" style="2" customWidth="1"/>
    <col min="5668" max="5888" width="9.140625" style="2"/>
    <col min="5889" max="5889" width="9.5703125" style="2" customWidth="1"/>
    <col min="5890" max="5890" width="5.140625" style="2" bestFit="1" customWidth="1"/>
    <col min="5891" max="5891" width="17.5703125" style="2" customWidth="1"/>
    <col min="5892" max="5892" width="8.28515625" style="2" customWidth="1"/>
    <col min="5893" max="5893" width="9.140625" style="2"/>
    <col min="5894" max="5894" width="13.7109375" style="2" customWidth="1"/>
    <col min="5895" max="5895" width="29.140625" style="2" customWidth="1"/>
    <col min="5896" max="5896" width="14.85546875" style="2" customWidth="1"/>
    <col min="5897" max="5897" width="9.28515625" style="2" customWidth="1"/>
    <col min="5898" max="5899" width="11.28515625" style="2" customWidth="1"/>
    <col min="5900" max="5900" width="3.42578125" style="2" customWidth="1"/>
    <col min="5901" max="5901" width="12.42578125" style="2" customWidth="1"/>
    <col min="5902" max="5902" width="5.140625" style="2" bestFit="1" customWidth="1"/>
    <col min="5903" max="5903" width="17.5703125" style="2" customWidth="1"/>
    <col min="5904" max="5904" width="8.28515625" style="2" customWidth="1"/>
    <col min="5905" max="5905" width="12.85546875" style="2" customWidth="1"/>
    <col min="5906" max="5906" width="10" style="2" customWidth="1"/>
    <col min="5907" max="5907" width="32.5703125" style="2" bestFit="1" customWidth="1"/>
    <col min="5908" max="5908" width="14.85546875" style="2" customWidth="1"/>
    <col min="5909" max="5909" width="9.28515625" style="2" customWidth="1"/>
    <col min="5910" max="5910" width="12" style="2" customWidth="1"/>
    <col min="5911" max="5911" width="11.28515625" style="2" customWidth="1"/>
    <col min="5912" max="5912" width="9.140625" style="2"/>
    <col min="5913" max="5913" width="8" style="2" customWidth="1"/>
    <col min="5914" max="5914" width="5.140625" style="2" bestFit="1" customWidth="1"/>
    <col min="5915" max="5915" width="17.5703125" style="2" customWidth="1"/>
    <col min="5916" max="5916" width="8.28515625" style="2" customWidth="1"/>
    <col min="5917" max="5917" width="9.140625" style="2"/>
    <col min="5918" max="5918" width="10" style="2" customWidth="1"/>
    <col min="5919" max="5919" width="39" style="2" bestFit="1" customWidth="1"/>
    <col min="5920" max="5920" width="14.85546875" style="2" customWidth="1"/>
    <col min="5921" max="5921" width="9.28515625" style="2" customWidth="1"/>
    <col min="5922" max="5922" width="12" style="2" customWidth="1"/>
    <col min="5923" max="5923" width="11.28515625" style="2" customWidth="1"/>
    <col min="5924" max="6144" width="9.140625" style="2"/>
    <col min="6145" max="6145" width="9.5703125" style="2" customWidth="1"/>
    <col min="6146" max="6146" width="5.140625" style="2" bestFit="1" customWidth="1"/>
    <col min="6147" max="6147" width="17.5703125" style="2" customWidth="1"/>
    <col min="6148" max="6148" width="8.28515625" style="2" customWidth="1"/>
    <col min="6149" max="6149" width="9.140625" style="2"/>
    <col min="6150" max="6150" width="13.7109375" style="2" customWidth="1"/>
    <col min="6151" max="6151" width="29.140625" style="2" customWidth="1"/>
    <col min="6152" max="6152" width="14.85546875" style="2" customWidth="1"/>
    <col min="6153" max="6153" width="9.28515625" style="2" customWidth="1"/>
    <col min="6154" max="6155" width="11.28515625" style="2" customWidth="1"/>
    <col min="6156" max="6156" width="3.42578125" style="2" customWidth="1"/>
    <col min="6157" max="6157" width="12.42578125" style="2" customWidth="1"/>
    <col min="6158" max="6158" width="5.140625" style="2" bestFit="1" customWidth="1"/>
    <col min="6159" max="6159" width="17.5703125" style="2" customWidth="1"/>
    <col min="6160" max="6160" width="8.28515625" style="2" customWidth="1"/>
    <col min="6161" max="6161" width="12.85546875" style="2" customWidth="1"/>
    <col min="6162" max="6162" width="10" style="2" customWidth="1"/>
    <col min="6163" max="6163" width="32.5703125" style="2" bestFit="1" customWidth="1"/>
    <col min="6164" max="6164" width="14.85546875" style="2" customWidth="1"/>
    <col min="6165" max="6165" width="9.28515625" style="2" customWidth="1"/>
    <col min="6166" max="6166" width="12" style="2" customWidth="1"/>
    <col min="6167" max="6167" width="11.28515625" style="2" customWidth="1"/>
    <col min="6168" max="6168" width="9.140625" style="2"/>
    <col min="6169" max="6169" width="8" style="2" customWidth="1"/>
    <col min="6170" max="6170" width="5.140625" style="2" bestFit="1" customWidth="1"/>
    <col min="6171" max="6171" width="17.5703125" style="2" customWidth="1"/>
    <col min="6172" max="6172" width="8.28515625" style="2" customWidth="1"/>
    <col min="6173" max="6173" width="9.140625" style="2"/>
    <col min="6174" max="6174" width="10" style="2" customWidth="1"/>
    <col min="6175" max="6175" width="39" style="2" bestFit="1" customWidth="1"/>
    <col min="6176" max="6176" width="14.85546875" style="2" customWidth="1"/>
    <col min="6177" max="6177" width="9.28515625" style="2" customWidth="1"/>
    <col min="6178" max="6178" width="12" style="2" customWidth="1"/>
    <col min="6179" max="6179" width="11.28515625" style="2" customWidth="1"/>
    <col min="6180" max="6400" width="9.140625" style="2"/>
    <col min="6401" max="6401" width="9.5703125" style="2" customWidth="1"/>
    <col min="6402" max="6402" width="5.140625" style="2" bestFit="1" customWidth="1"/>
    <col min="6403" max="6403" width="17.5703125" style="2" customWidth="1"/>
    <col min="6404" max="6404" width="8.28515625" style="2" customWidth="1"/>
    <col min="6405" max="6405" width="9.140625" style="2"/>
    <col min="6406" max="6406" width="13.7109375" style="2" customWidth="1"/>
    <col min="6407" max="6407" width="29.140625" style="2" customWidth="1"/>
    <col min="6408" max="6408" width="14.85546875" style="2" customWidth="1"/>
    <col min="6409" max="6409" width="9.28515625" style="2" customWidth="1"/>
    <col min="6410" max="6411" width="11.28515625" style="2" customWidth="1"/>
    <col min="6412" max="6412" width="3.42578125" style="2" customWidth="1"/>
    <col min="6413" max="6413" width="12.42578125" style="2" customWidth="1"/>
    <col min="6414" max="6414" width="5.140625" style="2" bestFit="1" customWidth="1"/>
    <col min="6415" max="6415" width="17.5703125" style="2" customWidth="1"/>
    <col min="6416" max="6416" width="8.28515625" style="2" customWidth="1"/>
    <col min="6417" max="6417" width="12.85546875" style="2" customWidth="1"/>
    <col min="6418" max="6418" width="10" style="2" customWidth="1"/>
    <col min="6419" max="6419" width="32.5703125" style="2" bestFit="1" customWidth="1"/>
    <col min="6420" max="6420" width="14.85546875" style="2" customWidth="1"/>
    <col min="6421" max="6421" width="9.28515625" style="2" customWidth="1"/>
    <col min="6422" max="6422" width="12" style="2" customWidth="1"/>
    <col min="6423" max="6423" width="11.28515625" style="2" customWidth="1"/>
    <col min="6424" max="6424" width="9.140625" style="2"/>
    <col min="6425" max="6425" width="8" style="2" customWidth="1"/>
    <col min="6426" max="6426" width="5.140625" style="2" bestFit="1" customWidth="1"/>
    <col min="6427" max="6427" width="17.5703125" style="2" customWidth="1"/>
    <col min="6428" max="6428" width="8.28515625" style="2" customWidth="1"/>
    <col min="6429" max="6429" width="9.140625" style="2"/>
    <col min="6430" max="6430" width="10" style="2" customWidth="1"/>
    <col min="6431" max="6431" width="39" style="2" bestFit="1" customWidth="1"/>
    <col min="6432" max="6432" width="14.85546875" style="2" customWidth="1"/>
    <col min="6433" max="6433" width="9.28515625" style="2" customWidth="1"/>
    <col min="6434" max="6434" width="12" style="2" customWidth="1"/>
    <col min="6435" max="6435" width="11.28515625" style="2" customWidth="1"/>
    <col min="6436" max="6656" width="9.140625" style="2"/>
    <col min="6657" max="6657" width="9.5703125" style="2" customWidth="1"/>
    <col min="6658" max="6658" width="5.140625" style="2" bestFit="1" customWidth="1"/>
    <col min="6659" max="6659" width="17.5703125" style="2" customWidth="1"/>
    <col min="6660" max="6660" width="8.28515625" style="2" customWidth="1"/>
    <col min="6661" max="6661" width="9.140625" style="2"/>
    <col min="6662" max="6662" width="13.7109375" style="2" customWidth="1"/>
    <col min="6663" max="6663" width="29.140625" style="2" customWidth="1"/>
    <col min="6664" max="6664" width="14.85546875" style="2" customWidth="1"/>
    <col min="6665" max="6665" width="9.28515625" style="2" customWidth="1"/>
    <col min="6666" max="6667" width="11.28515625" style="2" customWidth="1"/>
    <col min="6668" max="6668" width="3.42578125" style="2" customWidth="1"/>
    <col min="6669" max="6669" width="12.42578125" style="2" customWidth="1"/>
    <col min="6670" max="6670" width="5.140625" style="2" bestFit="1" customWidth="1"/>
    <col min="6671" max="6671" width="17.5703125" style="2" customWidth="1"/>
    <col min="6672" max="6672" width="8.28515625" style="2" customWidth="1"/>
    <col min="6673" max="6673" width="12.85546875" style="2" customWidth="1"/>
    <col min="6674" max="6674" width="10" style="2" customWidth="1"/>
    <col min="6675" max="6675" width="32.5703125" style="2" bestFit="1" customWidth="1"/>
    <col min="6676" max="6676" width="14.85546875" style="2" customWidth="1"/>
    <col min="6677" max="6677" width="9.28515625" style="2" customWidth="1"/>
    <col min="6678" max="6678" width="12" style="2" customWidth="1"/>
    <col min="6679" max="6679" width="11.28515625" style="2" customWidth="1"/>
    <col min="6680" max="6680" width="9.140625" style="2"/>
    <col min="6681" max="6681" width="8" style="2" customWidth="1"/>
    <col min="6682" max="6682" width="5.140625" style="2" bestFit="1" customWidth="1"/>
    <col min="6683" max="6683" width="17.5703125" style="2" customWidth="1"/>
    <col min="6684" max="6684" width="8.28515625" style="2" customWidth="1"/>
    <col min="6685" max="6685" width="9.140625" style="2"/>
    <col min="6686" max="6686" width="10" style="2" customWidth="1"/>
    <col min="6687" max="6687" width="39" style="2" bestFit="1" customWidth="1"/>
    <col min="6688" max="6688" width="14.85546875" style="2" customWidth="1"/>
    <col min="6689" max="6689" width="9.28515625" style="2" customWidth="1"/>
    <col min="6690" max="6690" width="12" style="2" customWidth="1"/>
    <col min="6691" max="6691" width="11.28515625" style="2" customWidth="1"/>
    <col min="6692" max="6912" width="9.140625" style="2"/>
    <col min="6913" max="6913" width="9.5703125" style="2" customWidth="1"/>
    <col min="6914" max="6914" width="5.140625" style="2" bestFit="1" customWidth="1"/>
    <col min="6915" max="6915" width="17.5703125" style="2" customWidth="1"/>
    <col min="6916" max="6916" width="8.28515625" style="2" customWidth="1"/>
    <col min="6917" max="6917" width="9.140625" style="2"/>
    <col min="6918" max="6918" width="13.7109375" style="2" customWidth="1"/>
    <col min="6919" max="6919" width="29.140625" style="2" customWidth="1"/>
    <col min="6920" max="6920" width="14.85546875" style="2" customWidth="1"/>
    <col min="6921" max="6921" width="9.28515625" style="2" customWidth="1"/>
    <col min="6922" max="6923" width="11.28515625" style="2" customWidth="1"/>
    <col min="6924" max="6924" width="3.42578125" style="2" customWidth="1"/>
    <col min="6925" max="6925" width="12.42578125" style="2" customWidth="1"/>
    <col min="6926" max="6926" width="5.140625" style="2" bestFit="1" customWidth="1"/>
    <col min="6927" max="6927" width="17.5703125" style="2" customWidth="1"/>
    <col min="6928" max="6928" width="8.28515625" style="2" customWidth="1"/>
    <col min="6929" max="6929" width="12.85546875" style="2" customWidth="1"/>
    <col min="6930" max="6930" width="10" style="2" customWidth="1"/>
    <col min="6931" max="6931" width="32.5703125" style="2" bestFit="1" customWidth="1"/>
    <col min="6932" max="6932" width="14.85546875" style="2" customWidth="1"/>
    <col min="6933" max="6933" width="9.28515625" style="2" customWidth="1"/>
    <col min="6934" max="6934" width="12" style="2" customWidth="1"/>
    <col min="6935" max="6935" width="11.28515625" style="2" customWidth="1"/>
    <col min="6936" max="6936" width="9.140625" style="2"/>
    <col min="6937" max="6937" width="8" style="2" customWidth="1"/>
    <col min="6938" max="6938" width="5.140625" style="2" bestFit="1" customWidth="1"/>
    <col min="6939" max="6939" width="17.5703125" style="2" customWidth="1"/>
    <col min="6940" max="6940" width="8.28515625" style="2" customWidth="1"/>
    <col min="6941" max="6941" width="9.140625" style="2"/>
    <col min="6942" max="6942" width="10" style="2" customWidth="1"/>
    <col min="6943" max="6943" width="39" style="2" bestFit="1" customWidth="1"/>
    <col min="6944" max="6944" width="14.85546875" style="2" customWidth="1"/>
    <col min="6945" max="6945" width="9.28515625" style="2" customWidth="1"/>
    <col min="6946" max="6946" width="12" style="2" customWidth="1"/>
    <col min="6947" max="6947" width="11.28515625" style="2" customWidth="1"/>
    <col min="6948" max="7168" width="9.140625" style="2"/>
    <col min="7169" max="7169" width="9.5703125" style="2" customWidth="1"/>
    <col min="7170" max="7170" width="5.140625" style="2" bestFit="1" customWidth="1"/>
    <col min="7171" max="7171" width="17.5703125" style="2" customWidth="1"/>
    <col min="7172" max="7172" width="8.28515625" style="2" customWidth="1"/>
    <col min="7173" max="7173" width="9.140625" style="2"/>
    <col min="7174" max="7174" width="13.7109375" style="2" customWidth="1"/>
    <col min="7175" max="7175" width="29.140625" style="2" customWidth="1"/>
    <col min="7176" max="7176" width="14.85546875" style="2" customWidth="1"/>
    <col min="7177" max="7177" width="9.28515625" style="2" customWidth="1"/>
    <col min="7178" max="7179" width="11.28515625" style="2" customWidth="1"/>
    <col min="7180" max="7180" width="3.42578125" style="2" customWidth="1"/>
    <col min="7181" max="7181" width="12.42578125" style="2" customWidth="1"/>
    <col min="7182" max="7182" width="5.140625" style="2" bestFit="1" customWidth="1"/>
    <col min="7183" max="7183" width="17.5703125" style="2" customWidth="1"/>
    <col min="7184" max="7184" width="8.28515625" style="2" customWidth="1"/>
    <col min="7185" max="7185" width="12.85546875" style="2" customWidth="1"/>
    <col min="7186" max="7186" width="10" style="2" customWidth="1"/>
    <col min="7187" max="7187" width="32.5703125" style="2" bestFit="1" customWidth="1"/>
    <col min="7188" max="7188" width="14.85546875" style="2" customWidth="1"/>
    <col min="7189" max="7189" width="9.28515625" style="2" customWidth="1"/>
    <col min="7190" max="7190" width="12" style="2" customWidth="1"/>
    <col min="7191" max="7191" width="11.28515625" style="2" customWidth="1"/>
    <col min="7192" max="7192" width="9.140625" style="2"/>
    <col min="7193" max="7193" width="8" style="2" customWidth="1"/>
    <col min="7194" max="7194" width="5.140625" style="2" bestFit="1" customWidth="1"/>
    <col min="7195" max="7195" width="17.5703125" style="2" customWidth="1"/>
    <col min="7196" max="7196" width="8.28515625" style="2" customWidth="1"/>
    <col min="7197" max="7197" width="9.140625" style="2"/>
    <col min="7198" max="7198" width="10" style="2" customWidth="1"/>
    <col min="7199" max="7199" width="39" style="2" bestFit="1" customWidth="1"/>
    <col min="7200" max="7200" width="14.85546875" style="2" customWidth="1"/>
    <col min="7201" max="7201" width="9.28515625" style="2" customWidth="1"/>
    <col min="7202" max="7202" width="12" style="2" customWidth="1"/>
    <col min="7203" max="7203" width="11.28515625" style="2" customWidth="1"/>
    <col min="7204" max="7424" width="9.140625" style="2"/>
    <col min="7425" max="7425" width="9.5703125" style="2" customWidth="1"/>
    <col min="7426" max="7426" width="5.140625" style="2" bestFit="1" customWidth="1"/>
    <col min="7427" max="7427" width="17.5703125" style="2" customWidth="1"/>
    <col min="7428" max="7428" width="8.28515625" style="2" customWidth="1"/>
    <col min="7429" max="7429" width="9.140625" style="2"/>
    <col min="7430" max="7430" width="13.7109375" style="2" customWidth="1"/>
    <col min="7431" max="7431" width="29.140625" style="2" customWidth="1"/>
    <col min="7432" max="7432" width="14.85546875" style="2" customWidth="1"/>
    <col min="7433" max="7433" width="9.28515625" style="2" customWidth="1"/>
    <col min="7434" max="7435" width="11.28515625" style="2" customWidth="1"/>
    <col min="7436" max="7436" width="3.42578125" style="2" customWidth="1"/>
    <col min="7437" max="7437" width="12.42578125" style="2" customWidth="1"/>
    <col min="7438" max="7438" width="5.140625" style="2" bestFit="1" customWidth="1"/>
    <col min="7439" max="7439" width="17.5703125" style="2" customWidth="1"/>
    <col min="7440" max="7440" width="8.28515625" style="2" customWidth="1"/>
    <col min="7441" max="7441" width="12.85546875" style="2" customWidth="1"/>
    <col min="7442" max="7442" width="10" style="2" customWidth="1"/>
    <col min="7443" max="7443" width="32.5703125" style="2" bestFit="1" customWidth="1"/>
    <col min="7444" max="7444" width="14.85546875" style="2" customWidth="1"/>
    <col min="7445" max="7445" width="9.28515625" style="2" customWidth="1"/>
    <col min="7446" max="7446" width="12" style="2" customWidth="1"/>
    <col min="7447" max="7447" width="11.28515625" style="2" customWidth="1"/>
    <col min="7448" max="7448" width="9.140625" style="2"/>
    <col min="7449" max="7449" width="8" style="2" customWidth="1"/>
    <col min="7450" max="7450" width="5.140625" style="2" bestFit="1" customWidth="1"/>
    <col min="7451" max="7451" width="17.5703125" style="2" customWidth="1"/>
    <col min="7452" max="7452" width="8.28515625" style="2" customWidth="1"/>
    <col min="7453" max="7453" width="9.140625" style="2"/>
    <col min="7454" max="7454" width="10" style="2" customWidth="1"/>
    <col min="7455" max="7455" width="39" style="2" bestFit="1" customWidth="1"/>
    <col min="7456" max="7456" width="14.85546875" style="2" customWidth="1"/>
    <col min="7457" max="7457" width="9.28515625" style="2" customWidth="1"/>
    <col min="7458" max="7458" width="12" style="2" customWidth="1"/>
    <col min="7459" max="7459" width="11.28515625" style="2" customWidth="1"/>
    <col min="7460" max="7680" width="9.140625" style="2"/>
    <col min="7681" max="7681" width="9.5703125" style="2" customWidth="1"/>
    <col min="7682" max="7682" width="5.140625" style="2" bestFit="1" customWidth="1"/>
    <col min="7683" max="7683" width="17.5703125" style="2" customWidth="1"/>
    <col min="7684" max="7684" width="8.28515625" style="2" customWidth="1"/>
    <col min="7685" max="7685" width="9.140625" style="2"/>
    <col min="7686" max="7686" width="13.7109375" style="2" customWidth="1"/>
    <col min="7687" max="7687" width="29.140625" style="2" customWidth="1"/>
    <col min="7688" max="7688" width="14.85546875" style="2" customWidth="1"/>
    <col min="7689" max="7689" width="9.28515625" style="2" customWidth="1"/>
    <col min="7690" max="7691" width="11.28515625" style="2" customWidth="1"/>
    <col min="7692" max="7692" width="3.42578125" style="2" customWidth="1"/>
    <col min="7693" max="7693" width="12.42578125" style="2" customWidth="1"/>
    <col min="7694" max="7694" width="5.140625" style="2" bestFit="1" customWidth="1"/>
    <col min="7695" max="7695" width="17.5703125" style="2" customWidth="1"/>
    <col min="7696" max="7696" width="8.28515625" style="2" customWidth="1"/>
    <col min="7697" max="7697" width="12.85546875" style="2" customWidth="1"/>
    <col min="7698" max="7698" width="10" style="2" customWidth="1"/>
    <col min="7699" max="7699" width="32.5703125" style="2" bestFit="1" customWidth="1"/>
    <col min="7700" max="7700" width="14.85546875" style="2" customWidth="1"/>
    <col min="7701" max="7701" width="9.28515625" style="2" customWidth="1"/>
    <col min="7702" max="7702" width="12" style="2" customWidth="1"/>
    <col min="7703" max="7703" width="11.28515625" style="2" customWidth="1"/>
    <col min="7704" max="7704" width="9.140625" style="2"/>
    <col min="7705" max="7705" width="8" style="2" customWidth="1"/>
    <col min="7706" max="7706" width="5.140625" style="2" bestFit="1" customWidth="1"/>
    <col min="7707" max="7707" width="17.5703125" style="2" customWidth="1"/>
    <col min="7708" max="7708" width="8.28515625" style="2" customWidth="1"/>
    <col min="7709" max="7709" width="9.140625" style="2"/>
    <col min="7710" max="7710" width="10" style="2" customWidth="1"/>
    <col min="7711" max="7711" width="39" style="2" bestFit="1" customWidth="1"/>
    <col min="7712" max="7712" width="14.85546875" style="2" customWidth="1"/>
    <col min="7713" max="7713" width="9.28515625" style="2" customWidth="1"/>
    <col min="7714" max="7714" width="12" style="2" customWidth="1"/>
    <col min="7715" max="7715" width="11.28515625" style="2" customWidth="1"/>
    <col min="7716" max="7936" width="9.140625" style="2"/>
    <col min="7937" max="7937" width="9.5703125" style="2" customWidth="1"/>
    <col min="7938" max="7938" width="5.140625" style="2" bestFit="1" customWidth="1"/>
    <col min="7939" max="7939" width="17.5703125" style="2" customWidth="1"/>
    <col min="7940" max="7940" width="8.28515625" style="2" customWidth="1"/>
    <col min="7941" max="7941" width="9.140625" style="2"/>
    <col min="7942" max="7942" width="13.7109375" style="2" customWidth="1"/>
    <col min="7943" max="7943" width="29.140625" style="2" customWidth="1"/>
    <col min="7944" max="7944" width="14.85546875" style="2" customWidth="1"/>
    <col min="7945" max="7945" width="9.28515625" style="2" customWidth="1"/>
    <col min="7946" max="7947" width="11.28515625" style="2" customWidth="1"/>
    <col min="7948" max="7948" width="3.42578125" style="2" customWidth="1"/>
    <col min="7949" max="7949" width="12.42578125" style="2" customWidth="1"/>
    <col min="7950" max="7950" width="5.140625" style="2" bestFit="1" customWidth="1"/>
    <col min="7951" max="7951" width="17.5703125" style="2" customWidth="1"/>
    <col min="7952" max="7952" width="8.28515625" style="2" customWidth="1"/>
    <col min="7953" max="7953" width="12.85546875" style="2" customWidth="1"/>
    <col min="7954" max="7954" width="10" style="2" customWidth="1"/>
    <col min="7955" max="7955" width="32.5703125" style="2" bestFit="1" customWidth="1"/>
    <col min="7956" max="7956" width="14.85546875" style="2" customWidth="1"/>
    <col min="7957" max="7957" width="9.28515625" style="2" customWidth="1"/>
    <col min="7958" max="7958" width="12" style="2" customWidth="1"/>
    <col min="7959" max="7959" width="11.28515625" style="2" customWidth="1"/>
    <col min="7960" max="7960" width="9.140625" style="2"/>
    <col min="7961" max="7961" width="8" style="2" customWidth="1"/>
    <col min="7962" max="7962" width="5.140625" style="2" bestFit="1" customWidth="1"/>
    <col min="7963" max="7963" width="17.5703125" style="2" customWidth="1"/>
    <col min="7964" max="7964" width="8.28515625" style="2" customWidth="1"/>
    <col min="7965" max="7965" width="9.140625" style="2"/>
    <col min="7966" max="7966" width="10" style="2" customWidth="1"/>
    <col min="7967" max="7967" width="39" style="2" bestFit="1" customWidth="1"/>
    <col min="7968" max="7968" width="14.85546875" style="2" customWidth="1"/>
    <col min="7969" max="7969" width="9.28515625" style="2" customWidth="1"/>
    <col min="7970" max="7970" width="12" style="2" customWidth="1"/>
    <col min="7971" max="7971" width="11.28515625" style="2" customWidth="1"/>
    <col min="7972" max="8192" width="9.140625" style="2"/>
    <col min="8193" max="8193" width="9.5703125" style="2" customWidth="1"/>
    <col min="8194" max="8194" width="5.140625" style="2" bestFit="1" customWidth="1"/>
    <col min="8195" max="8195" width="17.5703125" style="2" customWidth="1"/>
    <col min="8196" max="8196" width="8.28515625" style="2" customWidth="1"/>
    <col min="8197" max="8197" width="9.140625" style="2"/>
    <col min="8198" max="8198" width="13.7109375" style="2" customWidth="1"/>
    <col min="8199" max="8199" width="29.140625" style="2" customWidth="1"/>
    <col min="8200" max="8200" width="14.85546875" style="2" customWidth="1"/>
    <col min="8201" max="8201" width="9.28515625" style="2" customWidth="1"/>
    <col min="8202" max="8203" width="11.28515625" style="2" customWidth="1"/>
    <col min="8204" max="8204" width="3.42578125" style="2" customWidth="1"/>
    <col min="8205" max="8205" width="12.42578125" style="2" customWidth="1"/>
    <col min="8206" max="8206" width="5.140625" style="2" bestFit="1" customWidth="1"/>
    <col min="8207" max="8207" width="17.5703125" style="2" customWidth="1"/>
    <col min="8208" max="8208" width="8.28515625" style="2" customWidth="1"/>
    <col min="8209" max="8209" width="12.85546875" style="2" customWidth="1"/>
    <col min="8210" max="8210" width="10" style="2" customWidth="1"/>
    <col min="8211" max="8211" width="32.5703125" style="2" bestFit="1" customWidth="1"/>
    <col min="8212" max="8212" width="14.85546875" style="2" customWidth="1"/>
    <col min="8213" max="8213" width="9.28515625" style="2" customWidth="1"/>
    <col min="8214" max="8214" width="12" style="2" customWidth="1"/>
    <col min="8215" max="8215" width="11.28515625" style="2" customWidth="1"/>
    <col min="8216" max="8216" width="9.140625" style="2"/>
    <col min="8217" max="8217" width="8" style="2" customWidth="1"/>
    <col min="8218" max="8218" width="5.140625" style="2" bestFit="1" customWidth="1"/>
    <col min="8219" max="8219" width="17.5703125" style="2" customWidth="1"/>
    <col min="8220" max="8220" width="8.28515625" style="2" customWidth="1"/>
    <col min="8221" max="8221" width="9.140625" style="2"/>
    <col min="8222" max="8222" width="10" style="2" customWidth="1"/>
    <col min="8223" max="8223" width="39" style="2" bestFit="1" customWidth="1"/>
    <col min="8224" max="8224" width="14.85546875" style="2" customWidth="1"/>
    <col min="8225" max="8225" width="9.28515625" style="2" customWidth="1"/>
    <col min="8226" max="8226" width="12" style="2" customWidth="1"/>
    <col min="8227" max="8227" width="11.28515625" style="2" customWidth="1"/>
    <col min="8228" max="8448" width="9.140625" style="2"/>
    <col min="8449" max="8449" width="9.5703125" style="2" customWidth="1"/>
    <col min="8450" max="8450" width="5.140625" style="2" bestFit="1" customWidth="1"/>
    <col min="8451" max="8451" width="17.5703125" style="2" customWidth="1"/>
    <col min="8452" max="8452" width="8.28515625" style="2" customWidth="1"/>
    <col min="8453" max="8453" width="9.140625" style="2"/>
    <col min="8454" max="8454" width="13.7109375" style="2" customWidth="1"/>
    <col min="8455" max="8455" width="29.140625" style="2" customWidth="1"/>
    <col min="8456" max="8456" width="14.85546875" style="2" customWidth="1"/>
    <col min="8457" max="8457" width="9.28515625" style="2" customWidth="1"/>
    <col min="8458" max="8459" width="11.28515625" style="2" customWidth="1"/>
    <col min="8460" max="8460" width="3.42578125" style="2" customWidth="1"/>
    <col min="8461" max="8461" width="12.42578125" style="2" customWidth="1"/>
    <col min="8462" max="8462" width="5.140625" style="2" bestFit="1" customWidth="1"/>
    <col min="8463" max="8463" width="17.5703125" style="2" customWidth="1"/>
    <col min="8464" max="8464" width="8.28515625" style="2" customWidth="1"/>
    <col min="8465" max="8465" width="12.85546875" style="2" customWidth="1"/>
    <col min="8466" max="8466" width="10" style="2" customWidth="1"/>
    <col min="8467" max="8467" width="32.5703125" style="2" bestFit="1" customWidth="1"/>
    <col min="8468" max="8468" width="14.85546875" style="2" customWidth="1"/>
    <col min="8469" max="8469" width="9.28515625" style="2" customWidth="1"/>
    <col min="8470" max="8470" width="12" style="2" customWidth="1"/>
    <col min="8471" max="8471" width="11.28515625" style="2" customWidth="1"/>
    <col min="8472" max="8472" width="9.140625" style="2"/>
    <col min="8473" max="8473" width="8" style="2" customWidth="1"/>
    <col min="8474" max="8474" width="5.140625" style="2" bestFit="1" customWidth="1"/>
    <col min="8475" max="8475" width="17.5703125" style="2" customWidth="1"/>
    <col min="8476" max="8476" width="8.28515625" style="2" customWidth="1"/>
    <col min="8477" max="8477" width="9.140625" style="2"/>
    <col min="8478" max="8478" width="10" style="2" customWidth="1"/>
    <col min="8479" max="8479" width="39" style="2" bestFit="1" customWidth="1"/>
    <col min="8480" max="8480" width="14.85546875" style="2" customWidth="1"/>
    <col min="8481" max="8481" width="9.28515625" style="2" customWidth="1"/>
    <col min="8482" max="8482" width="12" style="2" customWidth="1"/>
    <col min="8483" max="8483" width="11.28515625" style="2" customWidth="1"/>
    <col min="8484" max="8704" width="9.140625" style="2"/>
    <col min="8705" max="8705" width="9.5703125" style="2" customWidth="1"/>
    <col min="8706" max="8706" width="5.140625" style="2" bestFit="1" customWidth="1"/>
    <col min="8707" max="8707" width="17.5703125" style="2" customWidth="1"/>
    <col min="8708" max="8708" width="8.28515625" style="2" customWidth="1"/>
    <col min="8709" max="8709" width="9.140625" style="2"/>
    <col min="8710" max="8710" width="13.7109375" style="2" customWidth="1"/>
    <col min="8711" max="8711" width="29.140625" style="2" customWidth="1"/>
    <col min="8712" max="8712" width="14.85546875" style="2" customWidth="1"/>
    <col min="8713" max="8713" width="9.28515625" style="2" customWidth="1"/>
    <col min="8714" max="8715" width="11.28515625" style="2" customWidth="1"/>
    <col min="8716" max="8716" width="3.42578125" style="2" customWidth="1"/>
    <col min="8717" max="8717" width="12.42578125" style="2" customWidth="1"/>
    <col min="8718" max="8718" width="5.140625" style="2" bestFit="1" customWidth="1"/>
    <col min="8719" max="8719" width="17.5703125" style="2" customWidth="1"/>
    <col min="8720" max="8720" width="8.28515625" style="2" customWidth="1"/>
    <col min="8721" max="8721" width="12.85546875" style="2" customWidth="1"/>
    <col min="8722" max="8722" width="10" style="2" customWidth="1"/>
    <col min="8723" max="8723" width="32.5703125" style="2" bestFit="1" customWidth="1"/>
    <col min="8724" max="8724" width="14.85546875" style="2" customWidth="1"/>
    <col min="8725" max="8725" width="9.28515625" style="2" customWidth="1"/>
    <col min="8726" max="8726" width="12" style="2" customWidth="1"/>
    <col min="8727" max="8727" width="11.28515625" style="2" customWidth="1"/>
    <col min="8728" max="8728" width="9.140625" style="2"/>
    <col min="8729" max="8729" width="8" style="2" customWidth="1"/>
    <col min="8730" max="8730" width="5.140625" style="2" bestFit="1" customWidth="1"/>
    <col min="8731" max="8731" width="17.5703125" style="2" customWidth="1"/>
    <col min="8732" max="8732" width="8.28515625" style="2" customWidth="1"/>
    <col min="8733" max="8733" width="9.140625" style="2"/>
    <col min="8734" max="8734" width="10" style="2" customWidth="1"/>
    <col min="8735" max="8735" width="39" style="2" bestFit="1" customWidth="1"/>
    <col min="8736" max="8736" width="14.85546875" style="2" customWidth="1"/>
    <col min="8737" max="8737" width="9.28515625" style="2" customWidth="1"/>
    <col min="8738" max="8738" width="12" style="2" customWidth="1"/>
    <col min="8739" max="8739" width="11.28515625" style="2" customWidth="1"/>
    <col min="8740" max="8960" width="9.140625" style="2"/>
    <col min="8961" max="8961" width="9.5703125" style="2" customWidth="1"/>
    <col min="8962" max="8962" width="5.140625" style="2" bestFit="1" customWidth="1"/>
    <col min="8963" max="8963" width="17.5703125" style="2" customWidth="1"/>
    <col min="8964" max="8964" width="8.28515625" style="2" customWidth="1"/>
    <col min="8965" max="8965" width="9.140625" style="2"/>
    <col min="8966" max="8966" width="13.7109375" style="2" customWidth="1"/>
    <col min="8967" max="8967" width="29.140625" style="2" customWidth="1"/>
    <col min="8968" max="8968" width="14.85546875" style="2" customWidth="1"/>
    <col min="8969" max="8969" width="9.28515625" style="2" customWidth="1"/>
    <col min="8970" max="8971" width="11.28515625" style="2" customWidth="1"/>
    <col min="8972" max="8972" width="3.42578125" style="2" customWidth="1"/>
    <col min="8973" max="8973" width="12.42578125" style="2" customWidth="1"/>
    <col min="8974" max="8974" width="5.140625" style="2" bestFit="1" customWidth="1"/>
    <col min="8975" max="8975" width="17.5703125" style="2" customWidth="1"/>
    <col min="8976" max="8976" width="8.28515625" style="2" customWidth="1"/>
    <col min="8977" max="8977" width="12.85546875" style="2" customWidth="1"/>
    <col min="8978" max="8978" width="10" style="2" customWidth="1"/>
    <col min="8979" max="8979" width="32.5703125" style="2" bestFit="1" customWidth="1"/>
    <col min="8980" max="8980" width="14.85546875" style="2" customWidth="1"/>
    <col min="8981" max="8981" width="9.28515625" style="2" customWidth="1"/>
    <col min="8982" max="8982" width="12" style="2" customWidth="1"/>
    <col min="8983" max="8983" width="11.28515625" style="2" customWidth="1"/>
    <col min="8984" max="8984" width="9.140625" style="2"/>
    <col min="8985" max="8985" width="8" style="2" customWidth="1"/>
    <col min="8986" max="8986" width="5.140625" style="2" bestFit="1" customWidth="1"/>
    <col min="8987" max="8987" width="17.5703125" style="2" customWidth="1"/>
    <col min="8988" max="8988" width="8.28515625" style="2" customWidth="1"/>
    <col min="8989" max="8989" width="9.140625" style="2"/>
    <col min="8990" max="8990" width="10" style="2" customWidth="1"/>
    <col min="8991" max="8991" width="39" style="2" bestFit="1" customWidth="1"/>
    <col min="8992" max="8992" width="14.85546875" style="2" customWidth="1"/>
    <col min="8993" max="8993" width="9.28515625" style="2" customWidth="1"/>
    <col min="8994" max="8994" width="12" style="2" customWidth="1"/>
    <col min="8995" max="8995" width="11.28515625" style="2" customWidth="1"/>
    <col min="8996" max="9216" width="9.140625" style="2"/>
    <col min="9217" max="9217" width="9.5703125" style="2" customWidth="1"/>
    <col min="9218" max="9218" width="5.140625" style="2" bestFit="1" customWidth="1"/>
    <col min="9219" max="9219" width="17.5703125" style="2" customWidth="1"/>
    <col min="9220" max="9220" width="8.28515625" style="2" customWidth="1"/>
    <col min="9221" max="9221" width="9.140625" style="2"/>
    <col min="9222" max="9222" width="13.7109375" style="2" customWidth="1"/>
    <col min="9223" max="9223" width="29.140625" style="2" customWidth="1"/>
    <col min="9224" max="9224" width="14.85546875" style="2" customWidth="1"/>
    <col min="9225" max="9225" width="9.28515625" style="2" customWidth="1"/>
    <col min="9226" max="9227" width="11.28515625" style="2" customWidth="1"/>
    <col min="9228" max="9228" width="3.42578125" style="2" customWidth="1"/>
    <col min="9229" max="9229" width="12.42578125" style="2" customWidth="1"/>
    <col min="9230" max="9230" width="5.140625" style="2" bestFit="1" customWidth="1"/>
    <col min="9231" max="9231" width="17.5703125" style="2" customWidth="1"/>
    <col min="9232" max="9232" width="8.28515625" style="2" customWidth="1"/>
    <col min="9233" max="9233" width="12.85546875" style="2" customWidth="1"/>
    <col min="9234" max="9234" width="10" style="2" customWidth="1"/>
    <col min="9235" max="9235" width="32.5703125" style="2" bestFit="1" customWidth="1"/>
    <col min="9236" max="9236" width="14.85546875" style="2" customWidth="1"/>
    <col min="9237" max="9237" width="9.28515625" style="2" customWidth="1"/>
    <col min="9238" max="9238" width="12" style="2" customWidth="1"/>
    <col min="9239" max="9239" width="11.28515625" style="2" customWidth="1"/>
    <col min="9240" max="9240" width="9.140625" style="2"/>
    <col min="9241" max="9241" width="8" style="2" customWidth="1"/>
    <col min="9242" max="9242" width="5.140625" style="2" bestFit="1" customWidth="1"/>
    <col min="9243" max="9243" width="17.5703125" style="2" customWidth="1"/>
    <col min="9244" max="9244" width="8.28515625" style="2" customWidth="1"/>
    <col min="9245" max="9245" width="9.140625" style="2"/>
    <col min="9246" max="9246" width="10" style="2" customWidth="1"/>
    <col min="9247" max="9247" width="39" style="2" bestFit="1" customWidth="1"/>
    <col min="9248" max="9248" width="14.85546875" style="2" customWidth="1"/>
    <col min="9249" max="9249" width="9.28515625" style="2" customWidth="1"/>
    <col min="9250" max="9250" width="12" style="2" customWidth="1"/>
    <col min="9251" max="9251" width="11.28515625" style="2" customWidth="1"/>
    <col min="9252" max="9472" width="9.140625" style="2"/>
    <col min="9473" max="9473" width="9.5703125" style="2" customWidth="1"/>
    <col min="9474" max="9474" width="5.140625" style="2" bestFit="1" customWidth="1"/>
    <col min="9475" max="9475" width="17.5703125" style="2" customWidth="1"/>
    <col min="9476" max="9476" width="8.28515625" style="2" customWidth="1"/>
    <col min="9477" max="9477" width="9.140625" style="2"/>
    <col min="9478" max="9478" width="13.7109375" style="2" customWidth="1"/>
    <col min="9479" max="9479" width="29.140625" style="2" customWidth="1"/>
    <col min="9480" max="9480" width="14.85546875" style="2" customWidth="1"/>
    <col min="9481" max="9481" width="9.28515625" style="2" customWidth="1"/>
    <col min="9482" max="9483" width="11.28515625" style="2" customWidth="1"/>
    <col min="9484" max="9484" width="3.42578125" style="2" customWidth="1"/>
    <col min="9485" max="9485" width="12.42578125" style="2" customWidth="1"/>
    <col min="9486" max="9486" width="5.140625" style="2" bestFit="1" customWidth="1"/>
    <col min="9487" max="9487" width="17.5703125" style="2" customWidth="1"/>
    <col min="9488" max="9488" width="8.28515625" style="2" customWidth="1"/>
    <col min="9489" max="9489" width="12.85546875" style="2" customWidth="1"/>
    <col min="9490" max="9490" width="10" style="2" customWidth="1"/>
    <col min="9491" max="9491" width="32.5703125" style="2" bestFit="1" customWidth="1"/>
    <col min="9492" max="9492" width="14.85546875" style="2" customWidth="1"/>
    <col min="9493" max="9493" width="9.28515625" style="2" customWidth="1"/>
    <col min="9494" max="9494" width="12" style="2" customWidth="1"/>
    <col min="9495" max="9495" width="11.28515625" style="2" customWidth="1"/>
    <col min="9496" max="9496" width="9.140625" style="2"/>
    <col min="9497" max="9497" width="8" style="2" customWidth="1"/>
    <col min="9498" max="9498" width="5.140625" style="2" bestFit="1" customWidth="1"/>
    <col min="9499" max="9499" width="17.5703125" style="2" customWidth="1"/>
    <col min="9500" max="9500" width="8.28515625" style="2" customWidth="1"/>
    <col min="9501" max="9501" width="9.140625" style="2"/>
    <col min="9502" max="9502" width="10" style="2" customWidth="1"/>
    <col min="9503" max="9503" width="39" style="2" bestFit="1" customWidth="1"/>
    <col min="9504" max="9504" width="14.85546875" style="2" customWidth="1"/>
    <col min="9505" max="9505" width="9.28515625" style="2" customWidth="1"/>
    <col min="9506" max="9506" width="12" style="2" customWidth="1"/>
    <col min="9507" max="9507" width="11.28515625" style="2" customWidth="1"/>
    <col min="9508" max="9728" width="9.140625" style="2"/>
    <col min="9729" max="9729" width="9.5703125" style="2" customWidth="1"/>
    <col min="9730" max="9730" width="5.140625" style="2" bestFit="1" customWidth="1"/>
    <col min="9731" max="9731" width="17.5703125" style="2" customWidth="1"/>
    <col min="9732" max="9732" width="8.28515625" style="2" customWidth="1"/>
    <col min="9733" max="9733" width="9.140625" style="2"/>
    <col min="9734" max="9734" width="13.7109375" style="2" customWidth="1"/>
    <col min="9735" max="9735" width="29.140625" style="2" customWidth="1"/>
    <col min="9736" max="9736" width="14.85546875" style="2" customWidth="1"/>
    <col min="9737" max="9737" width="9.28515625" style="2" customWidth="1"/>
    <col min="9738" max="9739" width="11.28515625" style="2" customWidth="1"/>
    <col min="9740" max="9740" width="3.42578125" style="2" customWidth="1"/>
    <col min="9741" max="9741" width="12.42578125" style="2" customWidth="1"/>
    <col min="9742" max="9742" width="5.140625" style="2" bestFit="1" customWidth="1"/>
    <col min="9743" max="9743" width="17.5703125" style="2" customWidth="1"/>
    <col min="9744" max="9744" width="8.28515625" style="2" customWidth="1"/>
    <col min="9745" max="9745" width="12.85546875" style="2" customWidth="1"/>
    <col min="9746" max="9746" width="10" style="2" customWidth="1"/>
    <col min="9747" max="9747" width="32.5703125" style="2" bestFit="1" customWidth="1"/>
    <col min="9748" max="9748" width="14.85546875" style="2" customWidth="1"/>
    <col min="9749" max="9749" width="9.28515625" style="2" customWidth="1"/>
    <col min="9750" max="9750" width="12" style="2" customWidth="1"/>
    <col min="9751" max="9751" width="11.28515625" style="2" customWidth="1"/>
    <col min="9752" max="9752" width="9.140625" style="2"/>
    <col min="9753" max="9753" width="8" style="2" customWidth="1"/>
    <col min="9754" max="9754" width="5.140625" style="2" bestFit="1" customWidth="1"/>
    <col min="9755" max="9755" width="17.5703125" style="2" customWidth="1"/>
    <col min="9756" max="9756" width="8.28515625" style="2" customWidth="1"/>
    <col min="9757" max="9757" width="9.140625" style="2"/>
    <col min="9758" max="9758" width="10" style="2" customWidth="1"/>
    <col min="9759" max="9759" width="39" style="2" bestFit="1" customWidth="1"/>
    <col min="9760" max="9760" width="14.85546875" style="2" customWidth="1"/>
    <col min="9761" max="9761" width="9.28515625" style="2" customWidth="1"/>
    <col min="9762" max="9762" width="12" style="2" customWidth="1"/>
    <col min="9763" max="9763" width="11.28515625" style="2" customWidth="1"/>
    <col min="9764" max="9984" width="9.140625" style="2"/>
    <col min="9985" max="9985" width="9.5703125" style="2" customWidth="1"/>
    <col min="9986" max="9986" width="5.140625" style="2" bestFit="1" customWidth="1"/>
    <col min="9987" max="9987" width="17.5703125" style="2" customWidth="1"/>
    <col min="9988" max="9988" width="8.28515625" style="2" customWidth="1"/>
    <col min="9989" max="9989" width="9.140625" style="2"/>
    <col min="9990" max="9990" width="13.7109375" style="2" customWidth="1"/>
    <col min="9991" max="9991" width="29.140625" style="2" customWidth="1"/>
    <col min="9992" max="9992" width="14.85546875" style="2" customWidth="1"/>
    <col min="9993" max="9993" width="9.28515625" style="2" customWidth="1"/>
    <col min="9994" max="9995" width="11.28515625" style="2" customWidth="1"/>
    <col min="9996" max="9996" width="3.42578125" style="2" customWidth="1"/>
    <col min="9997" max="9997" width="12.42578125" style="2" customWidth="1"/>
    <col min="9998" max="9998" width="5.140625" style="2" bestFit="1" customWidth="1"/>
    <col min="9999" max="9999" width="17.5703125" style="2" customWidth="1"/>
    <col min="10000" max="10000" width="8.28515625" style="2" customWidth="1"/>
    <col min="10001" max="10001" width="12.85546875" style="2" customWidth="1"/>
    <col min="10002" max="10002" width="10" style="2" customWidth="1"/>
    <col min="10003" max="10003" width="32.5703125" style="2" bestFit="1" customWidth="1"/>
    <col min="10004" max="10004" width="14.85546875" style="2" customWidth="1"/>
    <col min="10005" max="10005" width="9.28515625" style="2" customWidth="1"/>
    <col min="10006" max="10006" width="12" style="2" customWidth="1"/>
    <col min="10007" max="10007" width="11.28515625" style="2" customWidth="1"/>
    <col min="10008" max="10008" width="9.140625" style="2"/>
    <col min="10009" max="10009" width="8" style="2" customWidth="1"/>
    <col min="10010" max="10010" width="5.140625" style="2" bestFit="1" customWidth="1"/>
    <col min="10011" max="10011" width="17.5703125" style="2" customWidth="1"/>
    <col min="10012" max="10012" width="8.28515625" style="2" customWidth="1"/>
    <col min="10013" max="10013" width="9.140625" style="2"/>
    <col min="10014" max="10014" width="10" style="2" customWidth="1"/>
    <col min="10015" max="10015" width="39" style="2" bestFit="1" customWidth="1"/>
    <col min="10016" max="10016" width="14.85546875" style="2" customWidth="1"/>
    <col min="10017" max="10017" width="9.28515625" style="2" customWidth="1"/>
    <col min="10018" max="10018" width="12" style="2" customWidth="1"/>
    <col min="10019" max="10019" width="11.28515625" style="2" customWidth="1"/>
    <col min="10020" max="10240" width="9.140625" style="2"/>
    <col min="10241" max="10241" width="9.5703125" style="2" customWidth="1"/>
    <col min="10242" max="10242" width="5.140625" style="2" bestFit="1" customWidth="1"/>
    <col min="10243" max="10243" width="17.5703125" style="2" customWidth="1"/>
    <col min="10244" max="10244" width="8.28515625" style="2" customWidth="1"/>
    <col min="10245" max="10245" width="9.140625" style="2"/>
    <col min="10246" max="10246" width="13.7109375" style="2" customWidth="1"/>
    <col min="10247" max="10247" width="29.140625" style="2" customWidth="1"/>
    <col min="10248" max="10248" width="14.85546875" style="2" customWidth="1"/>
    <col min="10249" max="10249" width="9.28515625" style="2" customWidth="1"/>
    <col min="10250" max="10251" width="11.28515625" style="2" customWidth="1"/>
    <col min="10252" max="10252" width="3.42578125" style="2" customWidth="1"/>
    <col min="10253" max="10253" width="12.42578125" style="2" customWidth="1"/>
    <col min="10254" max="10254" width="5.140625" style="2" bestFit="1" customWidth="1"/>
    <col min="10255" max="10255" width="17.5703125" style="2" customWidth="1"/>
    <col min="10256" max="10256" width="8.28515625" style="2" customWidth="1"/>
    <col min="10257" max="10257" width="12.85546875" style="2" customWidth="1"/>
    <col min="10258" max="10258" width="10" style="2" customWidth="1"/>
    <col min="10259" max="10259" width="32.5703125" style="2" bestFit="1" customWidth="1"/>
    <col min="10260" max="10260" width="14.85546875" style="2" customWidth="1"/>
    <col min="10261" max="10261" width="9.28515625" style="2" customWidth="1"/>
    <col min="10262" max="10262" width="12" style="2" customWidth="1"/>
    <col min="10263" max="10263" width="11.28515625" style="2" customWidth="1"/>
    <col min="10264" max="10264" width="9.140625" style="2"/>
    <col min="10265" max="10265" width="8" style="2" customWidth="1"/>
    <col min="10266" max="10266" width="5.140625" style="2" bestFit="1" customWidth="1"/>
    <col min="10267" max="10267" width="17.5703125" style="2" customWidth="1"/>
    <col min="10268" max="10268" width="8.28515625" style="2" customWidth="1"/>
    <col min="10269" max="10269" width="9.140625" style="2"/>
    <col min="10270" max="10270" width="10" style="2" customWidth="1"/>
    <col min="10271" max="10271" width="39" style="2" bestFit="1" customWidth="1"/>
    <col min="10272" max="10272" width="14.85546875" style="2" customWidth="1"/>
    <col min="10273" max="10273" width="9.28515625" style="2" customWidth="1"/>
    <col min="10274" max="10274" width="12" style="2" customWidth="1"/>
    <col min="10275" max="10275" width="11.28515625" style="2" customWidth="1"/>
    <col min="10276" max="10496" width="9.140625" style="2"/>
    <col min="10497" max="10497" width="9.5703125" style="2" customWidth="1"/>
    <col min="10498" max="10498" width="5.140625" style="2" bestFit="1" customWidth="1"/>
    <col min="10499" max="10499" width="17.5703125" style="2" customWidth="1"/>
    <col min="10500" max="10500" width="8.28515625" style="2" customWidth="1"/>
    <col min="10501" max="10501" width="9.140625" style="2"/>
    <col min="10502" max="10502" width="13.7109375" style="2" customWidth="1"/>
    <col min="10503" max="10503" width="29.140625" style="2" customWidth="1"/>
    <col min="10504" max="10504" width="14.85546875" style="2" customWidth="1"/>
    <col min="10505" max="10505" width="9.28515625" style="2" customWidth="1"/>
    <col min="10506" max="10507" width="11.28515625" style="2" customWidth="1"/>
    <col min="10508" max="10508" width="3.42578125" style="2" customWidth="1"/>
    <col min="10509" max="10509" width="12.42578125" style="2" customWidth="1"/>
    <col min="10510" max="10510" width="5.140625" style="2" bestFit="1" customWidth="1"/>
    <col min="10511" max="10511" width="17.5703125" style="2" customWidth="1"/>
    <col min="10512" max="10512" width="8.28515625" style="2" customWidth="1"/>
    <col min="10513" max="10513" width="12.85546875" style="2" customWidth="1"/>
    <col min="10514" max="10514" width="10" style="2" customWidth="1"/>
    <col min="10515" max="10515" width="32.5703125" style="2" bestFit="1" customWidth="1"/>
    <col min="10516" max="10516" width="14.85546875" style="2" customWidth="1"/>
    <col min="10517" max="10517" width="9.28515625" style="2" customWidth="1"/>
    <col min="10518" max="10518" width="12" style="2" customWidth="1"/>
    <col min="10519" max="10519" width="11.28515625" style="2" customWidth="1"/>
    <col min="10520" max="10520" width="9.140625" style="2"/>
    <col min="10521" max="10521" width="8" style="2" customWidth="1"/>
    <col min="10522" max="10522" width="5.140625" style="2" bestFit="1" customWidth="1"/>
    <col min="10523" max="10523" width="17.5703125" style="2" customWidth="1"/>
    <col min="10524" max="10524" width="8.28515625" style="2" customWidth="1"/>
    <col min="10525" max="10525" width="9.140625" style="2"/>
    <col min="10526" max="10526" width="10" style="2" customWidth="1"/>
    <col min="10527" max="10527" width="39" style="2" bestFit="1" customWidth="1"/>
    <col min="10528" max="10528" width="14.85546875" style="2" customWidth="1"/>
    <col min="10529" max="10529" width="9.28515625" style="2" customWidth="1"/>
    <col min="10530" max="10530" width="12" style="2" customWidth="1"/>
    <col min="10531" max="10531" width="11.28515625" style="2" customWidth="1"/>
    <col min="10532" max="10752" width="9.140625" style="2"/>
    <col min="10753" max="10753" width="9.5703125" style="2" customWidth="1"/>
    <col min="10754" max="10754" width="5.140625" style="2" bestFit="1" customWidth="1"/>
    <col min="10755" max="10755" width="17.5703125" style="2" customWidth="1"/>
    <col min="10756" max="10756" width="8.28515625" style="2" customWidth="1"/>
    <col min="10757" max="10757" width="9.140625" style="2"/>
    <col min="10758" max="10758" width="13.7109375" style="2" customWidth="1"/>
    <col min="10759" max="10759" width="29.140625" style="2" customWidth="1"/>
    <col min="10760" max="10760" width="14.85546875" style="2" customWidth="1"/>
    <col min="10761" max="10761" width="9.28515625" style="2" customWidth="1"/>
    <col min="10762" max="10763" width="11.28515625" style="2" customWidth="1"/>
    <col min="10764" max="10764" width="3.42578125" style="2" customWidth="1"/>
    <col min="10765" max="10765" width="12.42578125" style="2" customWidth="1"/>
    <col min="10766" max="10766" width="5.140625" style="2" bestFit="1" customWidth="1"/>
    <col min="10767" max="10767" width="17.5703125" style="2" customWidth="1"/>
    <col min="10768" max="10768" width="8.28515625" style="2" customWidth="1"/>
    <col min="10769" max="10769" width="12.85546875" style="2" customWidth="1"/>
    <col min="10770" max="10770" width="10" style="2" customWidth="1"/>
    <col min="10771" max="10771" width="32.5703125" style="2" bestFit="1" customWidth="1"/>
    <col min="10772" max="10772" width="14.85546875" style="2" customWidth="1"/>
    <col min="10773" max="10773" width="9.28515625" style="2" customWidth="1"/>
    <col min="10774" max="10774" width="12" style="2" customWidth="1"/>
    <col min="10775" max="10775" width="11.28515625" style="2" customWidth="1"/>
    <col min="10776" max="10776" width="9.140625" style="2"/>
    <col min="10777" max="10777" width="8" style="2" customWidth="1"/>
    <col min="10778" max="10778" width="5.140625" style="2" bestFit="1" customWidth="1"/>
    <col min="10779" max="10779" width="17.5703125" style="2" customWidth="1"/>
    <col min="10780" max="10780" width="8.28515625" style="2" customWidth="1"/>
    <col min="10781" max="10781" width="9.140625" style="2"/>
    <col min="10782" max="10782" width="10" style="2" customWidth="1"/>
    <col min="10783" max="10783" width="39" style="2" bestFit="1" customWidth="1"/>
    <col min="10784" max="10784" width="14.85546875" style="2" customWidth="1"/>
    <col min="10785" max="10785" width="9.28515625" style="2" customWidth="1"/>
    <col min="10786" max="10786" width="12" style="2" customWidth="1"/>
    <col min="10787" max="10787" width="11.28515625" style="2" customWidth="1"/>
    <col min="10788" max="11008" width="9.140625" style="2"/>
    <col min="11009" max="11009" width="9.5703125" style="2" customWidth="1"/>
    <col min="11010" max="11010" width="5.140625" style="2" bestFit="1" customWidth="1"/>
    <col min="11011" max="11011" width="17.5703125" style="2" customWidth="1"/>
    <col min="11012" max="11012" width="8.28515625" style="2" customWidth="1"/>
    <col min="11013" max="11013" width="9.140625" style="2"/>
    <col min="11014" max="11014" width="13.7109375" style="2" customWidth="1"/>
    <col min="11015" max="11015" width="29.140625" style="2" customWidth="1"/>
    <col min="11016" max="11016" width="14.85546875" style="2" customWidth="1"/>
    <col min="11017" max="11017" width="9.28515625" style="2" customWidth="1"/>
    <col min="11018" max="11019" width="11.28515625" style="2" customWidth="1"/>
    <col min="11020" max="11020" width="3.42578125" style="2" customWidth="1"/>
    <col min="11021" max="11021" width="12.42578125" style="2" customWidth="1"/>
    <col min="11022" max="11022" width="5.140625" style="2" bestFit="1" customWidth="1"/>
    <col min="11023" max="11023" width="17.5703125" style="2" customWidth="1"/>
    <col min="11024" max="11024" width="8.28515625" style="2" customWidth="1"/>
    <col min="11025" max="11025" width="12.85546875" style="2" customWidth="1"/>
    <col min="11026" max="11026" width="10" style="2" customWidth="1"/>
    <col min="11027" max="11027" width="32.5703125" style="2" bestFit="1" customWidth="1"/>
    <col min="11028" max="11028" width="14.85546875" style="2" customWidth="1"/>
    <col min="11029" max="11029" width="9.28515625" style="2" customWidth="1"/>
    <col min="11030" max="11030" width="12" style="2" customWidth="1"/>
    <col min="11031" max="11031" width="11.28515625" style="2" customWidth="1"/>
    <col min="11032" max="11032" width="9.140625" style="2"/>
    <col min="11033" max="11033" width="8" style="2" customWidth="1"/>
    <col min="11034" max="11034" width="5.140625" style="2" bestFit="1" customWidth="1"/>
    <col min="11035" max="11035" width="17.5703125" style="2" customWidth="1"/>
    <col min="11036" max="11036" width="8.28515625" style="2" customWidth="1"/>
    <col min="11037" max="11037" width="9.140625" style="2"/>
    <col min="11038" max="11038" width="10" style="2" customWidth="1"/>
    <col min="11039" max="11039" width="39" style="2" bestFit="1" customWidth="1"/>
    <col min="11040" max="11040" width="14.85546875" style="2" customWidth="1"/>
    <col min="11041" max="11041" width="9.28515625" style="2" customWidth="1"/>
    <col min="11042" max="11042" width="12" style="2" customWidth="1"/>
    <col min="11043" max="11043" width="11.28515625" style="2" customWidth="1"/>
    <col min="11044" max="11264" width="9.140625" style="2"/>
    <col min="11265" max="11265" width="9.5703125" style="2" customWidth="1"/>
    <col min="11266" max="11266" width="5.140625" style="2" bestFit="1" customWidth="1"/>
    <col min="11267" max="11267" width="17.5703125" style="2" customWidth="1"/>
    <col min="11268" max="11268" width="8.28515625" style="2" customWidth="1"/>
    <col min="11269" max="11269" width="9.140625" style="2"/>
    <col min="11270" max="11270" width="13.7109375" style="2" customWidth="1"/>
    <col min="11271" max="11271" width="29.140625" style="2" customWidth="1"/>
    <col min="11272" max="11272" width="14.85546875" style="2" customWidth="1"/>
    <col min="11273" max="11273" width="9.28515625" style="2" customWidth="1"/>
    <col min="11274" max="11275" width="11.28515625" style="2" customWidth="1"/>
    <col min="11276" max="11276" width="3.42578125" style="2" customWidth="1"/>
    <col min="11277" max="11277" width="12.42578125" style="2" customWidth="1"/>
    <col min="11278" max="11278" width="5.140625" style="2" bestFit="1" customWidth="1"/>
    <col min="11279" max="11279" width="17.5703125" style="2" customWidth="1"/>
    <col min="11280" max="11280" width="8.28515625" style="2" customWidth="1"/>
    <col min="11281" max="11281" width="12.85546875" style="2" customWidth="1"/>
    <col min="11282" max="11282" width="10" style="2" customWidth="1"/>
    <col min="11283" max="11283" width="32.5703125" style="2" bestFit="1" customWidth="1"/>
    <col min="11284" max="11284" width="14.85546875" style="2" customWidth="1"/>
    <col min="11285" max="11285" width="9.28515625" style="2" customWidth="1"/>
    <col min="11286" max="11286" width="12" style="2" customWidth="1"/>
    <col min="11287" max="11287" width="11.28515625" style="2" customWidth="1"/>
    <col min="11288" max="11288" width="9.140625" style="2"/>
    <col min="11289" max="11289" width="8" style="2" customWidth="1"/>
    <col min="11290" max="11290" width="5.140625" style="2" bestFit="1" customWidth="1"/>
    <col min="11291" max="11291" width="17.5703125" style="2" customWidth="1"/>
    <col min="11292" max="11292" width="8.28515625" style="2" customWidth="1"/>
    <col min="11293" max="11293" width="9.140625" style="2"/>
    <col min="11294" max="11294" width="10" style="2" customWidth="1"/>
    <col min="11295" max="11295" width="39" style="2" bestFit="1" customWidth="1"/>
    <col min="11296" max="11296" width="14.85546875" style="2" customWidth="1"/>
    <col min="11297" max="11297" width="9.28515625" style="2" customWidth="1"/>
    <col min="11298" max="11298" width="12" style="2" customWidth="1"/>
    <col min="11299" max="11299" width="11.28515625" style="2" customWidth="1"/>
    <col min="11300" max="11520" width="9.140625" style="2"/>
    <col min="11521" max="11521" width="9.5703125" style="2" customWidth="1"/>
    <col min="11522" max="11522" width="5.140625" style="2" bestFit="1" customWidth="1"/>
    <col min="11523" max="11523" width="17.5703125" style="2" customWidth="1"/>
    <col min="11524" max="11524" width="8.28515625" style="2" customWidth="1"/>
    <col min="11525" max="11525" width="9.140625" style="2"/>
    <col min="11526" max="11526" width="13.7109375" style="2" customWidth="1"/>
    <col min="11527" max="11527" width="29.140625" style="2" customWidth="1"/>
    <col min="11528" max="11528" width="14.85546875" style="2" customWidth="1"/>
    <col min="11529" max="11529" width="9.28515625" style="2" customWidth="1"/>
    <col min="11530" max="11531" width="11.28515625" style="2" customWidth="1"/>
    <col min="11532" max="11532" width="3.42578125" style="2" customWidth="1"/>
    <col min="11533" max="11533" width="12.42578125" style="2" customWidth="1"/>
    <col min="11534" max="11534" width="5.140625" style="2" bestFit="1" customWidth="1"/>
    <col min="11535" max="11535" width="17.5703125" style="2" customWidth="1"/>
    <col min="11536" max="11536" width="8.28515625" style="2" customWidth="1"/>
    <col min="11537" max="11537" width="12.85546875" style="2" customWidth="1"/>
    <col min="11538" max="11538" width="10" style="2" customWidth="1"/>
    <col min="11539" max="11539" width="32.5703125" style="2" bestFit="1" customWidth="1"/>
    <col min="11540" max="11540" width="14.85546875" style="2" customWidth="1"/>
    <col min="11541" max="11541" width="9.28515625" style="2" customWidth="1"/>
    <col min="11542" max="11542" width="12" style="2" customWidth="1"/>
    <col min="11543" max="11543" width="11.28515625" style="2" customWidth="1"/>
    <col min="11544" max="11544" width="9.140625" style="2"/>
    <col min="11545" max="11545" width="8" style="2" customWidth="1"/>
    <col min="11546" max="11546" width="5.140625" style="2" bestFit="1" customWidth="1"/>
    <col min="11547" max="11547" width="17.5703125" style="2" customWidth="1"/>
    <col min="11548" max="11548" width="8.28515625" style="2" customWidth="1"/>
    <col min="11549" max="11549" width="9.140625" style="2"/>
    <col min="11550" max="11550" width="10" style="2" customWidth="1"/>
    <col min="11551" max="11551" width="39" style="2" bestFit="1" customWidth="1"/>
    <col min="11552" max="11552" width="14.85546875" style="2" customWidth="1"/>
    <col min="11553" max="11553" width="9.28515625" style="2" customWidth="1"/>
    <col min="11554" max="11554" width="12" style="2" customWidth="1"/>
    <col min="11555" max="11555" width="11.28515625" style="2" customWidth="1"/>
    <col min="11556" max="11776" width="9.140625" style="2"/>
    <col min="11777" max="11777" width="9.5703125" style="2" customWidth="1"/>
    <col min="11778" max="11778" width="5.140625" style="2" bestFit="1" customWidth="1"/>
    <col min="11779" max="11779" width="17.5703125" style="2" customWidth="1"/>
    <col min="11780" max="11780" width="8.28515625" style="2" customWidth="1"/>
    <col min="11781" max="11781" width="9.140625" style="2"/>
    <col min="11782" max="11782" width="13.7109375" style="2" customWidth="1"/>
    <col min="11783" max="11783" width="29.140625" style="2" customWidth="1"/>
    <col min="11784" max="11784" width="14.85546875" style="2" customWidth="1"/>
    <col min="11785" max="11785" width="9.28515625" style="2" customWidth="1"/>
    <col min="11786" max="11787" width="11.28515625" style="2" customWidth="1"/>
    <col min="11788" max="11788" width="3.42578125" style="2" customWidth="1"/>
    <col min="11789" max="11789" width="12.42578125" style="2" customWidth="1"/>
    <col min="11790" max="11790" width="5.140625" style="2" bestFit="1" customWidth="1"/>
    <col min="11791" max="11791" width="17.5703125" style="2" customWidth="1"/>
    <col min="11792" max="11792" width="8.28515625" style="2" customWidth="1"/>
    <col min="11793" max="11793" width="12.85546875" style="2" customWidth="1"/>
    <col min="11794" max="11794" width="10" style="2" customWidth="1"/>
    <col min="11795" max="11795" width="32.5703125" style="2" bestFit="1" customWidth="1"/>
    <col min="11796" max="11796" width="14.85546875" style="2" customWidth="1"/>
    <col min="11797" max="11797" width="9.28515625" style="2" customWidth="1"/>
    <col min="11798" max="11798" width="12" style="2" customWidth="1"/>
    <col min="11799" max="11799" width="11.28515625" style="2" customWidth="1"/>
    <col min="11800" max="11800" width="9.140625" style="2"/>
    <col min="11801" max="11801" width="8" style="2" customWidth="1"/>
    <col min="11802" max="11802" width="5.140625" style="2" bestFit="1" customWidth="1"/>
    <col min="11803" max="11803" width="17.5703125" style="2" customWidth="1"/>
    <col min="11804" max="11804" width="8.28515625" style="2" customWidth="1"/>
    <col min="11805" max="11805" width="9.140625" style="2"/>
    <col min="11806" max="11806" width="10" style="2" customWidth="1"/>
    <col min="11807" max="11807" width="39" style="2" bestFit="1" customWidth="1"/>
    <col min="11808" max="11808" width="14.85546875" style="2" customWidth="1"/>
    <col min="11809" max="11809" width="9.28515625" style="2" customWidth="1"/>
    <col min="11810" max="11810" width="12" style="2" customWidth="1"/>
    <col min="11811" max="11811" width="11.28515625" style="2" customWidth="1"/>
    <col min="11812" max="12032" width="9.140625" style="2"/>
    <col min="12033" max="12033" width="9.5703125" style="2" customWidth="1"/>
    <col min="12034" max="12034" width="5.140625" style="2" bestFit="1" customWidth="1"/>
    <col min="12035" max="12035" width="17.5703125" style="2" customWidth="1"/>
    <col min="12036" max="12036" width="8.28515625" style="2" customWidth="1"/>
    <col min="12037" max="12037" width="9.140625" style="2"/>
    <col min="12038" max="12038" width="13.7109375" style="2" customWidth="1"/>
    <col min="12039" max="12039" width="29.140625" style="2" customWidth="1"/>
    <col min="12040" max="12040" width="14.85546875" style="2" customWidth="1"/>
    <col min="12041" max="12041" width="9.28515625" style="2" customWidth="1"/>
    <col min="12042" max="12043" width="11.28515625" style="2" customWidth="1"/>
    <col min="12044" max="12044" width="3.42578125" style="2" customWidth="1"/>
    <col min="12045" max="12045" width="12.42578125" style="2" customWidth="1"/>
    <col min="12046" max="12046" width="5.140625" style="2" bestFit="1" customWidth="1"/>
    <col min="12047" max="12047" width="17.5703125" style="2" customWidth="1"/>
    <col min="12048" max="12048" width="8.28515625" style="2" customWidth="1"/>
    <col min="12049" max="12049" width="12.85546875" style="2" customWidth="1"/>
    <col min="12050" max="12050" width="10" style="2" customWidth="1"/>
    <col min="12051" max="12051" width="32.5703125" style="2" bestFit="1" customWidth="1"/>
    <col min="12052" max="12052" width="14.85546875" style="2" customWidth="1"/>
    <col min="12053" max="12053" width="9.28515625" style="2" customWidth="1"/>
    <col min="12054" max="12054" width="12" style="2" customWidth="1"/>
    <col min="12055" max="12055" width="11.28515625" style="2" customWidth="1"/>
    <col min="12056" max="12056" width="9.140625" style="2"/>
    <col min="12057" max="12057" width="8" style="2" customWidth="1"/>
    <col min="12058" max="12058" width="5.140625" style="2" bestFit="1" customWidth="1"/>
    <col min="12059" max="12059" width="17.5703125" style="2" customWidth="1"/>
    <col min="12060" max="12060" width="8.28515625" style="2" customWidth="1"/>
    <col min="12061" max="12061" width="9.140625" style="2"/>
    <col min="12062" max="12062" width="10" style="2" customWidth="1"/>
    <col min="12063" max="12063" width="39" style="2" bestFit="1" customWidth="1"/>
    <col min="12064" max="12064" width="14.85546875" style="2" customWidth="1"/>
    <col min="12065" max="12065" width="9.28515625" style="2" customWidth="1"/>
    <col min="12066" max="12066" width="12" style="2" customWidth="1"/>
    <col min="12067" max="12067" width="11.28515625" style="2" customWidth="1"/>
    <col min="12068" max="12288" width="9.140625" style="2"/>
    <col min="12289" max="12289" width="9.5703125" style="2" customWidth="1"/>
    <col min="12290" max="12290" width="5.140625" style="2" bestFit="1" customWidth="1"/>
    <col min="12291" max="12291" width="17.5703125" style="2" customWidth="1"/>
    <col min="12292" max="12292" width="8.28515625" style="2" customWidth="1"/>
    <col min="12293" max="12293" width="9.140625" style="2"/>
    <col min="12294" max="12294" width="13.7109375" style="2" customWidth="1"/>
    <col min="12295" max="12295" width="29.140625" style="2" customWidth="1"/>
    <col min="12296" max="12296" width="14.85546875" style="2" customWidth="1"/>
    <col min="12297" max="12297" width="9.28515625" style="2" customWidth="1"/>
    <col min="12298" max="12299" width="11.28515625" style="2" customWidth="1"/>
    <col min="12300" max="12300" width="3.42578125" style="2" customWidth="1"/>
    <col min="12301" max="12301" width="12.42578125" style="2" customWidth="1"/>
    <col min="12302" max="12302" width="5.140625" style="2" bestFit="1" customWidth="1"/>
    <col min="12303" max="12303" width="17.5703125" style="2" customWidth="1"/>
    <col min="12304" max="12304" width="8.28515625" style="2" customWidth="1"/>
    <col min="12305" max="12305" width="12.85546875" style="2" customWidth="1"/>
    <col min="12306" max="12306" width="10" style="2" customWidth="1"/>
    <col min="12307" max="12307" width="32.5703125" style="2" bestFit="1" customWidth="1"/>
    <col min="12308" max="12308" width="14.85546875" style="2" customWidth="1"/>
    <col min="12309" max="12309" width="9.28515625" style="2" customWidth="1"/>
    <col min="12310" max="12310" width="12" style="2" customWidth="1"/>
    <col min="12311" max="12311" width="11.28515625" style="2" customWidth="1"/>
    <col min="12312" max="12312" width="9.140625" style="2"/>
    <col min="12313" max="12313" width="8" style="2" customWidth="1"/>
    <col min="12314" max="12314" width="5.140625" style="2" bestFit="1" customWidth="1"/>
    <col min="12315" max="12315" width="17.5703125" style="2" customWidth="1"/>
    <col min="12316" max="12316" width="8.28515625" style="2" customWidth="1"/>
    <col min="12317" max="12317" width="9.140625" style="2"/>
    <col min="12318" max="12318" width="10" style="2" customWidth="1"/>
    <col min="12319" max="12319" width="39" style="2" bestFit="1" customWidth="1"/>
    <col min="12320" max="12320" width="14.85546875" style="2" customWidth="1"/>
    <col min="12321" max="12321" width="9.28515625" style="2" customWidth="1"/>
    <col min="12322" max="12322" width="12" style="2" customWidth="1"/>
    <col min="12323" max="12323" width="11.28515625" style="2" customWidth="1"/>
    <col min="12324" max="12544" width="9.140625" style="2"/>
    <col min="12545" max="12545" width="9.5703125" style="2" customWidth="1"/>
    <col min="12546" max="12546" width="5.140625" style="2" bestFit="1" customWidth="1"/>
    <col min="12547" max="12547" width="17.5703125" style="2" customWidth="1"/>
    <col min="12548" max="12548" width="8.28515625" style="2" customWidth="1"/>
    <col min="12549" max="12549" width="9.140625" style="2"/>
    <col min="12550" max="12550" width="13.7109375" style="2" customWidth="1"/>
    <col min="12551" max="12551" width="29.140625" style="2" customWidth="1"/>
    <col min="12552" max="12552" width="14.85546875" style="2" customWidth="1"/>
    <col min="12553" max="12553" width="9.28515625" style="2" customWidth="1"/>
    <col min="12554" max="12555" width="11.28515625" style="2" customWidth="1"/>
    <col min="12556" max="12556" width="3.42578125" style="2" customWidth="1"/>
    <col min="12557" max="12557" width="12.42578125" style="2" customWidth="1"/>
    <col min="12558" max="12558" width="5.140625" style="2" bestFit="1" customWidth="1"/>
    <col min="12559" max="12559" width="17.5703125" style="2" customWidth="1"/>
    <col min="12560" max="12560" width="8.28515625" style="2" customWidth="1"/>
    <col min="12561" max="12561" width="12.85546875" style="2" customWidth="1"/>
    <col min="12562" max="12562" width="10" style="2" customWidth="1"/>
    <col min="12563" max="12563" width="32.5703125" style="2" bestFit="1" customWidth="1"/>
    <col min="12564" max="12564" width="14.85546875" style="2" customWidth="1"/>
    <col min="12565" max="12565" width="9.28515625" style="2" customWidth="1"/>
    <col min="12566" max="12566" width="12" style="2" customWidth="1"/>
    <col min="12567" max="12567" width="11.28515625" style="2" customWidth="1"/>
    <col min="12568" max="12568" width="9.140625" style="2"/>
    <col min="12569" max="12569" width="8" style="2" customWidth="1"/>
    <col min="12570" max="12570" width="5.140625" style="2" bestFit="1" customWidth="1"/>
    <col min="12571" max="12571" width="17.5703125" style="2" customWidth="1"/>
    <col min="12572" max="12572" width="8.28515625" style="2" customWidth="1"/>
    <col min="12573" max="12573" width="9.140625" style="2"/>
    <col min="12574" max="12574" width="10" style="2" customWidth="1"/>
    <col min="12575" max="12575" width="39" style="2" bestFit="1" customWidth="1"/>
    <col min="12576" max="12576" width="14.85546875" style="2" customWidth="1"/>
    <col min="12577" max="12577" width="9.28515625" style="2" customWidth="1"/>
    <col min="12578" max="12578" width="12" style="2" customWidth="1"/>
    <col min="12579" max="12579" width="11.28515625" style="2" customWidth="1"/>
    <col min="12580" max="12800" width="9.140625" style="2"/>
    <col min="12801" max="12801" width="9.5703125" style="2" customWidth="1"/>
    <col min="12802" max="12802" width="5.140625" style="2" bestFit="1" customWidth="1"/>
    <col min="12803" max="12803" width="17.5703125" style="2" customWidth="1"/>
    <col min="12804" max="12804" width="8.28515625" style="2" customWidth="1"/>
    <col min="12805" max="12805" width="9.140625" style="2"/>
    <col min="12806" max="12806" width="13.7109375" style="2" customWidth="1"/>
    <col min="12807" max="12807" width="29.140625" style="2" customWidth="1"/>
    <col min="12808" max="12808" width="14.85546875" style="2" customWidth="1"/>
    <col min="12809" max="12809" width="9.28515625" style="2" customWidth="1"/>
    <col min="12810" max="12811" width="11.28515625" style="2" customWidth="1"/>
    <col min="12812" max="12812" width="3.42578125" style="2" customWidth="1"/>
    <col min="12813" max="12813" width="12.42578125" style="2" customWidth="1"/>
    <col min="12814" max="12814" width="5.140625" style="2" bestFit="1" customWidth="1"/>
    <col min="12815" max="12815" width="17.5703125" style="2" customWidth="1"/>
    <col min="12816" max="12816" width="8.28515625" style="2" customWidth="1"/>
    <col min="12817" max="12817" width="12.85546875" style="2" customWidth="1"/>
    <col min="12818" max="12818" width="10" style="2" customWidth="1"/>
    <col min="12819" max="12819" width="32.5703125" style="2" bestFit="1" customWidth="1"/>
    <col min="12820" max="12820" width="14.85546875" style="2" customWidth="1"/>
    <col min="12821" max="12821" width="9.28515625" style="2" customWidth="1"/>
    <col min="12822" max="12822" width="12" style="2" customWidth="1"/>
    <col min="12823" max="12823" width="11.28515625" style="2" customWidth="1"/>
    <col min="12824" max="12824" width="9.140625" style="2"/>
    <col min="12825" max="12825" width="8" style="2" customWidth="1"/>
    <col min="12826" max="12826" width="5.140625" style="2" bestFit="1" customWidth="1"/>
    <col min="12827" max="12827" width="17.5703125" style="2" customWidth="1"/>
    <col min="12828" max="12828" width="8.28515625" style="2" customWidth="1"/>
    <col min="12829" max="12829" width="9.140625" style="2"/>
    <col min="12830" max="12830" width="10" style="2" customWidth="1"/>
    <col min="12831" max="12831" width="39" style="2" bestFit="1" customWidth="1"/>
    <col min="12832" max="12832" width="14.85546875" style="2" customWidth="1"/>
    <col min="12833" max="12833" width="9.28515625" style="2" customWidth="1"/>
    <col min="12834" max="12834" width="12" style="2" customWidth="1"/>
    <col min="12835" max="12835" width="11.28515625" style="2" customWidth="1"/>
    <col min="12836" max="13056" width="9.140625" style="2"/>
    <col min="13057" max="13057" width="9.5703125" style="2" customWidth="1"/>
    <col min="13058" max="13058" width="5.140625" style="2" bestFit="1" customWidth="1"/>
    <col min="13059" max="13059" width="17.5703125" style="2" customWidth="1"/>
    <col min="13060" max="13060" width="8.28515625" style="2" customWidth="1"/>
    <col min="13061" max="13061" width="9.140625" style="2"/>
    <col min="13062" max="13062" width="13.7109375" style="2" customWidth="1"/>
    <col min="13063" max="13063" width="29.140625" style="2" customWidth="1"/>
    <col min="13064" max="13064" width="14.85546875" style="2" customWidth="1"/>
    <col min="13065" max="13065" width="9.28515625" style="2" customWidth="1"/>
    <col min="13066" max="13067" width="11.28515625" style="2" customWidth="1"/>
    <col min="13068" max="13068" width="3.42578125" style="2" customWidth="1"/>
    <col min="13069" max="13069" width="12.42578125" style="2" customWidth="1"/>
    <col min="13070" max="13070" width="5.140625" style="2" bestFit="1" customWidth="1"/>
    <col min="13071" max="13071" width="17.5703125" style="2" customWidth="1"/>
    <col min="13072" max="13072" width="8.28515625" style="2" customWidth="1"/>
    <col min="13073" max="13073" width="12.85546875" style="2" customWidth="1"/>
    <col min="13074" max="13074" width="10" style="2" customWidth="1"/>
    <col min="13075" max="13075" width="32.5703125" style="2" bestFit="1" customWidth="1"/>
    <col min="13076" max="13076" width="14.85546875" style="2" customWidth="1"/>
    <col min="13077" max="13077" width="9.28515625" style="2" customWidth="1"/>
    <col min="13078" max="13078" width="12" style="2" customWidth="1"/>
    <col min="13079" max="13079" width="11.28515625" style="2" customWidth="1"/>
    <col min="13080" max="13080" width="9.140625" style="2"/>
    <col min="13081" max="13081" width="8" style="2" customWidth="1"/>
    <col min="13082" max="13082" width="5.140625" style="2" bestFit="1" customWidth="1"/>
    <col min="13083" max="13083" width="17.5703125" style="2" customWidth="1"/>
    <col min="13084" max="13084" width="8.28515625" style="2" customWidth="1"/>
    <col min="13085" max="13085" width="9.140625" style="2"/>
    <col min="13086" max="13086" width="10" style="2" customWidth="1"/>
    <col min="13087" max="13087" width="39" style="2" bestFit="1" customWidth="1"/>
    <col min="13088" max="13088" width="14.85546875" style="2" customWidth="1"/>
    <col min="13089" max="13089" width="9.28515625" style="2" customWidth="1"/>
    <col min="13090" max="13090" width="12" style="2" customWidth="1"/>
    <col min="13091" max="13091" width="11.28515625" style="2" customWidth="1"/>
    <col min="13092" max="13312" width="9.140625" style="2"/>
    <col min="13313" max="13313" width="9.5703125" style="2" customWidth="1"/>
    <col min="13314" max="13314" width="5.140625" style="2" bestFit="1" customWidth="1"/>
    <col min="13315" max="13315" width="17.5703125" style="2" customWidth="1"/>
    <col min="13316" max="13316" width="8.28515625" style="2" customWidth="1"/>
    <col min="13317" max="13317" width="9.140625" style="2"/>
    <col min="13318" max="13318" width="13.7109375" style="2" customWidth="1"/>
    <col min="13319" max="13319" width="29.140625" style="2" customWidth="1"/>
    <col min="13320" max="13320" width="14.85546875" style="2" customWidth="1"/>
    <col min="13321" max="13321" width="9.28515625" style="2" customWidth="1"/>
    <col min="13322" max="13323" width="11.28515625" style="2" customWidth="1"/>
    <col min="13324" max="13324" width="3.42578125" style="2" customWidth="1"/>
    <col min="13325" max="13325" width="12.42578125" style="2" customWidth="1"/>
    <col min="13326" max="13326" width="5.140625" style="2" bestFit="1" customWidth="1"/>
    <col min="13327" max="13327" width="17.5703125" style="2" customWidth="1"/>
    <col min="13328" max="13328" width="8.28515625" style="2" customWidth="1"/>
    <col min="13329" max="13329" width="12.85546875" style="2" customWidth="1"/>
    <col min="13330" max="13330" width="10" style="2" customWidth="1"/>
    <col min="13331" max="13331" width="32.5703125" style="2" bestFit="1" customWidth="1"/>
    <col min="13332" max="13332" width="14.85546875" style="2" customWidth="1"/>
    <col min="13333" max="13333" width="9.28515625" style="2" customWidth="1"/>
    <col min="13334" max="13334" width="12" style="2" customWidth="1"/>
    <col min="13335" max="13335" width="11.28515625" style="2" customWidth="1"/>
    <col min="13336" max="13336" width="9.140625" style="2"/>
    <col min="13337" max="13337" width="8" style="2" customWidth="1"/>
    <col min="13338" max="13338" width="5.140625" style="2" bestFit="1" customWidth="1"/>
    <col min="13339" max="13339" width="17.5703125" style="2" customWidth="1"/>
    <col min="13340" max="13340" width="8.28515625" style="2" customWidth="1"/>
    <col min="13341" max="13341" width="9.140625" style="2"/>
    <col min="13342" max="13342" width="10" style="2" customWidth="1"/>
    <col min="13343" max="13343" width="39" style="2" bestFit="1" customWidth="1"/>
    <col min="13344" max="13344" width="14.85546875" style="2" customWidth="1"/>
    <col min="13345" max="13345" width="9.28515625" style="2" customWidth="1"/>
    <col min="13346" max="13346" width="12" style="2" customWidth="1"/>
    <col min="13347" max="13347" width="11.28515625" style="2" customWidth="1"/>
    <col min="13348" max="13568" width="9.140625" style="2"/>
    <col min="13569" max="13569" width="9.5703125" style="2" customWidth="1"/>
    <col min="13570" max="13570" width="5.140625" style="2" bestFit="1" customWidth="1"/>
    <col min="13571" max="13571" width="17.5703125" style="2" customWidth="1"/>
    <col min="13572" max="13572" width="8.28515625" style="2" customWidth="1"/>
    <col min="13573" max="13573" width="9.140625" style="2"/>
    <col min="13574" max="13574" width="13.7109375" style="2" customWidth="1"/>
    <col min="13575" max="13575" width="29.140625" style="2" customWidth="1"/>
    <col min="13576" max="13576" width="14.85546875" style="2" customWidth="1"/>
    <col min="13577" max="13577" width="9.28515625" style="2" customWidth="1"/>
    <col min="13578" max="13579" width="11.28515625" style="2" customWidth="1"/>
    <col min="13580" max="13580" width="3.42578125" style="2" customWidth="1"/>
    <col min="13581" max="13581" width="12.42578125" style="2" customWidth="1"/>
    <col min="13582" max="13582" width="5.140625" style="2" bestFit="1" customWidth="1"/>
    <col min="13583" max="13583" width="17.5703125" style="2" customWidth="1"/>
    <col min="13584" max="13584" width="8.28515625" style="2" customWidth="1"/>
    <col min="13585" max="13585" width="12.85546875" style="2" customWidth="1"/>
    <col min="13586" max="13586" width="10" style="2" customWidth="1"/>
    <col min="13587" max="13587" width="32.5703125" style="2" bestFit="1" customWidth="1"/>
    <col min="13588" max="13588" width="14.85546875" style="2" customWidth="1"/>
    <col min="13589" max="13589" width="9.28515625" style="2" customWidth="1"/>
    <col min="13590" max="13590" width="12" style="2" customWidth="1"/>
    <col min="13591" max="13591" width="11.28515625" style="2" customWidth="1"/>
    <col min="13592" max="13592" width="9.140625" style="2"/>
    <col min="13593" max="13593" width="8" style="2" customWidth="1"/>
    <col min="13594" max="13594" width="5.140625" style="2" bestFit="1" customWidth="1"/>
    <col min="13595" max="13595" width="17.5703125" style="2" customWidth="1"/>
    <col min="13596" max="13596" width="8.28515625" style="2" customWidth="1"/>
    <col min="13597" max="13597" width="9.140625" style="2"/>
    <col min="13598" max="13598" width="10" style="2" customWidth="1"/>
    <col min="13599" max="13599" width="39" style="2" bestFit="1" customWidth="1"/>
    <col min="13600" max="13600" width="14.85546875" style="2" customWidth="1"/>
    <col min="13601" max="13601" width="9.28515625" style="2" customWidth="1"/>
    <col min="13602" max="13602" width="12" style="2" customWidth="1"/>
    <col min="13603" max="13603" width="11.28515625" style="2" customWidth="1"/>
    <col min="13604" max="13824" width="9.140625" style="2"/>
    <col min="13825" max="13825" width="9.5703125" style="2" customWidth="1"/>
    <col min="13826" max="13826" width="5.140625" style="2" bestFit="1" customWidth="1"/>
    <col min="13827" max="13827" width="17.5703125" style="2" customWidth="1"/>
    <col min="13828" max="13828" width="8.28515625" style="2" customWidth="1"/>
    <col min="13829" max="13829" width="9.140625" style="2"/>
    <col min="13830" max="13830" width="13.7109375" style="2" customWidth="1"/>
    <col min="13831" max="13831" width="29.140625" style="2" customWidth="1"/>
    <col min="13832" max="13832" width="14.85546875" style="2" customWidth="1"/>
    <col min="13833" max="13833" width="9.28515625" style="2" customWidth="1"/>
    <col min="13834" max="13835" width="11.28515625" style="2" customWidth="1"/>
    <col min="13836" max="13836" width="3.42578125" style="2" customWidth="1"/>
    <col min="13837" max="13837" width="12.42578125" style="2" customWidth="1"/>
    <col min="13838" max="13838" width="5.140625" style="2" bestFit="1" customWidth="1"/>
    <col min="13839" max="13839" width="17.5703125" style="2" customWidth="1"/>
    <col min="13840" max="13840" width="8.28515625" style="2" customWidth="1"/>
    <col min="13841" max="13841" width="12.85546875" style="2" customWidth="1"/>
    <col min="13842" max="13842" width="10" style="2" customWidth="1"/>
    <col min="13843" max="13843" width="32.5703125" style="2" bestFit="1" customWidth="1"/>
    <col min="13844" max="13844" width="14.85546875" style="2" customWidth="1"/>
    <col min="13845" max="13845" width="9.28515625" style="2" customWidth="1"/>
    <col min="13846" max="13846" width="12" style="2" customWidth="1"/>
    <col min="13847" max="13847" width="11.28515625" style="2" customWidth="1"/>
    <col min="13848" max="13848" width="9.140625" style="2"/>
    <col min="13849" max="13849" width="8" style="2" customWidth="1"/>
    <col min="13850" max="13850" width="5.140625" style="2" bestFit="1" customWidth="1"/>
    <col min="13851" max="13851" width="17.5703125" style="2" customWidth="1"/>
    <col min="13852" max="13852" width="8.28515625" style="2" customWidth="1"/>
    <col min="13853" max="13853" width="9.140625" style="2"/>
    <col min="13854" max="13854" width="10" style="2" customWidth="1"/>
    <col min="13855" max="13855" width="39" style="2" bestFit="1" customWidth="1"/>
    <col min="13856" max="13856" width="14.85546875" style="2" customWidth="1"/>
    <col min="13857" max="13857" width="9.28515625" style="2" customWidth="1"/>
    <col min="13858" max="13858" width="12" style="2" customWidth="1"/>
    <col min="13859" max="13859" width="11.28515625" style="2" customWidth="1"/>
    <col min="13860" max="14080" width="9.140625" style="2"/>
    <col min="14081" max="14081" width="9.5703125" style="2" customWidth="1"/>
    <col min="14082" max="14082" width="5.140625" style="2" bestFit="1" customWidth="1"/>
    <col min="14083" max="14083" width="17.5703125" style="2" customWidth="1"/>
    <col min="14084" max="14084" width="8.28515625" style="2" customWidth="1"/>
    <col min="14085" max="14085" width="9.140625" style="2"/>
    <col min="14086" max="14086" width="13.7109375" style="2" customWidth="1"/>
    <col min="14087" max="14087" width="29.140625" style="2" customWidth="1"/>
    <col min="14088" max="14088" width="14.85546875" style="2" customWidth="1"/>
    <col min="14089" max="14089" width="9.28515625" style="2" customWidth="1"/>
    <col min="14090" max="14091" width="11.28515625" style="2" customWidth="1"/>
    <col min="14092" max="14092" width="3.42578125" style="2" customWidth="1"/>
    <col min="14093" max="14093" width="12.42578125" style="2" customWidth="1"/>
    <col min="14094" max="14094" width="5.140625" style="2" bestFit="1" customWidth="1"/>
    <col min="14095" max="14095" width="17.5703125" style="2" customWidth="1"/>
    <col min="14096" max="14096" width="8.28515625" style="2" customWidth="1"/>
    <col min="14097" max="14097" width="12.85546875" style="2" customWidth="1"/>
    <col min="14098" max="14098" width="10" style="2" customWidth="1"/>
    <col min="14099" max="14099" width="32.5703125" style="2" bestFit="1" customWidth="1"/>
    <col min="14100" max="14100" width="14.85546875" style="2" customWidth="1"/>
    <col min="14101" max="14101" width="9.28515625" style="2" customWidth="1"/>
    <col min="14102" max="14102" width="12" style="2" customWidth="1"/>
    <col min="14103" max="14103" width="11.28515625" style="2" customWidth="1"/>
    <col min="14104" max="14104" width="9.140625" style="2"/>
    <col min="14105" max="14105" width="8" style="2" customWidth="1"/>
    <col min="14106" max="14106" width="5.140625" style="2" bestFit="1" customWidth="1"/>
    <col min="14107" max="14107" width="17.5703125" style="2" customWidth="1"/>
    <col min="14108" max="14108" width="8.28515625" style="2" customWidth="1"/>
    <col min="14109" max="14109" width="9.140625" style="2"/>
    <col min="14110" max="14110" width="10" style="2" customWidth="1"/>
    <col min="14111" max="14111" width="39" style="2" bestFit="1" customWidth="1"/>
    <col min="14112" max="14112" width="14.85546875" style="2" customWidth="1"/>
    <col min="14113" max="14113" width="9.28515625" style="2" customWidth="1"/>
    <col min="14114" max="14114" width="12" style="2" customWidth="1"/>
    <col min="14115" max="14115" width="11.28515625" style="2" customWidth="1"/>
    <col min="14116" max="14336" width="9.140625" style="2"/>
    <col min="14337" max="14337" width="9.5703125" style="2" customWidth="1"/>
    <col min="14338" max="14338" width="5.140625" style="2" bestFit="1" customWidth="1"/>
    <col min="14339" max="14339" width="17.5703125" style="2" customWidth="1"/>
    <col min="14340" max="14340" width="8.28515625" style="2" customWidth="1"/>
    <col min="14341" max="14341" width="9.140625" style="2"/>
    <col min="14342" max="14342" width="13.7109375" style="2" customWidth="1"/>
    <col min="14343" max="14343" width="29.140625" style="2" customWidth="1"/>
    <col min="14344" max="14344" width="14.85546875" style="2" customWidth="1"/>
    <col min="14345" max="14345" width="9.28515625" style="2" customWidth="1"/>
    <col min="14346" max="14347" width="11.28515625" style="2" customWidth="1"/>
    <col min="14348" max="14348" width="3.42578125" style="2" customWidth="1"/>
    <col min="14349" max="14349" width="12.42578125" style="2" customWidth="1"/>
    <col min="14350" max="14350" width="5.140625" style="2" bestFit="1" customWidth="1"/>
    <col min="14351" max="14351" width="17.5703125" style="2" customWidth="1"/>
    <col min="14352" max="14352" width="8.28515625" style="2" customWidth="1"/>
    <col min="14353" max="14353" width="12.85546875" style="2" customWidth="1"/>
    <col min="14354" max="14354" width="10" style="2" customWidth="1"/>
    <col min="14355" max="14355" width="32.5703125" style="2" bestFit="1" customWidth="1"/>
    <col min="14356" max="14356" width="14.85546875" style="2" customWidth="1"/>
    <col min="14357" max="14357" width="9.28515625" style="2" customWidth="1"/>
    <col min="14358" max="14358" width="12" style="2" customWidth="1"/>
    <col min="14359" max="14359" width="11.28515625" style="2" customWidth="1"/>
    <col min="14360" max="14360" width="9.140625" style="2"/>
    <col min="14361" max="14361" width="8" style="2" customWidth="1"/>
    <col min="14362" max="14362" width="5.140625" style="2" bestFit="1" customWidth="1"/>
    <col min="14363" max="14363" width="17.5703125" style="2" customWidth="1"/>
    <col min="14364" max="14364" width="8.28515625" style="2" customWidth="1"/>
    <col min="14365" max="14365" width="9.140625" style="2"/>
    <col min="14366" max="14366" width="10" style="2" customWidth="1"/>
    <col min="14367" max="14367" width="39" style="2" bestFit="1" customWidth="1"/>
    <col min="14368" max="14368" width="14.85546875" style="2" customWidth="1"/>
    <col min="14369" max="14369" width="9.28515625" style="2" customWidth="1"/>
    <col min="14370" max="14370" width="12" style="2" customWidth="1"/>
    <col min="14371" max="14371" width="11.28515625" style="2" customWidth="1"/>
    <col min="14372" max="14592" width="9.140625" style="2"/>
    <col min="14593" max="14593" width="9.5703125" style="2" customWidth="1"/>
    <col min="14594" max="14594" width="5.140625" style="2" bestFit="1" customWidth="1"/>
    <col min="14595" max="14595" width="17.5703125" style="2" customWidth="1"/>
    <col min="14596" max="14596" width="8.28515625" style="2" customWidth="1"/>
    <col min="14597" max="14597" width="9.140625" style="2"/>
    <col min="14598" max="14598" width="13.7109375" style="2" customWidth="1"/>
    <col min="14599" max="14599" width="29.140625" style="2" customWidth="1"/>
    <col min="14600" max="14600" width="14.85546875" style="2" customWidth="1"/>
    <col min="14601" max="14601" width="9.28515625" style="2" customWidth="1"/>
    <col min="14602" max="14603" width="11.28515625" style="2" customWidth="1"/>
    <col min="14604" max="14604" width="3.42578125" style="2" customWidth="1"/>
    <col min="14605" max="14605" width="12.42578125" style="2" customWidth="1"/>
    <col min="14606" max="14606" width="5.140625" style="2" bestFit="1" customWidth="1"/>
    <col min="14607" max="14607" width="17.5703125" style="2" customWidth="1"/>
    <col min="14608" max="14608" width="8.28515625" style="2" customWidth="1"/>
    <col min="14609" max="14609" width="12.85546875" style="2" customWidth="1"/>
    <col min="14610" max="14610" width="10" style="2" customWidth="1"/>
    <col min="14611" max="14611" width="32.5703125" style="2" bestFit="1" customWidth="1"/>
    <col min="14612" max="14612" width="14.85546875" style="2" customWidth="1"/>
    <col min="14613" max="14613" width="9.28515625" style="2" customWidth="1"/>
    <col min="14614" max="14614" width="12" style="2" customWidth="1"/>
    <col min="14615" max="14615" width="11.28515625" style="2" customWidth="1"/>
    <col min="14616" max="14616" width="9.140625" style="2"/>
    <col min="14617" max="14617" width="8" style="2" customWidth="1"/>
    <col min="14618" max="14618" width="5.140625" style="2" bestFit="1" customWidth="1"/>
    <col min="14619" max="14619" width="17.5703125" style="2" customWidth="1"/>
    <col min="14620" max="14620" width="8.28515625" style="2" customWidth="1"/>
    <col min="14621" max="14621" width="9.140625" style="2"/>
    <col min="14622" max="14622" width="10" style="2" customWidth="1"/>
    <col min="14623" max="14623" width="39" style="2" bestFit="1" customWidth="1"/>
    <col min="14624" max="14624" width="14.85546875" style="2" customWidth="1"/>
    <col min="14625" max="14625" width="9.28515625" style="2" customWidth="1"/>
    <col min="14626" max="14626" width="12" style="2" customWidth="1"/>
    <col min="14627" max="14627" width="11.28515625" style="2" customWidth="1"/>
    <col min="14628" max="14848" width="9.140625" style="2"/>
    <col min="14849" max="14849" width="9.5703125" style="2" customWidth="1"/>
    <col min="14850" max="14850" width="5.140625" style="2" bestFit="1" customWidth="1"/>
    <col min="14851" max="14851" width="17.5703125" style="2" customWidth="1"/>
    <col min="14852" max="14852" width="8.28515625" style="2" customWidth="1"/>
    <col min="14853" max="14853" width="9.140625" style="2"/>
    <col min="14854" max="14854" width="13.7109375" style="2" customWidth="1"/>
    <col min="14855" max="14855" width="29.140625" style="2" customWidth="1"/>
    <col min="14856" max="14856" width="14.85546875" style="2" customWidth="1"/>
    <col min="14857" max="14857" width="9.28515625" style="2" customWidth="1"/>
    <col min="14858" max="14859" width="11.28515625" style="2" customWidth="1"/>
    <col min="14860" max="14860" width="3.42578125" style="2" customWidth="1"/>
    <col min="14861" max="14861" width="12.42578125" style="2" customWidth="1"/>
    <col min="14862" max="14862" width="5.140625" style="2" bestFit="1" customWidth="1"/>
    <col min="14863" max="14863" width="17.5703125" style="2" customWidth="1"/>
    <col min="14864" max="14864" width="8.28515625" style="2" customWidth="1"/>
    <col min="14865" max="14865" width="12.85546875" style="2" customWidth="1"/>
    <col min="14866" max="14866" width="10" style="2" customWidth="1"/>
    <col min="14867" max="14867" width="32.5703125" style="2" bestFit="1" customWidth="1"/>
    <col min="14868" max="14868" width="14.85546875" style="2" customWidth="1"/>
    <col min="14869" max="14869" width="9.28515625" style="2" customWidth="1"/>
    <col min="14870" max="14870" width="12" style="2" customWidth="1"/>
    <col min="14871" max="14871" width="11.28515625" style="2" customWidth="1"/>
    <col min="14872" max="14872" width="9.140625" style="2"/>
    <col min="14873" max="14873" width="8" style="2" customWidth="1"/>
    <col min="14874" max="14874" width="5.140625" style="2" bestFit="1" customWidth="1"/>
    <col min="14875" max="14875" width="17.5703125" style="2" customWidth="1"/>
    <col min="14876" max="14876" width="8.28515625" style="2" customWidth="1"/>
    <col min="14877" max="14877" width="9.140625" style="2"/>
    <col min="14878" max="14878" width="10" style="2" customWidth="1"/>
    <col min="14879" max="14879" width="39" style="2" bestFit="1" customWidth="1"/>
    <col min="14880" max="14880" width="14.85546875" style="2" customWidth="1"/>
    <col min="14881" max="14881" width="9.28515625" style="2" customWidth="1"/>
    <col min="14882" max="14882" width="12" style="2" customWidth="1"/>
    <col min="14883" max="14883" width="11.28515625" style="2" customWidth="1"/>
    <col min="14884" max="15104" width="9.140625" style="2"/>
    <col min="15105" max="15105" width="9.5703125" style="2" customWidth="1"/>
    <col min="15106" max="15106" width="5.140625" style="2" bestFit="1" customWidth="1"/>
    <col min="15107" max="15107" width="17.5703125" style="2" customWidth="1"/>
    <col min="15108" max="15108" width="8.28515625" style="2" customWidth="1"/>
    <col min="15109" max="15109" width="9.140625" style="2"/>
    <col min="15110" max="15110" width="13.7109375" style="2" customWidth="1"/>
    <col min="15111" max="15111" width="29.140625" style="2" customWidth="1"/>
    <col min="15112" max="15112" width="14.85546875" style="2" customWidth="1"/>
    <col min="15113" max="15113" width="9.28515625" style="2" customWidth="1"/>
    <col min="15114" max="15115" width="11.28515625" style="2" customWidth="1"/>
    <col min="15116" max="15116" width="3.42578125" style="2" customWidth="1"/>
    <col min="15117" max="15117" width="12.42578125" style="2" customWidth="1"/>
    <col min="15118" max="15118" width="5.140625" style="2" bestFit="1" customWidth="1"/>
    <col min="15119" max="15119" width="17.5703125" style="2" customWidth="1"/>
    <col min="15120" max="15120" width="8.28515625" style="2" customWidth="1"/>
    <col min="15121" max="15121" width="12.85546875" style="2" customWidth="1"/>
    <col min="15122" max="15122" width="10" style="2" customWidth="1"/>
    <col min="15123" max="15123" width="32.5703125" style="2" bestFit="1" customWidth="1"/>
    <col min="15124" max="15124" width="14.85546875" style="2" customWidth="1"/>
    <col min="15125" max="15125" width="9.28515625" style="2" customWidth="1"/>
    <col min="15126" max="15126" width="12" style="2" customWidth="1"/>
    <col min="15127" max="15127" width="11.28515625" style="2" customWidth="1"/>
    <col min="15128" max="15128" width="9.140625" style="2"/>
    <col min="15129" max="15129" width="8" style="2" customWidth="1"/>
    <col min="15130" max="15130" width="5.140625" style="2" bestFit="1" customWidth="1"/>
    <col min="15131" max="15131" width="17.5703125" style="2" customWidth="1"/>
    <col min="15132" max="15132" width="8.28515625" style="2" customWidth="1"/>
    <col min="15133" max="15133" width="9.140625" style="2"/>
    <col min="15134" max="15134" width="10" style="2" customWidth="1"/>
    <col min="15135" max="15135" width="39" style="2" bestFit="1" customWidth="1"/>
    <col min="15136" max="15136" width="14.85546875" style="2" customWidth="1"/>
    <col min="15137" max="15137" width="9.28515625" style="2" customWidth="1"/>
    <col min="15138" max="15138" width="12" style="2" customWidth="1"/>
    <col min="15139" max="15139" width="11.28515625" style="2" customWidth="1"/>
    <col min="15140" max="15360" width="9.140625" style="2"/>
    <col min="15361" max="15361" width="9.5703125" style="2" customWidth="1"/>
    <col min="15362" max="15362" width="5.140625" style="2" bestFit="1" customWidth="1"/>
    <col min="15363" max="15363" width="17.5703125" style="2" customWidth="1"/>
    <col min="15364" max="15364" width="8.28515625" style="2" customWidth="1"/>
    <col min="15365" max="15365" width="9.140625" style="2"/>
    <col min="15366" max="15366" width="13.7109375" style="2" customWidth="1"/>
    <col min="15367" max="15367" width="29.140625" style="2" customWidth="1"/>
    <col min="15368" max="15368" width="14.85546875" style="2" customWidth="1"/>
    <col min="15369" max="15369" width="9.28515625" style="2" customWidth="1"/>
    <col min="15370" max="15371" width="11.28515625" style="2" customWidth="1"/>
    <col min="15372" max="15372" width="3.42578125" style="2" customWidth="1"/>
    <col min="15373" max="15373" width="12.42578125" style="2" customWidth="1"/>
    <col min="15374" max="15374" width="5.140625" style="2" bestFit="1" customWidth="1"/>
    <col min="15375" max="15375" width="17.5703125" style="2" customWidth="1"/>
    <col min="15376" max="15376" width="8.28515625" style="2" customWidth="1"/>
    <col min="15377" max="15377" width="12.85546875" style="2" customWidth="1"/>
    <col min="15378" max="15378" width="10" style="2" customWidth="1"/>
    <col min="15379" max="15379" width="32.5703125" style="2" bestFit="1" customWidth="1"/>
    <col min="15380" max="15380" width="14.85546875" style="2" customWidth="1"/>
    <col min="15381" max="15381" width="9.28515625" style="2" customWidth="1"/>
    <col min="15382" max="15382" width="12" style="2" customWidth="1"/>
    <col min="15383" max="15383" width="11.28515625" style="2" customWidth="1"/>
    <col min="15384" max="15384" width="9.140625" style="2"/>
    <col min="15385" max="15385" width="8" style="2" customWidth="1"/>
    <col min="15386" max="15386" width="5.140625" style="2" bestFit="1" customWidth="1"/>
    <col min="15387" max="15387" width="17.5703125" style="2" customWidth="1"/>
    <col min="15388" max="15388" width="8.28515625" style="2" customWidth="1"/>
    <col min="15389" max="15389" width="9.140625" style="2"/>
    <col min="15390" max="15390" width="10" style="2" customWidth="1"/>
    <col min="15391" max="15391" width="39" style="2" bestFit="1" customWidth="1"/>
    <col min="15392" max="15392" width="14.85546875" style="2" customWidth="1"/>
    <col min="15393" max="15393" width="9.28515625" style="2" customWidth="1"/>
    <col min="15394" max="15394" width="12" style="2" customWidth="1"/>
    <col min="15395" max="15395" width="11.28515625" style="2" customWidth="1"/>
    <col min="15396" max="15616" width="9.140625" style="2"/>
    <col min="15617" max="15617" width="9.5703125" style="2" customWidth="1"/>
    <col min="15618" max="15618" width="5.140625" style="2" bestFit="1" customWidth="1"/>
    <col min="15619" max="15619" width="17.5703125" style="2" customWidth="1"/>
    <col min="15620" max="15620" width="8.28515625" style="2" customWidth="1"/>
    <col min="15621" max="15621" width="9.140625" style="2"/>
    <col min="15622" max="15622" width="13.7109375" style="2" customWidth="1"/>
    <col min="15623" max="15623" width="29.140625" style="2" customWidth="1"/>
    <col min="15624" max="15624" width="14.85546875" style="2" customWidth="1"/>
    <col min="15625" max="15625" width="9.28515625" style="2" customWidth="1"/>
    <col min="15626" max="15627" width="11.28515625" style="2" customWidth="1"/>
    <col min="15628" max="15628" width="3.42578125" style="2" customWidth="1"/>
    <col min="15629" max="15629" width="12.42578125" style="2" customWidth="1"/>
    <col min="15630" max="15630" width="5.140625" style="2" bestFit="1" customWidth="1"/>
    <col min="15631" max="15631" width="17.5703125" style="2" customWidth="1"/>
    <col min="15632" max="15632" width="8.28515625" style="2" customWidth="1"/>
    <col min="15633" max="15633" width="12.85546875" style="2" customWidth="1"/>
    <col min="15634" max="15634" width="10" style="2" customWidth="1"/>
    <col min="15635" max="15635" width="32.5703125" style="2" bestFit="1" customWidth="1"/>
    <col min="15636" max="15636" width="14.85546875" style="2" customWidth="1"/>
    <col min="15637" max="15637" width="9.28515625" style="2" customWidth="1"/>
    <col min="15638" max="15638" width="12" style="2" customWidth="1"/>
    <col min="15639" max="15639" width="11.28515625" style="2" customWidth="1"/>
    <col min="15640" max="15640" width="9.140625" style="2"/>
    <col min="15641" max="15641" width="8" style="2" customWidth="1"/>
    <col min="15642" max="15642" width="5.140625" style="2" bestFit="1" customWidth="1"/>
    <col min="15643" max="15643" width="17.5703125" style="2" customWidth="1"/>
    <col min="15644" max="15644" width="8.28515625" style="2" customWidth="1"/>
    <col min="15645" max="15645" width="9.140625" style="2"/>
    <col min="15646" max="15646" width="10" style="2" customWidth="1"/>
    <col min="15647" max="15647" width="39" style="2" bestFit="1" customWidth="1"/>
    <col min="15648" max="15648" width="14.85546875" style="2" customWidth="1"/>
    <col min="15649" max="15649" width="9.28515625" style="2" customWidth="1"/>
    <col min="15650" max="15650" width="12" style="2" customWidth="1"/>
    <col min="15651" max="15651" width="11.28515625" style="2" customWidth="1"/>
    <col min="15652" max="15872" width="9.140625" style="2"/>
    <col min="15873" max="15873" width="9.5703125" style="2" customWidth="1"/>
    <col min="15874" max="15874" width="5.140625" style="2" bestFit="1" customWidth="1"/>
    <col min="15875" max="15875" width="17.5703125" style="2" customWidth="1"/>
    <col min="15876" max="15876" width="8.28515625" style="2" customWidth="1"/>
    <col min="15877" max="15877" width="9.140625" style="2"/>
    <col min="15878" max="15878" width="13.7109375" style="2" customWidth="1"/>
    <col min="15879" max="15879" width="29.140625" style="2" customWidth="1"/>
    <col min="15880" max="15880" width="14.85546875" style="2" customWidth="1"/>
    <col min="15881" max="15881" width="9.28515625" style="2" customWidth="1"/>
    <col min="15882" max="15883" width="11.28515625" style="2" customWidth="1"/>
    <col min="15884" max="15884" width="3.42578125" style="2" customWidth="1"/>
    <col min="15885" max="15885" width="12.42578125" style="2" customWidth="1"/>
    <col min="15886" max="15886" width="5.140625" style="2" bestFit="1" customWidth="1"/>
    <col min="15887" max="15887" width="17.5703125" style="2" customWidth="1"/>
    <col min="15888" max="15888" width="8.28515625" style="2" customWidth="1"/>
    <col min="15889" max="15889" width="12.85546875" style="2" customWidth="1"/>
    <col min="15890" max="15890" width="10" style="2" customWidth="1"/>
    <col min="15891" max="15891" width="32.5703125" style="2" bestFit="1" customWidth="1"/>
    <col min="15892" max="15892" width="14.85546875" style="2" customWidth="1"/>
    <col min="15893" max="15893" width="9.28515625" style="2" customWidth="1"/>
    <col min="15894" max="15894" width="12" style="2" customWidth="1"/>
    <col min="15895" max="15895" width="11.28515625" style="2" customWidth="1"/>
    <col min="15896" max="15896" width="9.140625" style="2"/>
    <col min="15897" max="15897" width="8" style="2" customWidth="1"/>
    <col min="15898" max="15898" width="5.140625" style="2" bestFit="1" customWidth="1"/>
    <col min="15899" max="15899" width="17.5703125" style="2" customWidth="1"/>
    <col min="15900" max="15900" width="8.28515625" style="2" customWidth="1"/>
    <col min="15901" max="15901" width="9.140625" style="2"/>
    <col min="15902" max="15902" width="10" style="2" customWidth="1"/>
    <col min="15903" max="15903" width="39" style="2" bestFit="1" customWidth="1"/>
    <col min="15904" max="15904" width="14.85546875" style="2" customWidth="1"/>
    <col min="15905" max="15905" width="9.28515625" style="2" customWidth="1"/>
    <col min="15906" max="15906" width="12" style="2" customWidth="1"/>
    <col min="15907" max="15907" width="11.28515625" style="2" customWidth="1"/>
    <col min="15908" max="16128" width="9.140625" style="2"/>
    <col min="16129" max="16129" width="9.5703125" style="2" customWidth="1"/>
    <col min="16130" max="16130" width="5.140625" style="2" bestFit="1" customWidth="1"/>
    <col min="16131" max="16131" width="17.5703125" style="2" customWidth="1"/>
    <col min="16132" max="16132" width="8.28515625" style="2" customWidth="1"/>
    <col min="16133" max="16133" width="9.140625" style="2"/>
    <col min="16134" max="16134" width="13.7109375" style="2" customWidth="1"/>
    <col min="16135" max="16135" width="29.140625" style="2" customWidth="1"/>
    <col min="16136" max="16136" width="14.85546875" style="2" customWidth="1"/>
    <col min="16137" max="16137" width="9.28515625" style="2" customWidth="1"/>
    <col min="16138" max="16139" width="11.28515625" style="2" customWidth="1"/>
    <col min="16140" max="16140" width="3.42578125" style="2" customWidth="1"/>
    <col min="16141" max="16141" width="12.42578125" style="2" customWidth="1"/>
    <col min="16142" max="16142" width="5.140625" style="2" bestFit="1" customWidth="1"/>
    <col min="16143" max="16143" width="17.5703125" style="2" customWidth="1"/>
    <col min="16144" max="16144" width="8.28515625" style="2" customWidth="1"/>
    <col min="16145" max="16145" width="12.85546875" style="2" customWidth="1"/>
    <col min="16146" max="16146" width="10" style="2" customWidth="1"/>
    <col min="16147" max="16147" width="32.5703125" style="2" bestFit="1" customWidth="1"/>
    <col min="16148" max="16148" width="14.85546875" style="2" customWidth="1"/>
    <col min="16149" max="16149" width="9.28515625" style="2" customWidth="1"/>
    <col min="16150" max="16150" width="12" style="2" customWidth="1"/>
    <col min="16151" max="16151" width="11.28515625" style="2" customWidth="1"/>
    <col min="16152" max="16152" width="9.140625" style="2"/>
    <col min="16153" max="16153" width="8" style="2" customWidth="1"/>
    <col min="16154" max="16154" width="5.140625" style="2" bestFit="1" customWidth="1"/>
    <col min="16155" max="16155" width="17.5703125" style="2" customWidth="1"/>
    <col min="16156" max="16156" width="8.28515625" style="2" customWidth="1"/>
    <col min="16157" max="16157" width="9.140625" style="2"/>
    <col min="16158" max="16158" width="10" style="2" customWidth="1"/>
    <col min="16159" max="16159" width="39" style="2" bestFit="1" customWidth="1"/>
    <col min="16160" max="16160" width="14.85546875" style="2" customWidth="1"/>
    <col min="16161" max="16161" width="9.28515625" style="2" customWidth="1"/>
    <col min="16162" max="16162" width="12" style="2" customWidth="1"/>
    <col min="16163" max="16163" width="11.28515625" style="2" customWidth="1"/>
    <col min="16164" max="16384" width="9.140625" style="2"/>
  </cols>
  <sheetData>
    <row r="1" spans="1:59" ht="24" customHeight="1" x14ac:dyDescent="0.25">
      <c r="A1" s="1" t="s">
        <v>0</v>
      </c>
      <c r="H1" s="1" t="s">
        <v>1</v>
      </c>
      <c r="M1" s="1" t="s">
        <v>2</v>
      </c>
      <c r="T1" s="1" t="s">
        <v>1</v>
      </c>
      <c r="Y1" s="1" t="s">
        <v>3</v>
      </c>
      <c r="AF1" s="1" t="s">
        <v>1</v>
      </c>
      <c r="AK1" s="1" t="s">
        <v>49</v>
      </c>
      <c r="AR1" s="1" t="s">
        <v>1</v>
      </c>
      <c r="AW1" s="1" t="s">
        <v>137</v>
      </c>
      <c r="BD1" s="1" t="s">
        <v>1</v>
      </c>
    </row>
    <row r="2" spans="1:59" ht="94.5" x14ac:dyDescent="0.25">
      <c r="A2" s="4" t="s">
        <v>4</v>
      </c>
      <c r="B2" s="4" t="s">
        <v>5</v>
      </c>
      <c r="C2" s="5" t="s">
        <v>6</v>
      </c>
      <c r="D2" s="6" t="s">
        <v>7</v>
      </c>
      <c r="E2" s="6" t="s">
        <v>8</v>
      </c>
      <c r="F2" s="5" t="s">
        <v>6</v>
      </c>
      <c r="G2" s="44" t="s">
        <v>9</v>
      </c>
      <c r="H2" s="9" t="s">
        <v>6</v>
      </c>
      <c r="I2" s="5" t="s">
        <v>89</v>
      </c>
      <c r="J2" s="5" t="s">
        <v>90</v>
      </c>
      <c r="K2" s="5" t="s">
        <v>91</v>
      </c>
      <c r="M2" s="4" t="s">
        <v>4</v>
      </c>
      <c r="N2" s="4" t="s">
        <v>5</v>
      </c>
      <c r="O2" s="5" t="s">
        <v>6</v>
      </c>
      <c r="P2" s="6" t="s">
        <v>7</v>
      </c>
      <c r="Q2" s="6" t="s">
        <v>8</v>
      </c>
      <c r="R2" s="5" t="s">
        <v>6</v>
      </c>
      <c r="S2" s="44" t="s">
        <v>9</v>
      </c>
      <c r="T2" s="5" t="s">
        <v>6</v>
      </c>
      <c r="U2" s="5" t="s">
        <v>89</v>
      </c>
      <c r="V2" s="5" t="s">
        <v>90</v>
      </c>
      <c r="W2" s="5" t="s">
        <v>91</v>
      </c>
      <c r="Y2" s="4" t="s">
        <v>4</v>
      </c>
      <c r="Z2" s="4" t="s">
        <v>5</v>
      </c>
      <c r="AA2" s="5" t="s">
        <v>6</v>
      </c>
      <c r="AB2" s="6" t="s">
        <v>7</v>
      </c>
      <c r="AC2" s="6" t="s">
        <v>8</v>
      </c>
      <c r="AD2" s="5" t="s">
        <v>6</v>
      </c>
      <c r="AE2" s="44" t="s">
        <v>9</v>
      </c>
      <c r="AF2" s="5" t="s">
        <v>6</v>
      </c>
      <c r="AG2" s="5" t="s">
        <v>89</v>
      </c>
      <c r="AH2" s="5" t="s">
        <v>90</v>
      </c>
      <c r="AI2" s="5" t="s">
        <v>91</v>
      </c>
      <c r="AK2" s="4" t="s">
        <v>4</v>
      </c>
      <c r="AL2" s="4" t="s">
        <v>5</v>
      </c>
      <c r="AM2" s="5" t="s">
        <v>6</v>
      </c>
      <c r="AN2" s="6" t="s">
        <v>7</v>
      </c>
      <c r="AO2" s="6" t="s">
        <v>8</v>
      </c>
      <c r="AP2" s="5" t="s">
        <v>9</v>
      </c>
      <c r="AR2" s="5" t="s">
        <v>6</v>
      </c>
      <c r="AS2" s="5" t="s">
        <v>89</v>
      </c>
      <c r="AT2" s="5" t="s">
        <v>138</v>
      </c>
      <c r="AU2" s="5" t="s">
        <v>139</v>
      </c>
      <c r="AW2" s="4" t="s">
        <v>4</v>
      </c>
      <c r="AX2" s="4" t="s">
        <v>5</v>
      </c>
      <c r="AY2" s="5" t="s">
        <v>6</v>
      </c>
      <c r="AZ2" s="6" t="s">
        <v>7</v>
      </c>
      <c r="BA2" s="6" t="s">
        <v>8</v>
      </c>
      <c r="BB2" s="5" t="s">
        <v>6</v>
      </c>
      <c r="BD2" s="5" t="s">
        <v>6</v>
      </c>
      <c r="BE2" s="5" t="s">
        <v>89</v>
      </c>
      <c r="BF2" s="5" t="s">
        <v>140</v>
      </c>
      <c r="BG2" s="5" t="s">
        <v>141</v>
      </c>
    </row>
    <row r="3" spans="1:59" ht="31.5" x14ac:dyDescent="0.3">
      <c r="A3" s="10" t="s">
        <v>92</v>
      </c>
      <c r="B3" s="11">
        <v>1</v>
      </c>
      <c r="C3" s="12" t="s">
        <v>45</v>
      </c>
      <c r="D3" s="13">
        <v>84</v>
      </c>
      <c r="E3" s="14">
        <v>59.7</v>
      </c>
      <c r="F3" s="31" t="s">
        <v>28</v>
      </c>
      <c r="G3" s="36" t="s">
        <v>93</v>
      </c>
      <c r="H3" s="21" t="s">
        <v>45</v>
      </c>
      <c r="I3" s="18">
        <v>396</v>
      </c>
      <c r="J3" s="18">
        <v>396</v>
      </c>
      <c r="K3" s="19">
        <f>410+E31+E32+E30</f>
        <v>646.5</v>
      </c>
      <c r="M3" s="10" t="s">
        <v>92</v>
      </c>
      <c r="N3" s="11">
        <v>1</v>
      </c>
      <c r="O3" s="12"/>
      <c r="P3" s="13"/>
      <c r="Q3" s="55"/>
      <c r="R3" s="40"/>
      <c r="S3" s="36" t="s">
        <v>94</v>
      </c>
      <c r="T3" s="21" t="s">
        <v>20</v>
      </c>
      <c r="U3" s="18">
        <v>1950</v>
      </c>
      <c r="V3" s="18">
        <v>1950</v>
      </c>
      <c r="W3" s="19">
        <f>Q17+Q18+Q19+Q20+Q21+Q22+Q23+Q24</f>
        <v>1110.9099999999999</v>
      </c>
      <c r="X3" s="56"/>
      <c r="Y3" s="10" t="s">
        <v>92</v>
      </c>
      <c r="Z3" s="11">
        <v>1</v>
      </c>
      <c r="AA3" s="12"/>
      <c r="AB3" s="13"/>
      <c r="AC3" s="22"/>
      <c r="AD3" s="23"/>
      <c r="AE3" s="36"/>
      <c r="AF3" s="17" t="s">
        <v>63</v>
      </c>
      <c r="AG3" s="18">
        <v>1500</v>
      </c>
      <c r="AH3" s="18">
        <v>1500</v>
      </c>
      <c r="AI3" s="57">
        <v>1498</v>
      </c>
      <c r="AK3" s="10" t="s">
        <v>92</v>
      </c>
      <c r="AL3" s="11">
        <v>1</v>
      </c>
      <c r="AM3" s="25" t="s">
        <v>52</v>
      </c>
      <c r="AN3" s="25">
        <v>20</v>
      </c>
      <c r="AO3" s="45">
        <v>39.01</v>
      </c>
      <c r="AP3" s="40"/>
      <c r="AR3" s="17" t="s">
        <v>52</v>
      </c>
      <c r="AS3" s="18">
        <v>555</v>
      </c>
      <c r="AT3" s="18">
        <v>555</v>
      </c>
      <c r="AU3" s="19">
        <f>388+AO30+AO31+AO32</f>
        <v>531.72</v>
      </c>
      <c r="AW3" s="10" t="s">
        <v>92</v>
      </c>
      <c r="AX3" s="11">
        <v>1</v>
      </c>
      <c r="AY3" s="25"/>
      <c r="AZ3" s="25"/>
      <c r="BA3" s="22"/>
      <c r="BB3" s="23"/>
      <c r="BD3" s="17"/>
      <c r="BE3" s="18"/>
      <c r="BF3" s="18"/>
      <c r="BG3" s="19"/>
    </row>
    <row r="4" spans="1:59" ht="39" customHeight="1" x14ac:dyDescent="0.3">
      <c r="A4" s="24"/>
      <c r="B4" s="11">
        <v>2</v>
      </c>
      <c r="C4" s="12"/>
      <c r="D4" s="13">
        <v>84</v>
      </c>
      <c r="E4" s="14">
        <v>44.774999999999999</v>
      </c>
      <c r="F4" s="31" t="s">
        <v>28</v>
      </c>
      <c r="G4" s="58" t="s">
        <v>95</v>
      </c>
      <c r="H4" s="21" t="s">
        <v>96</v>
      </c>
      <c r="I4" s="18">
        <v>180</v>
      </c>
      <c r="J4" s="18">
        <v>180</v>
      </c>
      <c r="K4" s="19">
        <v>220</v>
      </c>
      <c r="M4" s="24"/>
      <c r="N4" s="11">
        <v>2</v>
      </c>
      <c r="O4" s="25"/>
      <c r="P4" s="13"/>
      <c r="Q4" s="59"/>
      <c r="R4" s="40"/>
      <c r="S4" s="36"/>
      <c r="T4" s="21" t="s">
        <v>97</v>
      </c>
      <c r="U4" s="18">
        <v>480</v>
      </c>
      <c r="V4" s="18">
        <v>480</v>
      </c>
      <c r="W4" s="19">
        <f>Q26+Q27+Q28+Q29</f>
        <v>430.4</v>
      </c>
      <c r="Y4" s="24"/>
      <c r="Z4" s="11">
        <v>2</v>
      </c>
      <c r="AA4" s="12" t="s">
        <v>63</v>
      </c>
      <c r="AB4" s="13">
        <v>100</v>
      </c>
      <c r="AC4" s="14">
        <v>57</v>
      </c>
      <c r="AD4" s="23" t="s">
        <v>63</v>
      </c>
      <c r="AE4" s="50" t="s">
        <v>98</v>
      </c>
      <c r="AF4" s="17" t="s">
        <v>63</v>
      </c>
      <c r="AG4" s="18">
        <v>1000</v>
      </c>
      <c r="AH4" s="18">
        <v>1000</v>
      </c>
      <c r="AI4" s="57">
        <f>AC21+AC22+AC23+AC24+AC25</f>
        <v>949.56999999999994</v>
      </c>
      <c r="AK4" s="24"/>
      <c r="AL4" s="11">
        <v>2</v>
      </c>
      <c r="AM4" s="25"/>
      <c r="AN4" s="25">
        <v>55</v>
      </c>
      <c r="AO4" s="45">
        <v>41.29</v>
      </c>
      <c r="AP4" s="40"/>
      <c r="AR4" s="17"/>
      <c r="AS4" s="18"/>
      <c r="AT4" s="18"/>
      <c r="AU4" s="19"/>
      <c r="AW4" s="24"/>
      <c r="AX4" s="11">
        <v>2</v>
      </c>
      <c r="AY4" s="25"/>
      <c r="AZ4" s="25"/>
      <c r="BA4" s="22"/>
      <c r="BB4" s="23"/>
      <c r="BD4" s="17"/>
      <c r="BE4" s="18"/>
      <c r="BF4" s="18"/>
      <c r="BG4" s="19"/>
    </row>
    <row r="5" spans="1:59" ht="60.75" customHeight="1" x14ac:dyDescent="0.3">
      <c r="A5" s="24"/>
      <c r="B5" s="11">
        <v>3</v>
      </c>
      <c r="C5" s="12"/>
      <c r="D5" s="13">
        <v>84</v>
      </c>
      <c r="E5" s="14">
        <v>67.162499999999994</v>
      </c>
      <c r="F5" s="31" t="s">
        <v>28</v>
      </c>
      <c r="G5" s="50" t="s">
        <v>99</v>
      </c>
      <c r="H5" s="21" t="s">
        <v>100</v>
      </c>
      <c r="I5" s="18">
        <v>600</v>
      </c>
      <c r="J5" s="18">
        <v>600</v>
      </c>
      <c r="K5" s="19">
        <v>567</v>
      </c>
      <c r="M5" s="24"/>
      <c r="N5" s="11">
        <v>3</v>
      </c>
      <c r="O5" s="25"/>
      <c r="P5" s="13"/>
      <c r="Q5" s="59"/>
      <c r="R5" s="40"/>
      <c r="S5" s="36"/>
      <c r="T5" s="21" t="s">
        <v>17</v>
      </c>
      <c r="U5" s="18"/>
      <c r="V5" s="18"/>
      <c r="W5" s="19">
        <f>Q30+Q31+Q32</f>
        <v>429.32</v>
      </c>
      <c r="Y5" s="24"/>
      <c r="Z5" s="11">
        <v>3</v>
      </c>
      <c r="AA5" s="25" t="s">
        <v>101</v>
      </c>
      <c r="AB5" s="13">
        <v>400</v>
      </c>
      <c r="AC5" s="14">
        <v>56</v>
      </c>
      <c r="AD5" s="23" t="s">
        <v>63</v>
      </c>
      <c r="AE5" s="50" t="s">
        <v>102</v>
      </c>
      <c r="AF5" s="17" t="s">
        <v>17</v>
      </c>
      <c r="AG5" s="18">
        <v>1300</v>
      </c>
      <c r="AH5" s="18">
        <v>1300</v>
      </c>
      <c r="AI5" s="57">
        <v>925</v>
      </c>
      <c r="AK5" s="24"/>
      <c r="AL5" s="11">
        <v>3</v>
      </c>
      <c r="AM5" s="25"/>
      <c r="AN5" s="25">
        <v>55</v>
      </c>
      <c r="AO5" s="45">
        <v>51.3</v>
      </c>
      <c r="AP5" s="40"/>
      <c r="AR5" s="17"/>
      <c r="AS5" s="18"/>
      <c r="AT5" s="18"/>
      <c r="AU5" s="19"/>
      <c r="AW5" s="24"/>
      <c r="AX5" s="11">
        <v>3</v>
      </c>
      <c r="AY5" s="25"/>
      <c r="AZ5" s="25"/>
      <c r="BA5" s="22"/>
      <c r="BB5" s="23"/>
      <c r="BD5" s="17"/>
      <c r="BE5" s="18"/>
      <c r="BF5" s="18"/>
      <c r="BG5" s="19"/>
    </row>
    <row r="6" spans="1:59" ht="31.5" x14ac:dyDescent="0.25">
      <c r="A6" s="24"/>
      <c r="B6" s="11">
        <v>4</v>
      </c>
      <c r="C6" s="12"/>
      <c r="D6" s="13">
        <v>84</v>
      </c>
      <c r="E6" s="14">
        <v>89.55</v>
      </c>
      <c r="F6" s="31" t="s">
        <v>28</v>
      </c>
      <c r="G6" s="20"/>
      <c r="H6" s="21" t="s">
        <v>22</v>
      </c>
      <c r="I6" s="18">
        <v>120</v>
      </c>
      <c r="J6" s="18">
        <v>120</v>
      </c>
      <c r="K6" s="19">
        <v>142</v>
      </c>
      <c r="M6" s="24"/>
      <c r="N6" s="11">
        <v>4</v>
      </c>
      <c r="O6" s="12"/>
      <c r="P6" s="13"/>
      <c r="Q6" s="55"/>
      <c r="R6" s="40"/>
      <c r="S6" s="36"/>
      <c r="T6" s="21"/>
      <c r="U6" s="18"/>
      <c r="V6" s="18"/>
      <c r="W6" s="19"/>
      <c r="Y6" s="24"/>
      <c r="Z6" s="11">
        <v>4</v>
      </c>
      <c r="AA6" s="25"/>
      <c r="AB6" s="13">
        <v>400</v>
      </c>
      <c r="AC6" s="14">
        <v>333.7</v>
      </c>
      <c r="AD6" s="23" t="s">
        <v>63</v>
      </c>
      <c r="AE6" s="36" t="s">
        <v>32</v>
      </c>
      <c r="AF6" s="17"/>
      <c r="AG6" s="18"/>
      <c r="AH6" s="18"/>
      <c r="AI6" s="19"/>
      <c r="AK6" s="24"/>
      <c r="AL6" s="11">
        <v>4</v>
      </c>
      <c r="AM6" s="25"/>
      <c r="AN6" s="25">
        <v>55</v>
      </c>
      <c r="AO6" s="45">
        <v>51.05</v>
      </c>
      <c r="AP6" s="40"/>
      <c r="AR6" s="17"/>
      <c r="AS6" s="18"/>
      <c r="AT6" s="18"/>
      <c r="AU6" s="19"/>
      <c r="AW6" s="24"/>
      <c r="AX6" s="11">
        <v>4</v>
      </c>
      <c r="AY6" s="25"/>
      <c r="AZ6" s="25"/>
      <c r="BA6" s="22"/>
      <c r="BB6" s="23"/>
      <c r="BD6" s="17"/>
      <c r="BE6" s="18"/>
      <c r="BF6" s="18"/>
      <c r="BG6" s="19"/>
    </row>
    <row r="7" spans="1:59" ht="18" x14ac:dyDescent="0.25">
      <c r="A7" s="24"/>
      <c r="B7" s="28">
        <v>5</v>
      </c>
      <c r="C7" s="12"/>
      <c r="D7" s="13">
        <v>60</v>
      </c>
      <c r="E7" s="14">
        <v>89.55</v>
      </c>
      <c r="F7" s="31" t="s">
        <v>28</v>
      </c>
      <c r="G7" s="20"/>
      <c r="H7" s="21" t="s">
        <v>37</v>
      </c>
      <c r="I7" s="18">
        <v>630</v>
      </c>
      <c r="J7" s="18">
        <v>630</v>
      </c>
      <c r="K7" s="19">
        <f>60+82.5+E23+E24+E25+E26+E27+E28+E29</f>
        <v>621</v>
      </c>
      <c r="M7" s="24"/>
      <c r="N7" s="28">
        <v>5</v>
      </c>
      <c r="O7" s="25"/>
      <c r="P7" s="13"/>
      <c r="Q7" s="55"/>
      <c r="R7" s="60"/>
      <c r="S7" s="36"/>
      <c r="T7" s="21"/>
      <c r="U7" s="18"/>
      <c r="V7" s="18"/>
      <c r="W7" s="20"/>
      <c r="Y7" s="24"/>
      <c r="Z7" s="28">
        <v>5</v>
      </c>
      <c r="AA7" s="12"/>
      <c r="AB7" s="13">
        <v>400</v>
      </c>
      <c r="AC7" s="14">
        <v>380.5</v>
      </c>
      <c r="AD7" s="23" t="s">
        <v>63</v>
      </c>
      <c r="AE7" s="36"/>
      <c r="AF7" s="17"/>
      <c r="AG7" s="18"/>
      <c r="AH7" s="18"/>
      <c r="AI7" s="19"/>
      <c r="AK7" s="24"/>
      <c r="AL7" s="28">
        <v>5</v>
      </c>
      <c r="AM7" s="25"/>
      <c r="AN7" s="25">
        <v>55</v>
      </c>
      <c r="AO7" s="45">
        <v>51.21</v>
      </c>
      <c r="AP7" s="60"/>
      <c r="AR7" s="17"/>
      <c r="AS7" s="18"/>
      <c r="AT7" s="18"/>
      <c r="AU7" s="20"/>
      <c r="AW7" s="24"/>
      <c r="AX7" s="28">
        <v>5</v>
      </c>
      <c r="AY7" s="25"/>
      <c r="AZ7" s="25"/>
      <c r="BA7" s="22"/>
      <c r="BB7" s="23"/>
      <c r="BD7" s="17"/>
      <c r="BE7" s="18"/>
      <c r="BF7" s="18"/>
      <c r="BG7" s="19"/>
    </row>
    <row r="8" spans="1:59" ht="47.25" x14ac:dyDescent="0.25">
      <c r="A8" s="24"/>
      <c r="B8" s="28">
        <v>6</v>
      </c>
      <c r="C8" s="12"/>
      <c r="D8" s="13"/>
      <c r="E8" s="14">
        <v>59.7</v>
      </c>
      <c r="F8" s="31" t="s">
        <v>28</v>
      </c>
      <c r="G8" s="20"/>
      <c r="H8" s="21" t="s">
        <v>103</v>
      </c>
      <c r="I8" s="18">
        <v>180</v>
      </c>
      <c r="J8" s="18">
        <v>180</v>
      </c>
      <c r="K8" s="20"/>
      <c r="M8" s="24"/>
      <c r="N8" s="28">
        <v>6</v>
      </c>
      <c r="O8" s="25"/>
      <c r="P8" s="13"/>
      <c r="Q8" s="59"/>
      <c r="R8" s="60"/>
      <c r="S8" s="36"/>
      <c r="T8" s="21"/>
      <c r="U8" s="18"/>
      <c r="V8" s="18"/>
      <c r="W8" s="20"/>
      <c r="Y8" s="24"/>
      <c r="Z8" s="28">
        <v>6</v>
      </c>
      <c r="AA8" s="25"/>
      <c r="AB8" s="13">
        <v>200</v>
      </c>
      <c r="AC8" s="14">
        <v>384.4</v>
      </c>
      <c r="AD8" s="23" t="s">
        <v>63</v>
      </c>
      <c r="AE8" s="36"/>
      <c r="AF8" s="17"/>
      <c r="AG8" s="18"/>
      <c r="AH8" s="18"/>
      <c r="AI8" s="20"/>
      <c r="AK8" s="24"/>
      <c r="AL8" s="28">
        <v>6</v>
      </c>
      <c r="AM8" s="25"/>
      <c r="AN8" s="25">
        <v>55</v>
      </c>
      <c r="AO8" s="45">
        <v>49.14</v>
      </c>
      <c r="AP8" s="67" t="s">
        <v>142</v>
      </c>
      <c r="AR8" s="17"/>
      <c r="AS8" s="18"/>
      <c r="AT8" s="18"/>
      <c r="AU8" s="20"/>
      <c r="AW8" s="24"/>
      <c r="AX8" s="28">
        <v>6</v>
      </c>
      <c r="AY8" s="25"/>
      <c r="AZ8" s="25"/>
      <c r="BA8" s="22"/>
      <c r="BB8" s="23"/>
      <c r="BD8" s="17"/>
      <c r="BE8" s="18"/>
      <c r="BF8" s="18"/>
      <c r="BG8" s="20"/>
    </row>
    <row r="9" spans="1:59" ht="36" x14ac:dyDescent="0.25">
      <c r="A9" s="24"/>
      <c r="B9" s="28">
        <v>7</v>
      </c>
      <c r="C9" s="32" t="s">
        <v>104</v>
      </c>
      <c r="D9" s="33">
        <v>100</v>
      </c>
      <c r="E9" s="14"/>
      <c r="F9" s="31"/>
      <c r="G9" s="50" t="s">
        <v>105</v>
      </c>
      <c r="H9" s="21" t="s">
        <v>31</v>
      </c>
      <c r="I9" s="18">
        <f>SUM(I3:I8)</f>
        <v>2106</v>
      </c>
      <c r="J9" s="18">
        <f>SUM(J3:J8)</f>
        <v>2106</v>
      </c>
      <c r="K9" s="18">
        <f>SUM(K3:K8)</f>
        <v>2196.5</v>
      </c>
      <c r="M9" s="24"/>
      <c r="N9" s="28">
        <v>7</v>
      </c>
      <c r="O9" s="25"/>
      <c r="P9" s="13"/>
      <c r="Q9" s="55"/>
      <c r="R9" s="40"/>
      <c r="S9" s="36"/>
      <c r="T9" s="21" t="s">
        <v>31</v>
      </c>
      <c r="U9" s="18">
        <f>SUM(U3:U8)</f>
        <v>2430</v>
      </c>
      <c r="V9" s="18">
        <f>SUM(V3:V8)</f>
        <v>2430</v>
      </c>
      <c r="W9" s="18">
        <f>SUM(W3:W8)</f>
        <v>1970.6299999999999</v>
      </c>
      <c r="Y9" s="24"/>
      <c r="Z9" s="28">
        <v>7</v>
      </c>
      <c r="AA9" s="25"/>
      <c r="AB9" s="13"/>
      <c r="AC9" s="14">
        <v>286</v>
      </c>
      <c r="AD9" s="23" t="s">
        <v>63</v>
      </c>
      <c r="AE9" s="36" t="s">
        <v>69</v>
      </c>
      <c r="AF9" s="17" t="s">
        <v>31</v>
      </c>
      <c r="AG9" s="18">
        <f>SUM(AG3:AG8)</f>
        <v>3800</v>
      </c>
      <c r="AH9" s="18">
        <f>SUM(AH3:AH8)</f>
        <v>3800</v>
      </c>
      <c r="AI9" s="18">
        <f>SUM(AI3:AI8)</f>
        <v>3372.5699999999997</v>
      </c>
      <c r="AK9" s="24"/>
      <c r="AL9" s="28">
        <v>7</v>
      </c>
      <c r="AM9" s="25"/>
      <c r="AN9" s="25">
        <v>55</v>
      </c>
      <c r="AO9" s="45">
        <v>39.5</v>
      </c>
      <c r="AP9" s="40"/>
      <c r="AR9" s="17" t="s">
        <v>31</v>
      </c>
      <c r="AS9" s="18">
        <f>SUM(AS3:AS8)</f>
        <v>555</v>
      </c>
      <c r="AT9" s="18">
        <f>SUM(AT3:AT8)</f>
        <v>555</v>
      </c>
      <c r="AU9" s="18">
        <f>SUM(AU3:AU8)</f>
        <v>531.72</v>
      </c>
      <c r="AW9" s="24"/>
      <c r="AX9" s="28">
        <v>7</v>
      </c>
      <c r="AY9" s="25"/>
      <c r="AZ9" s="25"/>
      <c r="BA9" s="22"/>
      <c r="BB9" s="23"/>
      <c r="BD9" s="17" t="s">
        <v>31</v>
      </c>
      <c r="BE9" s="18">
        <f>SUM(BE3:BE8)</f>
        <v>0</v>
      </c>
      <c r="BF9" s="18">
        <f>SUM(BF3:BF8)</f>
        <v>0</v>
      </c>
      <c r="BG9" s="18">
        <f>SUM(BG3:BG8)</f>
        <v>0</v>
      </c>
    </row>
    <row r="10" spans="1:59" ht="18" x14ac:dyDescent="0.25">
      <c r="A10" s="24"/>
      <c r="B10" s="28">
        <v>8</v>
      </c>
      <c r="C10" s="32"/>
      <c r="D10" s="33">
        <v>80</v>
      </c>
      <c r="E10" s="14">
        <v>59.7</v>
      </c>
      <c r="F10" s="31" t="s">
        <v>106</v>
      </c>
      <c r="G10" s="20"/>
      <c r="M10" s="24"/>
      <c r="N10" s="28">
        <v>8</v>
      </c>
      <c r="O10" s="25"/>
      <c r="P10" s="13"/>
      <c r="Q10" s="55"/>
      <c r="R10" s="40"/>
      <c r="S10" s="36"/>
      <c r="Y10" s="24"/>
      <c r="Z10" s="28">
        <v>8</v>
      </c>
      <c r="AA10" s="25"/>
      <c r="AB10" s="13"/>
      <c r="AC10" s="14"/>
      <c r="AD10" s="23"/>
      <c r="AE10" s="36"/>
      <c r="AK10" s="24"/>
      <c r="AL10" s="28">
        <v>8</v>
      </c>
      <c r="AM10" s="25"/>
      <c r="AN10" s="25"/>
      <c r="AO10" s="45">
        <v>47.55</v>
      </c>
      <c r="AP10" s="40"/>
      <c r="AW10" s="24"/>
      <c r="AX10" s="28">
        <v>8</v>
      </c>
      <c r="AY10" s="25"/>
      <c r="AZ10" s="25"/>
      <c r="BA10" s="22"/>
      <c r="BB10" s="23"/>
    </row>
    <row r="11" spans="1:59" ht="18" x14ac:dyDescent="0.25">
      <c r="A11" s="24"/>
      <c r="B11" s="28">
        <v>9</v>
      </c>
      <c r="C11" s="12" t="s">
        <v>107</v>
      </c>
      <c r="D11" s="13">
        <v>100</v>
      </c>
      <c r="E11" s="14">
        <v>82.087500000000006</v>
      </c>
      <c r="F11" s="31" t="s">
        <v>106</v>
      </c>
      <c r="G11" s="20"/>
      <c r="M11" s="24"/>
      <c r="N11" s="28">
        <v>9</v>
      </c>
      <c r="O11" s="25"/>
      <c r="P11" s="13"/>
      <c r="Q11" s="55"/>
      <c r="R11" s="40"/>
      <c r="S11" s="36"/>
      <c r="Y11" s="24"/>
      <c r="Z11" s="28">
        <v>9</v>
      </c>
      <c r="AA11" s="12"/>
      <c r="AB11" s="13"/>
      <c r="AC11" s="14"/>
      <c r="AD11" s="23"/>
      <c r="AE11" s="36"/>
      <c r="AK11" s="24"/>
      <c r="AL11" s="28">
        <v>9</v>
      </c>
      <c r="AM11" s="25"/>
      <c r="AN11" s="25"/>
      <c r="AO11" s="45">
        <v>18.07</v>
      </c>
      <c r="AP11" s="40"/>
      <c r="AW11" s="24"/>
      <c r="AX11" s="28">
        <v>9</v>
      </c>
      <c r="AY11" s="25"/>
      <c r="AZ11" s="25"/>
      <c r="BA11" s="22"/>
      <c r="BB11" s="23"/>
    </row>
    <row r="12" spans="1:59" ht="18" x14ac:dyDescent="0.25">
      <c r="A12" s="24"/>
      <c r="B12" s="28">
        <v>10</v>
      </c>
      <c r="C12" s="12"/>
      <c r="D12" s="13">
        <v>100</v>
      </c>
      <c r="E12" s="14">
        <v>78.602499999999992</v>
      </c>
      <c r="F12" s="31" t="s">
        <v>106</v>
      </c>
      <c r="G12" s="36" t="s">
        <v>108</v>
      </c>
      <c r="M12" s="24"/>
      <c r="N12" s="28">
        <v>10</v>
      </c>
      <c r="O12" s="25"/>
      <c r="P12" s="34"/>
      <c r="Q12" s="55"/>
      <c r="R12" s="40"/>
      <c r="S12" s="36"/>
      <c r="Y12" s="24"/>
      <c r="Z12" s="28">
        <v>10</v>
      </c>
      <c r="AA12" s="12"/>
      <c r="AB12" s="34"/>
      <c r="AC12" s="14"/>
      <c r="AD12" s="23"/>
      <c r="AE12" s="36"/>
      <c r="AK12" s="24"/>
      <c r="AL12" s="28">
        <v>10</v>
      </c>
      <c r="AM12" s="25"/>
      <c r="AN12" s="25"/>
      <c r="AO12" s="22"/>
      <c r="AP12" s="40"/>
      <c r="AW12" s="24"/>
      <c r="AX12" s="28">
        <v>10</v>
      </c>
      <c r="AY12" s="25"/>
      <c r="AZ12" s="25"/>
      <c r="BA12" s="22"/>
      <c r="BB12" s="23"/>
    </row>
    <row r="13" spans="1:59" ht="18" x14ac:dyDescent="0.25">
      <c r="A13" s="24"/>
      <c r="B13" s="28">
        <v>11</v>
      </c>
      <c r="C13" s="12"/>
      <c r="D13" s="13">
        <v>100</v>
      </c>
      <c r="E13" s="14">
        <v>74.625</v>
      </c>
      <c r="F13" s="31" t="s">
        <v>109</v>
      </c>
      <c r="G13" s="20"/>
      <c r="M13" s="24"/>
      <c r="N13" s="28">
        <v>11</v>
      </c>
      <c r="O13" s="12"/>
      <c r="P13" s="13"/>
      <c r="Q13" s="59"/>
      <c r="R13" s="40"/>
      <c r="S13" s="36"/>
      <c r="Y13" s="24"/>
      <c r="Z13" s="28">
        <v>11</v>
      </c>
      <c r="AA13" s="12"/>
      <c r="AB13" s="34"/>
      <c r="AC13" s="14"/>
      <c r="AD13" s="23"/>
      <c r="AE13" s="36"/>
      <c r="AK13" s="24"/>
      <c r="AL13" s="28">
        <v>11</v>
      </c>
      <c r="AM13" s="25"/>
      <c r="AN13" s="25"/>
      <c r="AO13" s="22"/>
      <c r="AP13" s="40" t="s">
        <v>143</v>
      </c>
      <c r="AW13" s="24"/>
      <c r="AX13" s="28">
        <v>11</v>
      </c>
      <c r="AY13" s="25"/>
      <c r="AZ13" s="25"/>
      <c r="BA13" s="22"/>
      <c r="BB13" s="23"/>
    </row>
    <row r="14" spans="1:59" ht="18" x14ac:dyDescent="0.25">
      <c r="A14" s="24"/>
      <c r="B14" s="28">
        <v>12</v>
      </c>
      <c r="C14" s="12"/>
      <c r="D14" s="13">
        <v>100</v>
      </c>
      <c r="E14" s="14">
        <v>104.47499999999999</v>
      </c>
      <c r="F14" s="31" t="s">
        <v>109</v>
      </c>
      <c r="G14" s="20"/>
      <c r="M14" s="24"/>
      <c r="N14" s="28">
        <v>12</v>
      </c>
      <c r="O14" s="12"/>
      <c r="P14" s="13"/>
      <c r="Q14" s="59"/>
      <c r="R14" s="40"/>
      <c r="S14" s="36"/>
      <c r="Y14" s="24"/>
      <c r="Z14" s="28">
        <v>12</v>
      </c>
      <c r="AA14" s="25"/>
      <c r="AB14" s="34"/>
      <c r="AC14" s="14"/>
      <c r="AD14" s="23"/>
      <c r="AE14" s="36"/>
      <c r="AK14" s="24"/>
      <c r="AL14" s="28">
        <v>12</v>
      </c>
      <c r="AM14" s="25"/>
      <c r="AN14" s="25"/>
      <c r="AO14" s="22"/>
      <c r="AP14" s="40" t="s">
        <v>143</v>
      </c>
      <c r="AW14" s="24"/>
      <c r="AX14" s="28">
        <v>12</v>
      </c>
      <c r="AY14" s="25"/>
      <c r="AZ14" s="25"/>
      <c r="BA14" s="22"/>
      <c r="BB14" s="23"/>
    </row>
    <row r="15" spans="1:59" ht="18" x14ac:dyDescent="0.25">
      <c r="A15" s="24"/>
      <c r="B15" s="28">
        <v>13</v>
      </c>
      <c r="C15" s="12"/>
      <c r="D15" s="13">
        <v>100</v>
      </c>
      <c r="E15" s="14">
        <v>104.47499999999999</v>
      </c>
      <c r="F15" s="31" t="s">
        <v>109</v>
      </c>
      <c r="G15" s="20"/>
      <c r="M15" s="24"/>
      <c r="N15" s="28">
        <v>13</v>
      </c>
      <c r="O15" s="12" t="s">
        <v>20</v>
      </c>
      <c r="P15" s="13">
        <v>100</v>
      </c>
      <c r="Q15" s="55"/>
      <c r="R15" s="40"/>
      <c r="S15" s="36" t="s">
        <v>110</v>
      </c>
      <c r="Y15" s="24"/>
      <c r="Z15" s="28">
        <v>13</v>
      </c>
      <c r="AA15" s="25"/>
      <c r="AB15" s="34"/>
      <c r="AC15" s="14">
        <v>98.2</v>
      </c>
      <c r="AD15" s="23" t="s">
        <v>17</v>
      </c>
      <c r="AE15" s="36" t="s">
        <v>111</v>
      </c>
      <c r="AK15" s="24"/>
      <c r="AL15" s="28">
        <v>13</v>
      </c>
      <c r="AM15" s="25"/>
      <c r="AN15" s="25"/>
      <c r="AO15" s="22"/>
      <c r="AP15" s="40" t="s">
        <v>143</v>
      </c>
      <c r="AW15" s="24"/>
      <c r="AX15" s="28">
        <v>13</v>
      </c>
      <c r="AY15" s="25"/>
      <c r="AZ15" s="25"/>
      <c r="BA15" s="22"/>
      <c r="BB15" s="23"/>
    </row>
    <row r="16" spans="1:59" ht="18" x14ac:dyDescent="0.25">
      <c r="A16" s="24"/>
      <c r="B16" s="28">
        <v>14</v>
      </c>
      <c r="C16" s="12"/>
      <c r="D16" s="13">
        <v>100</v>
      </c>
      <c r="E16" s="14">
        <v>111.9375</v>
      </c>
      <c r="F16" s="31" t="s">
        <v>109</v>
      </c>
      <c r="G16" s="20"/>
      <c r="M16" s="24"/>
      <c r="N16" s="28">
        <v>14</v>
      </c>
      <c r="O16" s="25"/>
      <c r="P16" s="13">
        <v>180</v>
      </c>
      <c r="Q16" s="55"/>
      <c r="R16" s="40"/>
      <c r="S16" s="36" t="s">
        <v>112</v>
      </c>
      <c r="Y16" s="24"/>
      <c r="Z16" s="28">
        <v>14</v>
      </c>
      <c r="AA16" s="12"/>
      <c r="AB16" s="13"/>
      <c r="AC16" s="14">
        <v>158.69999999999999</v>
      </c>
      <c r="AD16" s="23" t="s">
        <v>17</v>
      </c>
      <c r="AE16" s="36" t="s">
        <v>32</v>
      </c>
      <c r="AF16" s="2" t="s">
        <v>113</v>
      </c>
      <c r="AG16" s="56">
        <f>AG9+U9</f>
        <v>6230</v>
      </c>
      <c r="AH16" s="56">
        <f>W9+AI9</f>
        <v>5343.2</v>
      </c>
      <c r="AI16" s="56">
        <f>AG16-AH16</f>
        <v>886.80000000000018</v>
      </c>
      <c r="AK16" s="24"/>
      <c r="AL16" s="28">
        <v>14</v>
      </c>
      <c r="AM16" s="25"/>
      <c r="AN16" s="25"/>
      <c r="AO16" s="22"/>
      <c r="AP16" s="40" t="s">
        <v>143</v>
      </c>
      <c r="AW16" s="24"/>
      <c r="AX16" s="28">
        <v>14</v>
      </c>
      <c r="AY16" s="25"/>
      <c r="AZ16" s="25"/>
      <c r="BA16" s="22"/>
      <c r="BB16" s="23"/>
    </row>
    <row r="17" spans="1:54" ht="36" x14ac:dyDescent="0.25">
      <c r="A17" s="35"/>
      <c r="B17" s="28">
        <v>15</v>
      </c>
      <c r="C17" s="12"/>
      <c r="D17" s="13"/>
      <c r="E17" s="14">
        <v>119.4</v>
      </c>
      <c r="F17" s="31" t="s">
        <v>109</v>
      </c>
      <c r="G17" s="20"/>
      <c r="M17" s="35"/>
      <c r="N17" s="28">
        <v>15</v>
      </c>
      <c r="O17" s="25"/>
      <c r="P17" s="13">
        <v>180</v>
      </c>
      <c r="Q17" s="55">
        <v>40</v>
      </c>
      <c r="R17" s="61" t="s">
        <v>20</v>
      </c>
      <c r="S17" s="50" t="s">
        <v>114</v>
      </c>
      <c r="Y17" s="35"/>
      <c r="Z17" s="28">
        <v>15</v>
      </c>
      <c r="AA17" s="12" t="s">
        <v>63</v>
      </c>
      <c r="AB17" s="13">
        <v>100</v>
      </c>
      <c r="AC17" s="14">
        <v>356.1</v>
      </c>
      <c r="AD17" s="23" t="s">
        <v>17</v>
      </c>
      <c r="AE17" s="50"/>
      <c r="AF17" s="2" t="s">
        <v>20</v>
      </c>
      <c r="AG17" s="2" t="s">
        <v>115</v>
      </c>
      <c r="AK17" s="35"/>
      <c r="AL17" s="28">
        <v>15</v>
      </c>
      <c r="AM17" s="25"/>
      <c r="AN17" s="25"/>
      <c r="AO17" s="22"/>
      <c r="AP17" s="40" t="s">
        <v>143</v>
      </c>
      <c r="AW17" s="35"/>
      <c r="AX17" s="28">
        <v>15</v>
      </c>
      <c r="AY17" s="25"/>
      <c r="AZ17" s="25"/>
      <c r="BA17" s="22"/>
      <c r="BB17" s="23"/>
    </row>
    <row r="18" spans="1:54" ht="36" x14ac:dyDescent="0.25">
      <c r="A18" s="35"/>
      <c r="B18" s="28">
        <v>16</v>
      </c>
      <c r="C18" s="12" t="s">
        <v>116</v>
      </c>
      <c r="D18" s="13">
        <v>56</v>
      </c>
      <c r="E18" s="14">
        <v>52.5</v>
      </c>
      <c r="F18" s="31" t="s">
        <v>109</v>
      </c>
      <c r="G18" s="36" t="s">
        <v>108</v>
      </c>
      <c r="M18" s="35"/>
      <c r="N18" s="28">
        <v>16</v>
      </c>
      <c r="O18" s="25"/>
      <c r="P18" s="13">
        <v>180</v>
      </c>
      <c r="Q18" s="55">
        <v>135</v>
      </c>
      <c r="R18" s="61" t="s">
        <v>20</v>
      </c>
      <c r="S18" s="36" t="s">
        <v>117</v>
      </c>
      <c r="Y18" s="35"/>
      <c r="Z18" s="28">
        <v>16</v>
      </c>
      <c r="AA18" s="25" t="s">
        <v>118</v>
      </c>
      <c r="AB18" s="13">
        <v>450</v>
      </c>
      <c r="AC18" s="14">
        <v>311.5</v>
      </c>
      <c r="AD18" s="23" t="s">
        <v>17</v>
      </c>
      <c r="AE18" s="50" t="s">
        <v>119</v>
      </c>
      <c r="AK18" s="35"/>
      <c r="AL18" s="28">
        <v>16</v>
      </c>
      <c r="AM18" s="25"/>
      <c r="AN18" s="25"/>
      <c r="AO18" s="22"/>
      <c r="AP18" s="40" t="s">
        <v>143</v>
      </c>
      <c r="AW18" s="35"/>
      <c r="AX18" s="28">
        <v>16</v>
      </c>
      <c r="AY18" s="25"/>
      <c r="AZ18" s="25"/>
      <c r="BA18" s="22"/>
      <c r="BB18" s="23"/>
    </row>
    <row r="19" spans="1:54" ht="18" x14ac:dyDescent="0.25">
      <c r="A19" s="35"/>
      <c r="B19" s="28">
        <v>17</v>
      </c>
      <c r="C19" s="12" t="s">
        <v>42</v>
      </c>
      <c r="D19" s="13">
        <v>64</v>
      </c>
      <c r="E19" s="14">
        <v>74.599999999999994</v>
      </c>
      <c r="F19" s="31" t="s">
        <v>120</v>
      </c>
      <c r="G19" s="20"/>
      <c r="M19" s="35"/>
      <c r="N19" s="28">
        <v>17</v>
      </c>
      <c r="O19" s="12"/>
      <c r="P19" s="13">
        <v>180</v>
      </c>
      <c r="Q19" s="55">
        <v>173.8</v>
      </c>
      <c r="R19" s="61" t="s">
        <v>20</v>
      </c>
      <c r="S19" s="36"/>
      <c r="Y19" s="35"/>
      <c r="Z19" s="28">
        <v>17</v>
      </c>
      <c r="AA19" s="25"/>
      <c r="AB19" s="13">
        <v>450</v>
      </c>
      <c r="AC19" s="14"/>
      <c r="AD19" s="23"/>
      <c r="AE19" s="36"/>
      <c r="AK19" s="35"/>
      <c r="AL19" s="28">
        <v>17</v>
      </c>
      <c r="AM19" s="25"/>
      <c r="AN19" s="25"/>
      <c r="AO19" s="22"/>
      <c r="AP19" s="40" t="s">
        <v>143</v>
      </c>
      <c r="AW19" s="35"/>
      <c r="AX19" s="28">
        <v>17</v>
      </c>
      <c r="AY19" s="25"/>
      <c r="AZ19" s="25"/>
      <c r="BA19" s="22"/>
      <c r="BB19" s="23"/>
    </row>
    <row r="20" spans="1:54" ht="18" x14ac:dyDescent="0.25">
      <c r="A20" s="35"/>
      <c r="B20" s="28">
        <v>18</v>
      </c>
      <c r="C20" s="12"/>
      <c r="D20" s="13"/>
      <c r="E20" s="14">
        <v>67.17</v>
      </c>
      <c r="F20" s="31" t="s">
        <v>120</v>
      </c>
      <c r="G20" s="20"/>
      <c r="M20" s="35"/>
      <c r="N20" s="28">
        <v>18</v>
      </c>
      <c r="O20" s="25"/>
      <c r="P20" s="13">
        <v>180</v>
      </c>
      <c r="Q20" s="55">
        <v>174</v>
      </c>
      <c r="R20" s="61" t="s">
        <v>20</v>
      </c>
      <c r="S20" s="36"/>
      <c r="Y20" s="35"/>
      <c r="Z20" s="28">
        <v>18</v>
      </c>
      <c r="AA20" s="12"/>
      <c r="AB20" s="13"/>
      <c r="AC20" s="14"/>
      <c r="AD20" s="23"/>
      <c r="AE20" s="36"/>
      <c r="AK20" s="35"/>
      <c r="AL20" s="28">
        <v>18</v>
      </c>
      <c r="AM20" s="25" t="s">
        <v>52</v>
      </c>
      <c r="AN20" s="25">
        <v>40</v>
      </c>
      <c r="AO20" s="22"/>
      <c r="AP20" s="40" t="s">
        <v>143</v>
      </c>
      <c r="AW20" s="35"/>
      <c r="AX20" s="28">
        <v>18</v>
      </c>
      <c r="AY20" s="25"/>
      <c r="AZ20" s="25"/>
      <c r="BA20" s="22"/>
      <c r="BB20" s="23"/>
    </row>
    <row r="21" spans="1:54" ht="36" x14ac:dyDescent="0.25">
      <c r="A21" s="35"/>
      <c r="B21" s="28">
        <v>19</v>
      </c>
      <c r="C21" s="12"/>
      <c r="D21" s="13"/>
      <c r="E21" s="14">
        <v>60</v>
      </c>
      <c r="F21" s="31" t="s">
        <v>121</v>
      </c>
      <c r="G21" s="36" t="s">
        <v>108</v>
      </c>
      <c r="M21" s="35"/>
      <c r="N21" s="28">
        <v>19</v>
      </c>
      <c r="O21" s="25"/>
      <c r="P21" s="13">
        <v>180</v>
      </c>
      <c r="Q21" s="55">
        <v>170</v>
      </c>
      <c r="R21" s="61" t="s">
        <v>20</v>
      </c>
      <c r="S21" s="36"/>
      <c r="Y21" s="35"/>
      <c r="Z21" s="28">
        <v>19</v>
      </c>
      <c r="AA21" s="25" t="s">
        <v>17</v>
      </c>
      <c r="AB21" s="13">
        <v>100</v>
      </c>
      <c r="AC21" s="62">
        <v>71.98</v>
      </c>
      <c r="AD21" s="23" t="s">
        <v>63</v>
      </c>
      <c r="AE21" s="50" t="s">
        <v>122</v>
      </c>
      <c r="AK21" s="35"/>
      <c r="AL21" s="28">
        <v>19</v>
      </c>
      <c r="AM21" s="25"/>
      <c r="AN21" s="25">
        <v>55</v>
      </c>
      <c r="AO21" s="22"/>
      <c r="AP21" s="40" t="s">
        <v>143</v>
      </c>
      <c r="AW21" s="35"/>
      <c r="AX21" s="28">
        <v>19</v>
      </c>
      <c r="AY21" s="25"/>
      <c r="AZ21" s="25"/>
      <c r="BA21" s="22"/>
      <c r="BB21" s="23"/>
    </row>
    <row r="22" spans="1:54" ht="30.75" x14ac:dyDescent="0.25">
      <c r="A22" s="35"/>
      <c r="B22" s="28">
        <v>20</v>
      </c>
      <c r="C22" s="12" t="s">
        <v>27</v>
      </c>
      <c r="D22" s="13">
        <v>90</v>
      </c>
      <c r="E22" s="63">
        <v>82.5</v>
      </c>
      <c r="F22" s="64" t="s">
        <v>123</v>
      </c>
      <c r="G22" s="36" t="s">
        <v>124</v>
      </c>
      <c r="M22" s="35"/>
      <c r="N22" s="28">
        <v>20</v>
      </c>
      <c r="O22" s="25"/>
      <c r="P22" s="13">
        <v>180</v>
      </c>
      <c r="Q22" s="55">
        <v>173.5</v>
      </c>
      <c r="R22" s="61" t="s">
        <v>20</v>
      </c>
      <c r="S22" s="36"/>
      <c r="Y22" s="35"/>
      <c r="Z22" s="28">
        <v>20</v>
      </c>
      <c r="AA22" s="25"/>
      <c r="AB22" s="13">
        <v>400</v>
      </c>
      <c r="AC22" s="62">
        <v>105.65</v>
      </c>
      <c r="AD22" s="23" t="s">
        <v>63</v>
      </c>
      <c r="AE22" s="36" t="s">
        <v>32</v>
      </c>
      <c r="AK22" s="35"/>
      <c r="AL22" s="28">
        <v>20</v>
      </c>
      <c r="AM22" s="25"/>
      <c r="AN22" s="25">
        <v>55</v>
      </c>
      <c r="AO22" s="47"/>
      <c r="AP22" s="40" t="s">
        <v>143</v>
      </c>
      <c r="AW22" s="35"/>
      <c r="AX22" s="28">
        <v>20</v>
      </c>
      <c r="AY22" s="25"/>
      <c r="AZ22" s="25"/>
      <c r="BA22" s="14"/>
      <c r="BB22" s="23"/>
    </row>
    <row r="23" spans="1:54" ht="18" x14ac:dyDescent="0.25">
      <c r="A23" s="35"/>
      <c r="B23" s="28">
        <v>21</v>
      </c>
      <c r="C23" s="12" t="s">
        <v>19</v>
      </c>
      <c r="D23" s="13">
        <v>90</v>
      </c>
      <c r="E23" s="65">
        <v>45</v>
      </c>
      <c r="F23" s="66" t="s">
        <v>27</v>
      </c>
      <c r="G23" s="36" t="s">
        <v>125</v>
      </c>
      <c r="M23" s="35"/>
      <c r="N23" s="28">
        <v>21</v>
      </c>
      <c r="O23" s="38"/>
      <c r="P23" s="13">
        <v>180</v>
      </c>
      <c r="Q23" s="55">
        <v>171.01</v>
      </c>
      <c r="R23" s="61" t="s">
        <v>20</v>
      </c>
      <c r="S23" s="36" t="s">
        <v>126</v>
      </c>
      <c r="Y23" s="35"/>
      <c r="Z23" s="28">
        <v>21</v>
      </c>
      <c r="AA23" s="12"/>
      <c r="AB23" s="13">
        <v>400</v>
      </c>
      <c r="AC23" s="62">
        <v>367</v>
      </c>
      <c r="AD23" s="23" t="s">
        <v>63</v>
      </c>
      <c r="AE23" s="36" t="s">
        <v>127</v>
      </c>
      <c r="AK23" s="35"/>
      <c r="AL23" s="28">
        <v>21</v>
      </c>
      <c r="AM23" s="25"/>
      <c r="AN23" s="25">
        <v>55</v>
      </c>
      <c r="AO23" s="22"/>
      <c r="AP23" s="40" t="s">
        <v>143</v>
      </c>
      <c r="AW23" s="35"/>
      <c r="AX23" s="28">
        <v>21</v>
      </c>
      <c r="AY23" s="25"/>
      <c r="AZ23" s="25"/>
      <c r="BA23" s="14"/>
      <c r="BB23" s="23"/>
    </row>
    <row r="24" spans="1:54" ht="44.25" customHeight="1" x14ac:dyDescent="0.25">
      <c r="A24" s="35"/>
      <c r="B24" s="28">
        <v>22</v>
      </c>
      <c r="C24" s="12" t="s">
        <v>27</v>
      </c>
      <c r="D24" s="13">
        <v>90</v>
      </c>
      <c r="E24" s="65">
        <v>90</v>
      </c>
      <c r="F24" s="66" t="s">
        <v>27</v>
      </c>
      <c r="G24" s="20"/>
      <c r="M24" s="35"/>
      <c r="N24" s="28">
        <v>22</v>
      </c>
      <c r="O24" s="25"/>
      <c r="P24" s="13">
        <v>180</v>
      </c>
      <c r="Q24" s="55">
        <v>73.599999999999994</v>
      </c>
      <c r="R24" s="61" t="s">
        <v>20</v>
      </c>
      <c r="S24" s="50" t="s">
        <v>128</v>
      </c>
      <c r="Y24" s="35"/>
      <c r="Z24" s="28">
        <v>22</v>
      </c>
      <c r="AA24" s="25"/>
      <c r="AB24" s="13">
        <v>400</v>
      </c>
      <c r="AC24" s="22">
        <v>362.4</v>
      </c>
      <c r="AD24" s="23" t="s">
        <v>63</v>
      </c>
      <c r="AE24" s="36" t="s">
        <v>129</v>
      </c>
      <c r="AK24" s="35"/>
      <c r="AL24" s="28">
        <v>22</v>
      </c>
      <c r="AM24" s="25"/>
      <c r="AN24" s="25"/>
      <c r="AO24" s="22"/>
      <c r="AP24" s="40" t="s">
        <v>143</v>
      </c>
      <c r="AW24" s="35"/>
      <c r="AX24" s="28">
        <v>22</v>
      </c>
      <c r="AY24" s="25"/>
      <c r="AZ24" s="25"/>
      <c r="BA24" s="22"/>
      <c r="BB24" s="23"/>
    </row>
    <row r="25" spans="1:54" ht="18" x14ac:dyDescent="0.25">
      <c r="A25" s="35"/>
      <c r="B25" s="28">
        <v>23</v>
      </c>
      <c r="C25" s="12"/>
      <c r="D25" s="13">
        <v>90</v>
      </c>
      <c r="E25" s="65">
        <v>90</v>
      </c>
      <c r="F25" s="66" t="s">
        <v>27</v>
      </c>
      <c r="G25" s="20"/>
      <c r="M25" s="35"/>
      <c r="N25" s="28">
        <v>23</v>
      </c>
      <c r="O25" s="12"/>
      <c r="P25" s="13">
        <v>180</v>
      </c>
      <c r="Q25" s="55"/>
      <c r="R25" s="61"/>
      <c r="S25" s="36" t="s">
        <v>130</v>
      </c>
      <c r="Y25" s="35"/>
      <c r="Z25" s="28">
        <v>23</v>
      </c>
      <c r="AA25" s="25"/>
      <c r="AB25" s="13"/>
      <c r="AC25" s="22">
        <v>42.54</v>
      </c>
      <c r="AD25" s="23"/>
      <c r="AE25" s="36"/>
      <c r="AK25" s="35"/>
      <c r="AL25" s="28">
        <v>23</v>
      </c>
      <c r="AM25" s="25"/>
      <c r="AN25" s="25"/>
      <c r="AO25" s="22"/>
      <c r="AP25" s="40" t="s">
        <v>143</v>
      </c>
      <c r="AW25" s="35"/>
      <c r="AX25" s="28">
        <v>23</v>
      </c>
      <c r="AY25" s="25"/>
      <c r="AZ25" s="25"/>
      <c r="BA25" s="22"/>
      <c r="BB25" s="23"/>
    </row>
    <row r="26" spans="1:54" ht="18" x14ac:dyDescent="0.25">
      <c r="A26" s="35"/>
      <c r="B26" s="28">
        <v>24</v>
      </c>
      <c r="C26" s="12"/>
      <c r="D26" s="13">
        <v>90</v>
      </c>
      <c r="E26" s="65">
        <v>90</v>
      </c>
      <c r="F26" s="66" t="s">
        <v>27</v>
      </c>
      <c r="G26" s="20"/>
      <c r="M26" s="35"/>
      <c r="N26" s="28">
        <v>24</v>
      </c>
      <c r="O26" s="25"/>
      <c r="P26" s="13">
        <v>50</v>
      </c>
      <c r="Q26" s="55">
        <v>100.81</v>
      </c>
      <c r="R26" s="61" t="s">
        <v>131</v>
      </c>
      <c r="S26" s="36"/>
      <c r="Y26" s="35"/>
      <c r="Z26" s="28">
        <v>24</v>
      </c>
      <c r="AA26" s="25"/>
      <c r="AB26" s="13"/>
      <c r="AC26" s="22"/>
      <c r="AD26" s="23"/>
      <c r="AE26" s="36"/>
      <c r="AK26" s="35"/>
      <c r="AL26" s="28">
        <v>24</v>
      </c>
      <c r="AM26" s="25"/>
      <c r="AN26" s="25"/>
      <c r="AO26" s="22"/>
      <c r="AP26" s="40" t="s">
        <v>143</v>
      </c>
      <c r="AW26" s="35"/>
      <c r="AX26" s="28">
        <v>24</v>
      </c>
      <c r="AY26" s="25"/>
      <c r="AZ26" s="25"/>
      <c r="BA26" s="22"/>
      <c r="BB26" s="23"/>
    </row>
    <row r="27" spans="1:54" ht="18" x14ac:dyDescent="0.25">
      <c r="A27" s="35"/>
      <c r="B27" s="28">
        <v>25</v>
      </c>
      <c r="C27" s="12"/>
      <c r="D27" s="13">
        <v>90</v>
      </c>
      <c r="E27" s="63">
        <v>82.5</v>
      </c>
      <c r="F27" s="66" t="s">
        <v>27</v>
      </c>
      <c r="G27" s="20"/>
      <c r="M27" s="35"/>
      <c r="N27" s="28">
        <v>25</v>
      </c>
      <c r="O27" s="25"/>
      <c r="P27" s="13"/>
      <c r="Q27" s="55">
        <v>148</v>
      </c>
      <c r="R27" s="61" t="s">
        <v>131</v>
      </c>
      <c r="S27" s="36"/>
      <c r="Y27" s="35"/>
      <c r="Z27" s="28">
        <v>25</v>
      </c>
      <c r="AA27" s="25"/>
      <c r="AB27" s="13"/>
      <c r="AC27" s="22"/>
      <c r="AD27" s="40"/>
      <c r="AE27" s="36"/>
      <c r="AK27" s="35"/>
      <c r="AL27" s="28">
        <v>25</v>
      </c>
      <c r="AM27" s="25"/>
      <c r="AN27" s="25"/>
      <c r="AO27" s="22"/>
      <c r="AP27" s="40" t="s">
        <v>143</v>
      </c>
      <c r="AW27" s="35"/>
      <c r="AX27" s="28">
        <v>25</v>
      </c>
      <c r="AY27" s="25"/>
      <c r="AZ27" s="25"/>
      <c r="BA27" s="22"/>
      <c r="BB27" s="40"/>
    </row>
    <row r="28" spans="1:54" ht="18" x14ac:dyDescent="0.25">
      <c r="A28" s="35"/>
      <c r="B28" s="28">
        <v>26</v>
      </c>
      <c r="C28" s="12"/>
      <c r="D28" s="13">
        <v>90</v>
      </c>
      <c r="E28" s="63">
        <v>67.5</v>
      </c>
      <c r="F28" s="66" t="s">
        <v>27</v>
      </c>
      <c r="G28" s="20"/>
      <c r="M28" s="35"/>
      <c r="N28" s="28">
        <v>26</v>
      </c>
      <c r="O28" s="12" t="s">
        <v>132</v>
      </c>
      <c r="P28" s="13">
        <v>100</v>
      </c>
      <c r="Q28" s="55">
        <v>160.62</v>
      </c>
      <c r="R28" s="61" t="s">
        <v>131</v>
      </c>
      <c r="S28" s="36"/>
      <c r="Y28" s="35"/>
      <c r="Z28" s="28">
        <v>26</v>
      </c>
      <c r="AA28" s="25"/>
      <c r="AB28" s="13"/>
      <c r="AC28" s="22"/>
      <c r="AD28" s="40"/>
      <c r="AE28" s="36"/>
      <c r="AK28" s="35"/>
      <c r="AL28" s="28">
        <v>26</v>
      </c>
      <c r="AM28" s="25"/>
      <c r="AN28" s="25"/>
      <c r="AO28" s="22"/>
      <c r="AP28" s="40" t="s">
        <v>143</v>
      </c>
      <c r="AW28" s="35"/>
      <c r="AX28" s="28">
        <v>26</v>
      </c>
      <c r="AY28" s="25"/>
      <c r="AZ28" s="25"/>
      <c r="BA28" s="22"/>
      <c r="BB28" s="40"/>
    </row>
    <row r="29" spans="1:54" ht="36" x14ac:dyDescent="0.25">
      <c r="A29" s="35"/>
      <c r="B29" s="28">
        <v>27</v>
      </c>
      <c r="C29" s="12"/>
      <c r="D29" s="13"/>
      <c r="E29" s="63">
        <v>13.5</v>
      </c>
      <c r="F29" s="66" t="s">
        <v>27</v>
      </c>
      <c r="G29" s="36" t="s">
        <v>133</v>
      </c>
      <c r="M29" s="35"/>
      <c r="N29" s="28">
        <v>27</v>
      </c>
      <c r="O29" s="25"/>
      <c r="P29" s="13">
        <v>130</v>
      </c>
      <c r="Q29" s="55">
        <v>20.97</v>
      </c>
      <c r="R29" s="61" t="s">
        <v>131</v>
      </c>
      <c r="S29" s="50" t="s">
        <v>134</v>
      </c>
      <c r="Y29" s="35"/>
      <c r="Z29" s="28">
        <v>27</v>
      </c>
      <c r="AA29" s="25"/>
      <c r="AB29" s="13"/>
      <c r="AC29" s="22"/>
      <c r="AD29" s="40"/>
      <c r="AE29" s="36"/>
      <c r="AK29" s="35"/>
      <c r="AL29" s="28">
        <v>27</v>
      </c>
      <c r="AM29" s="25"/>
      <c r="AN29" s="25"/>
      <c r="AO29" s="22"/>
      <c r="AP29" s="40" t="s">
        <v>144</v>
      </c>
      <c r="AW29" s="35"/>
      <c r="AX29" s="28">
        <v>27</v>
      </c>
      <c r="AY29" s="25"/>
      <c r="AZ29" s="25"/>
      <c r="BA29" s="22"/>
      <c r="BB29" s="40"/>
    </row>
    <row r="30" spans="1:54" ht="18" x14ac:dyDescent="0.25">
      <c r="A30" s="35"/>
      <c r="B30" s="28">
        <v>28</v>
      </c>
      <c r="C30" s="12" t="s">
        <v>135</v>
      </c>
      <c r="D30" s="13">
        <v>50</v>
      </c>
      <c r="E30" s="63">
        <v>112.5</v>
      </c>
      <c r="F30" s="66" t="s">
        <v>28</v>
      </c>
      <c r="G30" s="20"/>
      <c r="M30" s="35"/>
      <c r="N30" s="28">
        <v>28</v>
      </c>
      <c r="O30" s="25"/>
      <c r="P30" s="13">
        <v>130</v>
      </c>
      <c r="Q30" s="55">
        <v>128.26</v>
      </c>
      <c r="R30" s="40" t="s">
        <v>17</v>
      </c>
      <c r="S30" s="36"/>
      <c r="Y30" s="35"/>
      <c r="Z30" s="28">
        <v>28</v>
      </c>
      <c r="AA30" s="25"/>
      <c r="AB30" s="13"/>
      <c r="AC30" s="22"/>
      <c r="AD30" s="40"/>
      <c r="AE30" s="36"/>
      <c r="AK30" s="35"/>
      <c r="AL30" s="28">
        <v>28</v>
      </c>
      <c r="AM30" s="25"/>
      <c r="AN30" s="25"/>
      <c r="AO30" s="25">
        <v>42.6</v>
      </c>
      <c r="AP30" s="40" t="s">
        <v>145</v>
      </c>
      <c r="AW30" s="35"/>
      <c r="AX30" s="28">
        <v>28</v>
      </c>
      <c r="AY30" s="25"/>
      <c r="AZ30" s="25"/>
      <c r="BA30" s="22"/>
      <c r="BB30" s="40"/>
    </row>
    <row r="31" spans="1:54" ht="18" x14ac:dyDescent="0.25">
      <c r="A31" s="35"/>
      <c r="B31" s="28">
        <v>29</v>
      </c>
      <c r="C31" s="12" t="s">
        <v>136</v>
      </c>
      <c r="D31" s="13">
        <f>10*7.5</f>
        <v>75</v>
      </c>
      <c r="E31" s="65">
        <v>70</v>
      </c>
      <c r="F31" s="66" t="s">
        <v>28</v>
      </c>
      <c r="G31" s="20"/>
      <c r="M31" s="35"/>
      <c r="N31" s="28">
        <v>29</v>
      </c>
      <c r="O31" s="25"/>
      <c r="P31" s="13">
        <v>120</v>
      </c>
      <c r="Q31" s="55">
        <v>194.43</v>
      </c>
      <c r="R31" s="40" t="s">
        <v>17</v>
      </c>
      <c r="S31" s="36"/>
      <c r="Y31" s="35"/>
      <c r="Z31" s="28">
        <v>29</v>
      </c>
      <c r="AA31" s="25"/>
      <c r="AB31" s="13"/>
      <c r="AC31" s="22"/>
      <c r="AD31" s="40"/>
      <c r="AE31" s="36"/>
      <c r="AK31" s="35"/>
      <c r="AL31" s="28">
        <v>29</v>
      </c>
      <c r="AM31" s="25"/>
      <c r="AN31" s="25"/>
      <c r="AO31" s="25">
        <v>53.38</v>
      </c>
      <c r="AP31" s="40"/>
      <c r="AW31" s="35"/>
      <c r="AX31" s="28">
        <v>29</v>
      </c>
      <c r="AY31" s="25"/>
      <c r="AZ31" s="25"/>
      <c r="BA31" s="22"/>
      <c r="BB31" s="40"/>
    </row>
    <row r="32" spans="1:54" ht="18" x14ac:dyDescent="0.25">
      <c r="A32" s="35"/>
      <c r="B32" s="28">
        <v>30</v>
      </c>
      <c r="C32" s="12"/>
      <c r="D32" s="13">
        <v>55</v>
      </c>
      <c r="E32" s="65">
        <v>54</v>
      </c>
      <c r="F32" s="66" t="s">
        <v>28</v>
      </c>
      <c r="G32" s="20"/>
      <c r="M32" s="35"/>
      <c r="N32" s="28">
        <v>30</v>
      </c>
      <c r="O32" s="25"/>
      <c r="P32" s="13"/>
      <c r="Q32" s="55">
        <v>106.63</v>
      </c>
      <c r="R32" s="40" t="s">
        <v>17</v>
      </c>
      <c r="S32" s="36"/>
      <c r="Y32" s="35"/>
      <c r="Z32" s="28">
        <v>30</v>
      </c>
      <c r="AA32" s="12"/>
      <c r="AB32" s="34"/>
      <c r="AC32" s="22"/>
      <c r="AD32" s="40"/>
      <c r="AE32" s="36"/>
      <c r="AK32" s="35"/>
      <c r="AL32" s="28">
        <v>30</v>
      </c>
      <c r="AM32" s="25"/>
      <c r="AN32" s="25"/>
      <c r="AO32" s="25">
        <v>47.74</v>
      </c>
      <c r="AP32" s="40"/>
      <c r="AW32" s="35"/>
      <c r="AX32" s="28">
        <v>30</v>
      </c>
      <c r="AY32" s="25"/>
      <c r="AZ32" s="25"/>
      <c r="BA32" s="22"/>
      <c r="BB32" s="4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51"/>
  <sheetViews>
    <sheetView topLeftCell="N1" zoomScale="70" zoomScaleNormal="70" workbookViewId="0">
      <selection activeCell="S23" activeCellId="1" sqref="V7 S23"/>
    </sheetView>
  </sheetViews>
  <sheetFormatPr defaultRowHeight="15" x14ac:dyDescent="0.2"/>
  <cols>
    <col min="1" max="1" width="5" style="2" customWidth="1"/>
    <col min="2" max="2" width="12.5703125" style="2" customWidth="1"/>
    <col min="3" max="3" width="5.140625" style="2" bestFit="1" customWidth="1"/>
    <col min="4" max="4" width="17.5703125" style="2" customWidth="1"/>
    <col min="5" max="5" width="8.28515625" style="3" customWidth="1"/>
    <col min="6" max="6" width="16" style="3" customWidth="1"/>
    <col min="7" max="7" width="16.42578125" style="2" bestFit="1" customWidth="1"/>
    <col min="8" max="8" width="41" style="2" customWidth="1"/>
    <col min="9" max="9" width="14.85546875" style="2" customWidth="1"/>
    <col min="10" max="10" width="9.28515625" style="2" customWidth="1"/>
    <col min="11" max="11" width="12" style="2" customWidth="1"/>
    <col min="12" max="12" width="11.28515625" style="2" customWidth="1"/>
    <col min="13" max="13" width="9.140625" style="2"/>
    <col min="14" max="14" width="11.42578125" style="2" customWidth="1"/>
    <col min="15" max="15" width="5.140625" style="2" bestFit="1" customWidth="1"/>
    <col min="16" max="16" width="17.5703125" style="2" customWidth="1"/>
    <col min="17" max="17" width="8.28515625" style="2" customWidth="1"/>
    <col min="18" max="18" width="10.28515625" style="2" bestFit="1" customWidth="1"/>
    <col min="19" max="19" width="10" style="2" customWidth="1"/>
    <col min="20" max="20" width="18" style="2" customWidth="1"/>
    <col min="21" max="21" width="14.85546875" style="2" customWidth="1"/>
    <col min="22" max="22" width="9.28515625" style="2" customWidth="1"/>
    <col min="23" max="23" width="12" style="2" customWidth="1"/>
    <col min="24" max="24" width="11.28515625" style="2" customWidth="1"/>
    <col min="25" max="25" width="4.42578125" style="2" customWidth="1"/>
    <col min="26" max="26" width="10.85546875" style="2" customWidth="1"/>
    <col min="27" max="27" width="9.140625" style="2"/>
    <col min="28" max="28" width="15.85546875" style="2" bestFit="1" customWidth="1"/>
    <col min="29" max="29" width="9.140625" style="2"/>
    <col min="30" max="30" width="9.5703125" style="2" customWidth="1"/>
    <col min="31" max="31" width="18.28515625" style="2" customWidth="1"/>
    <col min="32" max="32" width="27.85546875" style="2" customWidth="1"/>
    <col min="33" max="35" width="9.140625" style="2"/>
    <col min="36" max="36" width="8.140625" style="2" bestFit="1" customWidth="1"/>
    <col min="37" max="256" width="9.140625" style="2"/>
    <col min="257" max="257" width="5" style="2" customWidth="1"/>
    <col min="258" max="258" width="12.5703125" style="2" customWidth="1"/>
    <col min="259" max="259" width="5.140625" style="2" bestFit="1" customWidth="1"/>
    <col min="260" max="260" width="17.5703125" style="2" customWidth="1"/>
    <col min="261" max="261" width="8.28515625" style="2" customWidth="1"/>
    <col min="262" max="262" width="16" style="2" customWidth="1"/>
    <col min="263" max="263" width="16.42578125" style="2" bestFit="1" customWidth="1"/>
    <col min="264" max="264" width="41" style="2" customWidth="1"/>
    <col min="265" max="265" width="14.85546875" style="2" customWidth="1"/>
    <col min="266" max="266" width="9.28515625" style="2" customWidth="1"/>
    <col min="267" max="267" width="12" style="2" customWidth="1"/>
    <col min="268" max="268" width="11.28515625" style="2" customWidth="1"/>
    <col min="269" max="269" width="9.140625" style="2"/>
    <col min="270" max="270" width="11.42578125" style="2" customWidth="1"/>
    <col min="271" max="271" width="5.140625" style="2" bestFit="1" customWidth="1"/>
    <col min="272" max="272" width="17.5703125" style="2" customWidth="1"/>
    <col min="273" max="273" width="8.28515625" style="2" customWidth="1"/>
    <col min="274" max="274" width="10.28515625" style="2" bestFit="1" customWidth="1"/>
    <col min="275" max="275" width="10" style="2" customWidth="1"/>
    <col min="276" max="276" width="18" style="2" customWidth="1"/>
    <col min="277" max="277" width="14.85546875" style="2" customWidth="1"/>
    <col min="278" max="278" width="9.28515625" style="2" customWidth="1"/>
    <col min="279" max="279" width="12" style="2" customWidth="1"/>
    <col min="280" max="280" width="11.28515625" style="2" customWidth="1"/>
    <col min="281" max="281" width="4.42578125" style="2" customWidth="1"/>
    <col min="282" max="282" width="10.85546875" style="2" customWidth="1"/>
    <col min="283" max="283" width="9.140625" style="2"/>
    <col min="284" max="284" width="15.85546875" style="2" bestFit="1" customWidth="1"/>
    <col min="285" max="285" width="9.140625" style="2"/>
    <col min="286" max="286" width="9.5703125" style="2" customWidth="1"/>
    <col min="287" max="287" width="18.28515625" style="2" customWidth="1"/>
    <col min="288" max="288" width="27.85546875" style="2" customWidth="1"/>
    <col min="289" max="291" width="9.140625" style="2"/>
    <col min="292" max="292" width="8.140625" style="2" bestFit="1" customWidth="1"/>
    <col min="293" max="512" width="9.140625" style="2"/>
    <col min="513" max="513" width="5" style="2" customWidth="1"/>
    <col min="514" max="514" width="12.5703125" style="2" customWidth="1"/>
    <col min="515" max="515" width="5.140625" style="2" bestFit="1" customWidth="1"/>
    <col min="516" max="516" width="17.5703125" style="2" customWidth="1"/>
    <col min="517" max="517" width="8.28515625" style="2" customWidth="1"/>
    <col min="518" max="518" width="16" style="2" customWidth="1"/>
    <col min="519" max="519" width="16.42578125" style="2" bestFit="1" customWidth="1"/>
    <col min="520" max="520" width="41" style="2" customWidth="1"/>
    <col min="521" max="521" width="14.85546875" style="2" customWidth="1"/>
    <col min="522" max="522" width="9.28515625" style="2" customWidth="1"/>
    <col min="523" max="523" width="12" style="2" customWidth="1"/>
    <col min="524" max="524" width="11.28515625" style="2" customWidth="1"/>
    <col min="525" max="525" width="9.140625" style="2"/>
    <col min="526" max="526" width="11.42578125" style="2" customWidth="1"/>
    <col min="527" max="527" width="5.140625" style="2" bestFit="1" customWidth="1"/>
    <col min="528" max="528" width="17.5703125" style="2" customWidth="1"/>
    <col min="529" max="529" width="8.28515625" style="2" customWidth="1"/>
    <col min="530" max="530" width="10.28515625" style="2" bestFit="1" customWidth="1"/>
    <col min="531" max="531" width="10" style="2" customWidth="1"/>
    <col min="532" max="532" width="18" style="2" customWidth="1"/>
    <col min="533" max="533" width="14.85546875" style="2" customWidth="1"/>
    <col min="534" max="534" width="9.28515625" style="2" customWidth="1"/>
    <col min="535" max="535" width="12" style="2" customWidth="1"/>
    <col min="536" max="536" width="11.28515625" style="2" customWidth="1"/>
    <col min="537" max="537" width="4.42578125" style="2" customWidth="1"/>
    <col min="538" max="538" width="10.85546875" style="2" customWidth="1"/>
    <col min="539" max="539" width="9.140625" style="2"/>
    <col min="540" max="540" width="15.85546875" style="2" bestFit="1" customWidth="1"/>
    <col min="541" max="541" width="9.140625" style="2"/>
    <col min="542" max="542" width="9.5703125" style="2" customWidth="1"/>
    <col min="543" max="543" width="18.28515625" style="2" customWidth="1"/>
    <col min="544" max="544" width="27.85546875" style="2" customWidth="1"/>
    <col min="545" max="547" width="9.140625" style="2"/>
    <col min="548" max="548" width="8.140625" style="2" bestFit="1" customWidth="1"/>
    <col min="549" max="768" width="9.140625" style="2"/>
    <col min="769" max="769" width="5" style="2" customWidth="1"/>
    <col min="770" max="770" width="12.5703125" style="2" customWidth="1"/>
    <col min="771" max="771" width="5.140625" style="2" bestFit="1" customWidth="1"/>
    <col min="772" max="772" width="17.5703125" style="2" customWidth="1"/>
    <col min="773" max="773" width="8.28515625" style="2" customWidth="1"/>
    <col min="774" max="774" width="16" style="2" customWidth="1"/>
    <col min="775" max="775" width="16.42578125" style="2" bestFit="1" customWidth="1"/>
    <col min="776" max="776" width="41" style="2" customWidth="1"/>
    <col min="777" max="777" width="14.85546875" style="2" customWidth="1"/>
    <col min="778" max="778" width="9.28515625" style="2" customWidth="1"/>
    <col min="779" max="779" width="12" style="2" customWidth="1"/>
    <col min="780" max="780" width="11.28515625" style="2" customWidth="1"/>
    <col min="781" max="781" width="9.140625" style="2"/>
    <col min="782" max="782" width="11.42578125" style="2" customWidth="1"/>
    <col min="783" max="783" width="5.140625" style="2" bestFit="1" customWidth="1"/>
    <col min="784" max="784" width="17.5703125" style="2" customWidth="1"/>
    <col min="785" max="785" width="8.28515625" style="2" customWidth="1"/>
    <col min="786" max="786" width="10.28515625" style="2" bestFit="1" customWidth="1"/>
    <col min="787" max="787" width="10" style="2" customWidth="1"/>
    <col min="788" max="788" width="18" style="2" customWidth="1"/>
    <col min="789" max="789" width="14.85546875" style="2" customWidth="1"/>
    <col min="790" max="790" width="9.28515625" style="2" customWidth="1"/>
    <col min="791" max="791" width="12" style="2" customWidth="1"/>
    <col min="792" max="792" width="11.28515625" style="2" customWidth="1"/>
    <col min="793" max="793" width="4.42578125" style="2" customWidth="1"/>
    <col min="794" max="794" width="10.85546875" style="2" customWidth="1"/>
    <col min="795" max="795" width="9.140625" style="2"/>
    <col min="796" max="796" width="15.85546875" style="2" bestFit="1" customWidth="1"/>
    <col min="797" max="797" width="9.140625" style="2"/>
    <col min="798" max="798" width="9.5703125" style="2" customWidth="1"/>
    <col min="799" max="799" width="18.28515625" style="2" customWidth="1"/>
    <col min="800" max="800" width="27.85546875" style="2" customWidth="1"/>
    <col min="801" max="803" width="9.140625" style="2"/>
    <col min="804" max="804" width="8.140625" style="2" bestFit="1" customWidth="1"/>
    <col min="805" max="1024" width="9.140625" style="2"/>
    <col min="1025" max="1025" width="5" style="2" customWidth="1"/>
    <col min="1026" max="1026" width="12.5703125" style="2" customWidth="1"/>
    <col min="1027" max="1027" width="5.140625" style="2" bestFit="1" customWidth="1"/>
    <col min="1028" max="1028" width="17.5703125" style="2" customWidth="1"/>
    <col min="1029" max="1029" width="8.28515625" style="2" customWidth="1"/>
    <col min="1030" max="1030" width="16" style="2" customWidth="1"/>
    <col min="1031" max="1031" width="16.42578125" style="2" bestFit="1" customWidth="1"/>
    <col min="1032" max="1032" width="41" style="2" customWidth="1"/>
    <col min="1033" max="1033" width="14.85546875" style="2" customWidth="1"/>
    <col min="1034" max="1034" width="9.28515625" style="2" customWidth="1"/>
    <col min="1035" max="1035" width="12" style="2" customWidth="1"/>
    <col min="1036" max="1036" width="11.28515625" style="2" customWidth="1"/>
    <col min="1037" max="1037" width="9.140625" style="2"/>
    <col min="1038" max="1038" width="11.42578125" style="2" customWidth="1"/>
    <col min="1039" max="1039" width="5.140625" style="2" bestFit="1" customWidth="1"/>
    <col min="1040" max="1040" width="17.5703125" style="2" customWidth="1"/>
    <col min="1041" max="1041" width="8.28515625" style="2" customWidth="1"/>
    <col min="1042" max="1042" width="10.28515625" style="2" bestFit="1" customWidth="1"/>
    <col min="1043" max="1043" width="10" style="2" customWidth="1"/>
    <col min="1044" max="1044" width="18" style="2" customWidth="1"/>
    <col min="1045" max="1045" width="14.85546875" style="2" customWidth="1"/>
    <col min="1046" max="1046" width="9.28515625" style="2" customWidth="1"/>
    <col min="1047" max="1047" width="12" style="2" customWidth="1"/>
    <col min="1048" max="1048" width="11.28515625" style="2" customWidth="1"/>
    <col min="1049" max="1049" width="4.42578125" style="2" customWidth="1"/>
    <col min="1050" max="1050" width="10.85546875" style="2" customWidth="1"/>
    <col min="1051" max="1051" width="9.140625" style="2"/>
    <col min="1052" max="1052" width="15.85546875" style="2" bestFit="1" customWidth="1"/>
    <col min="1053" max="1053" width="9.140625" style="2"/>
    <col min="1054" max="1054" width="9.5703125" style="2" customWidth="1"/>
    <col min="1055" max="1055" width="18.28515625" style="2" customWidth="1"/>
    <col min="1056" max="1056" width="27.85546875" style="2" customWidth="1"/>
    <col min="1057" max="1059" width="9.140625" style="2"/>
    <col min="1060" max="1060" width="8.140625" style="2" bestFit="1" customWidth="1"/>
    <col min="1061" max="1280" width="9.140625" style="2"/>
    <col min="1281" max="1281" width="5" style="2" customWidth="1"/>
    <col min="1282" max="1282" width="12.5703125" style="2" customWidth="1"/>
    <col min="1283" max="1283" width="5.140625" style="2" bestFit="1" customWidth="1"/>
    <col min="1284" max="1284" width="17.5703125" style="2" customWidth="1"/>
    <col min="1285" max="1285" width="8.28515625" style="2" customWidth="1"/>
    <col min="1286" max="1286" width="16" style="2" customWidth="1"/>
    <col min="1287" max="1287" width="16.42578125" style="2" bestFit="1" customWidth="1"/>
    <col min="1288" max="1288" width="41" style="2" customWidth="1"/>
    <col min="1289" max="1289" width="14.85546875" style="2" customWidth="1"/>
    <col min="1290" max="1290" width="9.28515625" style="2" customWidth="1"/>
    <col min="1291" max="1291" width="12" style="2" customWidth="1"/>
    <col min="1292" max="1292" width="11.28515625" style="2" customWidth="1"/>
    <col min="1293" max="1293" width="9.140625" style="2"/>
    <col min="1294" max="1294" width="11.42578125" style="2" customWidth="1"/>
    <col min="1295" max="1295" width="5.140625" style="2" bestFit="1" customWidth="1"/>
    <col min="1296" max="1296" width="17.5703125" style="2" customWidth="1"/>
    <col min="1297" max="1297" width="8.28515625" style="2" customWidth="1"/>
    <col min="1298" max="1298" width="10.28515625" style="2" bestFit="1" customWidth="1"/>
    <col min="1299" max="1299" width="10" style="2" customWidth="1"/>
    <col min="1300" max="1300" width="18" style="2" customWidth="1"/>
    <col min="1301" max="1301" width="14.85546875" style="2" customWidth="1"/>
    <col min="1302" max="1302" width="9.28515625" style="2" customWidth="1"/>
    <col min="1303" max="1303" width="12" style="2" customWidth="1"/>
    <col min="1304" max="1304" width="11.28515625" style="2" customWidth="1"/>
    <col min="1305" max="1305" width="4.42578125" style="2" customWidth="1"/>
    <col min="1306" max="1306" width="10.85546875" style="2" customWidth="1"/>
    <col min="1307" max="1307" width="9.140625" style="2"/>
    <col min="1308" max="1308" width="15.85546875" style="2" bestFit="1" customWidth="1"/>
    <col min="1309" max="1309" width="9.140625" style="2"/>
    <col min="1310" max="1310" width="9.5703125" style="2" customWidth="1"/>
    <col min="1311" max="1311" width="18.28515625" style="2" customWidth="1"/>
    <col min="1312" max="1312" width="27.85546875" style="2" customWidth="1"/>
    <col min="1313" max="1315" width="9.140625" style="2"/>
    <col min="1316" max="1316" width="8.140625" style="2" bestFit="1" customWidth="1"/>
    <col min="1317" max="1536" width="9.140625" style="2"/>
    <col min="1537" max="1537" width="5" style="2" customWidth="1"/>
    <col min="1538" max="1538" width="12.5703125" style="2" customWidth="1"/>
    <col min="1539" max="1539" width="5.140625" style="2" bestFit="1" customWidth="1"/>
    <col min="1540" max="1540" width="17.5703125" style="2" customWidth="1"/>
    <col min="1541" max="1541" width="8.28515625" style="2" customWidth="1"/>
    <col min="1542" max="1542" width="16" style="2" customWidth="1"/>
    <col min="1543" max="1543" width="16.42578125" style="2" bestFit="1" customWidth="1"/>
    <col min="1544" max="1544" width="41" style="2" customWidth="1"/>
    <col min="1545" max="1545" width="14.85546875" style="2" customWidth="1"/>
    <col min="1546" max="1546" width="9.28515625" style="2" customWidth="1"/>
    <col min="1547" max="1547" width="12" style="2" customWidth="1"/>
    <col min="1548" max="1548" width="11.28515625" style="2" customWidth="1"/>
    <col min="1549" max="1549" width="9.140625" style="2"/>
    <col min="1550" max="1550" width="11.42578125" style="2" customWidth="1"/>
    <col min="1551" max="1551" width="5.140625" style="2" bestFit="1" customWidth="1"/>
    <col min="1552" max="1552" width="17.5703125" style="2" customWidth="1"/>
    <col min="1553" max="1553" width="8.28515625" style="2" customWidth="1"/>
    <col min="1554" max="1554" width="10.28515625" style="2" bestFit="1" customWidth="1"/>
    <col min="1555" max="1555" width="10" style="2" customWidth="1"/>
    <col min="1556" max="1556" width="18" style="2" customWidth="1"/>
    <col min="1557" max="1557" width="14.85546875" style="2" customWidth="1"/>
    <col min="1558" max="1558" width="9.28515625" style="2" customWidth="1"/>
    <col min="1559" max="1559" width="12" style="2" customWidth="1"/>
    <col min="1560" max="1560" width="11.28515625" style="2" customWidth="1"/>
    <col min="1561" max="1561" width="4.42578125" style="2" customWidth="1"/>
    <col min="1562" max="1562" width="10.85546875" style="2" customWidth="1"/>
    <col min="1563" max="1563" width="9.140625" style="2"/>
    <col min="1564" max="1564" width="15.85546875" style="2" bestFit="1" customWidth="1"/>
    <col min="1565" max="1565" width="9.140625" style="2"/>
    <col min="1566" max="1566" width="9.5703125" style="2" customWidth="1"/>
    <col min="1567" max="1567" width="18.28515625" style="2" customWidth="1"/>
    <col min="1568" max="1568" width="27.85546875" style="2" customWidth="1"/>
    <col min="1569" max="1571" width="9.140625" style="2"/>
    <col min="1572" max="1572" width="8.140625" style="2" bestFit="1" customWidth="1"/>
    <col min="1573" max="1792" width="9.140625" style="2"/>
    <col min="1793" max="1793" width="5" style="2" customWidth="1"/>
    <col min="1794" max="1794" width="12.5703125" style="2" customWidth="1"/>
    <col min="1795" max="1795" width="5.140625" style="2" bestFit="1" customWidth="1"/>
    <col min="1796" max="1796" width="17.5703125" style="2" customWidth="1"/>
    <col min="1797" max="1797" width="8.28515625" style="2" customWidth="1"/>
    <col min="1798" max="1798" width="16" style="2" customWidth="1"/>
    <col min="1799" max="1799" width="16.42578125" style="2" bestFit="1" customWidth="1"/>
    <col min="1800" max="1800" width="41" style="2" customWidth="1"/>
    <col min="1801" max="1801" width="14.85546875" style="2" customWidth="1"/>
    <col min="1802" max="1802" width="9.28515625" style="2" customWidth="1"/>
    <col min="1803" max="1803" width="12" style="2" customWidth="1"/>
    <col min="1804" max="1804" width="11.28515625" style="2" customWidth="1"/>
    <col min="1805" max="1805" width="9.140625" style="2"/>
    <col min="1806" max="1806" width="11.42578125" style="2" customWidth="1"/>
    <col min="1807" max="1807" width="5.140625" style="2" bestFit="1" customWidth="1"/>
    <col min="1808" max="1808" width="17.5703125" style="2" customWidth="1"/>
    <col min="1809" max="1809" width="8.28515625" style="2" customWidth="1"/>
    <col min="1810" max="1810" width="10.28515625" style="2" bestFit="1" customWidth="1"/>
    <col min="1811" max="1811" width="10" style="2" customWidth="1"/>
    <col min="1812" max="1812" width="18" style="2" customWidth="1"/>
    <col min="1813" max="1813" width="14.85546875" style="2" customWidth="1"/>
    <col min="1814" max="1814" width="9.28515625" style="2" customWidth="1"/>
    <col min="1815" max="1815" width="12" style="2" customWidth="1"/>
    <col min="1816" max="1816" width="11.28515625" style="2" customWidth="1"/>
    <col min="1817" max="1817" width="4.42578125" style="2" customWidth="1"/>
    <col min="1818" max="1818" width="10.85546875" style="2" customWidth="1"/>
    <col min="1819" max="1819" width="9.140625" style="2"/>
    <col min="1820" max="1820" width="15.85546875" style="2" bestFit="1" customWidth="1"/>
    <col min="1821" max="1821" width="9.140625" style="2"/>
    <col min="1822" max="1822" width="9.5703125" style="2" customWidth="1"/>
    <col min="1823" max="1823" width="18.28515625" style="2" customWidth="1"/>
    <col min="1824" max="1824" width="27.85546875" style="2" customWidth="1"/>
    <col min="1825" max="1827" width="9.140625" style="2"/>
    <col min="1828" max="1828" width="8.140625" style="2" bestFit="1" customWidth="1"/>
    <col min="1829" max="2048" width="9.140625" style="2"/>
    <col min="2049" max="2049" width="5" style="2" customWidth="1"/>
    <col min="2050" max="2050" width="12.5703125" style="2" customWidth="1"/>
    <col min="2051" max="2051" width="5.140625" style="2" bestFit="1" customWidth="1"/>
    <col min="2052" max="2052" width="17.5703125" style="2" customWidth="1"/>
    <col min="2053" max="2053" width="8.28515625" style="2" customWidth="1"/>
    <col min="2054" max="2054" width="16" style="2" customWidth="1"/>
    <col min="2055" max="2055" width="16.42578125" style="2" bestFit="1" customWidth="1"/>
    <col min="2056" max="2056" width="41" style="2" customWidth="1"/>
    <col min="2057" max="2057" width="14.85546875" style="2" customWidth="1"/>
    <col min="2058" max="2058" width="9.28515625" style="2" customWidth="1"/>
    <col min="2059" max="2059" width="12" style="2" customWidth="1"/>
    <col min="2060" max="2060" width="11.28515625" style="2" customWidth="1"/>
    <col min="2061" max="2061" width="9.140625" style="2"/>
    <col min="2062" max="2062" width="11.42578125" style="2" customWidth="1"/>
    <col min="2063" max="2063" width="5.140625" style="2" bestFit="1" customWidth="1"/>
    <col min="2064" max="2064" width="17.5703125" style="2" customWidth="1"/>
    <col min="2065" max="2065" width="8.28515625" style="2" customWidth="1"/>
    <col min="2066" max="2066" width="10.28515625" style="2" bestFit="1" customWidth="1"/>
    <col min="2067" max="2067" width="10" style="2" customWidth="1"/>
    <col min="2068" max="2068" width="18" style="2" customWidth="1"/>
    <col min="2069" max="2069" width="14.85546875" style="2" customWidth="1"/>
    <col min="2070" max="2070" width="9.28515625" style="2" customWidth="1"/>
    <col min="2071" max="2071" width="12" style="2" customWidth="1"/>
    <col min="2072" max="2072" width="11.28515625" style="2" customWidth="1"/>
    <col min="2073" max="2073" width="4.42578125" style="2" customWidth="1"/>
    <col min="2074" max="2074" width="10.85546875" style="2" customWidth="1"/>
    <col min="2075" max="2075" width="9.140625" style="2"/>
    <col min="2076" max="2076" width="15.85546875" style="2" bestFit="1" customWidth="1"/>
    <col min="2077" max="2077" width="9.140625" style="2"/>
    <col min="2078" max="2078" width="9.5703125" style="2" customWidth="1"/>
    <col min="2079" max="2079" width="18.28515625" style="2" customWidth="1"/>
    <col min="2080" max="2080" width="27.85546875" style="2" customWidth="1"/>
    <col min="2081" max="2083" width="9.140625" style="2"/>
    <col min="2084" max="2084" width="8.140625" style="2" bestFit="1" customWidth="1"/>
    <col min="2085" max="2304" width="9.140625" style="2"/>
    <col min="2305" max="2305" width="5" style="2" customWidth="1"/>
    <col min="2306" max="2306" width="12.5703125" style="2" customWidth="1"/>
    <col min="2307" max="2307" width="5.140625" style="2" bestFit="1" customWidth="1"/>
    <col min="2308" max="2308" width="17.5703125" style="2" customWidth="1"/>
    <col min="2309" max="2309" width="8.28515625" style="2" customWidth="1"/>
    <col min="2310" max="2310" width="16" style="2" customWidth="1"/>
    <col min="2311" max="2311" width="16.42578125" style="2" bestFit="1" customWidth="1"/>
    <col min="2312" max="2312" width="41" style="2" customWidth="1"/>
    <col min="2313" max="2313" width="14.85546875" style="2" customWidth="1"/>
    <col min="2314" max="2314" width="9.28515625" style="2" customWidth="1"/>
    <col min="2315" max="2315" width="12" style="2" customWidth="1"/>
    <col min="2316" max="2316" width="11.28515625" style="2" customWidth="1"/>
    <col min="2317" max="2317" width="9.140625" style="2"/>
    <col min="2318" max="2318" width="11.42578125" style="2" customWidth="1"/>
    <col min="2319" max="2319" width="5.140625" style="2" bestFit="1" customWidth="1"/>
    <col min="2320" max="2320" width="17.5703125" style="2" customWidth="1"/>
    <col min="2321" max="2321" width="8.28515625" style="2" customWidth="1"/>
    <col min="2322" max="2322" width="10.28515625" style="2" bestFit="1" customWidth="1"/>
    <col min="2323" max="2323" width="10" style="2" customWidth="1"/>
    <col min="2324" max="2324" width="18" style="2" customWidth="1"/>
    <col min="2325" max="2325" width="14.85546875" style="2" customWidth="1"/>
    <col min="2326" max="2326" width="9.28515625" style="2" customWidth="1"/>
    <col min="2327" max="2327" width="12" style="2" customWidth="1"/>
    <col min="2328" max="2328" width="11.28515625" style="2" customWidth="1"/>
    <col min="2329" max="2329" width="4.42578125" style="2" customWidth="1"/>
    <col min="2330" max="2330" width="10.85546875" style="2" customWidth="1"/>
    <col min="2331" max="2331" width="9.140625" style="2"/>
    <col min="2332" max="2332" width="15.85546875" style="2" bestFit="1" customWidth="1"/>
    <col min="2333" max="2333" width="9.140625" style="2"/>
    <col min="2334" max="2334" width="9.5703125" style="2" customWidth="1"/>
    <col min="2335" max="2335" width="18.28515625" style="2" customWidth="1"/>
    <col min="2336" max="2336" width="27.85546875" style="2" customWidth="1"/>
    <col min="2337" max="2339" width="9.140625" style="2"/>
    <col min="2340" max="2340" width="8.140625" style="2" bestFit="1" customWidth="1"/>
    <col min="2341" max="2560" width="9.140625" style="2"/>
    <col min="2561" max="2561" width="5" style="2" customWidth="1"/>
    <col min="2562" max="2562" width="12.5703125" style="2" customWidth="1"/>
    <col min="2563" max="2563" width="5.140625" style="2" bestFit="1" customWidth="1"/>
    <col min="2564" max="2564" width="17.5703125" style="2" customWidth="1"/>
    <col min="2565" max="2565" width="8.28515625" style="2" customWidth="1"/>
    <col min="2566" max="2566" width="16" style="2" customWidth="1"/>
    <col min="2567" max="2567" width="16.42578125" style="2" bestFit="1" customWidth="1"/>
    <col min="2568" max="2568" width="41" style="2" customWidth="1"/>
    <col min="2569" max="2569" width="14.85546875" style="2" customWidth="1"/>
    <col min="2570" max="2570" width="9.28515625" style="2" customWidth="1"/>
    <col min="2571" max="2571" width="12" style="2" customWidth="1"/>
    <col min="2572" max="2572" width="11.28515625" style="2" customWidth="1"/>
    <col min="2573" max="2573" width="9.140625" style="2"/>
    <col min="2574" max="2574" width="11.42578125" style="2" customWidth="1"/>
    <col min="2575" max="2575" width="5.140625" style="2" bestFit="1" customWidth="1"/>
    <col min="2576" max="2576" width="17.5703125" style="2" customWidth="1"/>
    <col min="2577" max="2577" width="8.28515625" style="2" customWidth="1"/>
    <col min="2578" max="2578" width="10.28515625" style="2" bestFit="1" customWidth="1"/>
    <col min="2579" max="2579" width="10" style="2" customWidth="1"/>
    <col min="2580" max="2580" width="18" style="2" customWidth="1"/>
    <col min="2581" max="2581" width="14.85546875" style="2" customWidth="1"/>
    <col min="2582" max="2582" width="9.28515625" style="2" customWidth="1"/>
    <col min="2583" max="2583" width="12" style="2" customWidth="1"/>
    <col min="2584" max="2584" width="11.28515625" style="2" customWidth="1"/>
    <col min="2585" max="2585" width="4.42578125" style="2" customWidth="1"/>
    <col min="2586" max="2586" width="10.85546875" style="2" customWidth="1"/>
    <col min="2587" max="2587" width="9.140625" style="2"/>
    <col min="2588" max="2588" width="15.85546875" style="2" bestFit="1" customWidth="1"/>
    <col min="2589" max="2589" width="9.140625" style="2"/>
    <col min="2590" max="2590" width="9.5703125" style="2" customWidth="1"/>
    <col min="2591" max="2591" width="18.28515625" style="2" customWidth="1"/>
    <col min="2592" max="2592" width="27.85546875" style="2" customWidth="1"/>
    <col min="2593" max="2595" width="9.140625" style="2"/>
    <col min="2596" max="2596" width="8.140625" style="2" bestFit="1" customWidth="1"/>
    <col min="2597" max="2816" width="9.140625" style="2"/>
    <col min="2817" max="2817" width="5" style="2" customWidth="1"/>
    <col min="2818" max="2818" width="12.5703125" style="2" customWidth="1"/>
    <col min="2819" max="2819" width="5.140625" style="2" bestFit="1" customWidth="1"/>
    <col min="2820" max="2820" width="17.5703125" style="2" customWidth="1"/>
    <col min="2821" max="2821" width="8.28515625" style="2" customWidth="1"/>
    <col min="2822" max="2822" width="16" style="2" customWidth="1"/>
    <col min="2823" max="2823" width="16.42578125" style="2" bestFit="1" customWidth="1"/>
    <col min="2824" max="2824" width="41" style="2" customWidth="1"/>
    <col min="2825" max="2825" width="14.85546875" style="2" customWidth="1"/>
    <col min="2826" max="2826" width="9.28515625" style="2" customWidth="1"/>
    <col min="2827" max="2827" width="12" style="2" customWidth="1"/>
    <col min="2828" max="2828" width="11.28515625" style="2" customWidth="1"/>
    <col min="2829" max="2829" width="9.140625" style="2"/>
    <col min="2830" max="2830" width="11.42578125" style="2" customWidth="1"/>
    <col min="2831" max="2831" width="5.140625" style="2" bestFit="1" customWidth="1"/>
    <col min="2832" max="2832" width="17.5703125" style="2" customWidth="1"/>
    <col min="2833" max="2833" width="8.28515625" style="2" customWidth="1"/>
    <col min="2834" max="2834" width="10.28515625" style="2" bestFit="1" customWidth="1"/>
    <col min="2835" max="2835" width="10" style="2" customWidth="1"/>
    <col min="2836" max="2836" width="18" style="2" customWidth="1"/>
    <col min="2837" max="2837" width="14.85546875" style="2" customWidth="1"/>
    <col min="2838" max="2838" width="9.28515625" style="2" customWidth="1"/>
    <col min="2839" max="2839" width="12" style="2" customWidth="1"/>
    <col min="2840" max="2840" width="11.28515625" style="2" customWidth="1"/>
    <col min="2841" max="2841" width="4.42578125" style="2" customWidth="1"/>
    <col min="2842" max="2842" width="10.85546875" style="2" customWidth="1"/>
    <col min="2843" max="2843" width="9.140625" style="2"/>
    <col min="2844" max="2844" width="15.85546875" style="2" bestFit="1" customWidth="1"/>
    <col min="2845" max="2845" width="9.140625" style="2"/>
    <col min="2846" max="2846" width="9.5703125" style="2" customWidth="1"/>
    <col min="2847" max="2847" width="18.28515625" style="2" customWidth="1"/>
    <col min="2848" max="2848" width="27.85546875" style="2" customWidth="1"/>
    <col min="2849" max="2851" width="9.140625" style="2"/>
    <col min="2852" max="2852" width="8.140625" style="2" bestFit="1" customWidth="1"/>
    <col min="2853" max="3072" width="9.140625" style="2"/>
    <col min="3073" max="3073" width="5" style="2" customWidth="1"/>
    <col min="3074" max="3074" width="12.5703125" style="2" customWidth="1"/>
    <col min="3075" max="3075" width="5.140625" style="2" bestFit="1" customWidth="1"/>
    <col min="3076" max="3076" width="17.5703125" style="2" customWidth="1"/>
    <col min="3077" max="3077" width="8.28515625" style="2" customWidth="1"/>
    <col min="3078" max="3078" width="16" style="2" customWidth="1"/>
    <col min="3079" max="3079" width="16.42578125" style="2" bestFit="1" customWidth="1"/>
    <col min="3080" max="3080" width="41" style="2" customWidth="1"/>
    <col min="3081" max="3081" width="14.85546875" style="2" customWidth="1"/>
    <col min="3082" max="3082" width="9.28515625" style="2" customWidth="1"/>
    <col min="3083" max="3083" width="12" style="2" customWidth="1"/>
    <col min="3084" max="3084" width="11.28515625" style="2" customWidth="1"/>
    <col min="3085" max="3085" width="9.140625" style="2"/>
    <col min="3086" max="3086" width="11.42578125" style="2" customWidth="1"/>
    <col min="3087" max="3087" width="5.140625" style="2" bestFit="1" customWidth="1"/>
    <col min="3088" max="3088" width="17.5703125" style="2" customWidth="1"/>
    <col min="3089" max="3089" width="8.28515625" style="2" customWidth="1"/>
    <col min="3090" max="3090" width="10.28515625" style="2" bestFit="1" customWidth="1"/>
    <col min="3091" max="3091" width="10" style="2" customWidth="1"/>
    <col min="3092" max="3092" width="18" style="2" customWidth="1"/>
    <col min="3093" max="3093" width="14.85546875" style="2" customWidth="1"/>
    <col min="3094" max="3094" width="9.28515625" style="2" customWidth="1"/>
    <col min="3095" max="3095" width="12" style="2" customWidth="1"/>
    <col min="3096" max="3096" width="11.28515625" style="2" customWidth="1"/>
    <col min="3097" max="3097" width="4.42578125" style="2" customWidth="1"/>
    <col min="3098" max="3098" width="10.85546875" style="2" customWidth="1"/>
    <col min="3099" max="3099" width="9.140625" style="2"/>
    <col min="3100" max="3100" width="15.85546875" style="2" bestFit="1" customWidth="1"/>
    <col min="3101" max="3101" width="9.140625" style="2"/>
    <col min="3102" max="3102" width="9.5703125" style="2" customWidth="1"/>
    <col min="3103" max="3103" width="18.28515625" style="2" customWidth="1"/>
    <col min="3104" max="3104" width="27.85546875" style="2" customWidth="1"/>
    <col min="3105" max="3107" width="9.140625" style="2"/>
    <col min="3108" max="3108" width="8.140625" style="2" bestFit="1" customWidth="1"/>
    <col min="3109" max="3328" width="9.140625" style="2"/>
    <col min="3329" max="3329" width="5" style="2" customWidth="1"/>
    <col min="3330" max="3330" width="12.5703125" style="2" customWidth="1"/>
    <col min="3331" max="3331" width="5.140625" style="2" bestFit="1" customWidth="1"/>
    <col min="3332" max="3332" width="17.5703125" style="2" customWidth="1"/>
    <col min="3333" max="3333" width="8.28515625" style="2" customWidth="1"/>
    <col min="3334" max="3334" width="16" style="2" customWidth="1"/>
    <col min="3335" max="3335" width="16.42578125" style="2" bestFit="1" customWidth="1"/>
    <col min="3336" max="3336" width="41" style="2" customWidth="1"/>
    <col min="3337" max="3337" width="14.85546875" style="2" customWidth="1"/>
    <col min="3338" max="3338" width="9.28515625" style="2" customWidth="1"/>
    <col min="3339" max="3339" width="12" style="2" customWidth="1"/>
    <col min="3340" max="3340" width="11.28515625" style="2" customWidth="1"/>
    <col min="3341" max="3341" width="9.140625" style="2"/>
    <col min="3342" max="3342" width="11.42578125" style="2" customWidth="1"/>
    <col min="3343" max="3343" width="5.140625" style="2" bestFit="1" customWidth="1"/>
    <col min="3344" max="3344" width="17.5703125" style="2" customWidth="1"/>
    <col min="3345" max="3345" width="8.28515625" style="2" customWidth="1"/>
    <col min="3346" max="3346" width="10.28515625" style="2" bestFit="1" customWidth="1"/>
    <col min="3347" max="3347" width="10" style="2" customWidth="1"/>
    <col min="3348" max="3348" width="18" style="2" customWidth="1"/>
    <col min="3349" max="3349" width="14.85546875" style="2" customWidth="1"/>
    <col min="3350" max="3350" width="9.28515625" style="2" customWidth="1"/>
    <col min="3351" max="3351" width="12" style="2" customWidth="1"/>
    <col min="3352" max="3352" width="11.28515625" style="2" customWidth="1"/>
    <col min="3353" max="3353" width="4.42578125" style="2" customWidth="1"/>
    <col min="3354" max="3354" width="10.85546875" style="2" customWidth="1"/>
    <col min="3355" max="3355" width="9.140625" style="2"/>
    <col min="3356" max="3356" width="15.85546875" style="2" bestFit="1" customWidth="1"/>
    <col min="3357" max="3357" width="9.140625" style="2"/>
    <col min="3358" max="3358" width="9.5703125" style="2" customWidth="1"/>
    <col min="3359" max="3359" width="18.28515625" style="2" customWidth="1"/>
    <col min="3360" max="3360" width="27.85546875" style="2" customWidth="1"/>
    <col min="3361" max="3363" width="9.140625" style="2"/>
    <col min="3364" max="3364" width="8.140625" style="2" bestFit="1" customWidth="1"/>
    <col min="3365" max="3584" width="9.140625" style="2"/>
    <col min="3585" max="3585" width="5" style="2" customWidth="1"/>
    <col min="3586" max="3586" width="12.5703125" style="2" customWidth="1"/>
    <col min="3587" max="3587" width="5.140625" style="2" bestFit="1" customWidth="1"/>
    <col min="3588" max="3588" width="17.5703125" style="2" customWidth="1"/>
    <col min="3589" max="3589" width="8.28515625" style="2" customWidth="1"/>
    <col min="3590" max="3590" width="16" style="2" customWidth="1"/>
    <col min="3591" max="3591" width="16.42578125" style="2" bestFit="1" customWidth="1"/>
    <col min="3592" max="3592" width="41" style="2" customWidth="1"/>
    <col min="3593" max="3593" width="14.85546875" style="2" customWidth="1"/>
    <col min="3594" max="3594" width="9.28515625" style="2" customWidth="1"/>
    <col min="3595" max="3595" width="12" style="2" customWidth="1"/>
    <col min="3596" max="3596" width="11.28515625" style="2" customWidth="1"/>
    <col min="3597" max="3597" width="9.140625" style="2"/>
    <col min="3598" max="3598" width="11.42578125" style="2" customWidth="1"/>
    <col min="3599" max="3599" width="5.140625" style="2" bestFit="1" customWidth="1"/>
    <col min="3600" max="3600" width="17.5703125" style="2" customWidth="1"/>
    <col min="3601" max="3601" width="8.28515625" style="2" customWidth="1"/>
    <col min="3602" max="3602" width="10.28515625" style="2" bestFit="1" customWidth="1"/>
    <col min="3603" max="3603" width="10" style="2" customWidth="1"/>
    <col min="3604" max="3604" width="18" style="2" customWidth="1"/>
    <col min="3605" max="3605" width="14.85546875" style="2" customWidth="1"/>
    <col min="3606" max="3606" width="9.28515625" style="2" customWidth="1"/>
    <col min="3607" max="3607" width="12" style="2" customWidth="1"/>
    <col min="3608" max="3608" width="11.28515625" style="2" customWidth="1"/>
    <col min="3609" max="3609" width="4.42578125" style="2" customWidth="1"/>
    <col min="3610" max="3610" width="10.85546875" style="2" customWidth="1"/>
    <col min="3611" max="3611" width="9.140625" style="2"/>
    <col min="3612" max="3612" width="15.85546875" style="2" bestFit="1" customWidth="1"/>
    <col min="3613" max="3613" width="9.140625" style="2"/>
    <col min="3614" max="3614" width="9.5703125" style="2" customWidth="1"/>
    <col min="3615" max="3615" width="18.28515625" style="2" customWidth="1"/>
    <col min="3616" max="3616" width="27.85546875" style="2" customWidth="1"/>
    <col min="3617" max="3619" width="9.140625" style="2"/>
    <col min="3620" max="3620" width="8.140625" style="2" bestFit="1" customWidth="1"/>
    <col min="3621" max="3840" width="9.140625" style="2"/>
    <col min="3841" max="3841" width="5" style="2" customWidth="1"/>
    <col min="3842" max="3842" width="12.5703125" style="2" customWidth="1"/>
    <col min="3843" max="3843" width="5.140625" style="2" bestFit="1" customWidth="1"/>
    <col min="3844" max="3844" width="17.5703125" style="2" customWidth="1"/>
    <col min="3845" max="3845" width="8.28515625" style="2" customWidth="1"/>
    <col min="3846" max="3846" width="16" style="2" customWidth="1"/>
    <col min="3847" max="3847" width="16.42578125" style="2" bestFit="1" customWidth="1"/>
    <col min="3848" max="3848" width="41" style="2" customWidth="1"/>
    <col min="3849" max="3849" width="14.85546875" style="2" customWidth="1"/>
    <col min="3850" max="3850" width="9.28515625" style="2" customWidth="1"/>
    <col min="3851" max="3851" width="12" style="2" customWidth="1"/>
    <col min="3852" max="3852" width="11.28515625" style="2" customWidth="1"/>
    <col min="3853" max="3853" width="9.140625" style="2"/>
    <col min="3854" max="3854" width="11.42578125" style="2" customWidth="1"/>
    <col min="3855" max="3855" width="5.140625" style="2" bestFit="1" customWidth="1"/>
    <col min="3856" max="3856" width="17.5703125" style="2" customWidth="1"/>
    <col min="3857" max="3857" width="8.28515625" style="2" customWidth="1"/>
    <col min="3858" max="3858" width="10.28515625" style="2" bestFit="1" customWidth="1"/>
    <col min="3859" max="3859" width="10" style="2" customWidth="1"/>
    <col min="3860" max="3860" width="18" style="2" customWidth="1"/>
    <col min="3861" max="3861" width="14.85546875" style="2" customWidth="1"/>
    <col min="3862" max="3862" width="9.28515625" style="2" customWidth="1"/>
    <col min="3863" max="3863" width="12" style="2" customWidth="1"/>
    <col min="3864" max="3864" width="11.28515625" style="2" customWidth="1"/>
    <col min="3865" max="3865" width="4.42578125" style="2" customWidth="1"/>
    <col min="3866" max="3866" width="10.85546875" style="2" customWidth="1"/>
    <col min="3867" max="3867" width="9.140625" style="2"/>
    <col min="3868" max="3868" width="15.85546875" style="2" bestFit="1" customWidth="1"/>
    <col min="3869" max="3869" width="9.140625" style="2"/>
    <col min="3870" max="3870" width="9.5703125" style="2" customWidth="1"/>
    <col min="3871" max="3871" width="18.28515625" style="2" customWidth="1"/>
    <col min="3872" max="3872" width="27.85546875" style="2" customWidth="1"/>
    <col min="3873" max="3875" width="9.140625" style="2"/>
    <col min="3876" max="3876" width="8.140625" style="2" bestFit="1" customWidth="1"/>
    <col min="3877" max="4096" width="9.140625" style="2"/>
    <col min="4097" max="4097" width="5" style="2" customWidth="1"/>
    <col min="4098" max="4098" width="12.5703125" style="2" customWidth="1"/>
    <col min="4099" max="4099" width="5.140625" style="2" bestFit="1" customWidth="1"/>
    <col min="4100" max="4100" width="17.5703125" style="2" customWidth="1"/>
    <col min="4101" max="4101" width="8.28515625" style="2" customWidth="1"/>
    <col min="4102" max="4102" width="16" style="2" customWidth="1"/>
    <col min="4103" max="4103" width="16.42578125" style="2" bestFit="1" customWidth="1"/>
    <col min="4104" max="4104" width="41" style="2" customWidth="1"/>
    <col min="4105" max="4105" width="14.85546875" style="2" customWidth="1"/>
    <col min="4106" max="4106" width="9.28515625" style="2" customWidth="1"/>
    <col min="4107" max="4107" width="12" style="2" customWidth="1"/>
    <col min="4108" max="4108" width="11.28515625" style="2" customWidth="1"/>
    <col min="4109" max="4109" width="9.140625" style="2"/>
    <col min="4110" max="4110" width="11.42578125" style="2" customWidth="1"/>
    <col min="4111" max="4111" width="5.140625" style="2" bestFit="1" customWidth="1"/>
    <col min="4112" max="4112" width="17.5703125" style="2" customWidth="1"/>
    <col min="4113" max="4113" width="8.28515625" style="2" customWidth="1"/>
    <col min="4114" max="4114" width="10.28515625" style="2" bestFit="1" customWidth="1"/>
    <col min="4115" max="4115" width="10" style="2" customWidth="1"/>
    <col min="4116" max="4116" width="18" style="2" customWidth="1"/>
    <col min="4117" max="4117" width="14.85546875" style="2" customWidth="1"/>
    <col min="4118" max="4118" width="9.28515625" style="2" customWidth="1"/>
    <col min="4119" max="4119" width="12" style="2" customWidth="1"/>
    <col min="4120" max="4120" width="11.28515625" style="2" customWidth="1"/>
    <col min="4121" max="4121" width="4.42578125" style="2" customWidth="1"/>
    <col min="4122" max="4122" width="10.85546875" style="2" customWidth="1"/>
    <col min="4123" max="4123" width="9.140625" style="2"/>
    <col min="4124" max="4124" width="15.85546875" style="2" bestFit="1" customWidth="1"/>
    <col min="4125" max="4125" width="9.140625" style="2"/>
    <col min="4126" max="4126" width="9.5703125" style="2" customWidth="1"/>
    <col min="4127" max="4127" width="18.28515625" style="2" customWidth="1"/>
    <col min="4128" max="4128" width="27.85546875" style="2" customWidth="1"/>
    <col min="4129" max="4131" width="9.140625" style="2"/>
    <col min="4132" max="4132" width="8.140625" style="2" bestFit="1" customWidth="1"/>
    <col min="4133" max="4352" width="9.140625" style="2"/>
    <col min="4353" max="4353" width="5" style="2" customWidth="1"/>
    <col min="4354" max="4354" width="12.5703125" style="2" customWidth="1"/>
    <col min="4355" max="4355" width="5.140625" style="2" bestFit="1" customWidth="1"/>
    <col min="4356" max="4356" width="17.5703125" style="2" customWidth="1"/>
    <col min="4357" max="4357" width="8.28515625" style="2" customWidth="1"/>
    <col min="4358" max="4358" width="16" style="2" customWidth="1"/>
    <col min="4359" max="4359" width="16.42578125" style="2" bestFit="1" customWidth="1"/>
    <col min="4360" max="4360" width="41" style="2" customWidth="1"/>
    <col min="4361" max="4361" width="14.85546875" style="2" customWidth="1"/>
    <col min="4362" max="4362" width="9.28515625" style="2" customWidth="1"/>
    <col min="4363" max="4363" width="12" style="2" customWidth="1"/>
    <col min="4364" max="4364" width="11.28515625" style="2" customWidth="1"/>
    <col min="4365" max="4365" width="9.140625" style="2"/>
    <col min="4366" max="4366" width="11.42578125" style="2" customWidth="1"/>
    <col min="4367" max="4367" width="5.140625" style="2" bestFit="1" customWidth="1"/>
    <col min="4368" max="4368" width="17.5703125" style="2" customWidth="1"/>
    <col min="4369" max="4369" width="8.28515625" style="2" customWidth="1"/>
    <col min="4370" max="4370" width="10.28515625" style="2" bestFit="1" customWidth="1"/>
    <col min="4371" max="4371" width="10" style="2" customWidth="1"/>
    <col min="4372" max="4372" width="18" style="2" customWidth="1"/>
    <col min="4373" max="4373" width="14.85546875" style="2" customWidth="1"/>
    <col min="4374" max="4374" width="9.28515625" style="2" customWidth="1"/>
    <col min="4375" max="4375" width="12" style="2" customWidth="1"/>
    <col min="4376" max="4376" width="11.28515625" style="2" customWidth="1"/>
    <col min="4377" max="4377" width="4.42578125" style="2" customWidth="1"/>
    <col min="4378" max="4378" width="10.85546875" style="2" customWidth="1"/>
    <col min="4379" max="4379" width="9.140625" style="2"/>
    <col min="4380" max="4380" width="15.85546875" style="2" bestFit="1" customWidth="1"/>
    <col min="4381" max="4381" width="9.140625" style="2"/>
    <col min="4382" max="4382" width="9.5703125" style="2" customWidth="1"/>
    <col min="4383" max="4383" width="18.28515625" style="2" customWidth="1"/>
    <col min="4384" max="4384" width="27.85546875" style="2" customWidth="1"/>
    <col min="4385" max="4387" width="9.140625" style="2"/>
    <col min="4388" max="4388" width="8.140625" style="2" bestFit="1" customWidth="1"/>
    <col min="4389" max="4608" width="9.140625" style="2"/>
    <col min="4609" max="4609" width="5" style="2" customWidth="1"/>
    <col min="4610" max="4610" width="12.5703125" style="2" customWidth="1"/>
    <col min="4611" max="4611" width="5.140625" style="2" bestFit="1" customWidth="1"/>
    <col min="4612" max="4612" width="17.5703125" style="2" customWidth="1"/>
    <col min="4613" max="4613" width="8.28515625" style="2" customWidth="1"/>
    <col min="4614" max="4614" width="16" style="2" customWidth="1"/>
    <col min="4615" max="4615" width="16.42578125" style="2" bestFit="1" customWidth="1"/>
    <col min="4616" max="4616" width="41" style="2" customWidth="1"/>
    <col min="4617" max="4617" width="14.85546875" style="2" customWidth="1"/>
    <col min="4618" max="4618" width="9.28515625" style="2" customWidth="1"/>
    <col min="4619" max="4619" width="12" style="2" customWidth="1"/>
    <col min="4620" max="4620" width="11.28515625" style="2" customWidth="1"/>
    <col min="4621" max="4621" width="9.140625" style="2"/>
    <col min="4622" max="4622" width="11.42578125" style="2" customWidth="1"/>
    <col min="4623" max="4623" width="5.140625" style="2" bestFit="1" customWidth="1"/>
    <col min="4624" max="4624" width="17.5703125" style="2" customWidth="1"/>
    <col min="4625" max="4625" width="8.28515625" style="2" customWidth="1"/>
    <col min="4626" max="4626" width="10.28515625" style="2" bestFit="1" customWidth="1"/>
    <col min="4627" max="4627" width="10" style="2" customWidth="1"/>
    <col min="4628" max="4628" width="18" style="2" customWidth="1"/>
    <col min="4629" max="4629" width="14.85546875" style="2" customWidth="1"/>
    <col min="4630" max="4630" width="9.28515625" style="2" customWidth="1"/>
    <col min="4631" max="4631" width="12" style="2" customWidth="1"/>
    <col min="4632" max="4632" width="11.28515625" style="2" customWidth="1"/>
    <col min="4633" max="4633" width="4.42578125" style="2" customWidth="1"/>
    <col min="4634" max="4634" width="10.85546875" style="2" customWidth="1"/>
    <col min="4635" max="4635" width="9.140625" style="2"/>
    <col min="4636" max="4636" width="15.85546875" style="2" bestFit="1" customWidth="1"/>
    <col min="4637" max="4637" width="9.140625" style="2"/>
    <col min="4638" max="4638" width="9.5703125" style="2" customWidth="1"/>
    <col min="4639" max="4639" width="18.28515625" style="2" customWidth="1"/>
    <col min="4640" max="4640" width="27.85546875" style="2" customWidth="1"/>
    <col min="4641" max="4643" width="9.140625" style="2"/>
    <col min="4644" max="4644" width="8.140625" style="2" bestFit="1" customWidth="1"/>
    <col min="4645" max="4864" width="9.140625" style="2"/>
    <col min="4865" max="4865" width="5" style="2" customWidth="1"/>
    <col min="4866" max="4866" width="12.5703125" style="2" customWidth="1"/>
    <col min="4867" max="4867" width="5.140625" style="2" bestFit="1" customWidth="1"/>
    <col min="4868" max="4868" width="17.5703125" style="2" customWidth="1"/>
    <col min="4869" max="4869" width="8.28515625" style="2" customWidth="1"/>
    <col min="4870" max="4870" width="16" style="2" customWidth="1"/>
    <col min="4871" max="4871" width="16.42578125" style="2" bestFit="1" customWidth="1"/>
    <col min="4872" max="4872" width="41" style="2" customWidth="1"/>
    <col min="4873" max="4873" width="14.85546875" style="2" customWidth="1"/>
    <col min="4874" max="4874" width="9.28515625" style="2" customWidth="1"/>
    <col min="4875" max="4875" width="12" style="2" customWidth="1"/>
    <col min="4876" max="4876" width="11.28515625" style="2" customWidth="1"/>
    <col min="4877" max="4877" width="9.140625" style="2"/>
    <col min="4878" max="4878" width="11.42578125" style="2" customWidth="1"/>
    <col min="4879" max="4879" width="5.140625" style="2" bestFit="1" customWidth="1"/>
    <col min="4880" max="4880" width="17.5703125" style="2" customWidth="1"/>
    <col min="4881" max="4881" width="8.28515625" style="2" customWidth="1"/>
    <col min="4882" max="4882" width="10.28515625" style="2" bestFit="1" customWidth="1"/>
    <col min="4883" max="4883" width="10" style="2" customWidth="1"/>
    <col min="4884" max="4884" width="18" style="2" customWidth="1"/>
    <col min="4885" max="4885" width="14.85546875" style="2" customWidth="1"/>
    <col min="4886" max="4886" width="9.28515625" style="2" customWidth="1"/>
    <col min="4887" max="4887" width="12" style="2" customWidth="1"/>
    <col min="4888" max="4888" width="11.28515625" style="2" customWidth="1"/>
    <col min="4889" max="4889" width="4.42578125" style="2" customWidth="1"/>
    <col min="4890" max="4890" width="10.85546875" style="2" customWidth="1"/>
    <col min="4891" max="4891" width="9.140625" style="2"/>
    <col min="4892" max="4892" width="15.85546875" style="2" bestFit="1" customWidth="1"/>
    <col min="4893" max="4893" width="9.140625" style="2"/>
    <col min="4894" max="4894" width="9.5703125" style="2" customWidth="1"/>
    <col min="4895" max="4895" width="18.28515625" style="2" customWidth="1"/>
    <col min="4896" max="4896" width="27.85546875" style="2" customWidth="1"/>
    <col min="4897" max="4899" width="9.140625" style="2"/>
    <col min="4900" max="4900" width="8.140625" style="2" bestFit="1" customWidth="1"/>
    <col min="4901" max="5120" width="9.140625" style="2"/>
    <col min="5121" max="5121" width="5" style="2" customWidth="1"/>
    <col min="5122" max="5122" width="12.5703125" style="2" customWidth="1"/>
    <col min="5123" max="5123" width="5.140625" style="2" bestFit="1" customWidth="1"/>
    <col min="5124" max="5124" width="17.5703125" style="2" customWidth="1"/>
    <col min="5125" max="5125" width="8.28515625" style="2" customWidth="1"/>
    <col min="5126" max="5126" width="16" style="2" customWidth="1"/>
    <col min="5127" max="5127" width="16.42578125" style="2" bestFit="1" customWidth="1"/>
    <col min="5128" max="5128" width="41" style="2" customWidth="1"/>
    <col min="5129" max="5129" width="14.85546875" style="2" customWidth="1"/>
    <col min="5130" max="5130" width="9.28515625" style="2" customWidth="1"/>
    <col min="5131" max="5131" width="12" style="2" customWidth="1"/>
    <col min="5132" max="5132" width="11.28515625" style="2" customWidth="1"/>
    <col min="5133" max="5133" width="9.140625" style="2"/>
    <col min="5134" max="5134" width="11.42578125" style="2" customWidth="1"/>
    <col min="5135" max="5135" width="5.140625" style="2" bestFit="1" customWidth="1"/>
    <col min="5136" max="5136" width="17.5703125" style="2" customWidth="1"/>
    <col min="5137" max="5137" width="8.28515625" style="2" customWidth="1"/>
    <col min="5138" max="5138" width="10.28515625" style="2" bestFit="1" customWidth="1"/>
    <col min="5139" max="5139" width="10" style="2" customWidth="1"/>
    <col min="5140" max="5140" width="18" style="2" customWidth="1"/>
    <col min="5141" max="5141" width="14.85546875" style="2" customWidth="1"/>
    <col min="5142" max="5142" width="9.28515625" style="2" customWidth="1"/>
    <col min="5143" max="5143" width="12" style="2" customWidth="1"/>
    <col min="5144" max="5144" width="11.28515625" style="2" customWidth="1"/>
    <col min="5145" max="5145" width="4.42578125" style="2" customWidth="1"/>
    <col min="5146" max="5146" width="10.85546875" style="2" customWidth="1"/>
    <col min="5147" max="5147" width="9.140625" style="2"/>
    <col min="5148" max="5148" width="15.85546875" style="2" bestFit="1" customWidth="1"/>
    <col min="5149" max="5149" width="9.140625" style="2"/>
    <col min="5150" max="5150" width="9.5703125" style="2" customWidth="1"/>
    <col min="5151" max="5151" width="18.28515625" style="2" customWidth="1"/>
    <col min="5152" max="5152" width="27.85546875" style="2" customWidth="1"/>
    <col min="5153" max="5155" width="9.140625" style="2"/>
    <col min="5156" max="5156" width="8.140625" style="2" bestFit="1" customWidth="1"/>
    <col min="5157" max="5376" width="9.140625" style="2"/>
    <col min="5377" max="5377" width="5" style="2" customWidth="1"/>
    <col min="5378" max="5378" width="12.5703125" style="2" customWidth="1"/>
    <col min="5379" max="5379" width="5.140625" style="2" bestFit="1" customWidth="1"/>
    <col min="5380" max="5380" width="17.5703125" style="2" customWidth="1"/>
    <col min="5381" max="5381" width="8.28515625" style="2" customWidth="1"/>
    <col min="5382" max="5382" width="16" style="2" customWidth="1"/>
    <col min="5383" max="5383" width="16.42578125" style="2" bestFit="1" customWidth="1"/>
    <col min="5384" max="5384" width="41" style="2" customWidth="1"/>
    <col min="5385" max="5385" width="14.85546875" style="2" customWidth="1"/>
    <col min="5386" max="5386" width="9.28515625" style="2" customWidth="1"/>
    <col min="5387" max="5387" width="12" style="2" customWidth="1"/>
    <col min="5388" max="5388" width="11.28515625" style="2" customWidth="1"/>
    <col min="5389" max="5389" width="9.140625" style="2"/>
    <col min="5390" max="5390" width="11.42578125" style="2" customWidth="1"/>
    <col min="5391" max="5391" width="5.140625" style="2" bestFit="1" customWidth="1"/>
    <col min="5392" max="5392" width="17.5703125" style="2" customWidth="1"/>
    <col min="5393" max="5393" width="8.28515625" style="2" customWidth="1"/>
    <col min="5394" max="5394" width="10.28515625" style="2" bestFit="1" customWidth="1"/>
    <col min="5395" max="5395" width="10" style="2" customWidth="1"/>
    <col min="5396" max="5396" width="18" style="2" customWidth="1"/>
    <col min="5397" max="5397" width="14.85546875" style="2" customWidth="1"/>
    <col min="5398" max="5398" width="9.28515625" style="2" customWidth="1"/>
    <col min="5399" max="5399" width="12" style="2" customWidth="1"/>
    <col min="5400" max="5400" width="11.28515625" style="2" customWidth="1"/>
    <col min="5401" max="5401" width="4.42578125" style="2" customWidth="1"/>
    <col min="5402" max="5402" width="10.85546875" style="2" customWidth="1"/>
    <col min="5403" max="5403" width="9.140625" style="2"/>
    <col min="5404" max="5404" width="15.85546875" style="2" bestFit="1" customWidth="1"/>
    <col min="5405" max="5405" width="9.140625" style="2"/>
    <col min="5406" max="5406" width="9.5703125" style="2" customWidth="1"/>
    <col min="5407" max="5407" width="18.28515625" style="2" customWidth="1"/>
    <col min="5408" max="5408" width="27.85546875" style="2" customWidth="1"/>
    <col min="5409" max="5411" width="9.140625" style="2"/>
    <col min="5412" max="5412" width="8.140625" style="2" bestFit="1" customWidth="1"/>
    <col min="5413" max="5632" width="9.140625" style="2"/>
    <col min="5633" max="5633" width="5" style="2" customWidth="1"/>
    <col min="5634" max="5634" width="12.5703125" style="2" customWidth="1"/>
    <col min="5635" max="5635" width="5.140625" style="2" bestFit="1" customWidth="1"/>
    <col min="5636" max="5636" width="17.5703125" style="2" customWidth="1"/>
    <col min="5637" max="5637" width="8.28515625" style="2" customWidth="1"/>
    <col min="5638" max="5638" width="16" style="2" customWidth="1"/>
    <col min="5639" max="5639" width="16.42578125" style="2" bestFit="1" customWidth="1"/>
    <col min="5640" max="5640" width="41" style="2" customWidth="1"/>
    <col min="5641" max="5641" width="14.85546875" style="2" customWidth="1"/>
    <col min="5642" max="5642" width="9.28515625" style="2" customWidth="1"/>
    <col min="5643" max="5643" width="12" style="2" customWidth="1"/>
    <col min="5644" max="5644" width="11.28515625" style="2" customWidth="1"/>
    <col min="5645" max="5645" width="9.140625" style="2"/>
    <col min="5646" max="5646" width="11.42578125" style="2" customWidth="1"/>
    <col min="5647" max="5647" width="5.140625" style="2" bestFit="1" customWidth="1"/>
    <col min="5648" max="5648" width="17.5703125" style="2" customWidth="1"/>
    <col min="5649" max="5649" width="8.28515625" style="2" customWidth="1"/>
    <col min="5650" max="5650" width="10.28515625" style="2" bestFit="1" customWidth="1"/>
    <col min="5651" max="5651" width="10" style="2" customWidth="1"/>
    <col min="5652" max="5652" width="18" style="2" customWidth="1"/>
    <col min="5653" max="5653" width="14.85546875" style="2" customWidth="1"/>
    <col min="5654" max="5654" width="9.28515625" style="2" customWidth="1"/>
    <col min="5655" max="5655" width="12" style="2" customWidth="1"/>
    <col min="5656" max="5656" width="11.28515625" style="2" customWidth="1"/>
    <col min="5657" max="5657" width="4.42578125" style="2" customWidth="1"/>
    <col min="5658" max="5658" width="10.85546875" style="2" customWidth="1"/>
    <col min="5659" max="5659" width="9.140625" style="2"/>
    <col min="5660" max="5660" width="15.85546875" style="2" bestFit="1" customWidth="1"/>
    <col min="5661" max="5661" width="9.140625" style="2"/>
    <col min="5662" max="5662" width="9.5703125" style="2" customWidth="1"/>
    <col min="5663" max="5663" width="18.28515625" style="2" customWidth="1"/>
    <col min="5664" max="5664" width="27.85546875" style="2" customWidth="1"/>
    <col min="5665" max="5667" width="9.140625" style="2"/>
    <col min="5668" max="5668" width="8.140625" style="2" bestFit="1" customWidth="1"/>
    <col min="5669" max="5888" width="9.140625" style="2"/>
    <col min="5889" max="5889" width="5" style="2" customWidth="1"/>
    <col min="5890" max="5890" width="12.5703125" style="2" customWidth="1"/>
    <col min="5891" max="5891" width="5.140625" style="2" bestFit="1" customWidth="1"/>
    <col min="5892" max="5892" width="17.5703125" style="2" customWidth="1"/>
    <col min="5893" max="5893" width="8.28515625" style="2" customWidth="1"/>
    <col min="5894" max="5894" width="16" style="2" customWidth="1"/>
    <col min="5895" max="5895" width="16.42578125" style="2" bestFit="1" customWidth="1"/>
    <col min="5896" max="5896" width="41" style="2" customWidth="1"/>
    <col min="5897" max="5897" width="14.85546875" style="2" customWidth="1"/>
    <col min="5898" max="5898" width="9.28515625" style="2" customWidth="1"/>
    <col min="5899" max="5899" width="12" style="2" customWidth="1"/>
    <col min="5900" max="5900" width="11.28515625" style="2" customWidth="1"/>
    <col min="5901" max="5901" width="9.140625" style="2"/>
    <col min="5902" max="5902" width="11.42578125" style="2" customWidth="1"/>
    <col min="5903" max="5903" width="5.140625" style="2" bestFit="1" customWidth="1"/>
    <col min="5904" max="5904" width="17.5703125" style="2" customWidth="1"/>
    <col min="5905" max="5905" width="8.28515625" style="2" customWidth="1"/>
    <col min="5906" max="5906" width="10.28515625" style="2" bestFit="1" customWidth="1"/>
    <col min="5907" max="5907" width="10" style="2" customWidth="1"/>
    <col min="5908" max="5908" width="18" style="2" customWidth="1"/>
    <col min="5909" max="5909" width="14.85546875" style="2" customWidth="1"/>
    <col min="5910" max="5910" width="9.28515625" style="2" customWidth="1"/>
    <col min="5911" max="5911" width="12" style="2" customWidth="1"/>
    <col min="5912" max="5912" width="11.28515625" style="2" customWidth="1"/>
    <col min="5913" max="5913" width="4.42578125" style="2" customWidth="1"/>
    <col min="5914" max="5914" width="10.85546875" style="2" customWidth="1"/>
    <col min="5915" max="5915" width="9.140625" style="2"/>
    <col min="5916" max="5916" width="15.85546875" style="2" bestFit="1" customWidth="1"/>
    <col min="5917" max="5917" width="9.140625" style="2"/>
    <col min="5918" max="5918" width="9.5703125" style="2" customWidth="1"/>
    <col min="5919" max="5919" width="18.28515625" style="2" customWidth="1"/>
    <col min="5920" max="5920" width="27.85546875" style="2" customWidth="1"/>
    <col min="5921" max="5923" width="9.140625" style="2"/>
    <col min="5924" max="5924" width="8.140625" style="2" bestFit="1" customWidth="1"/>
    <col min="5925" max="6144" width="9.140625" style="2"/>
    <col min="6145" max="6145" width="5" style="2" customWidth="1"/>
    <col min="6146" max="6146" width="12.5703125" style="2" customWidth="1"/>
    <col min="6147" max="6147" width="5.140625" style="2" bestFit="1" customWidth="1"/>
    <col min="6148" max="6148" width="17.5703125" style="2" customWidth="1"/>
    <col min="6149" max="6149" width="8.28515625" style="2" customWidth="1"/>
    <col min="6150" max="6150" width="16" style="2" customWidth="1"/>
    <col min="6151" max="6151" width="16.42578125" style="2" bestFit="1" customWidth="1"/>
    <col min="6152" max="6152" width="41" style="2" customWidth="1"/>
    <col min="6153" max="6153" width="14.85546875" style="2" customWidth="1"/>
    <col min="6154" max="6154" width="9.28515625" style="2" customWidth="1"/>
    <col min="6155" max="6155" width="12" style="2" customWidth="1"/>
    <col min="6156" max="6156" width="11.28515625" style="2" customWidth="1"/>
    <col min="6157" max="6157" width="9.140625" style="2"/>
    <col min="6158" max="6158" width="11.42578125" style="2" customWidth="1"/>
    <col min="6159" max="6159" width="5.140625" style="2" bestFit="1" customWidth="1"/>
    <col min="6160" max="6160" width="17.5703125" style="2" customWidth="1"/>
    <col min="6161" max="6161" width="8.28515625" style="2" customWidth="1"/>
    <col min="6162" max="6162" width="10.28515625" style="2" bestFit="1" customWidth="1"/>
    <col min="6163" max="6163" width="10" style="2" customWidth="1"/>
    <col min="6164" max="6164" width="18" style="2" customWidth="1"/>
    <col min="6165" max="6165" width="14.85546875" style="2" customWidth="1"/>
    <col min="6166" max="6166" width="9.28515625" style="2" customWidth="1"/>
    <col min="6167" max="6167" width="12" style="2" customWidth="1"/>
    <col min="6168" max="6168" width="11.28515625" style="2" customWidth="1"/>
    <col min="6169" max="6169" width="4.42578125" style="2" customWidth="1"/>
    <col min="6170" max="6170" width="10.85546875" style="2" customWidth="1"/>
    <col min="6171" max="6171" width="9.140625" style="2"/>
    <col min="6172" max="6172" width="15.85546875" style="2" bestFit="1" customWidth="1"/>
    <col min="6173" max="6173" width="9.140625" style="2"/>
    <col min="6174" max="6174" width="9.5703125" style="2" customWidth="1"/>
    <col min="6175" max="6175" width="18.28515625" style="2" customWidth="1"/>
    <col min="6176" max="6176" width="27.85546875" style="2" customWidth="1"/>
    <col min="6177" max="6179" width="9.140625" style="2"/>
    <col min="6180" max="6180" width="8.140625" style="2" bestFit="1" customWidth="1"/>
    <col min="6181" max="6400" width="9.140625" style="2"/>
    <col min="6401" max="6401" width="5" style="2" customWidth="1"/>
    <col min="6402" max="6402" width="12.5703125" style="2" customWidth="1"/>
    <col min="6403" max="6403" width="5.140625" style="2" bestFit="1" customWidth="1"/>
    <col min="6404" max="6404" width="17.5703125" style="2" customWidth="1"/>
    <col min="6405" max="6405" width="8.28515625" style="2" customWidth="1"/>
    <col min="6406" max="6406" width="16" style="2" customWidth="1"/>
    <col min="6407" max="6407" width="16.42578125" style="2" bestFit="1" customWidth="1"/>
    <col min="6408" max="6408" width="41" style="2" customWidth="1"/>
    <col min="6409" max="6409" width="14.85546875" style="2" customWidth="1"/>
    <col min="6410" max="6410" width="9.28515625" style="2" customWidth="1"/>
    <col min="6411" max="6411" width="12" style="2" customWidth="1"/>
    <col min="6412" max="6412" width="11.28515625" style="2" customWidth="1"/>
    <col min="6413" max="6413" width="9.140625" style="2"/>
    <col min="6414" max="6414" width="11.42578125" style="2" customWidth="1"/>
    <col min="6415" max="6415" width="5.140625" style="2" bestFit="1" customWidth="1"/>
    <col min="6416" max="6416" width="17.5703125" style="2" customWidth="1"/>
    <col min="6417" max="6417" width="8.28515625" style="2" customWidth="1"/>
    <col min="6418" max="6418" width="10.28515625" style="2" bestFit="1" customWidth="1"/>
    <col min="6419" max="6419" width="10" style="2" customWidth="1"/>
    <col min="6420" max="6420" width="18" style="2" customWidth="1"/>
    <col min="6421" max="6421" width="14.85546875" style="2" customWidth="1"/>
    <col min="6422" max="6422" width="9.28515625" style="2" customWidth="1"/>
    <col min="6423" max="6423" width="12" style="2" customWidth="1"/>
    <col min="6424" max="6424" width="11.28515625" style="2" customWidth="1"/>
    <col min="6425" max="6425" width="4.42578125" style="2" customWidth="1"/>
    <col min="6426" max="6426" width="10.85546875" style="2" customWidth="1"/>
    <col min="6427" max="6427" width="9.140625" style="2"/>
    <col min="6428" max="6428" width="15.85546875" style="2" bestFit="1" customWidth="1"/>
    <col min="6429" max="6429" width="9.140625" style="2"/>
    <col min="6430" max="6430" width="9.5703125" style="2" customWidth="1"/>
    <col min="6431" max="6431" width="18.28515625" style="2" customWidth="1"/>
    <col min="6432" max="6432" width="27.85546875" style="2" customWidth="1"/>
    <col min="6433" max="6435" width="9.140625" style="2"/>
    <col min="6436" max="6436" width="8.140625" style="2" bestFit="1" customWidth="1"/>
    <col min="6437" max="6656" width="9.140625" style="2"/>
    <col min="6657" max="6657" width="5" style="2" customWidth="1"/>
    <col min="6658" max="6658" width="12.5703125" style="2" customWidth="1"/>
    <col min="6659" max="6659" width="5.140625" style="2" bestFit="1" customWidth="1"/>
    <col min="6660" max="6660" width="17.5703125" style="2" customWidth="1"/>
    <col min="6661" max="6661" width="8.28515625" style="2" customWidth="1"/>
    <col min="6662" max="6662" width="16" style="2" customWidth="1"/>
    <col min="6663" max="6663" width="16.42578125" style="2" bestFit="1" customWidth="1"/>
    <col min="6664" max="6664" width="41" style="2" customWidth="1"/>
    <col min="6665" max="6665" width="14.85546875" style="2" customWidth="1"/>
    <col min="6666" max="6666" width="9.28515625" style="2" customWidth="1"/>
    <col min="6667" max="6667" width="12" style="2" customWidth="1"/>
    <col min="6668" max="6668" width="11.28515625" style="2" customWidth="1"/>
    <col min="6669" max="6669" width="9.140625" style="2"/>
    <col min="6670" max="6670" width="11.42578125" style="2" customWidth="1"/>
    <col min="6671" max="6671" width="5.140625" style="2" bestFit="1" customWidth="1"/>
    <col min="6672" max="6672" width="17.5703125" style="2" customWidth="1"/>
    <col min="6673" max="6673" width="8.28515625" style="2" customWidth="1"/>
    <col min="6674" max="6674" width="10.28515625" style="2" bestFit="1" customWidth="1"/>
    <col min="6675" max="6675" width="10" style="2" customWidth="1"/>
    <col min="6676" max="6676" width="18" style="2" customWidth="1"/>
    <col min="6677" max="6677" width="14.85546875" style="2" customWidth="1"/>
    <col min="6678" max="6678" width="9.28515625" style="2" customWidth="1"/>
    <col min="6679" max="6679" width="12" style="2" customWidth="1"/>
    <col min="6680" max="6680" width="11.28515625" style="2" customWidth="1"/>
    <col min="6681" max="6681" width="4.42578125" style="2" customWidth="1"/>
    <col min="6682" max="6682" width="10.85546875" style="2" customWidth="1"/>
    <col min="6683" max="6683" width="9.140625" style="2"/>
    <col min="6684" max="6684" width="15.85546875" style="2" bestFit="1" customWidth="1"/>
    <col min="6685" max="6685" width="9.140625" style="2"/>
    <col min="6686" max="6686" width="9.5703125" style="2" customWidth="1"/>
    <col min="6687" max="6687" width="18.28515625" style="2" customWidth="1"/>
    <col min="6688" max="6688" width="27.85546875" style="2" customWidth="1"/>
    <col min="6689" max="6691" width="9.140625" style="2"/>
    <col min="6692" max="6692" width="8.140625" style="2" bestFit="1" customWidth="1"/>
    <col min="6693" max="6912" width="9.140625" style="2"/>
    <col min="6913" max="6913" width="5" style="2" customWidth="1"/>
    <col min="6914" max="6914" width="12.5703125" style="2" customWidth="1"/>
    <col min="6915" max="6915" width="5.140625" style="2" bestFit="1" customWidth="1"/>
    <col min="6916" max="6916" width="17.5703125" style="2" customWidth="1"/>
    <col min="6917" max="6917" width="8.28515625" style="2" customWidth="1"/>
    <col min="6918" max="6918" width="16" style="2" customWidth="1"/>
    <col min="6919" max="6919" width="16.42578125" style="2" bestFit="1" customWidth="1"/>
    <col min="6920" max="6920" width="41" style="2" customWidth="1"/>
    <col min="6921" max="6921" width="14.85546875" style="2" customWidth="1"/>
    <col min="6922" max="6922" width="9.28515625" style="2" customWidth="1"/>
    <col min="6923" max="6923" width="12" style="2" customWidth="1"/>
    <col min="6924" max="6924" width="11.28515625" style="2" customWidth="1"/>
    <col min="6925" max="6925" width="9.140625" style="2"/>
    <col min="6926" max="6926" width="11.42578125" style="2" customWidth="1"/>
    <col min="6927" max="6927" width="5.140625" style="2" bestFit="1" customWidth="1"/>
    <col min="6928" max="6928" width="17.5703125" style="2" customWidth="1"/>
    <col min="6929" max="6929" width="8.28515625" style="2" customWidth="1"/>
    <col min="6930" max="6930" width="10.28515625" style="2" bestFit="1" customWidth="1"/>
    <col min="6931" max="6931" width="10" style="2" customWidth="1"/>
    <col min="6932" max="6932" width="18" style="2" customWidth="1"/>
    <col min="6933" max="6933" width="14.85546875" style="2" customWidth="1"/>
    <col min="6934" max="6934" width="9.28515625" style="2" customWidth="1"/>
    <col min="6935" max="6935" width="12" style="2" customWidth="1"/>
    <col min="6936" max="6936" width="11.28515625" style="2" customWidth="1"/>
    <col min="6937" max="6937" width="4.42578125" style="2" customWidth="1"/>
    <col min="6938" max="6938" width="10.85546875" style="2" customWidth="1"/>
    <col min="6939" max="6939" width="9.140625" style="2"/>
    <col min="6940" max="6940" width="15.85546875" style="2" bestFit="1" customWidth="1"/>
    <col min="6941" max="6941" width="9.140625" style="2"/>
    <col min="6942" max="6942" width="9.5703125" style="2" customWidth="1"/>
    <col min="6943" max="6943" width="18.28515625" style="2" customWidth="1"/>
    <col min="6944" max="6944" width="27.85546875" style="2" customWidth="1"/>
    <col min="6945" max="6947" width="9.140625" style="2"/>
    <col min="6948" max="6948" width="8.140625" style="2" bestFit="1" customWidth="1"/>
    <col min="6949" max="7168" width="9.140625" style="2"/>
    <col min="7169" max="7169" width="5" style="2" customWidth="1"/>
    <col min="7170" max="7170" width="12.5703125" style="2" customWidth="1"/>
    <col min="7171" max="7171" width="5.140625" style="2" bestFit="1" customWidth="1"/>
    <col min="7172" max="7172" width="17.5703125" style="2" customWidth="1"/>
    <col min="7173" max="7173" width="8.28515625" style="2" customWidth="1"/>
    <col min="7174" max="7174" width="16" style="2" customWidth="1"/>
    <col min="7175" max="7175" width="16.42578125" style="2" bestFit="1" customWidth="1"/>
    <col min="7176" max="7176" width="41" style="2" customWidth="1"/>
    <col min="7177" max="7177" width="14.85546875" style="2" customWidth="1"/>
    <col min="7178" max="7178" width="9.28515625" style="2" customWidth="1"/>
    <col min="7179" max="7179" width="12" style="2" customWidth="1"/>
    <col min="7180" max="7180" width="11.28515625" style="2" customWidth="1"/>
    <col min="7181" max="7181" width="9.140625" style="2"/>
    <col min="7182" max="7182" width="11.42578125" style="2" customWidth="1"/>
    <col min="7183" max="7183" width="5.140625" style="2" bestFit="1" customWidth="1"/>
    <col min="7184" max="7184" width="17.5703125" style="2" customWidth="1"/>
    <col min="7185" max="7185" width="8.28515625" style="2" customWidth="1"/>
    <col min="7186" max="7186" width="10.28515625" style="2" bestFit="1" customWidth="1"/>
    <col min="7187" max="7187" width="10" style="2" customWidth="1"/>
    <col min="7188" max="7188" width="18" style="2" customWidth="1"/>
    <col min="7189" max="7189" width="14.85546875" style="2" customWidth="1"/>
    <col min="7190" max="7190" width="9.28515625" style="2" customWidth="1"/>
    <col min="7191" max="7191" width="12" style="2" customWidth="1"/>
    <col min="7192" max="7192" width="11.28515625" style="2" customWidth="1"/>
    <col min="7193" max="7193" width="4.42578125" style="2" customWidth="1"/>
    <col min="7194" max="7194" width="10.85546875" style="2" customWidth="1"/>
    <col min="7195" max="7195" width="9.140625" style="2"/>
    <col min="7196" max="7196" width="15.85546875" style="2" bestFit="1" customWidth="1"/>
    <col min="7197" max="7197" width="9.140625" style="2"/>
    <col min="7198" max="7198" width="9.5703125" style="2" customWidth="1"/>
    <col min="7199" max="7199" width="18.28515625" style="2" customWidth="1"/>
    <col min="7200" max="7200" width="27.85546875" style="2" customWidth="1"/>
    <col min="7201" max="7203" width="9.140625" style="2"/>
    <col min="7204" max="7204" width="8.140625" style="2" bestFit="1" customWidth="1"/>
    <col min="7205" max="7424" width="9.140625" style="2"/>
    <col min="7425" max="7425" width="5" style="2" customWidth="1"/>
    <col min="7426" max="7426" width="12.5703125" style="2" customWidth="1"/>
    <col min="7427" max="7427" width="5.140625" style="2" bestFit="1" customWidth="1"/>
    <col min="7428" max="7428" width="17.5703125" style="2" customWidth="1"/>
    <col min="7429" max="7429" width="8.28515625" style="2" customWidth="1"/>
    <col min="7430" max="7430" width="16" style="2" customWidth="1"/>
    <col min="7431" max="7431" width="16.42578125" style="2" bestFit="1" customWidth="1"/>
    <col min="7432" max="7432" width="41" style="2" customWidth="1"/>
    <col min="7433" max="7433" width="14.85546875" style="2" customWidth="1"/>
    <col min="7434" max="7434" width="9.28515625" style="2" customWidth="1"/>
    <col min="7435" max="7435" width="12" style="2" customWidth="1"/>
    <col min="7436" max="7436" width="11.28515625" style="2" customWidth="1"/>
    <col min="7437" max="7437" width="9.140625" style="2"/>
    <col min="7438" max="7438" width="11.42578125" style="2" customWidth="1"/>
    <col min="7439" max="7439" width="5.140625" style="2" bestFit="1" customWidth="1"/>
    <col min="7440" max="7440" width="17.5703125" style="2" customWidth="1"/>
    <col min="7441" max="7441" width="8.28515625" style="2" customWidth="1"/>
    <col min="7442" max="7442" width="10.28515625" style="2" bestFit="1" customWidth="1"/>
    <col min="7443" max="7443" width="10" style="2" customWidth="1"/>
    <col min="7444" max="7444" width="18" style="2" customWidth="1"/>
    <col min="7445" max="7445" width="14.85546875" style="2" customWidth="1"/>
    <col min="7446" max="7446" width="9.28515625" style="2" customWidth="1"/>
    <col min="7447" max="7447" width="12" style="2" customWidth="1"/>
    <col min="7448" max="7448" width="11.28515625" style="2" customWidth="1"/>
    <col min="7449" max="7449" width="4.42578125" style="2" customWidth="1"/>
    <col min="7450" max="7450" width="10.85546875" style="2" customWidth="1"/>
    <col min="7451" max="7451" width="9.140625" style="2"/>
    <col min="7452" max="7452" width="15.85546875" style="2" bestFit="1" customWidth="1"/>
    <col min="7453" max="7453" width="9.140625" style="2"/>
    <col min="7454" max="7454" width="9.5703125" style="2" customWidth="1"/>
    <col min="7455" max="7455" width="18.28515625" style="2" customWidth="1"/>
    <col min="7456" max="7456" width="27.85546875" style="2" customWidth="1"/>
    <col min="7457" max="7459" width="9.140625" style="2"/>
    <col min="7460" max="7460" width="8.140625" style="2" bestFit="1" customWidth="1"/>
    <col min="7461" max="7680" width="9.140625" style="2"/>
    <col min="7681" max="7681" width="5" style="2" customWidth="1"/>
    <col min="7682" max="7682" width="12.5703125" style="2" customWidth="1"/>
    <col min="7683" max="7683" width="5.140625" style="2" bestFit="1" customWidth="1"/>
    <col min="7684" max="7684" width="17.5703125" style="2" customWidth="1"/>
    <col min="7685" max="7685" width="8.28515625" style="2" customWidth="1"/>
    <col min="7686" max="7686" width="16" style="2" customWidth="1"/>
    <col min="7687" max="7687" width="16.42578125" style="2" bestFit="1" customWidth="1"/>
    <col min="7688" max="7688" width="41" style="2" customWidth="1"/>
    <col min="7689" max="7689" width="14.85546875" style="2" customWidth="1"/>
    <col min="7690" max="7690" width="9.28515625" style="2" customWidth="1"/>
    <col min="7691" max="7691" width="12" style="2" customWidth="1"/>
    <col min="7692" max="7692" width="11.28515625" style="2" customWidth="1"/>
    <col min="7693" max="7693" width="9.140625" style="2"/>
    <col min="7694" max="7694" width="11.42578125" style="2" customWidth="1"/>
    <col min="7695" max="7695" width="5.140625" style="2" bestFit="1" customWidth="1"/>
    <col min="7696" max="7696" width="17.5703125" style="2" customWidth="1"/>
    <col min="7697" max="7697" width="8.28515625" style="2" customWidth="1"/>
    <col min="7698" max="7698" width="10.28515625" style="2" bestFit="1" customWidth="1"/>
    <col min="7699" max="7699" width="10" style="2" customWidth="1"/>
    <col min="7700" max="7700" width="18" style="2" customWidth="1"/>
    <col min="7701" max="7701" width="14.85546875" style="2" customWidth="1"/>
    <col min="7702" max="7702" width="9.28515625" style="2" customWidth="1"/>
    <col min="7703" max="7703" width="12" style="2" customWidth="1"/>
    <col min="7704" max="7704" width="11.28515625" style="2" customWidth="1"/>
    <col min="7705" max="7705" width="4.42578125" style="2" customWidth="1"/>
    <col min="7706" max="7706" width="10.85546875" style="2" customWidth="1"/>
    <col min="7707" max="7707" width="9.140625" style="2"/>
    <col min="7708" max="7708" width="15.85546875" style="2" bestFit="1" customWidth="1"/>
    <col min="7709" max="7709" width="9.140625" style="2"/>
    <col min="7710" max="7710" width="9.5703125" style="2" customWidth="1"/>
    <col min="7711" max="7711" width="18.28515625" style="2" customWidth="1"/>
    <col min="7712" max="7712" width="27.85546875" style="2" customWidth="1"/>
    <col min="7713" max="7715" width="9.140625" style="2"/>
    <col min="7716" max="7716" width="8.140625" style="2" bestFit="1" customWidth="1"/>
    <col min="7717" max="7936" width="9.140625" style="2"/>
    <col min="7937" max="7937" width="5" style="2" customWidth="1"/>
    <col min="7938" max="7938" width="12.5703125" style="2" customWidth="1"/>
    <col min="7939" max="7939" width="5.140625" style="2" bestFit="1" customWidth="1"/>
    <col min="7940" max="7940" width="17.5703125" style="2" customWidth="1"/>
    <col min="7941" max="7941" width="8.28515625" style="2" customWidth="1"/>
    <col min="7942" max="7942" width="16" style="2" customWidth="1"/>
    <col min="7943" max="7943" width="16.42578125" style="2" bestFit="1" customWidth="1"/>
    <col min="7944" max="7944" width="41" style="2" customWidth="1"/>
    <col min="7945" max="7945" width="14.85546875" style="2" customWidth="1"/>
    <col min="7946" max="7946" width="9.28515625" style="2" customWidth="1"/>
    <col min="7947" max="7947" width="12" style="2" customWidth="1"/>
    <col min="7948" max="7948" width="11.28515625" style="2" customWidth="1"/>
    <col min="7949" max="7949" width="9.140625" style="2"/>
    <col min="7950" max="7950" width="11.42578125" style="2" customWidth="1"/>
    <col min="7951" max="7951" width="5.140625" style="2" bestFit="1" customWidth="1"/>
    <col min="7952" max="7952" width="17.5703125" style="2" customWidth="1"/>
    <col min="7953" max="7953" width="8.28515625" style="2" customWidth="1"/>
    <col min="7954" max="7954" width="10.28515625" style="2" bestFit="1" customWidth="1"/>
    <col min="7955" max="7955" width="10" style="2" customWidth="1"/>
    <col min="7956" max="7956" width="18" style="2" customWidth="1"/>
    <col min="7957" max="7957" width="14.85546875" style="2" customWidth="1"/>
    <col min="7958" max="7958" width="9.28515625" style="2" customWidth="1"/>
    <col min="7959" max="7959" width="12" style="2" customWidth="1"/>
    <col min="7960" max="7960" width="11.28515625" style="2" customWidth="1"/>
    <col min="7961" max="7961" width="4.42578125" style="2" customWidth="1"/>
    <col min="7962" max="7962" width="10.85546875" style="2" customWidth="1"/>
    <col min="7963" max="7963" width="9.140625" style="2"/>
    <col min="7964" max="7964" width="15.85546875" style="2" bestFit="1" customWidth="1"/>
    <col min="7965" max="7965" width="9.140625" style="2"/>
    <col min="7966" max="7966" width="9.5703125" style="2" customWidth="1"/>
    <col min="7967" max="7967" width="18.28515625" style="2" customWidth="1"/>
    <col min="7968" max="7968" width="27.85546875" style="2" customWidth="1"/>
    <col min="7969" max="7971" width="9.140625" style="2"/>
    <col min="7972" max="7972" width="8.140625" style="2" bestFit="1" customWidth="1"/>
    <col min="7973" max="8192" width="9.140625" style="2"/>
    <col min="8193" max="8193" width="5" style="2" customWidth="1"/>
    <col min="8194" max="8194" width="12.5703125" style="2" customWidth="1"/>
    <col min="8195" max="8195" width="5.140625" style="2" bestFit="1" customWidth="1"/>
    <col min="8196" max="8196" width="17.5703125" style="2" customWidth="1"/>
    <col min="8197" max="8197" width="8.28515625" style="2" customWidth="1"/>
    <col min="8198" max="8198" width="16" style="2" customWidth="1"/>
    <col min="8199" max="8199" width="16.42578125" style="2" bestFit="1" customWidth="1"/>
    <col min="8200" max="8200" width="41" style="2" customWidth="1"/>
    <col min="8201" max="8201" width="14.85546875" style="2" customWidth="1"/>
    <col min="8202" max="8202" width="9.28515625" style="2" customWidth="1"/>
    <col min="8203" max="8203" width="12" style="2" customWidth="1"/>
    <col min="8204" max="8204" width="11.28515625" style="2" customWidth="1"/>
    <col min="8205" max="8205" width="9.140625" style="2"/>
    <col min="8206" max="8206" width="11.42578125" style="2" customWidth="1"/>
    <col min="8207" max="8207" width="5.140625" style="2" bestFit="1" customWidth="1"/>
    <col min="8208" max="8208" width="17.5703125" style="2" customWidth="1"/>
    <col min="8209" max="8209" width="8.28515625" style="2" customWidth="1"/>
    <col min="8210" max="8210" width="10.28515625" style="2" bestFit="1" customWidth="1"/>
    <col min="8211" max="8211" width="10" style="2" customWidth="1"/>
    <col min="8212" max="8212" width="18" style="2" customWidth="1"/>
    <col min="8213" max="8213" width="14.85546875" style="2" customWidth="1"/>
    <col min="8214" max="8214" width="9.28515625" style="2" customWidth="1"/>
    <col min="8215" max="8215" width="12" style="2" customWidth="1"/>
    <col min="8216" max="8216" width="11.28515625" style="2" customWidth="1"/>
    <col min="8217" max="8217" width="4.42578125" style="2" customWidth="1"/>
    <col min="8218" max="8218" width="10.85546875" style="2" customWidth="1"/>
    <col min="8219" max="8219" width="9.140625" style="2"/>
    <col min="8220" max="8220" width="15.85546875" style="2" bestFit="1" customWidth="1"/>
    <col min="8221" max="8221" width="9.140625" style="2"/>
    <col min="8222" max="8222" width="9.5703125" style="2" customWidth="1"/>
    <col min="8223" max="8223" width="18.28515625" style="2" customWidth="1"/>
    <col min="8224" max="8224" width="27.85546875" style="2" customWidth="1"/>
    <col min="8225" max="8227" width="9.140625" style="2"/>
    <col min="8228" max="8228" width="8.140625" style="2" bestFit="1" customWidth="1"/>
    <col min="8229" max="8448" width="9.140625" style="2"/>
    <col min="8449" max="8449" width="5" style="2" customWidth="1"/>
    <col min="8450" max="8450" width="12.5703125" style="2" customWidth="1"/>
    <col min="8451" max="8451" width="5.140625" style="2" bestFit="1" customWidth="1"/>
    <col min="8452" max="8452" width="17.5703125" style="2" customWidth="1"/>
    <col min="8453" max="8453" width="8.28515625" style="2" customWidth="1"/>
    <col min="8454" max="8454" width="16" style="2" customWidth="1"/>
    <col min="8455" max="8455" width="16.42578125" style="2" bestFit="1" customWidth="1"/>
    <col min="8456" max="8456" width="41" style="2" customWidth="1"/>
    <col min="8457" max="8457" width="14.85546875" style="2" customWidth="1"/>
    <col min="8458" max="8458" width="9.28515625" style="2" customWidth="1"/>
    <col min="8459" max="8459" width="12" style="2" customWidth="1"/>
    <col min="8460" max="8460" width="11.28515625" style="2" customWidth="1"/>
    <col min="8461" max="8461" width="9.140625" style="2"/>
    <col min="8462" max="8462" width="11.42578125" style="2" customWidth="1"/>
    <col min="8463" max="8463" width="5.140625" style="2" bestFit="1" customWidth="1"/>
    <col min="8464" max="8464" width="17.5703125" style="2" customWidth="1"/>
    <col min="8465" max="8465" width="8.28515625" style="2" customWidth="1"/>
    <col min="8466" max="8466" width="10.28515625" style="2" bestFit="1" customWidth="1"/>
    <col min="8467" max="8467" width="10" style="2" customWidth="1"/>
    <col min="8468" max="8468" width="18" style="2" customWidth="1"/>
    <col min="8469" max="8469" width="14.85546875" style="2" customWidth="1"/>
    <col min="8470" max="8470" width="9.28515625" style="2" customWidth="1"/>
    <col min="8471" max="8471" width="12" style="2" customWidth="1"/>
    <col min="8472" max="8472" width="11.28515625" style="2" customWidth="1"/>
    <col min="8473" max="8473" width="4.42578125" style="2" customWidth="1"/>
    <col min="8474" max="8474" width="10.85546875" style="2" customWidth="1"/>
    <col min="8475" max="8475" width="9.140625" style="2"/>
    <col min="8476" max="8476" width="15.85546875" style="2" bestFit="1" customWidth="1"/>
    <col min="8477" max="8477" width="9.140625" style="2"/>
    <col min="8478" max="8478" width="9.5703125" style="2" customWidth="1"/>
    <col min="8479" max="8479" width="18.28515625" style="2" customWidth="1"/>
    <col min="8480" max="8480" width="27.85546875" style="2" customWidth="1"/>
    <col min="8481" max="8483" width="9.140625" style="2"/>
    <col min="8484" max="8484" width="8.140625" style="2" bestFit="1" customWidth="1"/>
    <col min="8485" max="8704" width="9.140625" style="2"/>
    <col min="8705" max="8705" width="5" style="2" customWidth="1"/>
    <col min="8706" max="8706" width="12.5703125" style="2" customWidth="1"/>
    <col min="8707" max="8707" width="5.140625" style="2" bestFit="1" customWidth="1"/>
    <col min="8708" max="8708" width="17.5703125" style="2" customWidth="1"/>
    <col min="8709" max="8709" width="8.28515625" style="2" customWidth="1"/>
    <col min="8710" max="8710" width="16" style="2" customWidth="1"/>
    <col min="8711" max="8711" width="16.42578125" style="2" bestFit="1" customWidth="1"/>
    <col min="8712" max="8712" width="41" style="2" customWidth="1"/>
    <col min="8713" max="8713" width="14.85546875" style="2" customWidth="1"/>
    <col min="8714" max="8714" width="9.28515625" style="2" customWidth="1"/>
    <col min="8715" max="8715" width="12" style="2" customWidth="1"/>
    <col min="8716" max="8716" width="11.28515625" style="2" customWidth="1"/>
    <col min="8717" max="8717" width="9.140625" style="2"/>
    <col min="8718" max="8718" width="11.42578125" style="2" customWidth="1"/>
    <col min="8719" max="8719" width="5.140625" style="2" bestFit="1" customWidth="1"/>
    <col min="8720" max="8720" width="17.5703125" style="2" customWidth="1"/>
    <col min="8721" max="8721" width="8.28515625" style="2" customWidth="1"/>
    <col min="8722" max="8722" width="10.28515625" style="2" bestFit="1" customWidth="1"/>
    <col min="8723" max="8723" width="10" style="2" customWidth="1"/>
    <col min="8724" max="8724" width="18" style="2" customWidth="1"/>
    <col min="8725" max="8725" width="14.85546875" style="2" customWidth="1"/>
    <col min="8726" max="8726" width="9.28515625" style="2" customWidth="1"/>
    <col min="8727" max="8727" width="12" style="2" customWidth="1"/>
    <col min="8728" max="8728" width="11.28515625" style="2" customWidth="1"/>
    <col min="8729" max="8729" width="4.42578125" style="2" customWidth="1"/>
    <col min="8730" max="8730" width="10.85546875" style="2" customWidth="1"/>
    <col min="8731" max="8731" width="9.140625" style="2"/>
    <col min="8732" max="8732" width="15.85546875" style="2" bestFit="1" customWidth="1"/>
    <col min="8733" max="8733" width="9.140625" style="2"/>
    <col min="8734" max="8734" width="9.5703125" style="2" customWidth="1"/>
    <col min="8735" max="8735" width="18.28515625" style="2" customWidth="1"/>
    <col min="8736" max="8736" width="27.85546875" style="2" customWidth="1"/>
    <col min="8737" max="8739" width="9.140625" style="2"/>
    <col min="8740" max="8740" width="8.140625" style="2" bestFit="1" customWidth="1"/>
    <col min="8741" max="8960" width="9.140625" style="2"/>
    <col min="8961" max="8961" width="5" style="2" customWidth="1"/>
    <col min="8962" max="8962" width="12.5703125" style="2" customWidth="1"/>
    <col min="8963" max="8963" width="5.140625" style="2" bestFit="1" customWidth="1"/>
    <col min="8964" max="8964" width="17.5703125" style="2" customWidth="1"/>
    <col min="8965" max="8965" width="8.28515625" style="2" customWidth="1"/>
    <col min="8966" max="8966" width="16" style="2" customWidth="1"/>
    <col min="8967" max="8967" width="16.42578125" style="2" bestFit="1" customWidth="1"/>
    <col min="8968" max="8968" width="41" style="2" customWidth="1"/>
    <col min="8969" max="8969" width="14.85546875" style="2" customWidth="1"/>
    <col min="8970" max="8970" width="9.28515625" style="2" customWidth="1"/>
    <col min="8971" max="8971" width="12" style="2" customWidth="1"/>
    <col min="8972" max="8972" width="11.28515625" style="2" customWidth="1"/>
    <col min="8973" max="8973" width="9.140625" style="2"/>
    <col min="8974" max="8974" width="11.42578125" style="2" customWidth="1"/>
    <col min="8975" max="8975" width="5.140625" style="2" bestFit="1" customWidth="1"/>
    <col min="8976" max="8976" width="17.5703125" style="2" customWidth="1"/>
    <col min="8977" max="8977" width="8.28515625" style="2" customWidth="1"/>
    <col min="8978" max="8978" width="10.28515625" style="2" bestFit="1" customWidth="1"/>
    <col min="8979" max="8979" width="10" style="2" customWidth="1"/>
    <col min="8980" max="8980" width="18" style="2" customWidth="1"/>
    <col min="8981" max="8981" width="14.85546875" style="2" customWidth="1"/>
    <col min="8982" max="8982" width="9.28515625" style="2" customWidth="1"/>
    <col min="8983" max="8983" width="12" style="2" customWidth="1"/>
    <col min="8984" max="8984" width="11.28515625" style="2" customWidth="1"/>
    <col min="8985" max="8985" width="4.42578125" style="2" customWidth="1"/>
    <col min="8986" max="8986" width="10.85546875" style="2" customWidth="1"/>
    <col min="8987" max="8987" width="9.140625" style="2"/>
    <col min="8988" max="8988" width="15.85546875" style="2" bestFit="1" customWidth="1"/>
    <col min="8989" max="8989" width="9.140625" style="2"/>
    <col min="8990" max="8990" width="9.5703125" style="2" customWidth="1"/>
    <col min="8991" max="8991" width="18.28515625" style="2" customWidth="1"/>
    <col min="8992" max="8992" width="27.85546875" style="2" customWidth="1"/>
    <col min="8993" max="8995" width="9.140625" style="2"/>
    <col min="8996" max="8996" width="8.140625" style="2" bestFit="1" customWidth="1"/>
    <col min="8997" max="9216" width="9.140625" style="2"/>
    <col min="9217" max="9217" width="5" style="2" customWidth="1"/>
    <col min="9218" max="9218" width="12.5703125" style="2" customWidth="1"/>
    <col min="9219" max="9219" width="5.140625" style="2" bestFit="1" customWidth="1"/>
    <col min="9220" max="9220" width="17.5703125" style="2" customWidth="1"/>
    <col min="9221" max="9221" width="8.28515625" style="2" customWidth="1"/>
    <col min="9222" max="9222" width="16" style="2" customWidth="1"/>
    <col min="9223" max="9223" width="16.42578125" style="2" bestFit="1" customWidth="1"/>
    <col min="9224" max="9224" width="41" style="2" customWidth="1"/>
    <col min="9225" max="9225" width="14.85546875" style="2" customWidth="1"/>
    <col min="9226" max="9226" width="9.28515625" style="2" customWidth="1"/>
    <col min="9227" max="9227" width="12" style="2" customWidth="1"/>
    <col min="9228" max="9228" width="11.28515625" style="2" customWidth="1"/>
    <col min="9229" max="9229" width="9.140625" style="2"/>
    <col min="9230" max="9230" width="11.42578125" style="2" customWidth="1"/>
    <col min="9231" max="9231" width="5.140625" style="2" bestFit="1" customWidth="1"/>
    <col min="9232" max="9232" width="17.5703125" style="2" customWidth="1"/>
    <col min="9233" max="9233" width="8.28515625" style="2" customWidth="1"/>
    <col min="9234" max="9234" width="10.28515625" style="2" bestFit="1" customWidth="1"/>
    <col min="9235" max="9235" width="10" style="2" customWidth="1"/>
    <col min="9236" max="9236" width="18" style="2" customWidth="1"/>
    <col min="9237" max="9237" width="14.85546875" style="2" customWidth="1"/>
    <col min="9238" max="9238" width="9.28515625" style="2" customWidth="1"/>
    <col min="9239" max="9239" width="12" style="2" customWidth="1"/>
    <col min="9240" max="9240" width="11.28515625" style="2" customWidth="1"/>
    <col min="9241" max="9241" width="4.42578125" style="2" customWidth="1"/>
    <col min="9242" max="9242" width="10.85546875" style="2" customWidth="1"/>
    <col min="9243" max="9243" width="9.140625" style="2"/>
    <col min="9244" max="9244" width="15.85546875" style="2" bestFit="1" customWidth="1"/>
    <col min="9245" max="9245" width="9.140625" style="2"/>
    <col min="9246" max="9246" width="9.5703125" style="2" customWidth="1"/>
    <col min="9247" max="9247" width="18.28515625" style="2" customWidth="1"/>
    <col min="9248" max="9248" width="27.85546875" style="2" customWidth="1"/>
    <col min="9249" max="9251" width="9.140625" style="2"/>
    <col min="9252" max="9252" width="8.140625" style="2" bestFit="1" customWidth="1"/>
    <col min="9253" max="9472" width="9.140625" style="2"/>
    <col min="9473" max="9473" width="5" style="2" customWidth="1"/>
    <col min="9474" max="9474" width="12.5703125" style="2" customWidth="1"/>
    <col min="9475" max="9475" width="5.140625" style="2" bestFit="1" customWidth="1"/>
    <col min="9476" max="9476" width="17.5703125" style="2" customWidth="1"/>
    <col min="9477" max="9477" width="8.28515625" style="2" customWidth="1"/>
    <col min="9478" max="9478" width="16" style="2" customWidth="1"/>
    <col min="9479" max="9479" width="16.42578125" style="2" bestFit="1" customWidth="1"/>
    <col min="9480" max="9480" width="41" style="2" customWidth="1"/>
    <col min="9481" max="9481" width="14.85546875" style="2" customWidth="1"/>
    <col min="9482" max="9482" width="9.28515625" style="2" customWidth="1"/>
    <col min="9483" max="9483" width="12" style="2" customWidth="1"/>
    <col min="9484" max="9484" width="11.28515625" style="2" customWidth="1"/>
    <col min="9485" max="9485" width="9.140625" style="2"/>
    <col min="9486" max="9486" width="11.42578125" style="2" customWidth="1"/>
    <col min="9487" max="9487" width="5.140625" style="2" bestFit="1" customWidth="1"/>
    <col min="9488" max="9488" width="17.5703125" style="2" customWidth="1"/>
    <col min="9489" max="9489" width="8.28515625" style="2" customWidth="1"/>
    <col min="9490" max="9490" width="10.28515625" style="2" bestFit="1" customWidth="1"/>
    <col min="9491" max="9491" width="10" style="2" customWidth="1"/>
    <col min="9492" max="9492" width="18" style="2" customWidth="1"/>
    <col min="9493" max="9493" width="14.85546875" style="2" customWidth="1"/>
    <col min="9494" max="9494" width="9.28515625" style="2" customWidth="1"/>
    <col min="9495" max="9495" width="12" style="2" customWidth="1"/>
    <col min="9496" max="9496" width="11.28515625" style="2" customWidth="1"/>
    <col min="9497" max="9497" width="4.42578125" style="2" customWidth="1"/>
    <col min="9498" max="9498" width="10.85546875" style="2" customWidth="1"/>
    <col min="9499" max="9499" width="9.140625" style="2"/>
    <col min="9500" max="9500" width="15.85546875" style="2" bestFit="1" customWidth="1"/>
    <col min="9501" max="9501" width="9.140625" style="2"/>
    <col min="9502" max="9502" width="9.5703125" style="2" customWidth="1"/>
    <col min="9503" max="9503" width="18.28515625" style="2" customWidth="1"/>
    <col min="9504" max="9504" width="27.85546875" style="2" customWidth="1"/>
    <col min="9505" max="9507" width="9.140625" style="2"/>
    <col min="9508" max="9508" width="8.140625" style="2" bestFit="1" customWidth="1"/>
    <col min="9509" max="9728" width="9.140625" style="2"/>
    <col min="9729" max="9729" width="5" style="2" customWidth="1"/>
    <col min="9730" max="9730" width="12.5703125" style="2" customWidth="1"/>
    <col min="9731" max="9731" width="5.140625" style="2" bestFit="1" customWidth="1"/>
    <col min="9732" max="9732" width="17.5703125" style="2" customWidth="1"/>
    <col min="9733" max="9733" width="8.28515625" style="2" customWidth="1"/>
    <col min="9734" max="9734" width="16" style="2" customWidth="1"/>
    <col min="9735" max="9735" width="16.42578125" style="2" bestFit="1" customWidth="1"/>
    <col min="9736" max="9736" width="41" style="2" customWidth="1"/>
    <col min="9737" max="9737" width="14.85546875" style="2" customWidth="1"/>
    <col min="9738" max="9738" width="9.28515625" style="2" customWidth="1"/>
    <col min="9739" max="9739" width="12" style="2" customWidth="1"/>
    <col min="9740" max="9740" width="11.28515625" style="2" customWidth="1"/>
    <col min="9741" max="9741" width="9.140625" style="2"/>
    <col min="9742" max="9742" width="11.42578125" style="2" customWidth="1"/>
    <col min="9743" max="9743" width="5.140625" style="2" bestFit="1" customWidth="1"/>
    <col min="9744" max="9744" width="17.5703125" style="2" customWidth="1"/>
    <col min="9745" max="9745" width="8.28515625" style="2" customWidth="1"/>
    <col min="9746" max="9746" width="10.28515625" style="2" bestFit="1" customWidth="1"/>
    <col min="9747" max="9747" width="10" style="2" customWidth="1"/>
    <col min="9748" max="9748" width="18" style="2" customWidth="1"/>
    <col min="9749" max="9749" width="14.85546875" style="2" customWidth="1"/>
    <col min="9750" max="9750" width="9.28515625" style="2" customWidth="1"/>
    <col min="9751" max="9751" width="12" style="2" customWidth="1"/>
    <col min="9752" max="9752" width="11.28515625" style="2" customWidth="1"/>
    <col min="9753" max="9753" width="4.42578125" style="2" customWidth="1"/>
    <col min="9754" max="9754" width="10.85546875" style="2" customWidth="1"/>
    <col min="9755" max="9755" width="9.140625" style="2"/>
    <col min="9756" max="9756" width="15.85546875" style="2" bestFit="1" customWidth="1"/>
    <col min="9757" max="9757" width="9.140625" style="2"/>
    <col min="9758" max="9758" width="9.5703125" style="2" customWidth="1"/>
    <col min="9759" max="9759" width="18.28515625" style="2" customWidth="1"/>
    <col min="9760" max="9760" width="27.85546875" style="2" customWidth="1"/>
    <col min="9761" max="9763" width="9.140625" style="2"/>
    <col min="9764" max="9764" width="8.140625" style="2" bestFit="1" customWidth="1"/>
    <col min="9765" max="9984" width="9.140625" style="2"/>
    <col min="9985" max="9985" width="5" style="2" customWidth="1"/>
    <col min="9986" max="9986" width="12.5703125" style="2" customWidth="1"/>
    <col min="9987" max="9987" width="5.140625" style="2" bestFit="1" customWidth="1"/>
    <col min="9988" max="9988" width="17.5703125" style="2" customWidth="1"/>
    <col min="9989" max="9989" width="8.28515625" style="2" customWidth="1"/>
    <col min="9990" max="9990" width="16" style="2" customWidth="1"/>
    <col min="9991" max="9991" width="16.42578125" style="2" bestFit="1" customWidth="1"/>
    <col min="9992" max="9992" width="41" style="2" customWidth="1"/>
    <col min="9993" max="9993" width="14.85546875" style="2" customWidth="1"/>
    <col min="9994" max="9994" width="9.28515625" style="2" customWidth="1"/>
    <col min="9995" max="9995" width="12" style="2" customWidth="1"/>
    <col min="9996" max="9996" width="11.28515625" style="2" customWidth="1"/>
    <col min="9997" max="9997" width="9.140625" style="2"/>
    <col min="9998" max="9998" width="11.42578125" style="2" customWidth="1"/>
    <col min="9999" max="9999" width="5.140625" style="2" bestFit="1" customWidth="1"/>
    <col min="10000" max="10000" width="17.5703125" style="2" customWidth="1"/>
    <col min="10001" max="10001" width="8.28515625" style="2" customWidth="1"/>
    <col min="10002" max="10002" width="10.28515625" style="2" bestFit="1" customWidth="1"/>
    <col min="10003" max="10003" width="10" style="2" customWidth="1"/>
    <col min="10004" max="10004" width="18" style="2" customWidth="1"/>
    <col min="10005" max="10005" width="14.85546875" style="2" customWidth="1"/>
    <col min="10006" max="10006" width="9.28515625" style="2" customWidth="1"/>
    <col min="10007" max="10007" width="12" style="2" customWidth="1"/>
    <col min="10008" max="10008" width="11.28515625" style="2" customWidth="1"/>
    <col min="10009" max="10009" width="4.42578125" style="2" customWidth="1"/>
    <col min="10010" max="10010" width="10.85546875" style="2" customWidth="1"/>
    <col min="10011" max="10011" width="9.140625" style="2"/>
    <col min="10012" max="10012" width="15.85546875" style="2" bestFit="1" customWidth="1"/>
    <col min="10013" max="10013" width="9.140625" style="2"/>
    <col min="10014" max="10014" width="9.5703125" style="2" customWidth="1"/>
    <col min="10015" max="10015" width="18.28515625" style="2" customWidth="1"/>
    <col min="10016" max="10016" width="27.85546875" style="2" customWidth="1"/>
    <col min="10017" max="10019" width="9.140625" style="2"/>
    <col min="10020" max="10020" width="8.140625" style="2" bestFit="1" customWidth="1"/>
    <col min="10021" max="10240" width="9.140625" style="2"/>
    <col min="10241" max="10241" width="5" style="2" customWidth="1"/>
    <col min="10242" max="10242" width="12.5703125" style="2" customWidth="1"/>
    <col min="10243" max="10243" width="5.140625" style="2" bestFit="1" customWidth="1"/>
    <col min="10244" max="10244" width="17.5703125" style="2" customWidth="1"/>
    <col min="10245" max="10245" width="8.28515625" style="2" customWidth="1"/>
    <col min="10246" max="10246" width="16" style="2" customWidth="1"/>
    <col min="10247" max="10247" width="16.42578125" style="2" bestFit="1" customWidth="1"/>
    <col min="10248" max="10248" width="41" style="2" customWidth="1"/>
    <col min="10249" max="10249" width="14.85546875" style="2" customWidth="1"/>
    <col min="10250" max="10250" width="9.28515625" style="2" customWidth="1"/>
    <col min="10251" max="10251" width="12" style="2" customWidth="1"/>
    <col min="10252" max="10252" width="11.28515625" style="2" customWidth="1"/>
    <col min="10253" max="10253" width="9.140625" style="2"/>
    <col min="10254" max="10254" width="11.42578125" style="2" customWidth="1"/>
    <col min="10255" max="10255" width="5.140625" style="2" bestFit="1" customWidth="1"/>
    <col min="10256" max="10256" width="17.5703125" style="2" customWidth="1"/>
    <col min="10257" max="10257" width="8.28515625" style="2" customWidth="1"/>
    <col min="10258" max="10258" width="10.28515625" style="2" bestFit="1" customWidth="1"/>
    <col min="10259" max="10259" width="10" style="2" customWidth="1"/>
    <col min="10260" max="10260" width="18" style="2" customWidth="1"/>
    <col min="10261" max="10261" width="14.85546875" style="2" customWidth="1"/>
    <col min="10262" max="10262" width="9.28515625" style="2" customWidth="1"/>
    <col min="10263" max="10263" width="12" style="2" customWidth="1"/>
    <col min="10264" max="10264" width="11.28515625" style="2" customWidth="1"/>
    <col min="10265" max="10265" width="4.42578125" style="2" customWidth="1"/>
    <col min="10266" max="10266" width="10.85546875" style="2" customWidth="1"/>
    <col min="10267" max="10267" width="9.140625" style="2"/>
    <col min="10268" max="10268" width="15.85546875" style="2" bestFit="1" customWidth="1"/>
    <col min="10269" max="10269" width="9.140625" style="2"/>
    <col min="10270" max="10270" width="9.5703125" style="2" customWidth="1"/>
    <col min="10271" max="10271" width="18.28515625" style="2" customWidth="1"/>
    <col min="10272" max="10272" width="27.85546875" style="2" customWidth="1"/>
    <col min="10273" max="10275" width="9.140625" style="2"/>
    <col min="10276" max="10276" width="8.140625" style="2" bestFit="1" customWidth="1"/>
    <col min="10277" max="10496" width="9.140625" style="2"/>
    <col min="10497" max="10497" width="5" style="2" customWidth="1"/>
    <col min="10498" max="10498" width="12.5703125" style="2" customWidth="1"/>
    <col min="10499" max="10499" width="5.140625" style="2" bestFit="1" customWidth="1"/>
    <col min="10500" max="10500" width="17.5703125" style="2" customWidth="1"/>
    <col min="10501" max="10501" width="8.28515625" style="2" customWidth="1"/>
    <col min="10502" max="10502" width="16" style="2" customWidth="1"/>
    <col min="10503" max="10503" width="16.42578125" style="2" bestFit="1" customWidth="1"/>
    <col min="10504" max="10504" width="41" style="2" customWidth="1"/>
    <col min="10505" max="10505" width="14.85546875" style="2" customWidth="1"/>
    <col min="10506" max="10506" width="9.28515625" style="2" customWidth="1"/>
    <col min="10507" max="10507" width="12" style="2" customWidth="1"/>
    <col min="10508" max="10508" width="11.28515625" style="2" customWidth="1"/>
    <col min="10509" max="10509" width="9.140625" style="2"/>
    <col min="10510" max="10510" width="11.42578125" style="2" customWidth="1"/>
    <col min="10511" max="10511" width="5.140625" style="2" bestFit="1" customWidth="1"/>
    <col min="10512" max="10512" width="17.5703125" style="2" customWidth="1"/>
    <col min="10513" max="10513" width="8.28515625" style="2" customWidth="1"/>
    <col min="10514" max="10514" width="10.28515625" style="2" bestFit="1" customWidth="1"/>
    <col min="10515" max="10515" width="10" style="2" customWidth="1"/>
    <col min="10516" max="10516" width="18" style="2" customWidth="1"/>
    <col min="10517" max="10517" width="14.85546875" style="2" customWidth="1"/>
    <col min="10518" max="10518" width="9.28515625" style="2" customWidth="1"/>
    <col min="10519" max="10519" width="12" style="2" customWidth="1"/>
    <col min="10520" max="10520" width="11.28515625" style="2" customWidth="1"/>
    <col min="10521" max="10521" width="4.42578125" style="2" customWidth="1"/>
    <col min="10522" max="10522" width="10.85546875" style="2" customWidth="1"/>
    <col min="10523" max="10523" width="9.140625" style="2"/>
    <col min="10524" max="10524" width="15.85546875" style="2" bestFit="1" customWidth="1"/>
    <col min="10525" max="10525" width="9.140625" style="2"/>
    <col min="10526" max="10526" width="9.5703125" style="2" customWidth="1"/>
    <col min="10527" max="10527" width="18.28515625" style="2" customWidth="1"/>
    <col min="10528" max="10528" width="27.85546875" style="2" customWidth="1"/>
    <col min="10529" max="10531" width="9.140625" style="2"/>
    <col min="10532" max="10532" width="8.140625" style="2" bestFit="1" customWidth="1"/>
    <col min="10533" max="10752" width="9.140625" style="2"/>
    <col min="10753" max="10753" width="5" style="2" customWidth="1"/>
    <col min="10754" max="10754" width="12.5703125" style="2" customWidth="1"/>
    <col min="10755" max="10755" width="5.140625" style="2" bestFit="1" customWidth="1"/>
    <col min="10756" max="10756" width="17.5703125" style="2" customWidth="1"/>
    <col min="10757" max="10757" width="8.28515625" style="2" customWidth="1"/>
    <col min="10758" max="10758" width="16" style="2" customWidth="1"/>
    <col min="10759" max="10759" width="16.42578125" style="2" bestFit="1" customWidth="1"/>
    <col min="10760" max="10760" width="41" style="2" customWidth="1"/>
    <col min="10761" max="10761" width="14.85546875" style="2" customWidth="1"/>
    <col min="10762" max="10762" width="9.28515625" style="2" customWidth="1"/>
    <col min="10763" max="10763" width="12" style="2" customWidth="1"/>
    <col min="10764" max="10764" width="11.28515625" style="2" customWidth="1"/>
    <col min="10765" max="10765" width="9.140625" style="2"/>
    <col min="10766" max="10766" width="11.42578125" style="2" customWidth="1"/>
    <col min="10767" max="10767" width="5.140625" style="2" bestFit="1" customWidth="1"/>
    <col min="10768" max="10768" width="17.5703125" style="2" customWidth="1"/>
    <col min="10769" max="10769" width="8.28515625" style="2" customWidth="1"/>
    <col min="10770" max="10770" width="10.28515625" style="2" bestFit="1" customWidth="1"/>
    <col min="10771" max="10771" width="10" style="2" customWidth="1"/>
    <col min="10772" max="10772" width="18" style="2" customWidth="1"/>
    <col min="10773" max="10773" width="14.85546875" style="2" customWidth="1"/>
    <col min="10774" max="10774" width="9.28515625" style="2" customWidth="1"/>
    <col min="10775" max="10775" width="12" style="2" customWidth="1"/>
    <col min="10776" max="10776" width="11.28515625" style="2" customWidth="1"/>
    <col min="10777" max="10777" width="4.42578125" style="2" customWidth="1"/>
    <col min="10778" max="10778" width="10.85546875" style="2" customWidth="1"/>
    <col min="10779" max="10779" width="9.140625" style="2"/>
    <col min="10780" max="10780" width="15.85546875" style="2" bestFit="1" customWidth="1"/>
    <col min="10781" max="10781" width="9.140625" style="2"/>
    <col min="10782" max="10782" width="9.5703125" style="2" customWidth="1"/>
    <col min="10783" max="10783" width="18.28515625" style="2" customWidth="1"/>
    <col min="10784" max="10784" width="27.85546875" style="2" customWidth="1"/>
    <col min="10785" max="10787" width="9.140625" style="2"/>
    <col min="10788" max="10788" width="8.140625" style="2" bestFit="1" customWidth="1"/>
    <col min="10789" max="11008" width="9.140625" style="2"/>
    <col min="11009" max="11009" width="5" style="2" customWidth="1"/>
    <col min="11010" max="11010" width="12.5703125" style="2" customWidth="1"/>
    <col min="11011" max="11011" width="5.140625" style="2" bestFit="1" customWidth="1"/>
    <col min="11012" max="11012" width="17.5703125" style="2" customWidth="1"/>
    <col min="11013" max="11013" width="8.28515625" style="2" customWidth="1"/>
    <col min="11014" max="11014" width="16" style="2" customWidth="1"/>
    <col min="11015" max="11015" width="16.42578125" style="2" bestFit="1" customWidth="1"/>
    <col min="11016" max="11016" width="41" style="2" customWidth="1"/>
    <col min="11017" max="11017" width="14.85546875" style="2" customWidth="1"/>
    <col min="11018" max="11018" width="9.28515625" style="2" customWidth="1"/>
    <col min="11019" max="11019" width="12" style="2" customWidth="1"/>
    <col min="11020" max="11020" width="11.28515625" style="2" customWidth="1"/>
    <col min="11021" max="11021" width="9.140625" style="2"/>
    <col min="11022" max="11022" width="11.42578125" style="2" customWidth="1"/>
    <col min="11023" max="11023" width="5.140625" style="2" bestFit="1" customWidth="1"/>
    <col min="11024" max="11024" width="17.5703125" style="2" customWidth="1"/>
    <col min="11025" max="11025" width="8.28515625" style="2" customWidth="1"/>
    <col min="11026" max="11026" width="10.28515625" style="2" bestFit="1" customWidth="1"/>
    <col min="11027" max="11027" width="10" style="2" customWidth="1"/>
    <col min="11028" max="11028" width="18" style="2" customWidth="1"/>
    <col min="11029" max="11029" width="14.85546875" style="2" customWidth="1"/>
    <col min="11030" max="11030" width="9.28515625" style="2" customWidth="1"/>
    <col min="11031" max="11031" width="12" style="2" customWidth="1"/>
    <col min="11032" max="11032" width="11.28515625" style="2" customWidth="1"/>
    <col min="11033" max="11033" width="4.42578125" style="2" customWidth="1"/>
    <col min="11034" max="11034" width="10.85546875" style="2" customWidth="1"/>
    <col min="11035" max="11035" width="9.140625" style="2"/>
    <col min="11036" max="11036" width="15.85546875" style="2" bestFit="1" customWidth="1"/>
    <col min="11037" max="11037" width="9.140625" style="2"/>
    <col min="11038" max="11038" width="9.5703125" style="2" customWidth="1"/>
    <col min="11039" max="11039" width="18.28515625" style="2" customWidth="1"/>
    <col min="11040" max="11040" width="27.85546875" style="2" customWidth="1"/>
    <col min="11041" max="11043" width="9.140625" style="2"/>
    <col min="11044" max="11044" width="8.140625" style="2" bestFit="1" customWidth="1"/>
    <col min="11045" max="11264" width="9.140625" style="2"/>
    <col min="11265" max="11265" width="5" style="2" customWidth="1"/>
    <col min="11266" max="11266" width="12.5703125" style="2" customWidth="1"/>
    <col min="11267" max="11267" width="5.140625" style="2" bestFit="1" customWidth="1"/>
    <col min="11268" max="11268" width="17.5703125" style="2" customWidth="1"/>
    <col min="11269" max="11269" width="8.28515625" style="2" customWidth="1"/>
    <col min="11270" max="11270" width="16" style="2" customWidth="1"/>
    <col min="11271" max="11271" width="16.42578125" style="2" bestFit="1" customWidth="1"/>
    <col min="11272" max="11272" width="41" style="2" customWidth="1"/>
    <col min="11273" max="11273" width="14.85546875" style="2" customWidth="1"/>
    <col min="11274" max="11274" width="9.28515625" style="2" customWidth="1"/>
    <col min="11275" max="11275" width="12" style="2" customWidth="1"/>
    <col min="11276" max="11276" width="11.28515625" style="2" customWidth="1"/>
    <col min="11277" max="11277" width="9.140625" style="2"/>
    <col min="11278" max="11278" width="11.42578125" style="2" customWidth="1"/>
    <col min="11279" max="11279" width="5.140625" style="2" bestFit="1" customWidth="1"/>
    <col min="11280" max="11280" width="17.5703125" style="2" customWidth="1"/>
    <col min="11281" max="11281" width="8.28515625" style="2" customWidth="1"/>
    <col min="11282" max="11282" width="10.28515625" style="2" bestFit="1" customWidth="1"/>
    <col min="11283" max="11283" width="10" style="2" customWidth="1"/>
    <col min="11284" max="11284" width="18" style="2" customWidth="1"/>
    <col min="11285" max="11285" width="14.85546875" style="2" customWidth="1"/>
    <col min="11286" max="11286" width="9.28515625" style="2" customWidth="1"/>
    <col min="11287" max="11287" width="12" style="2" customWidth="1"/>
    <col min="11288" max="11288" width="11.28515625" style="2" customWidth="1"/>
    <col min="11289" max="11289" width="4.42578125" style="2" customWidth="1"/>
    <col min="11290" max="11290" width="10.85546875" style="2" customWidth="1"/>
    <col min="11291" max="11291" width="9.140625" style="2"/>
    <col min="11292" max="11292" width="15.85546875" style="2" bestFit="1" customWidth="1"/>
    <col min="11293" max="11293" width="9.140625" style="2"/>
    <col min="11294" max="11294" width="9.5703125" style="2" customWidth="1"/>
    <col min="11295" max="11295" width="18.28515625" style="2" customWidth="1"/>
    <col min="11296" max="11296" width="27.85546875" style="2" customWidth="1"/>
    <col min="11297" max="11299" width="9.140625" style="2"/>
    <col min="11300" max="11300" width="8.140625" style="2" bestFit="1" customWidth="1"/>
    <col min="11301" max="11520" width="9.140625" style="2"/>
    <col min="11521" max="11521" width="5" style="2" customWidth="1"/>
    <col min="11522" max="11522" width="12.5703125" style="2" customWidth="1"/>
    <col min="11523" max="11523" width="5.140625" style="2" bestFit="1" customWidth="1"/>
    <col min="11524" max="11524" width="17.5703125" style="2" customWidth="1"/>
    <col min="11525" max="11525" width="8.28515625" style="2" customWidth="1"/>
    <col min="11526" max="11526" width="16" style="2" customWidth="1"/>
    <col min="11527" max="11527" width="16.42578125" style="2" bestFit="1" customWidth="1"/>
    <col min="11528" max="11528" width="41" style="2" customWidth="1"/>
    <col min="11529" max="11529" width="14.85546875" style="2" customWidth="1"/>
    <col min="11530" max="11530" width="9.28515625" style="2" customWidth="1"/>
    <col min="11531" max="11531" width="12" style="2" customWidth="1"/>
    <col min="11532" max="11532" width="11.28515625" style="2" customWidth="1"/>
    <col min="11533" max="11533" width="9.140625" style="2"/>
    <col min="11534" max="11534" width="11.42578125" style="2" customWidth="1"/>
    <col min="11535" max="11535" width="5.140625" style="2" bestFit="1" customWidth="1"/>
    <col min="11536" max="11536" width="17.5703125" style="2" customWidth="1"/>
    <col min="11537" max="11537" width="8.28515625" style="2" customWidth="1"/>
    <col min="11538" max="11538" width="10.28515625" style="2" bestFit="1" customWidth="1"/>
    <col min="11539" max="11539" width="10" style="2" customWidth="1"/>
    <col min="11540" max="11540" width="18" style="2" customWidth="1"/>
    <col min="11541" max="11541" width="14.85546875" style="2" customWidth="1"/>
    <col min="11542" max="11542" width="9.28515625" style="2" customWidth="1"/>
    <col min="11543" max="11543" width="12" style="2" customWidth="1"/>
    <col min="11544" max="11544" width="11.28515625" style="2" customWidth="1"/>
    <col min="11545" max="11545" width="4.42578125" style="2" customWidth="1"/>
    <col min="11546" max="11546" width="10.85546875" style="2" customWidth="1"/>
    <col min="11547" max="11547" width="9.140625" style="2"/>
    <col min="11548" max="11548" width="15.85546875" style="2" bestFit="1" customWidth="1"/>
    <col min="11549" max="11549" width="9.140625" style="2"/>
    <col min="11550" max="11550" width="9.5703125" style="2" customWidth="1"/>
    <col min="11551" max="11551" width="18.28515625" style="2" customWidth="1"/>
    <col min="11552" max="11552" width="27.85546875" style="2" customWidth="1"/>
    <col min="11553" max="11555" width="9.140625" style="2"/>
    <col min="11556" max="11556" width="8.140625" style="2" bestFit="1" customWidth="1"/>
    <col min="11557" max="11776" width="9.140625" style="2"/>
    <col min="11777" max="11777" width="5" style="2" customWidth="1"/>
    <col min="11778" max="11778" width="12.5703125" style="2" customWidth="1"/>
    <col min="11779" max="11779" width="5.140625" style="2" bestFit="1" customWidth="1"/>
    <col min="11780" max="11780" width="17.5703125" style="2" customWidth="1"/>
    <col min="11781" max="11781" width="8.28515625" style="2" customWidth="1"/>
    <col min="11782" max="11782" width="16" style="2" customWidth="1"/>
    <col min="11783" max="11783" width="16.42578125" style="2" bestFit="1" customWidth="1"/>
    <col min="11784" max="11784" width="41" style="2" customWidth="1"/>
    <col min="11785" max="11785" width="14.85546875" style="2" customWidth="1"/>
    <col min="11786" max="11786" width="9.28515625" style="2" customWidth="1"/>
    <col min="11787" max="11787" width="12" style="2" customWidth="1"/>
    <col min="11788" max="11788" width="11.28515625" style="2" customWidth="1"/>
    <col min="11789" max="11789" width="9.140625" style="2"/>
    <col min="11790" max="11790" width="11.42578125" style="2" customWidth="1"/>
    <col min="11791" max="11791" width="5.140625" style="2" bestFit="1" customWidth="1"/>
    <col min="11792" max="11792" width="17.5703125" style="2" customWidth="1"/>
    <col min="11793" max="11793" width="8.28515625" style="2" customWidth="1"/>
    <col min="11794" max="11794" width="10.28515625" style="2" bestFit="1" customWidth="1"/>
    <col min="11795" max="11795" width="10" style="2" customWidth="1"/>
    <col min="11796" max="11796" width="18" style="2" customWidth="1"/>
    <col min="11797" max="11797" width="14.85546875" style="2" customWidth="1"/>
    <col min="11798" max="11798" width="9.28515625" style="2" customWidth="1"/>
    <col min="11799" max="11799" width="12" style="2" customWidth="1"/>
    <col min="11800" max="11800" width="11.28515625" style="2" customWidth="1"/>
    <col min="11801" max="11801" width="4.42578125" style="2" customWidth="1"/>
    <col min="11802" max="11802" width="10.85546875" style="2" customWidth="1"/>
    <col min="11803" max="11803" width="9.140625" style="2"/>
    <col min="11804" max="11804" width="15.85546875" style="2" bestFit="1" customWidth="1"/>
    <col min="11805" max="11805" width="9.140625" style="2"/>
    <col min="11806" max="11806" width="9.5703125" style="2" customWidth="1"/>
    <col min="11807" max="11807" width="18.28515625" style="2" customWidth="1"/>
    <col min="11808" max="11808" width="27.85546875" style="2" customWidth="1"/>
    <col min="11809" max="11811" width="9.140625" style="2"/>
    <col min="11812" max="11812" width="8.140625" style="2" bestFit="1" customWidth="1"/>
    <col min="11813" max="12032" width="9.140625" style="2"/>
    <col min="12033" max="12033" width="5" style="2" customWidth="1"/>
    <col min="12034" max="12034" width="12.5703125" style="2" customWidth="1"/>
    <col min="12035" max="12035" width="5.140625" style="2" bestFit="1" customWidth="1"/>
    <col min="12036" max="12036" width="17.5703125" style="2" customWidth="1"/>
    <col min="12037" max="12037" width="8.28515625" style="2" customWidth="1"/>
    <col min="12038" max="12038" width="16" style="2" customWidth="1"/>
    <col min="12039" max="12039" width="16.42578125" style="2" bestFit="1" customWidth="1"/>
    <col min="12040" max="12040" width="41" style="2" customWidth="1"/>
    <col min="12041" max="12041" width="14.85546875" style="2" customWidth="1"/>
    <col min="12042" max="12042" width="9.28515625" style="2" customWidth="1"/>
    <col min="12043" max="12043" width="12" style="2" customWidth="1"/>
    <col min="12044" max="12044" width="11.28515625" style="2" customWidth="1"/>
    <col min="12045" max="12045" width="9.140625" style="2"/>
    <col min="12046" max="12046" width="11.42578125" style="2" customWidth="1"/>
    <col min="12047" max="12047" width="5.140625" style="2" bestFit="1" customWidth="1"/>
    <col min="12048" max="12048" width="17.5703125" style="2" customWidth="1"/>
    <col min="12049" max="12049" width="8.28515625" style="2" customWidth="1"/>
    <col min="12050" max="12050" width="10.28515625" style="2" bestFit="1" customWidth="1"/>
    <col min="12051" max="12051" width="10" style="2" customWidth="1"/>
    <col min="12052" max="12052" width="18" style="2" customWidth="1"/>
    <col min="12053" max="12053" width="14.85546875" style="2" customWidth="1"/>
    <col min="12054" max="12054" width="9.28515625" style="2" customWidth="1"/>
    <col min="12055" max="12055" width="12" style="2" customWidth="1"/>
    <col min="12056" max="12056" width="11.28515625" style="2" customWidth="1"/>
    <col min="12057" max="12057" width="4.42578125" style="2" customWidth="1"/>
    <col min="12058" max="12058" width="10.85546875" style="2" customWidth="1"/>
    <col min="12059" max="12059" width="9.140625" style="2"/>
    <col min="12060" max="12060" width="15.85546875" style="2" bestFit="1" customWidth="1"/>
    <col min="12061" max="12061" width="9.140625" style="2"/>
    <col min="12062" max="12062" width="9.5703125" style="2" customWidth="1"/>
    <col min="12063" max="12063" width="18.28515625" style="2" customWidth="1"/>
    <col min="12064" max="12064" width="27.85546875" style="2" customWidth="1"/>
    <col min="12065" max="12067" width="9.140625" style="2"/>
    <col min="12068" max="12068" width="8.140625" style="2" bestFit="1" customWidth="1"/>
    <col min="12069" max="12288" width="9.140625" style="2"/>
    <col min="12289" max="12289" width="5" style="2" customWidth="1"/>
    <col min="12290" max="12290" width="12.5703125" style="2" customWidth="1"/>
    <col min="12291" max="12291" width="5.140625" style="2" bestFit="1" customWidth="1"/>
    <col min="12292" max="12292" width="17.5703125" style="2" customWidth="1"/>
    <col min="12293" max="12293" width="8.28515625" style="2" customWidth="1"/>
    <col min="12294" max="12294" width="16" style="2" customWidth="1"/>
    <col min="12295" max="12295" width="16.42578125" style="2" bestFit="1" customWidth="1"/>
    <col min="12296" max="12296" width="41" style="2" customWidth="1"/>
    <col min="12297" max="12297" width="14.85546875" style="2" customWidth="1"/>
    <col min="12298" max="12298" width="9.28515625" style="2" customWidth="1"/>
    <col min="12299" max="12299" width="12" style="2" customWidth="1"/>
    <col min="12300" max="12300" width="11.28515625" style="2" customWidth="1"/>
    <col min="12301" max="12301" width="9.140625" style="2"/>
    <col min="12302" max="12302" width="11.42578125" style="2" customWidth="1"/>
    <col min="12303" max="12303" width="5.140625" style="2" bestFit="1" customWidth="1"/>
    <col min="12304" max="12304" width="17.5703125" style="2" customWidth="1"/>
    <col min="12305" max="12305" width="8.28515625" style="2" customWidth="1"/>
    <col min="12306" max="12306" width="10.28515625" style="2" bestFit="1" customWidth="1"/>
    <col min="12307" max="12307" width="10" style="2" customWidth="1"/>
    <col min="12308" max="12308" width="18" style="2" customWidth="1"/>
    <col min="12309" max="12309" width="14.85546875" style="2" customWidth="1"/>
    <col min="12310" max="12310" width="9.28515625" style="2" customWidth="1"/>
    <col min="12311" max="12311" width="12" style="2" customWidth="1"/>
    <col min="12312" max="12312" width="11.28515625" style="2" customWidth="1"/>
    <col min="12313" max="12313" width="4.42578125" style="2" customWidth="1"/>
    <col min="12314" max="12314" width="10.85546875" style="2" customWidth="1"/>
    <col min="12315" max="12315" width="9.140625" style="2"/>
    <col min="12316" max="12316" width="15.85546875" style="2" bestFit="1" customWidth="1"/>
    <col min="12317" max="12317" width="9.140625" style="2"/>
    <col min="12318" max="12318" width="9.5703125" style="2" customWidth="1"/>
    <col min="12319" max="12319" width="18.28515625" style="2" customWidth="1"/>
    <col min="12320" max="12320" width="27.85546875" style="2" customWidth="1"/>
    <col min="12321" max="12323" width="9.140625" style="2"/>
    <col min="12324" max="12324" width="8.140625" style="2" bestFit="1" customWidth="1"/>
    <col min="12325" max="12544" width="9.140625" style="2"/>
    <col min="12545" max="12545" width="5" style="2" customWidth="1"/>
    <col min="12546" max="12546" width="12.5703125" style="2" customWidth="1"/>
    <col min="12547" max="12547" width="5.140625" style="2" bestFit="1" customWidth="1"/>
    <col min="12548" max="12548" width="17.5703125" style="2" customWidth="1"/>
    <col min="12549" max="12549" width="8.28515625" style="2" customWidth="1"/>
    <col min="12550" max="12550" width="16" style="2" customWidth="1"/>
    <col min="12551" max="12551" width="16.42578125" style="2" bestFit="1" customWidth="1"/>
    <col min="12552" max="12552" width="41" style="2" customWidth="1"/>
    <col min="12553" max="12553" width="14.85546875" style="2" customWidth="1"/>
    <col min="12554" max="12554" width="9.28515625" style="2" customWidth="1"/>
    <col min="12555" max="12555" width="12" style="2" customWidth="1"/>
    <col min="12556" max="12556" width="11.28515625" style="2" customWidth="1"/>
    <col min="12557" max="12557" width="9.140625" style="2"/>
    <col min="12558" max="12558" width="11.42578125" style="2" customWidth="1"/>
    <col min="12559" max="12559" width="5.140625" style="2" bestFit="1" customWidth="1"/>
    <col min="12560" max="12560" width="17.5703125" style="2" customWidth="1"/>
    <col min="12561" max="12561" width="8.28515625" style="2" customWidth="1"/>
    <col min="12562" max="12562" width="10.28515625" style="2" bestFit="1" customWidth="1"/>
    <col min="12563" max="12563" width="10" style="2" customWidth="1"/>
    <col min="12564" max="12564" width="18" style="2" customWidth="1"/>
    <col min="12565" max="12565" width="14.85546875" style="2" customWidth="1"/>
    <col min="12566" max="12566" width="9.28515625" style="2" customWidth="1"/>
    <col min="12567" max="12567" width="12" style="2" customWidth="1"/>
    <col min="12568" max="12568" width="11.28515625" style="2" customWidth="1"/>
    <col min="12569" max="12569" width="4.42578125" style="2" customWidth="1"/>
    <col min="12570" max="12570" width="10.85546875" style="2" customWidth="1"/>
    <col min="12571" max="12571" width="9.140625" style="2"/>
    <col min="12572" max="12572" width="15.85546875" style="2" bestFit="1" customWidth="1"/>
    <col min="12573" max="12573" width="9.140625" style="2"/>
    <col min="12574" max="12574" width="9.5703125" style="2" customWidth="1"/>
    <col min="12575" max="12575" width="18.28515625" style="2" customWidth="1"/>
    <col min="12576" max="12576" width="27.85546875" style="2" customWidth="1"/>
    <col min="12577" max="12579" width="9.140625" style="2"/>
    <col min="12580" max="12580" width="8.140625" style="2" bestFit="1" customWidth="1"/>
    <col min="12581" max="12800" width="9.140625" style="2"/>
    <col min="12801" max="12801" width="5" style="2" customWidth="1"/>
    <col min="12802" max="12802" width="12.5703125" style="2" customWidth="1"/>
    <col min="12803" max="12803" width="5.140625" style="2" bestFit="1" customWidth="1"/>
    <col min="12804" max="12804" width="17.5703125" style="2" customWidth="1"/>
    <col min="12805" max="12805" width="8.28515625" style="2" customWidth="1"/>
    <col min="12806" max="12806" width="16" style="2" customWidth="1"/>
    <col min="12807" max="12807" width="16.42578125" style="2" bestFit="1" customWidth="1"/>
    <col min="12808" max="12808" width="41" style="2" customWidth="1"/>
    <col min="12809" max="12809" width="14.85546875" style="2" customWidth="1"/>
    <col min="12810" max="12810" width="9.28515625" style="2" customWidth="1"/>
    <col min="12811" max="12811" width="12" style="2" customWidth="1"/>
    <col min="12812" max="12812" width="11.28515625" style="2" customWidth="1"/>
    <col min="12813" max="12813" width="9.140625" style="2"/>
    <col min="12814" max="12814" width="11.42578125" style="2" customWidth="1"/>
    <col min="12815" max="12815" width="5.140625" style="2" bestFit="1" customWidth="1"/>
    <col min="12816" max="12816" width="17.5703125" style="2" customWidth="1"/>
    <col min="12817" max="12817" width="8.28515625" style="2" customWidth="1"/>
    <col min="12818" max="12818" width="10.28515625" style="2" bestFit="1" customWidth="1"/>
    <col min="12819" max="12819" width="10" style="2" customWidth="1"/>
    <col min="12820" max="12820" width="18" style="2" customWidth="1"/>
    <col min="12821" max="12821" width="14.85546875" style="2" customWidth="1"/>
    <col min="12822" max="12822" width="9.28515625" style="2" customWidth="1"/>
    <col min="12823" max="12823" width="12" style="2" customWidth="1"/>
    <col min="12824" max="12824" width="11.28515625" style="2" customWidth="1"/>
    <col min="12825" max="12825" width="4.42578125" style="2" customWidth="1"/>
    <col min="12826" max="12826" width="10.85546875" style="2" customWidth="1"/>
    <col min="12827" max="12827" width="9.140625" style="2"/>
    <col min="12828" max="12828" width="15.85546875" style="2" bestFit="1" customWidth="1"/>
    <col min="12829" max="12829" width="9.140625" style="2"/>
    <col min="12830" max="12830" width="9.5703125" style="2" customWidth="1"/>
    <col min="12831" max="12831" width="18.28515625" style="2" customWidth="1"/>
    <col min="12832" max="12832" width="27.85546875" style="2" customWidth="1"/>
    <col min="12833" max="12835" width="9.140625" style="2"/>
    <col min="12836" max="12836" width="8.140625" style="2" bestFit="1" customWidth="1"/>
    <col min="12837" max="13056" width="9.140625" style="2"/>
    <col min="13057" max="13057" width="5" style="2" customWidth="1"/>
    <col min="13058" max="13058" width="12.5703125" style="2" customWidth="1"/>
    <col min="13059" max="13059" width="5.140625" style="2" bestFit="1" customWidth="1"/>
    <col min="13060" max="13060" width="17.5703125" style="2" customWidth="1"/>
    <col min="13061" max="13061" width="8.28515625" style="2" customWidth="1"/>
    <col min="13062" max="13062" width="16" style="2" customWidth="1"/>
    <col min="13063" max="13063" width="16.42578125" style="2" bestFit="1" customWidth="1"/>
    <col min="13064" max="13064" width="41" style="2" customWidth="1"/>
    <col min="13065" max="13065" width="14.85546875" style="2" customWidth="1"/>
    <col min="13066" max="13066" width="9.28515625" style="2" customWidth="1"/>
    <col min="13067" max="13067" width="12" style="2" customWidth="1"/>
    <col min="13068" max="13068" width="11.28515625" style="2" customWidth="1"/>
    <col min="13069" max="13069" width="9.140625" style="2"/>
    <col min="13070" max="13070" width="11.42578125" style="2" customWidth="1"/>
    <col min="13071" max="13071" width="5.140625" style="2" bestFit="1" customWidth="1"/>
    <col min="13072" max="13072" width="17.5703125" style="2" customWidth="1"/>
    <col min="13073" max="13073" width="8.28515625" style="2" customWidth="1"/>
    <col min="13074" max="13074" width="10.28515625" style="2" bestFit="1" customWidth="1"/>
    <col min="13075" max="13075" width="10" style="2" customWidth="1"/>
    <col min="13076" max="13076" width="18" style="2" customWidth="1"/>
    <col min="13077" max="13077" width="14.85546875" style="2" customWidth="1"/>
    <col min="13078" max="13078" width="9.28515625" style="2" customWidth="1"/>
    <col min="13079" max="13079" width="12" style="2" customWidth="1"/>
    <col min="13080" max="13080" width="11.28515625" style="2" customWidth="1"/>
    <col min="13081" max="13081" width="4.42578125" style="2" customWidth="1"/>
    <col min="13082" max="13082" width="10.85546875" style="2" customWidth="1"/>
    <col min="13083" max="13083" width="9.140625" style="2"/>
    <col min="13084" max="13084" width="15.85546875" style="2" bestFit="1" customWidth="1"/>
    <col min="13085" max="13085" width="9.140625" style="2"/>
    <col min="13086" max="13086" width="9.5703125" style="2" customWidth="1"/>
    <col min="13087" max="13087" width="18.28515625" style="2" customWidth="1"/>
    <col min="13088" max="13088" width="27.85546875" style="2" customWidth="1"/>
    <col min="13089" max="13091" width="9.140625" style="2"/>
    <col min="13092" max="13092" width="8.140625" style="2" bestFit="1" customWidth="1"/>
    <col min="13093" max="13312" width="9.140625" style="2"/>
    <col min="13313" max="13313" width="5" style="2" customWidth="1"/>
    <col min="13314" max="13314" width="12.5703125" style="2" customWidth="1"/>
    <col min="13315" max="13315" width="5.140625" style="2" bestFit="1" customWidth="1"/>
    <col min="13316" max="13316" width="17.5703125" style="2" customWidth="1"/>
    <col min="13317" max="13317" width="8.28515625" style="2" customWidth="1"/>
    <col min="13318" max="13318" width="16" style="2" customWidth="1"/>
    <col min="13319" max="13319" width="16.42578125" style="2" bestFit="1" customWidth="1"/>
    <col min="13320" max="13320" width="41" style="2" customWidth="1"/>
    <col min="13321" max="13321" width="14.85546875" style="2" customWidth="1"/>
    <col min="13322" max="13322" width="9.28515625" style="2" customWidth="1"/>
    <col min="13323" max="13323" width="12" style="2" customWidth="1"/>
    <col min="13324" max="13324" width="11.28515625" style="2" customWidth="1"/>
    <col min="13325" max="13325" width="9.140625" style="2"/>
    <col min="13326" max="13326" width="11.42578125" style="2" customWidth="1"/>
    <col min="13327" max="13327" width="5.140625" style="2" bestFit="1" customWidth="1"/>
    <col min="13328" max="13328" width="17.5703125" style="2" customWidth="1"/>
    <col min="13329" max="13329" width="8.28515625" style="2" customWidth="1"/>
    <col min="13330" max="13330" width="10.28515625" style="2" bestFit="1" customWidth="1"/>
    <col min="13331" max="13331" width="10" style="2" customWidth="1"/>
    <col min="13332" max="13332" width="18" style="2" customWidth="1"/>
    <col min="13333" max="13333" width="14.85546875" style="2" customWidth="1"/>
    <col min="13334" max="13334" width="9.28515625" style="2" customWidth="1"/>
    <col min="13335" max="13335" width="12" style="2" customWidth="1"/>
    <col min="13336" max="13336" width="11.28515625" style="2" customWidth="1"/>
    <col min="13337" max="13337" width="4.42578125" style="2" customWidth="1"/>
    <col min="13338" max="13338" width="10.85546875" style="2" customWidth="1"/>
    <col min="13339" max="13339" width="9.140625" style="2"/>
    <col min="13340" max="13340" width="15.85546875" style="2" bestFit="1" customWidth="1"/>
    <col min="13341" max="13341" width="9.140625" style="2"/>
    <col min="13342" max="13342" width="9.5703125" style="2" customWidth="1"/>
    <col min="13343" max="13343" width="18.28515625" style="2" customWidth="1"/>
    <col min="13344" max="13344" width="27.85546875" style="2" customWidth="1"/>
    <col min="13345" max="13347" width="9.140625" style="2"/>
    <col min="13348" max="13348" width="8.140625" style="2" bestFit="1" customWidth="1"/>
    <col min="13349" max="13568" width="9.140625" style="2"/>
    <col min="13569" max="13569" width="5" style="2" customWidth="1"/>
    <col min="13570" max="13570" width="12.5703125" style="2" customWidth="1"/>
    <col min="13571" max="13571" width="5.140625" style="2" bestFit="1" customWidth="1"/>
    <col min="13572" max="13572" width="17.5703125" style="2" customWidth="1"/>
    <col min="13573" max="13573" width="8.28515625" style="2" customWidth="1"/>
    <col min="13574" max="13574" width="16" style="2" customWidth="1"/>
    <col min="13575" max="13575" width="16.42578125" style="2" bestFit="1" customWidth="1"/>
    <col min="13576" max="13576" width="41" style="2" customWidth="1"/>
    <col min="13577" max="13577" width="14.85546875" style="2" customWidth="1"/>
    <col min="13578" max="13578" width="9.28515625" style="2" customWidth="1"/>
    <col min="13579" max="13579" width="12" style="2" customWidth="1"/>
    <col min="13580" max="13580" width="11.28515625" style="2" customWidth="1"/>
    <col min="13581" max="13581" width="9.140625" style="2"/>
    <col min="13582" max="13582" width="11.42578125" style="2" customWidth="1"/>
    <col min="13583" max="13583" width="5.140625" style="2" bestFit="1" customWidth="1"/>
    <col min="13584" max="13584" width="17.5703125" style="2" customWidth="1"/>
    <col min="13585" max="13585" width="8.28515625" style="2" customWidth="1"/>
    <col min="13586" max="13586" width="10.28515625" style="2" bestFit="1" customWidth="1"/>
    <col min="13587" max="13587" width="10" style="2" customWidth="1"/>
    <col min="13588" max="13588" width="18" style="2" customWidth="1"/>
    <col min="13589" max="13589" width="14.85546875" style="2" customWidth="1"/>
    <col min="13590" max="13590" width="9.28515625" style="2" customWidth="1"/>
    <col min="13591" max="13591" width="12" style="2" customWidth="1"/>
    <col min="13592" max="13592" width="11.28515625" style="2" customWidth="1"/>
    <col min="13593" max="13593" width="4.42578125" style="2" customWidth="1"/>
    <col min="13594" max="13594" width="10.85546875" style="2" customWidth="1"/>
    <col min="13595" max="13595" width="9.140625" style="2"/>
    <col min="13596" max="13596" width="15.85546875" style="2" bestFit="1" customWidth="1"/>
    <col min="13597" max="13597" width="9.140625" style="2"/>
    <col min="13598" max="13598" width="9.5703125" style="2" customWidth="1"/>
    <col min="13599" max="13599" width="18.28515625" style="2" customWidth="1"/>
    <col min="13600" max="13600" width="27.85546875" style="2" customWidth="1"/>
    <col min="13601" max="13603" width="9.140625" style="2"/>
    <col min="13604" max="13604" width="8.140625" style="2" bestFit="1" customWidth="1"/>
    <col min="13605" max="13824" width="9.140625" style="2"/>
    <col min="13825" max="13825" width="5" style="2" customWidth="1"/>
    <col min="13826" max="13826" width="12.5703125" style="2" customWidth="1"/>
    <col min="13827" max="13827" width="5.140625" style="2" bestFit="1" customWidth="1"/>
    <col min="13828" max="13828" width="17.5703125" style="2" customWidth="1"/>
    <col min="13829" max="13829" width="8.28515625" style="2" customWidth="1"/>
    <col min="13830" max="13830" width="16" style="2" customWidth="1"/>
    <col min="13831" max="13831" width="16.42578125" style="2" bestFit="1" customWidth="1"/>
    <col min="13832" max="13832" width="41" style="2" customWidth="1"/>
    <col min="13833" max="13833" width="14.85546875" style="2" customWidth="1"/>
    <col min="13834" max="13834" width="9.28515625" style="2" customWidth="1"/>
    <col min="13835" max="13835" width="12" style="2" customWidth="1"/>
    <col min="13836" max="13836" width="11.28515625" style="2" customWidth="1"/>
    <col min="13837" max="13837" width="9.140625" style="2"/>
    <col min="13838" max="13838" width="11.42578125" style="2" customWidth="1"/>
    <col min="13839" max="13839" width="5.140625" style="2" bestFit="1" customWidth="1"/>
    <col min="13840" max="13840" width="17.5703125" style="2" customWidth="1"/>
    <col min="13841" max="13841" width="8.28515625" style="2" customWidth="1"/>
    <col min="13842" max="13842" width="10.28515625" style="2" bestFit="1" customWidth="1"/>
    <col min="13843" max="13843" width="10" style="2" customWidth="1"/>
    <col min="13844" max="13844" width="18" style="2" customWidth="1"/>
    <col min="13845" max="13845" width="14.85546875" style="2" customWidth="1"/>
    <col min="13846" max="13846" width="9.28515625" style="2" customWidth="1"/>
    <col min="13847" max="13847" width="12" style="2" customWidth="1"/>
    <col min="13848" max="13848" width="11.28515625" style="2" customWidth="1"/>
    <col min="13849" max="13849" width="4.42578125" style="2" customWidth="1"/>
    <col min="13850" max="13850" width="10.85546875" style="2" customWidth="1"/>
    <col min="13851" max="13851" width="9.140625" style="2"/>
    <col min="13852" max="13852" width="15.85546875" style="2" bestFit="1" customWidth="1"/>
    <col min="13853" max="13853" width="9.140625" style="2"/>
    <col min="13854" max="13854" width="9.5703125" style="2" customWidth="1"/>
    <col min="13855" max="13855" width="18.28515625" style="2" customWidth="1"/>
    <col min="13856" max="13856" width="27.85546875" style="2" customWidth="1"/>
    <col min="13857" max="13859" width="9.140625" style="2"/>
    <col min="13860" max="13860" width="8.140625" style="2" bestFit="1" customWidth="1"/>
    <col min="13861" max="14080" width="9.140625" style="2"/>
    <col min="14081" max="14081" width="5" style="2" customWidth="1"/>
    <col min="14082" max="14082" width="12.5703125" style="2" customWidth="1"/>
    <col min="14083" max="14083" width="5.140625" style="2" bestFit="1" customWidth="1"/>
    <col min="14084" max="14084" width="17.5703125" style="2" customWidth="1"/>
    <col min="14085" max="14085" width="8.28515625" style="2" customWidth="1"/>
    <col min="14086" max="14086" width="16" style="2" customWidth="1"/>
    <col min="14087" max="14087" width="16.42578125" style="2" bestFit="1" customWidth="1"/>
    <col min="14088" max="14088" width="41" style="2" customWidth="1"/>
    <col min="14089" max="14089" width="14.85546875" style="2" customWidth="1"/>
    <col min="14090" max="14090" width="9.28515625" style="2" customWidth="1"/>
    <col min="14091" max="14091" width="12" style="2" customWidth="1"/>
    <col min="14092" max="14092" width="11.28515625" style="2" customWidth="1"/>
    <col min="14093" max="14093" width="9.140625" style="2"/>
    <col min="14094" max="14094" width="11.42578125" style="2" customWidth="1"/>
    <col min="14095" max="14095" width="5.140625" style="2" bestFit="1" customWidth="1"/>
    <col min="14096" max="14096" width="17.5703125" style="2" customWidth="1"/>
    <col min="14097" max="14097" width="8.28515625" style="2" customWidth="1"/>
    <col min="14098" max="14098" width="10.28515625" style="2" bestFit="1" customWidth="1"/>
    <col min="14099" max="14099" width="10" style="2" customWidth="1"/>
    <col min="14100" max="14100" width="18" style="2" customWidth="1"/>
    <col min="14101" max="14101" width="14.85546875" style="2" customWidth="1"/>
    <col min="14102" max="14102" width="9.28515625" style="2" customWidth="1"/>
    <col min="14103" max="14103" width="12" style="2" customWidth="1"/>
    <col min="14104" max="14104" width="11.28515625" style="2" customWidth="1"/>
    <col min="14105" max="14105" width="4.42578125" style="2" customWidth="1"/>
    <col min="14106" max="14106" width="10.85546875" style="2" customWidth="1"/>
    <col min="14107" max="14107" width="9.140625" style="2"/>
    <col min="14108" max="14108" width="15.85546875" style="2" bestFit="1" customWidth="1"/>
    <col min="14109" max="14109" width="9.140625" style="2"/>
    <col min="14110" max="14110" width="9.5703125" style="2" customWidth="1"/>
    <col min="14111" max="14111" width="18.28515625" style="2" customWidth="1"/>
    <col min="14112" max="14112" width="27.85546875" style="2" customWidth="1"/>
    <col min="14113" max="14115" width="9.140625" style="2"/>
    <col min="14116" max="14116" width="8.140625" style="2" bestFit="1" customWidth="1"/>
    <col min="14117" max="14336" width="9.140625" style="2"/>
    <col min="14337" max="14337" width="5" style="2" customWidth="1"/>
    <col min="14338" max="14338" width="12.5703125" style="2" customWidth="1"/>
    <col min="14339" max="14339" width="5.140625" style="2" bestFit="1" customWidth="1"/>
    <col min="14340" max="14340" width="17.5703125" style="2" customWidth="1"/>
    <col min="14341" max="14341" width="8.28515625" style="2" customWidth="1"/>
    <col min="14342" max="14342" width="16" style="2" customWidth="1"/>
    <col min="14343" max="14343" width="16.42578125" style="2" bestFit="1" customWidth="1"/>
    <col min="14344" max="14344" width="41" style="2" customWidth="1"/>
    <col min="14345" max="14345" width="14.85546875" style="2" customWidth="1"/>
    <col min="14346" max="14346" width="9.28515625" style="2" customWidth="1"/>
    <col min="14347" max="14347" width="12" style="2" customWidth="1"/>
    <col min="14348" max="14348" width="11.28515625" style="2" customWidth="1"/>
    <col min="14349" max="14349" width="9.140625" style="2"/>
    <col min="14350" max="14350" width="11.42578125" style="2" customWidth="1"/>
    <col min="14351" max="14351" width="5.140625" style="2" bestFit="1" customWidth="1"/>
    <col min="14352" max="14352" width="17.5703125" style="2" customWidth="1"/>
    <col min="14353" max="14353" width="8.28515625" style="2" customWidth="1"/>
    <col min="14354" max="14354" width="10.28515625" style="2" bestFit="1" customWidth="1"/>
    <col min="14355" max="14355" width="10" style="2" customWidth="1"/>
    <col min="14356" max="14356" width="18" style="2" customWidth="1"/>
    <col min="14357" max="14357" width="14.85546875" style="2" customWidth="1"/>
    <col min="14358" max="14358" width="9.28515625" style="2" customWidth="1"/>
    <col min="14359" max="14359" width="12" style="2" customWidth="1"/>
    <col min="14360" max="14360" width="11.28515625" style="2" customWidth="1"/>
    <col min="14361" max="14361" width="4.42578125" style="2" customWidth="1"/>
    <col min="14362" max="14362" width="10.85546875" style="2" customWidth="1"/>
    <col min="14363" max="14363" width="9.140625" style="2"/>
    <col min="14364" max="14364" width="15.85546875" style="2" bestFit="1" customWidth="1"/>
    <col min="14365" max="14365" width="9.140625" style="2"/>
    <col min="14366" max="14366" width="9.5703125" style="2" customWidth="1"/>
    <col min="14367" max="14367" width="18.28515625" style="2" customWidth="1"/>
    <col min="14368" max="14368" width="27.85546875" style="2" customWidth="1"/>
    <col min="14369" max="14371" width="9.140625" style="2"/>
    <col min="14372" max="14372" width="8.140625" style="2" bestFit="1" customWidth="1"/>
    <col min="14373" max="14592" width="9.140625" style="2"/>
    <col min="14593" max="14593" width="5" style="2" customWidth="1"/>
    <col min="14594" max="14594" width="12.5703125" style="2" customWidth="1"/>
    <col min="14595" max="14595" width="5.140625" style="2" bestFit="1" customWidth="1"/>
    <col min="14596" max="14596" width="17.5703125" style="2" customWidth="1"/>
    <col min="14597" max="14597" width="8.28515625" style="2" customWidth="1"/>
    <col min="14598" max="14598" width="16" style="2" customWidth="1"/>
    <col min="14599" max="14599" width="16.42578125" style="2" bestFit="1" customWidth="1"/>
    <col min="14600" max="14600" width="41" style="2" customWidth="1"/>
    <col min="14601" max="14601" width="14.85546875" style="2" customWidth="1"/>
    <col min="14602" max="14602" width="9.28515625" style="2" customWidth="1"/>
    <col min="14603" max="14603" width="12" style="2" customWidth="1"/>
    <col min="14604" max="14604" width="11.28515625" style="2" customWidth="1"/>
    <col min="14605" max="14605" width="9.140625" style="2"/>
    <col min="14606" max="14606" width="11.42578125" style="2" customWidth="1"/>
    <col min="14607" max="14607" width="5.140625" style="2" bestFit="1" customWidth="1"/>
    <col min="14608" max="14608" width="17.5703125" style="2" customWidth="1"/>
    <col min="14609" max="14609" width="8.28515625" style="2" customWidth="1"/>
    <col min="14610" max="14610" width="10.28515625" style="2" bestFit="1" customWidth="1"/>
    <col min="14611" max="14611" width="10" style="2" customWidth="1"/>
    <col min="14612" max="14612" width="18" style="2" customWidth="1"/>
    <col min="14613" max="14613" width="14.85546875" style="2" customWidth="1"/>
    <col min="14614" max="14614" width="9.28515625" style="2" customWidth="1"/>
    <col min="14615" max="14615" width="12" style="2" customWidth="1"/>
    <col min="14616" max="14616" width="11.28515625" style="2" customWidth="1"/>
    <col min="14617" max="14617" width="4.42578125" style="2" customWidth="1"/>
    <col min="14618" max="14618" width="10.85546875" style="2" customWidth="1"/>
    <col min="14619" max="14619" width="9.140625" style="2"/>
    <col min="14620" max="14620" width="15.85546875" style="2" bestFit="1" customWidth="1"/>
    <col min="14621" max="14621" width="9.140625" style="2"/>
    <col min="14622" max="14622" width="9.5703125" style="2" customWidth="1"/>
    <col min="14623" max="14623" width="18.28515625" style="2" customWidth="1"/>
    <col min="14624" max="14624" width="27.85546875" style="2" customWidth="1"/>
    <col min="14625" max="14627" width="9.140625" style="2"/>
    <col min="14628" max="14628" width="8.140625" style="2" bestFit="1" customWidth="1"/>
    <col min="14629" max="14848" width="9.140625" style="2"/>
    <col min="14849" max="14849" width="5" style="2" customWidth="1"/>
    <col min="14850" max="14850" width="12.5703125" style="2" customWidth="1"/>
    <col min="14851" max="14851" width="5.140625" style="2" bestFit="1" customWidth="1"/>
    <col min="14852" max="14852" width="17.5703125" style="2" customWidth="1"/>
    <col min="14853" max="14853" width="8.28515625" style="2" customWidth="1"/>
    <col min="14854" max="14854" width="16" style="2" customWidth="1"/>
    <col min="14855" max="14855" width="16.42578125" style="2" bestFit="1" customWidth="1"/>
    <col min="14856" max="14856" width="41" style="2" customWidth="1"/>
    <col min="14857" max="14857" width="14.85546875" style="2" customWidth="1"/>
    <col min="14858" max="14858" width="9.28515625" style="2" customWidth="1"/>
    <col min="14859" max="14859" width="12" style="2" customWidth="1"/>
    <col min="14860" max="14860" width="11.28515625" style="2" customWidth="1"/>
    <col min="14861" max="14861" width="9.140625" style="2"/>
    <col min="14862" max="14862" width="11.42578125" style="2" customWidth="1"/>
    <col min="14863" max="14863" width="5.140625" style="2" bestFit="1" customWidth="1"/>
    <col min="14864" max="14864" width="17.5703125" style="2" customWidth="1"/>
    <col min="14865" max="14865" width="8.28515625" style="2" customWidth="1"/>
    <col min="14866" max="14866" width="10.28515625" style="2" bestFit="1" customWidth="1"/>
    <col min="14867" max="14867" width="10" style="2" customWidth="1"/>
    <col min="14868" max="14868" width="18" style="2" customWidth="1"/>
    <col min="14869" max="14869" width="14.85546875" style="2" customWidth="1"/>
    <col min="14870" max="14870" width="9.28515625" style="2" customWidth="1"/>
    <col min="14871" max="14871" width="12" style="2" customWidth="1"/>
    <col min="14872" max="14872" width="11.28515625" style="2" customWidth="1"/>
    <col min="14873" max="14873" width="4.42578125" style="2" customWidth="1"/>
    <col min="14874" max="14874" width="10.85546875" style="2" customWidth="1"/>
    <col min="14875" max="14875" width="9.140625" style="2"/>
    <col min="14876" max="14876" width="15.85546875" style="2" bestFit="1" customWidth="1"/>
    <col min="14877" max="14877" width="9.140625" style="2"/>
    <col min="14878" max="14878" width="9.5703125" style="2" customWidth="1"/>
    <col min="14879" max="14879" width="18.28515625" style="2" customWidth="1"/>
    <col min="14880" max="14880" width="27.85546875" style="2" customWidth="1"/>
    <col min="14881" max="14883" width="9.140625" style="2"/>
    <col min="14884" max="14884" width="8.140625" style="2" bestFit="1" customWidth="1"/>
    <col min="14885" max="15104" width="9.140625" style="2"/>
    <col min="15105" max="15105" width="5" style="2" customWidth="1"/>
    <col min="15106" max="15106" width="12.5703125" style="2" customWidth="1"/>
    <col min="15107" max="15107" width="5.140625" style="2" bestFit="1" customWidth="1"/>
    <col min="15108" max="15108" width="17.5703125" style="2" customWidth="1"/>
    <col min="15109" max="15109" width="8.28515625" style="2" customWidth="1"/>
    <col min="15110" max="15110" width="16" style="2" customWidth="1"/>
    <col min="15111" max="15111" width="16.42578125" style="2" bestFit="1" customWidth="1"/>
    <col min="15112" max="15112" width="41" style="2" customWidth="1"/>
    <col min="15113" max="15113" width="14.85546875" style="2" customWidth="1"/>
    <col min="15114" max="15114" width="9.28515625" style="2" customWidth="1"/>
    <col min="15115" max="15115" width="12" style="2" customWidth="1"/>
    <col min="15116" max="15116" width="11.28515625" style="2" customWidth="1"/>
    <col min="15117" max="15117" width="9.140625" style="2"/>
    <col min="15118" max="15118" width="11.42578125" style="2" customWidth="1"/>
    <col min="15119" max="15119" width="5.140625" style="2" bestFit="1" customWidth="1"/>
    <col min="15120" max="15120" width="17.5703125" style="2" customWidth="1"/>
    <col min="15121" max="15121" width="8.28515625" style="2" customWidth="1"/>
    <col min="15122" max="15122" width="10.28515625" style="2" bestFit="1" customWidth="1"/>
    <col min="15123" max="15123" width="10" style="2" customWidth="1"/>
    <col min="15124" max="15124" width="18" style="2" customWidth="1"/>
    <col min="15125" max="15125" width="14.85546875" style="2" customWidth="1"/>
    <col min="15126" max="15126" width="9.28515625" style="2" customWidth="1"/>
    <col min="15127" max="15127" width="12" style="2" customWidth="1"/>
    <col min="15128" max="15128" width="11.28515625" style="2" customWidth="1"/>
    <col min="15129" max="15129" width="4.42578125" style="2" customWidth="1"/>
    <col min="15130" max="15130" width="10.85546875" style="2" customWidth="1"/>
    <col min="15131" max="15131" width="9.140625" style="2"/>
    <col min="15132" max="15132" width="15.85546875" style="2" bestFit="1" customWidth="1"/>
    <col min="15133" max="15133" width="9.140625" style="2"/>
    <col min="15134" max="15134" width="9.5703125" style="2" customWidth="1"/>
    <col min="15135" max="15135" width="18.28515625" style="2" customWidth="1"/>
    <col min="15136" max="15136" width="27.85546875" style="2" customWidth="1"/>
    <col min="15137" max="15139" width="9.140625" style="2"/>
    <col min="15140" max="15140" width="8.140625" style="2" bestFit="1" customWidth="1"/>
    <col min="15141" max="15360" width="9.140625" style="2"/>
    <col min="15361" max="15361" width="5" style="2" customWidth="1"/>
    <col min="15362" max="15362" width="12.5703125" style="2" customWidth="1"/>
    <col min="15363" max="15363" width="5.140625" style="2" bestFit="1" customWidth="1"/>
    <col min="15364" max="15364" width="17.5703125" style="2" customWidth="1"/>
    <col min="15365" max="15365" width="8.28515625" style="2" customWidth="1"/>
    <col min="15366" max="15366" width="16" style="2" customWidth="1"/>
    <col min="15367" max="15367" width="16.42578125" style="2" bestFit="1" customWidth="1"/>
    <col min="15368" max="15368" width="41" style="2" customWidth="1"/>
    <col min="15369" max="15369" width="14.85546875" style="2" customWidth="1"/>
    <col min="15370" max="15370" width="9.28515625" style="2" customWidth="1"/>
    <col min="15371" max="15371" width="12" style="2" customWidth="1"/>
    <col min="15372" max="15372" width="11.28515625" style="2" customWidth="1"/>
    <col min="15373" max="15373" width="9.140625" style="2"/>
    <col min="15374" max="15374" width="11.42578125" style="2" customWidth="1"/>
    <col min="15375" max="15375" width="5.140625" style="2" bestFit="1" customWidth="1"/>
    <col min="15376" max="15376" width="17.5703125" style="2" customWidth="1"/>
    <col min="15377" max="15377" width="8.28515625" style="2" customWidth="1"/>
    <col min="15378" max="15378" width="10.28515625" style="2" bestFit="1" customWidth="1"/>
    <col min="15379" max="15379" width="10" style="2" customWidth="1"/>
    <col min="15380" max="15380" width="18" style="2" customWidth="1"/>
    <col min="15381" max="15381" width="14.85546875" style="2" customWidth="1"/>
    <col min="15382" max="15382" width="9.28515625" style="2" customWidth="1"/>
    <col min="15383" max="15383" width="12" style="2" customWidth="1"/>
    <col min="15384" max="15384" width="11.28515625" style="2" customWidth="1"/>
    <col min="15385" max="15385" width="4.42578125" style="2" customWidth="1"/>
    <col min="15386" max="15386" width="10.85546875" style="2" customWidth="1"/>
    <col min="15387" max="15387" width="9.140625" style="2"/>
    <col min="15388" max="15388" width="15.85546875" style="2" bestFit="1" customWidth="1"/>
    <col min="15389" max="15389" width="9.140625" style="2"/>
    <col min="15390" max="15390" width="9.5703125" style="2" customWidth="1"/>
    <col min="15391" max="15391" width="18.28515625" style="2" customWidth="1"/>
    <col min="15392" max="15392" width="27.85546875" style="2" customWidth="1"/>
    <col min="15393" max="15395" width="9.140625" style="2"/>
    <col min="15396" max="15396" width="8.140625" style="2" bestFit="1" customWidth="1"/>
    <col min="15397" max="15616" width="9.140625" style="2"/>
    <col min="15617" max="15617" width="5" style="2" customWidth="1"/>
    <col min="15618" max="15618" width="12.5703125" style="2" customWidth="1"/>
    <col min="15619" max="15619" width="5.140625" style="2" bestFit="1" customWidth="1"/>
    <col min="15620" max="15620" width="17.5703125" style="2" customWidth="1"/>
    <col min="15621" max="15621" width="8.28515625" style="2" customWidth="1"/>
    <col min="15622" max="15622" width="16" style="2" customWidth="1"/>
    <col min="15623" max="15623" width="16.42578125" style="2" bestFit="1" customWidth="1"/>
    <col min="15624" max="15624" width="41" style="2" customWidth="1"/>
    <col min="15625" max="15625" width="14.85546875" style="2" customWidth="1"/>
    <col min="15626" max="15626" width="9.28515625" style="2" customWidth="1"/>
    <col min="15627" max="15627" width="12" style="2" customWidth="1"/>
    <col min="15628" max="15628" width="11.28515625" style="2" customWidth="1"/>
    <col min="15629" max="15629" width="9.140625" style="2"/>
    <col min="15630" max="15630" width="11.42578125" style="2" customWidth="1"/>
    <col min="15631" max="15631" width="5.140625" style="2" bestFit="1" customWidth="1"/>
    <col min="15632" max="15632" width="17.5703125" style="2" customWidth="1"/>
    <col min="15633" max="15633" width="8.28515625" style="2" customWidth="1"/>
    <col min="15634" max="15634" width="10.28515625" style="2" bestFit="1" customWidth="1"/>
    <col min="15635" max="15635" width="10" style="2" customWidth="1"/>
    <col min="15636" max="15636" width="18" style="2" customWidth="1"/>
    <col min="15637" max="15637" width="14.85546875" style="2" customWidth="1"/>
    <col min="15638" max="15638" width="9.28515625" style="2" customWidth="1"/>
    <col min="15639" max="15639" width="12" style="2" customWidth="1"/>
    <col min="15640" max="15640" width="11.28515625" style="2" customWidth="1"/>
    <col min="15641" max="15641" width="4.42578125" style="2" customWidth="1"/>
    <col min="15642" max="15642" width="10.85546875" style="2" customWidth="1"/>
    <col min="15643" max="15643" width="9.140625" style="2"/>
    <col min="15644" max="15644" width="15.85546875" style="2" bestFit="1" customWidth="1"/>
    <col min="15645" max="15645" width="9.140625" style="2"/>
    <col min="15646" max="15646" width="9.5703125" style="2" customWidth="1"/>
    <col min="15647" max="15647" width="18.28515625" style="2" customWidth="1"/>
    <col min="15648" max="15648" width="27.85546875" style="2" customWidth="1"/>
    <col min="15649" max="15651" width="9.140625" style="2"/>
    <col min="15652" max="15652" width="8.140625" style="2" bestFit="1" customWidth="1"/>
    <col min="15653" max="15872" width="9.140625" style="2"/>
    <col min="15873" max="15873" width="5" style="2" customWidth="1"/>
    <col min="15874" max="15874" width="12.5703125" style="2" customWidth="1"/>
    <col min="15875" max="15875" width="5.140625" style="2" bestFit="1" customWidth="1"/>
    <col min="15876" max="15876" width="17.5703125" style="2" customWidth="1"/>
    <col min="15877" max="15877" width="8.28515625" style="2" customWidth="1"/>
    <col min="15878" max="15878" width="16" style="2" customWidth="1"/>
    <col min="15879" max="15879" width="16.42578125" style="2" bestFit="1" customWidth="1"/>
    <col min="15880" max="15880" width="41" style="2" customWidth="1"/>
    <col min="15881" max="15881" width="14.85546875" style="2" customWidth="1"/>
    <col min="15882" max="15882" width="9.28515625" style="2" customWidth="1"/>
    <col min="15883" max="15883" width="12" style="2" customWidth="1"/>
    <col min="15884" max="15884" width="11.28515625" style="2" customWidth="1"/>
    <col min="15885" max="15885" width="9.140625" style="2"/>
    <col min="15886" max="15886" width="11.42578125" style="2" customWidth="1"/>
    <col min="15887" max="15887" width="5.140625" style="2" bestFit="1" customWidth="1"/>
    <col min="15888" max="15888" width="17.5703125" style="2" customWidth="1"/>
    <col min="15889" max="15889" width="8.28515625" style="2" customWidth="1"/>
    <col min="15890" max="15890" width="10.28515625" style="2" bestFit="1" customWidth="1"/>
    <col min="15891" max="15891" width="10" style="2" customWidth="1"/>
    <col min="15892" max="15892" width="18" style="2" customWidth="1"/>
    <col min="15893" max="15893" width="14.85546875" style="2" customWidth="1"/>
    <col min="15894" max="15894" width="9.28515625" style="2" customWidth="1"/>
    <col min="15895" max="15895" width="12" style="2" customWidth="1"/>
    <col min="15896" max="15896" width="11.28515625" style="2" customWidth="1"/>
    <col min="15897" max="15897" width="4.42578125" style="2" customWidth="1"/>
    <col min="15898" max="15898" width="10.85546875" style="2" customWidth="1"/>
    <col min="15899" max="15899" width="9.140625" style="2"/>
    <col min="15900" max="15900" width="15.85546875" style="2" bestFit="1" customWidth="1"/>
    <col min="15901" max="15901" width="9.140625" style="2"/>
    <col min="15902" max="15902" width="9.5703125" style="2" customWidth="1"/>
    <col min="15903" max="15903" width="18.28515625" style="2" customWidth="1"/>
    <col min="15904" max="15904" width="27.85546875" style="2" customWidth="1"/>
    <col min="15905" max="15907" width="9.140625" style="2"/>
    <col min="15908" max="15908" width="8.140625" style="2" bestFit="1" customWidth="1"/>
    <col min="15909" max="16128" width="9.140625" style="2"/>
    <col min="16129" max="16129" width="5" style="2" customWidth="1"/>
    <col min="16130" max="16130" width="12.5703125" style="2" customWidth="1"/>
    <col min="16131" max="16131" width="5.140625" style="2" bestFit="1" customWidth="1"/>
    <col min="16132" max="16132" width="17.5703125" style="2" customWidth="1"/>
    <col min="16133" max="16133" width="8.28515625" style="2" customWidth="1"/>
    <col min="16134" max="16134" width="16" style="2" customWidth="1"/>
    <col min="16135" max="16135" width="16.42578125" style="2" bestFit="1" customWidth="1"/>
    <col min="16136" max="16136" width="41" style="2" customWidth="1"/>
    <col min="16137" max="16137" width="14.85546875" style="2" customWidth="1"/>
    <col min="16138" max="16138" width="9.28515625" style="2" customWidth="1"/>
    <col min="16139" max="16139" width="12" style="2" customWidth="1"/>
    <col min="16140" max="16140" width="11.28515625" style="2" customWidth="1"/>
    <col min="16141" max="16141" width="9.140625" style="2"/>
    <col min="16142" max="16142" width="11.42578125" style="2" customWidth="1"/>
    <col min="16143" max="16143" width="5.140625" style="2" bestFit="1" customWidth="1"/>
    <col min="16144" max="16144" width="17.5703125" style="2" customWidth="1"/>
    <col min="16145" max="16145" width="8.28515625" style="2" customWidth="1"/>
    <col min="16146" max="16146" width="10.28515625" style="2" bestFit="1" customWidth="1"/>
    <col min="16147" max="16147" width="10" style="2" customWidth="1"/>
    <col min="16148" max="16148" width="18" style="2" customWidth="1"/>
    <col min="16149" max="16149" width="14.85546875" style="2" customWidth="1"/>
    <col min="16150" max="16150" width="9.28515625" style="2" customWidth="1"/>
    <col min="16151" max="16151" width="12" style="2" customWidth="1"/>
    <col min="16152" max="16152" width="11.28515625" style="2" customWidth="1"/>
    <col min="16153" max="16153" width="4.42578125" style="2" customWidth="1"/>
    <col min="16154" max="16154" width="10.85546875" style="2" customWidth="1"/>
    <col min="16155" max="16155" width="9.140625" style="2"/>
    <col min="16156" max="16156" width="15.85546875" style="2" bestFit="1" customWidth="1"/>
    <col min="16157" max="16157" width="9.140625" style="2"/>
    <col min="16158" max="16158" width="9.5703125" style="2" customWidth="1"/>
    <col min="16159" max="16159" width="18.28515625" style="2" customWidth="1"/>
    <col min="16160" max="16160" width="27.85546875" style="2" customWidth="1"/>
    <col min="16161" max="16163" width="9.140625" style="2"/>
    <col min="16164" max="16164" width="8.140625" style="2" bestFit="1" customWidth="1"/>
    <col min="16165" max="16384" width="9.140625" style="2"/>
  </cols>
  <sheetData>
    <row r="1" spans="1:36" ht="24" customHeight="1" x14ac:dyDescent="0.25">
      <c r="A1" s="68"/>
      <c r="B1" s="52" t="s">
        <v>2</v>
      </c>
      <c r="C1" s="68"/>
      <c r="D1" s="68"/>
      <c r="E1" s="69"/>
      <c r="F1" s="69"/>
      <c r="G1" s="68"/>
      <c r="H1" s="68"/>
      <c r="I1" s="52" t="s">
        <v>1</v>
      </c>
      <c r="J1" s="68"/>
      <c r="K1" s="68"/>
      <c r="L1" s="68"/>
      <c r="M1" s="68"/>
      <c r="N1" s="52" t="s">
        <v>3</v>
      </c>
      <c r="O1" s="68"/>
      <c r="P1" s="68"/>
      <c r="Q1" s="68"/>
      <c r="R1" s="68"/>
      <c r="S1" s="68"/>
      <c r="T1" s="68"/>
      <c r="U1" s="52" t="s">
        <v>1</v>
      </c>
      <c r="V1" s="68"/>
      <c r="W1" s="68"/>
      <c r="X1" s="68"/>
      <c r="Y1" s="68"/>
      <c r="Z1" s="52" t="s">
        <v>49</v>
      </c>
      <c r="AA1" s="68"/>
      <c r="AB1" s="68"/>
      <c r="AC1" s="69"/>
      <c r="AD1" s="69"/>
      <c r="AE1" s="68"/>
      <c r="AF1" s="68"/>
      <c r="AG1" s="52" t="s">
        <v>1</v>
      </c>
      <c r="AH1" s="68"/>
      <c r="AI1" s="68"/>
      <c r="AJ1" s="68"/>
    </row>
    <row r="2" spans="1:36" ht="71.25" customHeight="1" x14ac:dyDescent="0.25">
      <c r="A2" s="68"/>
      <c r="B2" s="70" t="s">
        <v>4</v>
      </c>
      <c r="C2" s="70" t="s">
        <v>5</v>
      </c>
      <c r="D2" s="71" t="s">
        <v>6</v>
      </c>
      <c r="E2" s="72" t="s">
        <v>7</v>
      </c>
      <c r="F2" s="72" t="s">
        <v>8</v>
      </c>
      <c r="G2" s="71" t="s">
        <v>6</v>
      </c>
      <c r="H2" s="8" t="s">
        <v>9</v>
      </c>
      <c r="I2" s="71" t="s">
        <v>6</v>
      </c>
      <c r="J2" s="71" t="s">
        <v>146</v>
      </c>
      <c r="K2" s="71" t="s">
        <v>57</v>
      </c>
      <c r="L2" s="71" t="s">
        <v>58</v>
      </c>
      <c r="M2" s="68"/>
      <c r="N2" s="70" t="s">
        <v>4</v>
      </c>
      <c r="O2" s="70" t="s">
        <v>5</v>
      </c>
      <c r="P2" s="71" t="s">
        <v>6</v>
      </c>
      <c r="Q2" s="71" t="s">
        <v>56</v>
      </c>
      <c r="R2" s="72" t="s">
        <v>8</v>
      </c>
      <c r="S2" s="71" t="s">
        <v>6</v>
      </c>
      <c r="T2" s="8" t="s">
        <v>9</v>
      </c>
      <c r="U2" s="71" t="s">
        <v>6</v>
      </c>
      <c r="V2" s="71" t="s">
        <v>56</v>
      </c>
      <c r="W2" s="71" t="s">
        <v>57</v>
      </c>
      <c r="X2" s="71" t="s">
        <v>58</v>
      </c>
      <c r="Y2" s="68"/>
      <c r="Z2" s="70" t="s">
        <v>4</v>
      </c>
      <c r="AA2" s="70" t="s">
        <v>5</v>
      </c>
      <c r="AB2" s="71" t="s">
        <v>6</v>
      </c>
      <c r="AC2" s="72" t="s">
        <v>7</v>
      </c>
      <c r="AD2" s="72" t="s">
        <v>8</v>
      </c>
      <c r="AE2" s="71" t="s">
        <v>6</v>
      </c>
      <c r="AF2" s="68"/>
      <c r="AG2" s="71" t="s">
        <v>6</v>
      </c>
      <c r="AH2" s="71" t="s">
        <v>56</v>
      </c>
      <c r="AI2" s="71" t="s">
        <v>57</v>
      </c>
      <c r="AJ2" s="71" t="s">
        <v>58</v>
      </c>
    </row>
    <row r="3" spans="1:36" ht="17.100000000000001" customHeight="1" x14ac:dyDescent="0.3">
      <c r="A3" s="68"/>
      <c r="B3" s="73">
        <f>[3]Alcohol!A3</f>
        <v>42583</v>
      </c>
      <c r="C3" s="74">
        <v>1</v>
      </c>
      <c r="D3" s="75" t="s">
        <v>20</v>
      </c>
      <c r="E3" s="76">
        <v>150</v>
      </c>
      <c r="F3" s="77"/>
      <c r="G3" s="61"/>
      <c r="H3" s="78" t="s">
        <v>147</v>
      </c>
      <c r="I3" s="79" t="s">
        <v>20</v>
      </c>
      <c r="J3" s="80">
        <f>SUM(E3:E15)</f>
        <v>1800</v>
      </c>
      <c r="K3" s="80"/>
      <c r="L3" s="57">
        <v>1052.623</v>
      </c>
      <c r="M3" s="68"/>
      <c r="N3" s="73">
        <f>[3]Alcohol!A3</f>
        <v>42583</v>
      </c>
      <c r="O3" s="74">
        <v>1</v>
      </c>
      <c r="P3" s="75"/>
      <c r="Q3" s="76"/>
      <c r="R3" s="55"/>
      <c r="S3" s="81"/>
      <c r="T3" s="82"/>
      <c r="U3" s="79" t="s">
        <v>148</v>
      </c>
      <c r="V3" s="80">
        <f>SUM(Q19:Q22)</f>
        <v>890</v>
      </c>
      <c r="W3" s="80"/>
      <c r="X3" s="57">
        <v>972.47199999999998</v>
      </c>
      <c r="Y3" s="68"/>
      <c r="Z3" s="73">
        <f>[3]Alcohol!A3</f>
        <v>42583</v>
      </c>
      <c r="AA3" s="74">
        <v>1</v>
      </c>
      <c r="AB3" s="83" t="s">
        <v>52</v>
      </c>
      <c r="AC3" s="83">
        <v>42</v>
      </c>
      <c r="AD3" s="84">
        <v>37.9</v>
      </c>
      <c r="AE3" s="85" t="s">
        <v>51</v>
      </c>
      <c r="AF3" s="86" t="s">
        <v>149</v>
      </c>
      <c r="AG3" s="79" t="s">
        <v>52</v>
      </c>
      <c r="AH3" s="80">
        <f>SUM(AC3:AC32)</f>
        <v>1050</v>
      </c>
      <c r="AI3" s="80"/>
      <c r="AJ3" s="57">
        <f>SUM(AD3:AD25)</f>
        <v>769.92300000000012</v>
      </c>
    </row>
    <row r="4" spans="1:36" ht="17.100000000000001" customHeight="1" x14ac:dyDescent="0.3">
      <c r="A4" s="68"/>
      <c r="B4" s="87"/>
      <c r="C4" s="74">
        <v>2</v>
      </c>
      <c r="D4" s="83"/>
      <c r="E4" s="76">
        <v>150</v>
      </c>
      <c r="F4" s="77"/>
      <c r="G4" s="61"/>
      <c r="H4" s="88"/>
      <c r="I4" s="79"/>
      <c r="J4" s="80"/>
      <c r="K4" s="80"/>
      <c r="L4" s="57"/>
      <c r="M4" s="68"/>
      <c r="N4" s="87"/>
      <c r="O4" s="74">
        <v>2</v>
      </c>
      <c r="P4" s="75"/>
      <c r="Q4" s="76"/>
      <c r="R4" s="59"/>
      <c r="S4" s="81"/>
      <c r="T4" s="82"/>
      <c r="U4" s="79" t="s">
        <v>63</v>
      </c>
      <c r="V4" s="80">
        <f>SUM(Q8:Q17)</f>
        <v>4000</v>
      </c>
      <c r="W4" s="80"/>
      <c r="X4" s="57">
        <v>1284.296</v>
      </c>
      <c r="Y4" s="68"/>
      <c r="Z4" s="87"/>
      <c r="AA4" s="74">
        <v>2</v>
      </c>
      <c r="AB4" s="83"/>
      <c r="AC4" s="83">
        <v>42</v>
      </c>
      <c r="AD4" s="84">
        <v>31.7</v>
      </c>
      <c r="AE4" s="85" t="s">
        <v>51</v>
      </c>
      <c r="AF4" s="86" t="s">
        <v>149</v>
      </c>
      <c r="AG4" s="79"/>
      <c r="AH4" s="80"/>
      <c r="AI4" s="80"/>
      <c r="AJ4" s="57"/>
    </row>
    <row r="5" spans="1:36" ht="17.100000000000001" customHeight="1" x14ac:dyDescent="0.3">
      <c r="A5" s="68"/>
      <c r="B5" s="87"/>
      <c r="C5" s="74">
        <v>3</v>
      </c>
      <c r="D5" s="83"/>
      <c r="E5" s="76">
        <v>150</v>
      </c>
      <c r="F5" s="77"/>
      <c r="G5" s="61"/>
      <c r="H5" s="88"/>
      <c r="I5" s="79" t="s">
        <v>17</v>
      </c>
      <c r="J5" s="80">
        <f>SUM(E15:E20)</f>
        <v>460</v>
      </c>
      <c r="K5" s="80"/>
      <c r="L5" s="57">
        <v>922.84500000000014</v>
      </c>
      <c r="M5" s="68"/>
      <c r="N5" s="87"/>
      <c r="O5" s="74">
        <v>3</v>
      </c>
      <c r="P5" s="83"/>
      <c r="Q5" s="76"/>
      <c r="R5" s="59"/>
      <c r="S5" s="81"/>
      <c r="T5" s="82"/>
      <c r="U5" s="79"/>
      <c r="V5" s="80"/>
      <c r="W5" s="80"/>
      <c r="X5" s="57"/>
      <c r="Y5" s="68"/>
      <c r="Z5" s="87"/>
      <c r="AA5" s="74">
        <v>3</v>
      </c>
      <c r="AB5" s="83"/>
      <c r="AC5" s="83">
        <v>42</v>
      </c>
      <c r="AD5" s="84">
        <v>47.5</v>
      </c>
      <c r="AE5" s="85" t="s">
        <v>51</v>
      </c>
      <c r="AF5" s="53"/>
      <c r="AG5" s="79"/>
      <c r="AH5" s="80"/>
      <c r="AI5" s="80"/>
      <c r="AJ5" s="57"/>
    </row>
    <row r="6" spans="1:36" ht="17.100000000000001" customHeight="1" x14ac:dyDescent="0.3">
      <c r="A6" s="68"/>
      <c r="B6" s="87"/>
      <c r="C6" s="74">
        <v>4</v>
      </c>
      <c r="D6" s="75"/>
      <c r="E6" s="76">
        <v>150</v>
      </c>
      <c r="F6" s="77"/>
      <c r="G6" s="61"/>
      <c r="H6" s="88"/>
      <c r="I6" s="79" t="s">
        <v>16</v>
      </c>
      <c r="J6" s="80">
        <f>SUM(E28:E31)</f>
        <v>490</v>
      </c>
      <c r="K6" s="80"/>
      <c r="L6" s="57">
        <v>371.99600000000004</v>
      </c>
      <c r="M6" s="68"/>
      <c r="N6" s="87"/>
      <c r="O6" s="74">
        <v>4</v>
      </c>
      <c r="P6" s="83"/>
      <c r="Q6" s="76"/>
      <c r="R6" s="59"/>
      <c r="S6" s="81"/>
      <c r="T6" s="82"/>
      <c r="U6" s="79"/>
      <c r="V6" s="80"/>
      <c r="W6" s="80"/>
      <c r="X6" s="57"/>
      <c r="Y6" s="68"/>
      <c r="Z6" s="87"/>
      <c r="AA6" s="74">
        <v>4</v>
      </c>
      <c r="AB6" s="83"/>
      <c r="AC6" s="83">
        <v>42</v>
      </c>
      <c r="AD6" s="84">
        <v>45.2</v>
      </c>
      <c r="AE6" s="85" t="s">
        <v>51</v>
      </c>
      <c r="AF6" s="53"/>
      <c r="AG6" s="79"/>
      <c r="AH6" s="80"/>
      <c r="AI6" s="80"/>
      <c r="AJ6" s="57"/>
    </row>
    <row r="7" spans="1:36" ht="17.100000000000001" customHeight="1" x14ac:dyDescent="0.3">
      <c r="A7" s="68"/>
      <c r="B7" s="87"/>
      <c r="C7" s="89">
        <v>5</v>
      </c>
      <c r="D7" s="83"/>
      <c r="E7" s="76">
        <v>150</v>
      </c>
      <c r="F7" s="77"/>
      <c r="G7" s="61"/>
      <c r="H7" s="88"/>
      <c r="I7" s="79"/>
      <c r="J7" s="80"/>
      <c r="K7" s="80"/>
      <c r="L7" s="36"/>
      <c r="M7" s="68"/>
      <c r="N7" s="87"/>
      <c r="O7" s="89">
        <v>5</v>
      </c>
      <c r="P7" s="75"/>
      <c r="Q7" s="76"/>
      <c r="R7" s="59"/>
      <c r="S7" s="81"/>
      <c r="T7" s="82"/>
      <c r="U7" s="79"/>
      <c r="V7" s="80"/>
      <c r="W7" s="80"/>
      <c r="X7" s="57"/>
      <c r="Y7" s="68"/>
      <c r="Z7" s="87"/>
      <c r="AA7" s="89">
        <v>5</v>
      </c>
      <c r="AB7" s="83"/>
      <c r="AC7" s="83">
        <v>42</v>
      </c>
      <c r="AD7" s="84">
        <v>43.68</v>
      </c>
      <c r="AE7" s="85" t="s">
        <v>51</v>
      </c>
      <c r="AF7" s="53"/>
      <c r="AG7" s="79"/>
      <c r="AH7" s="80"/>
      <c r="AI7" s="80"/>
      <c r="AJ7" s="36"/>
    </row>
    <row r="8" spans="1:36" ht="17.100000000000001" customHeight="1" x14ac:dyDescent="0.3">
      <c r="A8" s="68"/>
      <c r="B8" s="87"/>
      <c r="C8" s="89">
        <v>6</v>
      </c>
      <c r="D8" s="83"/>
      <c r="E8" s="76">
        <v>150</v>
      </c>
      <c r="F8" s="77"/>
      <c r="G8" s="61"/>
      <c r="H8" s="90"/>
      <c r="I8" s="79"/>
      <c r="J8" s="80"/>
      <c r="K8" s="80"/>
      <c r="L8" s="36"/>
      <c r="M8" s="68"/>
      <c r="N8" s="87"/>
      <c r="O8" s="89">
        <v>6</v>
      </c>
      <c r="P8" s="83" t="s">
        <v>63</v>
      </c>
      <c r="Q8" s="76">
        <v>400</v>
      </c>
      <c r="R8" s="59"/>
      <c r="S8" s="81"/>
      <c r="T8" s="82" t="s">
        <v>72</v>
      </c>
      <c r="U8" s="79"/>
      <c r="V8" s="80"/>
      <c r="W8" s="80"/>
      <c r="X8" s="36"/>
      <c r="Y8" s="68"/>
      <c r="Z8" s="87"/>
      <c r="AA8" s="89">
        <v>6</v>
      </c>
      <c r="AB8" s="83"/>
      <c r="AC8" s="83">
        <v>42</v>
      </c>
      <c r="AD8" s="84">
        <v>45.923000000000002</v>
      </c>
      <c r="AE8" s="85" t="s">
        <v>51</v>
      </c>
      <c r="AF8" s="53"/>
      <c r="AG8" s="79"/>
      <c r="AH8" s="80"/>
      <c r="AI8" s="80"/>
      <c r="AJ8" s="36"/>
    </row>
    <row r="9" spans="1:36" ht="34.5" customHeight="1" x14ac:dyDescent="0.35">
      <c r="A9" s="68"/>
      <c r="B9" s="87"/>
      <c r="C9" s="89">
        <v>7</v>
      </c>
      <c r="D9" s="83"/>
      <c r="E9" s="76">
        <v>150</v>
      </c>
      <c r="F9" s="84">
        <v>36.799999999999997</v>
      </c>
      <c r="G9" s="61" t="s">
        <v>17</v>
      </c>
      <c r="H9" s="91" t="s">
        <v>150</v>
      </c>
      <c r="I9" s="79" t="s">
        <v>31</v>
      </c>
      <c r="J9" s="80">
        <f>SUM(J3:J8)</f>
        <v>2750</v>
      </c>
      <c r="K9" s="80">
        <f>SUM(K3:K8)</f>
        <v>0</v>
      </c>
      <c r="L9" s="80">
        <f>SUM(L3:L8)</f>
        <v>2347.4640000000004</v>
      </c>
      <c r="M9" s="68"/>
      <c r="N9" s="87"/>
      <c r="O9" s="89">
        <v>7</v>
      </c>
      <c r="P9" s="83"/>
      <c r="Q9" s="76">
        <v>400</v>
      </c>
      <c r="R9" s="59"/>
      <c r="S9" s="81"/>
      <c r="T9" s="82" t="s">
        <v>72</v>
      </c>
      <c r="U9" s="79" t="s">
        <v>31</v>
      </c>
      <c r="V9" s="80">
        <f>SUM(V3:V8)</f>
        <v>4890</v>
      </c>
      <c r="W9" s="80">
        <f>SUM(W3:W8)</f>
        <v>0</v>
      </c>
      <c r="X9" s="80">
        <f>SUM(X3:X8)</f>
        <v>2256.768</v>
      </c>
      <c r="Y9" s="68"/>
      <c r="Z9" s="87"/>
      <c r="AA9" s="89">
        <v>7</v>
      </c>
      <c r="AB9" s="83"/>
      <c r="AC9" s="83">
        <v>42</v>
      </c>
      <c r="AD9" s="84">
        <v>43.3</v>
      </c>
      <c r="AE9" s="85" t="s">
        <v>51</v>
      </c>
      <c r="AF9" s="53"/>
      <c r="AG9" s="79" t="s">
        <v>31</v>
      </c>
      <c r="AH9" s="80">
        <f>SUM(AH3:AH8)</f>
        <v>1050</v>
      </c>
      <c r="AI9" s="80">
        <f>SUM(AI3:AI8)</f>
        <v>0</v>
      </c>
      <c r="AJ9" s="80">
        <f>SUM(AJ3:AJ8)</f>
        <v>769.92300000000012</v>
      </c>
    </row>
    <row r="10" spans="1:36" ht="24.75" customHeight="1" x14ac:dyDescent="0.35">
      <c r="A10" s="68"/>
      <c r="B10" s="87"/>
      <c r="C10" s="89">
        <v>8</v>
      </c>
      <c r="D10" s="83"/>
      <c r="E10" s="76">
        <v>150</v>
      </c>
      <c r="F10" s="84">
        <f>136.436</f>
        <v>136.43600000000001</v>
      </c>
      <c r="G10" s="61" t="s">
        <v>17</v>
      </c>
      <c r="H10" s="91" t="s">
        <v>145</v>
      </c>
      <c r="I10" s="68"/>
      <c r="J10" s="68"/>
      <c r="K10" s="68"/>
      <c r="L10" s="68"/>
      <c r="M10" s="68"/>
      <c r="N10" s="87"/>
      <c r="O10" s="89">
        <v>8</v>
      </c>
      <c r="P10" s="83"/>
      <c r="Q10" s="76">
        <v>400</v>
      </c>
      <c r="R10" s="59"/>
      <c r="S10" s="81"/>
      <c r="T10" s="82" t="s">
        <v>72</v>
      </c>
      <c r="U10" s="68"/>
      <c r="V10" s="68"/>
      <c r="W10" s="68"/>
      <c r="X10" s="68"/>
      <c r="Y10" s="68"/>
      <c r="Z10" s="87"/>
      <c r="AA10" s="89">
        <v>8</v>
      </c>
      <c r="AB10" s="83"/>
      <c r="AC10" s="83">
        <v>42</v>
      </c>
      <c r="AD10" s="84">
        <v>43</v>
      </c>
      <c r="AE10" s="85" t="s">
        <v>51</v>
      </c>
      <c r="AF10" s="53"/>
      <c r="AG10" s="68"/>
      <c r="AH10" s="68"/>
      <c r="AI10" s="68"/>
      <c r="AJ10" s="68"/>
    </row>
    <row r="11" spans="1:36" ht="17.100000000000001" customHeight="1" x14ac:dyDescent="0.35">
      <c r="A11" s="68"/>
      <c r="B11" s="87"/>
      <c r="C11" s="89">
        <v>9</v>
      </c>
      <c r="D11" s="83"/>
      <c r="E11" s="76">
        <v>150</v>
      </c>
      <c r="F11" s="84">
        <f>168.119</f>
        <v>168.119</v>
      </c>
      <c r="G11" s="61" t="s">
        <v>17</v>
      </c>
      <c r="H11" s="91"/>
      <c r="I11" s="68"/>
      <c r="J11" s="68"/>
      <c r="K11" s="68"/>
      <c r="L11" s="68"/>
      <c r="M11" s="68"/>
      <c r="N11" s="87"/>
      <c r="O11" s="89">
        <v>9</v>
      </c>
      <c r="P11" s="75"/>
      <c r="Q11" s="76">
        <v>400</v>
      </c>
      <c r="R11" s="84">
        <f>110</f>
        <v>110</v>
      </c>
      <c r="S11" s="92" t="s">
        <v>63</v>
      </c>
      <c r="T11" s="82" t="s">
        <v>151</v>
      </c>
      <c r="U11" s="68"/>
      <c r="V11" s="68"/>
      <c r="W11" s="68"/>
      <c r="X11" s="68"/>
      <c r="Y11" s="68"/>
      <c r="Z11" s="87"/>
      <c r="AA11" s="89">
        <v>9</v>
      </c>
      <c r="AB11" s="83"/>
      <c r="AC11" s="83">
        <v>42</v>
      </c>
      <c r="AD11" s="84">
        <v>40.299999999999997</v>
      </c>
      <c r="AE11" s="85" t="s">
        <v>51</v>
      </c>
      <c r="AF11" s="86" t="s">
        <v>149</v>
      </c>
      <c r="AG11" s="68"/>
      <c r="AH11" s="68"/>
      <c r="AI11" s="68"/>
      <c r="AJ11" s="68"/>
    </row>
    <row r="12" spans="1:36" ht="36.75" customHeight="1" x14ac:dyDescent="0.35">
      <c r="A12" s="68"/>
      <c r="B12" s="87"/>
      <c r="C12" s="89">
        <v>10</v>
      </c>
      <c r="D12" s="83"/>
      <c r="E12" s="93">
        <v>150</v>
      </c>
      <c r="F12" s="84" t="s">
        <v>152</v>
      </c>
      <c r="G12" s="61" t="s">
        <v>17</v>
      </c>
      <c r="H12" s="91" t="s">
        <v>153</v>
      </c>
      <c r="I12" s="68"/>
      <c r="J12" s="68"/>
      <c r="K12" s="68"/>
      <c r="L12" s="68"/>
      <c r="M12" s="68"/>
      <c r="N12" s="87"/>
      <c r="O12" s="89">
        <v>10</v>
      </c>
      <c r="P12" s="75"/>
      <c r="Q12" s="93">
        <v>400</v>
      </c>
      <c r="R12" s="84">
        <f>184.169</f>
        <v>184.16900000000001</v>
      </c>
      <c r="S12" s="92" t="s">
        <v>63</v>
      </c>
      <c r="T12" s="82" t="s">
        <v>154</v>
      </c>
      <c r="U12" s="68"/>
      <c r="V12" s="68"/>
      <c r="W12" s="68"/>
      <c r="X12" s="68"/>
      <c r="Y12" s="68"/>
      <c r="Z12" s="87"/>
      <c r="AA12" s="89">
        <v>10</v>
      </c>
      <c r="AB12" s="83"/>
      <c r="AC12" s="83"/>
      <c r="AD12" s="84">
        <v>13.975</v>
      </c>
      <c r="AE12" s="85" t="s">
        <v>51</v>
      </c>
      <c r="AF12" s="94" t="s">
        <v>155</v>
      </c>
      <c r="AG12" s="68"/>
      <c r="AH12" s="68"/>
      <c r="AI12" s="68"/>
      <c r="AJ12" s="68"/>
    </row>
    <row r="13" spans="1:36" ht="17.100000000000001" customHeight="1" x14ac:dyDescent="0.35">
      <c r="A13" s="68"/>
      <c r="B13" s="87"/>
      <c r="C13" s="89">
        <v>11</v>
      </c>
      <c r="D13" s="75"/>
      <c r="E13" s="76">
        <v>150</v>
      </c>
      <c r="F13" s="84">
        <v>121.589</v>
      </c>
      <c r="G13" s="61" t="s">
        <v>16</v>
      </c>
      <c r="H13" s="91"/>
      <c r="I13" s="68"/>
      <c r="J13" s="68"/>
      <c r="K13" s="68"/>
      <c r="L13" s="68"/>
      <c r="M13" s="68"/>
      <c r="N13" s="87"/>
      <c r="O13" s="89">
        <v>11</v>
      </c>
      <c r="P13" s="75"/>
      <c r="Q13" s="93">
        <v>400</v>
      </c>
      <c r="R13" s="84">
        <f>932.87-514.669</f>
        <v>418.20100000000002</v>
      </c>
      <c r="S13" s="92" t="s">
        <v>63</v>
      </c>
      <c r="T13" s="82"/>
      <c r="U13" s="68"/>
      <c r="V13" s="68"/>
      <c r="W13" s="68"/>
      <c r="X13" s="68"/>
      <c r="Y13" s="68"/>
      <c r="Z13" s="87"/>
      <c r="AA13" s="89">
        <v>11</v>
      </c>
      <c r="AB13" s="83"/>
      <c r="AC13" s="83"/>
      <c r="AD13" s="84">
        <v>41.924999999999997</v>
      </c>
      <c r="AE13" s="85" t="s">
        <v>51</v>
      </c>
      <c r="AF13" s="53"/>
      <c r="AG13" s="68"/>
      <c r="AH13" s="68"/>
      <c r="AI13" s="68"/>
      <c r="AJ13" s="68"/>
    </row>
    <row r="14" spans="1:36" ht="33.75" customHeight="1" x14ac:dyDescent="0.35">
      <c r="A14" s="68"/>
      <c r="B14" s="87"/>
      <c r="C14" s="89">
        <v>12</v>
      </c>
      <c r="D14" s="75"/>
      <c r="E14" s="76">
        <v>150</v>
      </c>
      <c r="F14" s="84">
        <v>120.29900000000001</v>
      </c>
      <c r="G14" s="61" t="s">
        <v>16</v>
      </c>
      <c r="H14" s="91"/>
      <c r="I14" s="68"/>
      <c r="J14" s="68"/>
      <c r="K14" s="68"/>
      <c r="L14" s="68"/>
      <c r="M14" s="68"/>
      <c r="N14" s="87"/>
      <c r="O14" s="89">
        <v>12</v>
      </c>
      <c r="P14" s="83"/>
      <c r="Q14" s="93">
        <v>400</v>
      </c>
      <c r="R14" s="84">
        <v>368.43599999999998</v>
      </c>
      <c r="S14" s="92" t="s">
        <v>63</v>
      </c>
      <c r="T14" s="82" t="s">
        <v>156</v>
      </c>
      <c r="U14" s="68"/>
      <c r="V14" s="68"/>
      <c r="W14" s="68"/>
      <c r="X14" s="68"/>
      <c r="Y14" s="68"/>
      <c r="Z14" s="87"/>
      <c r="AA14" s="89">
        <v>12</v>
      </c>
      <c r="AB14" s="83" t="s">
        <v>52</v>
      </c>
      <c r="AC14" s="83">
        <v>42</v>
      </c>
      <c r="AD14" s="84">
        <v>42.9</v>
      </c>
      <c r="AE14" s="85" t="s">
        <v>51</v>
      </c>
      <c r="AF14" s="53"/>
      <c r="AG14" s="68"/>
      <c r="AH14" s="68"/>
      <c r="AI14" s="68"/>
      <c r="AJ14" s="68"/>
    </row>
    <row r="15" spans="1:36" ht="36.75" customHeight="1" x14ac:dyDescent="0.35">
      <c r="A15" s="68"/>
      <c r="B15" s="87"/>
      <c r="C15" s="89">
        <v>13</v>
      </c>
      <c r="D15" s="75"/>
      <c r="E15" s="76"/>
      <c r="F15" s="84">
        <v>81.748000000000005</v>
      </c>
      <c r="G15" s="61" t="s">
        <v>16</v>
      </c>
      <c r="H15" s="91" t="s">
        <v>157</v>
      </c>
      <c r="I15" s="68"/>
      <c r="J15" s="68"/>
      <c r="K15" s="68"/>
      <c r="L15" s="68"/>
      <c r="M15" s="68"/>
      <c r="N15" s="87"/>
      <c r="O15" s="89">
        <v>13</v>
      </c>
      <c r="P15" s="83"/>
      <c r="Q15" s="93">
        <v>400</v>
      </c>
      <c r="R15" s="84">
        <f>203.49</f>
        <v>203.49</v>
      </c>
      <c r="S15" s="92" t="s">
        <v>63</v>
      </c>
      <c r="T15" s="82" t="s">
        <v>158</v>
      </c>
      <c r="U15" s="68"/>
      <c r="V15" s="68"/>
      <c r="W15" s="68"/>
      <c r="X15" s="68"/>
      <c r="Y15" s="68"/>
      <c r="Z15" s="87"/>
      <c r="AA15" s="89">
        <v>13</v>
      </c>
      <c r="AB15" s="83"/>
      <c r="AC15" s="83">
        <v>42</v>
      </c>
      <c r="AD15" s="84">
        <v>40.64</v>
      </c>
      <c r="AE15" s="85" t="s">
        <v>51</v>
      </c>
      <c r="AF15" s="53"/>
      <c r="AG15" s="68"/>
      <c r="AH15" s="68"/>
      <c r="AI15" s="68"/>
      <c r="AJ15" s="68"/>
    </row>
    <row r="16" spans="1:36" ht="17.100000000000001" customHeight="1" x14ac:dyDescent="0.35">
      <c r="A16" s="68"/>
      <c r="B16" s="87"/>
      <c r="C16" s="89">
        <v>14</v>
      </c>
      <c r="D16" s="83" t="s">
        <v>17</v>
      </c>
      <c r="E16" s="76">
        <v>100</v>
      </c>
      <c r="F16" s="84">
        <f>46.868+34.718+59.686</f>
        <v>141.27200000000002</v>
      </c>
      <c r="G16" s="61" t="s">
        <v>17</v>
      </c>
      <c r="H16" s="91"/>
      <c r="I16" s="68"/>
      <c r="J16" s="68"/>
      <c r="K16" s="68"/>
      <c r="L16" s="68"/>
      <c r="M16" s="68"/>
      <c r="N16" s="87"/>
      <c r="O16" s="89">
        <v>14</v>
      </c>
      <c r="P16" s="75"/>
      <c r="Q16" s="76">
        <v>400</v>
      </c>
      <c r="R16" s="59"/>
      <c r="S16" s="95"/>
      <c r="T16" s="82"/>
      <c r="U16" s="68"/>
      <c r="V16" s="68"/>
      <c r="W16" s="68"/>
      <c r="X16" s="68"/>
      <c r="Y16" s="68"/>
      <c r="Z16" s="87"/>
      <c r="AA16" s="89">
        <v>14</v>
      </c>
      <c r="AB16" s="83"/>
      <c r="AC16" s="83">
        <v>42</v>
      </c>
      <c r="AD16" s="84">
        <v>37.25</v>
      </c>
      <c r="AE16" s="85" t="s">
        <v>51</v>
      </c>
      <c r="AF16" s="53"/>
      <c r="AG16" s="68"/>
      <c r="AH16" s="68"/>
      <c r="AI16" s="68"/>
      <c r="AJ16" s="68"/>
    </row>
    <row r="17" spans="1:36" ht="17.100000000000001" customHeight="1" x14ac:dyDescent="0.35">
      <c r="A17" s="68"/>
      <c r="B17" s="96"/>
      <c r="C17" s="89">
        <v>15</v>
      </c>
      <c r="D17" s="83"/>
      <c r="E17" s="76">
        <v>180</v>
      </c>
      <c r="F17" s="84">
        <v>180.68299999999999</v>
      </c>
      <c r="G17" s="61" t="s">
        <v>17</v>
      </c>
      <c r="H17" s="91"/>
      <c r="I17" s="68"/>
      <c r="J17" s="68"/>
      <c r="K17" s="68"/>
      <c r="L17" s="68"/>
      <c r="M17" s="68"/>
      <c r="N17" s="96"/>
      <c r="O17" s="89">
        <v>15</v>
      </c>
      <c r="P17" s="75"/>
      <c r="Q17" s="76">
        <v>400</v>
      </c>
      <c r="R17" s="59"/>
      <c r="S17" s="81"/>
      <c r="T17" s="82"/>
      <c r="U17" s="68"/>
      <c r="V17" s="68"/>
      <c r="W17" s="68"/>
      <c r="X17" s="68"/>
      <c r="Y17" s="68"/>
      <c r="Z17" s="96"/>
      <c r="AA17" s="89">
        <v>15</v>
      </c>
      <c r="AB17" s="83"/>
      <c r="AC17" s="83">
        <v>42</v>
      </c>
      <c r="AD17" s="84">
        <v>41</v>
      </c>
      <c r="AE17" s="85" t="s">
        <v>51</v>
      </c>
      <c r="AF17" s="53"/>
      <c r="AG17" s="68"/>
      <c r="AH17" s="68"/>
      <c r="AI17" s="68"/>
      <c r="AJ17" s="68"/>
    </row>
    <row r="18" spans="1:36" ht="17.100000000000001" customHeight="1" x14ac:dyDescent="0.35">
      <c r="A18" s="68"/>
      <c r="B18" s="96"/>
      <c r="C18" s="89">
        <v>16</v>
      </c>
      <c r="D18" s="83"/>
      <c r="E18" s="76">
        <v>180</v>
      </c>
      <c r="F18" s="84">
        <f>165.345</f>
        <v>165.345</v>
      </c>
      <c r="G18" s="61" t="s">
        <v>17</v>
      </c>
      <c r="H18" s="91"/>
      <c r="I18" s="68"/>
      <c r="J18" s="68"/>
      <c r="K18" s="68"/>
      <c r="L18" s="68"/>
      <c r="M18" s="68"/>
      <c r="N18" s="96"/>
      <c r="O18" s="89">
        <v>16</v>
      </c>
      <c r="P18" s="83"/>
      <c r="Q18" s="76"/>
      <c r="R18" s="59"/>
      <c r="S18" s="81"/>
      <c r="T18" s="82"/>
      <c r="U18" s="68"/>
      <c r="V18" s="68"/>
      <c r="W18" s="68"/>
      <c r="X18" s="68"/>
      <c r="Y18" s="68"/>
      <c r="Z18" s="96"/>
      <c r="AA18" s="89">
        <v>16</v>
      </c>
      <c r="AB18" s="83"/>
      <c r="AC18" s="83">
        <v>42</v>
      </c>
      <c r="AD18" s="84">
        <v>36.018000000000001</v>
      </c>
      <c r="AE18" s="85" t="s">
        <v>51</v>
      </c>
      <c r="AF18" s="86" t="s">
        <v>149</v>
      </c>
      <c r="AG18" s="68"/>
      <c r="AH18" s="68"/>
      <c r="AI18" s="68"/>
      <c r="AJ18" s="68"/>
    </row>
    <row r="19" spans="1:36" ht="17.100000000000001" customHeight="1" x14ac:dyDescent="0.35">
      <c r="A19" s="68"/>
      <c r="B19" s="96"/>
      <c r="C19" s="89">
        <v>17</v>
      </c>
      <c r="D19" s="75" t="s">
        <v>17</v>
      </c>
      <c r="E19" s="76"/>
      <c r="F19" s="84">
        <f>11.96</f>
        <v>11.96</v>
      </c>
      <c r="G19" s="61" t="s">
        <v>17</v>
      </c>
      <c r="H19" s="91" t="s">
        <v>159</v>
      </c>
      <c r="I19" s="68"/>
      <c r="J19" s="68"/>
      <c r="K19" s="68"/>
      <c r="L19" s="68"/>
      <c r="M19" s="68"/>
      <c r="N19" s="96"/>
      <c r="O19" s="89">
        <v>17</v>
      </c>
      <c r="P19" s="83"/>
      <c r="Q19" s="76"/>
      <c r="R19" s="77"/>
      <c r="S19" s="95"/>
      <c r="T19" s="82"/>
      <c r="U19" s="68"/>
      <c r="V19" s="68"/>
      <c r="W19" s="68"/>
      <c r="X19" s="68"/>
      <c r="Y19" s="68"/>
      <c r="Z19" s="96"/>
      <c r="AA19" s="89">
        <v>17</v>
      </c>
      <c r="AB19" s="83"/>
      <c r="AC19" s="83">
        <v>42</v>
      </c>
      <c r="AD19" s="84">
        <v>34.58</v>
      </c>
      <c r="AE19" s="85" t="s">
        <v>51</v>
      </c>
      <c r="AF19" s="86" t="s">
        <v>149</v>
      </c>
      <c r="AG19" s="68"/>
      <c r="AH19" s="68"/>
      <c r="AI19" s="68"/>
      <c r="AJ19" s="68"/>
    </row>
    <row r="20" spans="1:36" ht="17.100000000000001" customHeight="1" x14ac:dyDescent="0.35">
      <c r="A20" s="68"/>
      <c r="B20" s="96"/>
      <c r="C20" s="89">
        <v>18</v>
      </c>
      <c r="D20" s="83"/>
      <c r="E20" s="76"/>
      <c r="F20" s="77"/>
      <c r="G20" s="61"/>
      <c r="H20" s="91" t="s">
        <v>147</v>
      </c>
      <c r="I20" s="68"/>
      <c r="J20" s="68"/>
      <c r="K20" s="68"/>
      <c r="L20" s="68"/>
      <c r="M20" s="68"/>
      <c r="N20" s="96"/>
      <c r="O20" s="89">
        <v>18</v>
      </c>
      <c r="P20" s="75" t="s">
        <v>148</v>
      </c>
      <c r="Q20" s="76">
        <v>90</v>
      </c>
      <c r="R20" s="77"/>
      <c r="S20" s="95"/>
      <c r="T20" s="82" t="s">
        <v>160</v>
      </c>
      <c r="U20" s="68"/>
      <c r="V20" s="68"/>
      <c r="W20" s="68"/>
      <c r="X20" s="68"/>
      <c r="Y20" s="68"/>
      <c r="Z20" s="96"/>
      <c r="AA20" s="89">
        <v>18</v>
      </c>
      <c r="AB20" s="83"/>
      <c r="AC20" s="83">
        <v>42</v>
      </c>
      <c r="AD20" s="84">
        <v>38.735999999999997</v>
      </c>
      <c r="AE20" s="85" t="s">
        <v>51</v>
      </c>
      <c r="AF20" s="86" t="s">
        <v>149</v>
      </c>
      <c r="AG20" s="68"/>
      <c r="AH20" s="68"/>
      <c r="AI20" s="68"/>
      <c r="AJ20" s="68"/>
    </row>
    <row r="21" spans="1:36" ht="17.100000000000001" customHeight="1" x14ac:dyDescent="0.35">
      <c r="A21" s="68"/>
      <c r="B21" s="96"/>
      <c r="C21" s="89">
        <v>19</v>
      </c>
      <c r="D21" s="83"/>
      <c r="E21" s="76"/>
      <c r="F21" s="84">
        <f>41.02</f>
        <v>41.02</v>
      </c>
      <c r="G21" s="61" t="s">
        <v>161</v>
      </c>
      <c r="H21" s="91" t="s">
        <v>162</v>
      </c>
      <c r="I21" s="68"/>
      <c r="J21" s="68"/>
      <c r="K21" s="68"/>
      <c r="L21" s="68"/>
      <c r="M21" s="68"/>
      <c r="N21" s="96"/>
      <c r="O21" s="89">
        <v>19</v>
      </c>
      <c r="P21" s="83"/>
      <c r="Q21" s="76">
        <v>400</v>
      </c>
      <c r="R21" s="77"/>
      <c r="S21" s="95"/>
      <c r="T21" s="82" t="s">
        <v>156</v>
      </c>
      <c r="U21" s="68"/>
      <c r="V21" s="68"/>
      <c r="W21" s="68"/>
      <c r="X21" s="68"/>
      <c r="Y21" s="68"/>
      <c r="Z21" s="96"/>
      <c r="AA21" s="89">
        <v>19</v>
      </c>
      <c r="AB21" s="83"/>
      <c r="AC21" s="83">
        <v>42</v>
      </c>
      <c r="AD21" s="84">
        <v>38.643999999999998</v>
      </c>
      <c r="AE21" s="85" t="s">
        <v>51</v>
      </c>
      <c r="AF21" s="86" t="s">
        <v>149</v>
      </c>
      <c r="AG21" s="68"/>
      <c r="AH21" s="68"/>
      <c r="AI21" s="68"/>
      <c r="AJ21" s="68"/>
    </row>
    <row r="22" spans="1:36" ht="17.100000000000001" customHeight="1" x14ac:dyDescent="0.35">
      <c r="A22" s="68"/>
      <c r="B22" s="96"/>
      <c r="C22" s="89">
        <v>20</v>
      </c>
      <c r="D22" s="83"/>
      <c r="E22" s="76"/>
      <c r="F22" s="84">
        <f>178.95-84.59</f>
        <v>94.359999999999985</v>
      </c>
      <c r="G22" s="61" t="s">
        <v>161</v>
      </c>
      <c r="H22" s="91"/>
      <c r="I22" s="68"/>
      <c r="J22" s="68"/>
      <c r="K22" s="68"/>
      <c r="L22" s="68"/>
      <c r="M22" s="68"/>
      <c r="N22" s="96"/>
      <c r="O22" s="89">
        <v>20</v>
      </c>
      <c r="P22" s="83"/>
      <c r="Q22" s="76">
        <v>400</v>
      </c>
      <c r="R22" s="84">
        <v>113.8</v>
      </c>
      <c r="S22" s="92" t="s">
        <v>148</v>
      </c>
      <c r="T22" s="82"/>
      <c r="U22" s="68"/>
      <c r="V22" s="68"/>
      <c r="W22" s="68"/>
      <c r="X22" s="68"/>
      <c r="Y22" s="68"/>
      <c r="Z22" s="96"/>
      <c r="AA22" s="89">
        <v>20</v>
      </c>
      <c r="AB22" s="83"/>
      <c r="AC22" s="83">
        <v>42</v>
      </c>
      <c r="AD22" s="84">
        <v>25.751999999999999</v>
      </c>
      <c r="AE22" s="85" t="s">
        <v>51</v>
      </c>
      <c r="AF22" s="53" t="s">
        <v>163</v>
      </c>
      <c r="AG22" s="68"/>
      <c r="AH22" s="68"/>
      <c r="AI22" s="68"/>
      <c r="AJ22" s="68"/>
    </row>
    <row r="23" spans="1:36" ht="17.100000000000001" customHeight="1" x14ac:dyDescent="0.35">
      <c r="A23" s="68"/>
      <c r="B23" s="96"/>
      <c r="C23" s="89">
        <v>21</v>
      </c>
      <c r="D23" s="97"/>
      <c r="E23" s="76"/>
      <c r="F23" s="84">
        <f>144.5</f>
        <v>144.5</v>
      </c>
      <c r="G23" s="61" t="s">
        <v>161</v>
      </c>
      <c r="H23" s="91"/>
      <c r="I23" s="68"/>
      <c r="J23" s="68"/>
      <c r="K23" s="68"/>
      <c r="L23" s="68"/>
      <c r="M23" s="68"/>
      <c r="N23" s="96"/>
      <c r="O23" s="89">
        <v>21</v>
      </c>
      <c r="P23" s="75"/>
      <c r="Q23" s="76"/>
      <c r="R23" s="84">
        <f>478.42-220.859</f>
        <v>257.56100000000004</v>
      </c>
      <c r="S23" s="92" t="s">
        <v>148</v>
      </c>
      <c r="T23" s="82"/>
      <c r="U23" s="68"/>
      <c r="V23" s="68"/>
      <c r="W23" s="68"/>
      <c r="X23" s="68"/>
      <c r="Y23" s="68"/>
      <c r="Z23" s="96"/>
      <c r="AA23" s="89">
        <v>21</v>
      </c>
      <c r="AB23" s="83"/>
      <c r="AC23" s="83"/>
      <c r="AD23" s="59"/>
      <c r="AE23" s="85"/>
      <c r="AF23" s="53"/>
      <c r="AG23" s="68"/>
      <c r="AH23" s="68"/>
      <c r="AI23" s="68"/>
      <c r="AJ23" s="68"/>
    </row>
    <row r="24" spans="1:36" ht="17.100000000000001" customHeight="1" x14ac:dyDescent="0.35">
      <c r="A24" s="68"/>
      <c r="B24" s="96"/>
      <c r="C24" s="89">
        <v>22</v>
      </c>
      <c r="D24" s="83"/>
      <c r="E24" s="76"/>
      <c r="F24" s="84">
        <v>151.279</v>
      </c>
      <c r="G24" s="61" t="s">
        <v>161</v>
      </c>
      <c r="H24" s="91"/>
      <c r="I24" s="68"/>
      <c r="J24" s="68"/>
      <c r="K24" s="68"/>
      <c r="L24" s="68"/>
      <c r="M24" s="68"/>
      <c r="N24" s="96"/>
      <c r="O24" s="89">
        <v>22</v>
      </c>
      <c r="P24" s="83" t="s">
        <v>17</v>
      </c>
      <c r="Q24" s="76"/>
      <c r="R24" s="84">
        <f>357.917</f>
        <v>357.91699999999997</v>
      </c>
      <c r="S24" s="92" t="s">
        <v>148</v>
      </c>
      <c r="T24" s="82"/>
      <c r="U24" s="68"/>
      <c r="V24" s="68"/>
      <c r="W24" s="68"/>
      <c r="X24" s="68"/>
      <c r="Y24" s="68"/>
      <c r="Z24" s="96"/>
      <c r="AA24" s="89">
        <v>22</v>
      </c>
      <c r="AB24" s="83"/>
      <c r="AC24" s="83"/>
      <c r="AD24" s="59"/>
      <c r="AE24" s="98"/>
      <c r="AF24" s="53"/>
      <c r="AG24" s="68"/>
      <c r="AH24" s="68"/>
      <c r="AI24" s="68"/>
      <c r="AJ24" s="68"/>
    </row>
    <row r="25" spans="1:36" ht="63.75" customHeight="1" x14ac:dyDescent="0.35">
      <c r="A25" s="68"/>
      <c r="B25" s="96"/>
      <c r="C25" s="89">
        <v>23</v>
      </c>
      <c r="D25" s="75"/>
      <c r="E25" s="76"/>
      <c r="F25" s="84">
        <v>142.286</v>
      </c>
      <c r="G25" s="61" t="s">
        <v>161</v>
      </c>
      <c r="H25" s="91" t="s">
        <v>164</v>
      </c>
      <c r="I25" s="68"/>
      <c r="J25" s="68"/>
      <c r="K25" s="68"/>
      <c r="L25" s="68"/>
      <c r="M25" s="68"/>
      <c r="N25" s="96"/>
      <c r="O25" s="89">
        <v>23</v>
      </c>
      <c r="P25" s="83"/>
      <c r="Q25" s="76"/>
      <c r="R25" s="84">
        <f>243.194</f>
        <v>243.19399999999999</v>
      </c>
      <c r="S25" s="92" t="s">
        <v>148</v>
      </c>
      <c r="T25" s="82"/>
      <c r="U25" s="68"/>
      <c r="V25" s="68"/>
      <c r="W25" s="68"/>
      <c r="X25" s="68"/>
      <c r="Y25" s="68"/>
      <c r="Z25" s="96"/>
      <c r="AA25" s="89">
        <v>23</v>
      </c>
      <c r="AB25" s="83"/>
      <c r="AC25" s="83"/>
      <c r="AD25" s="59"/>
      <c r="AE25" s="98"/>
      <c r="AF25" s="53"/>
      <c r="AG25" s="68"/>
      <c r="AH25" s="68"/>
      <c r="AI25" s="68"/>
      <c r="AJ25" s="68"/>
    </row>
    <row r="26" spans="1:36" ht="17.100000000000001" customHeight="1" x14ac:dyDescent="0.35">
      <c r="A26" s="68"/>
      <c r="B26" s="96"/>
      <c r="C26" s="89">
        <v>24</v>
      </c>
      <c r="D26" s="83"/>
      <c r="E26" s="76"/>
      <c r="F26" s="84">
        <v>153.66800000000001</v>
      </c>
      <c r="G26" s="61" t="s">
        <v>161</v>
      </c>
      <c r="H26" s="91"/>
      <c r="I26" s="68"/>
      <c r="J26" s="68"/>
      <c r="K26" s="68"/>
      <c r="L26" s="68"/>
      <c r="M26" s="68"/>
      <c r="N26" s="96"/>
      <c r="O26" s="89">
        <v>24</v>
      </c>
      <c r="P26" s="83"/>
      <c r="Q26" s="76"/>
      <c r="R26" s="84">
        <v>76.7</v>
      </c>
      <c r="S26" s="92" t="s">
        <v>165</v>
      </c>
      <c r="T26" s="82"/>
      <c r="U26" s="68"/>
      <c r="V26" s="68"/>
      <c r="W26" s="68"/>
      <c r="X26" s="68"/>
      <c r="Y26" s="68"/>
      <c r="Z26" s="96"/>
      <c r="AA26" s="89">
        <v>24</v>
      </c>
      <c r="AB26" s="83" t="s">
        <v>52</v>
      </c>
      <c r="AC26" s="83">
        <v>42</v>
      </c>
      <c r="AD26" s="59"/>
      <c r="AE26" s="98"/>
      <c r="AF26" s="53"/>
      <c r="AG26" s="68"/>
      <c r="AH26" s="68"/>
      <c r="AI26" s="68"/>
      <c r="AJ26" s="68"/>
    </row>
    <row r="27" spans="1:36" ht="17.100000000000001" customHeight="1" x14ac:dyDescent="0.35">
      <c r="A27" s="68"/>
      <c r="B27" s="96"/>
      <c r="C27" s="89">
        <v>25</v>
      </c>
      <c r="D27" s="83"/>
      <c r="E27" s="76"/>
      <c r="F27" s="84">
        <v>156.9</v>
      </c>
      <c r="G27" s="61" t="s">
        <v>161</v>
      </c>
      <c r="H27" s="91"/>
      <c r="I27" s="68"/>
      <c r="J27" s="68"/>
      <c r="K27" s="68"/>
      <c r="L27" s="68"/>
      <c r="M27" s="68"/>
      <c r="N27" s="96"/>
      <c r="O27" s="89">
        <v>25</v>
      </c>
      <c r="P27" s="83"/>
      <c r="Q27" s="76"/>
      <c r="R27" s="84">
        <f>30+131.173</f>
        <v>161.173</v>
      </c>
      <c r="S27" s="92" t="s">
        <v>165</v>
      </c>
      <c r="T27" s="82"/>
      <c r="U27" s="68"/>
      <c r="V27" s="68"/>
      <c r="W27" s="68"/>
      <c r="X27" s="68"/>
      <c r="Y27" s="68"/>
      <c r="Z27" s="96"/>
      <c r="AA27" s="89">
        <v>25</v>
      </c>
      <c r="AB27" s="83"/>
      <c r="AC27" s="83">
        <v>42</v>
      </c>
      <c r="AD27" s="59"/>
      <c r="AE27" s="98"/>
      <c r="AF27" s="53"/>
      <c r="AG27" s="68"/>
      <c r="AH27" s="68"/>
      <c r="AI27" s="68"/>
      <c r="AJ27" s="68"/>
    </row>
    <row r="28" spans="1:36" ht="17.100000000000001" customHeight="1" x14ac:dyDescent="0.35">
      <c r="A28" s="68"/>
      <c r="B28" s="96"/>
      <c r="C28" s="89">
        <v>26</v>
      </c>
      <c r="D28" s="75" t="s">
        <v>132</v>
      </c>
      <c r="E28" s="76">
        <v>100</v>
      </c>
      <c r="F28" s="84">
        <v>168.61</v>
      </c>
      <c r="G28" s="61" t="s">
        <v>161</v>
      </c>
      <c r="H28" s="91"/>
      <c r="I28" s="68"/>
      <c r="J28" s="68"/>
      <c r="K28" s="68"/>
      <c r="L28" s="68"/>
      <c r="M28" s="68"/>
      <c r="N28" s="96"/>
      <c r="O28" s="89">
        <v>26</v>
      </c>
      <c r="P28" s="83"/>
      <c r="Q28" s="76"/>
      <c r="R28" s="84">
        <f>443.685-306.95-14</f>
        <v>122.73500000000001</v>
      </c>
      <c r="S28" s="92" t="s">
        <v>165</v>
      </c>
      <c r="T28" s="82"/>
      <c r="U28" s="68"/>
      <c r="V28" s="68"/>
      <c r="W28" s="68"/>
      <c r="X28" s="68"/>
      <c r="Y28" s="68"/>
      <c r="Z28" s="96"/>
      <c r="AA28" s="89">
        <v>26</v>
      </c>
      <c r="AB28" s="83"/>
      <c r="AC28" s="83">
        <v>42</v>
      </c>
      <c r="AD28" s="59"/>
      <c r="AE28" s="98"/>
      <c r="AF28" s="53"/>
      <c r="AG28" s="68"/>
      <c r="AH28" s="68"/>
      <c r="AI28" s="68"/>
      <c r="AJ28" s="68"/>
    </row>
    <row r="29" spans="1:36" ht="17.100000000000001" customHeight="1" x14ac:dyDescent="0.35">
      <c r="A29" s="68"/>
      <c r="B29" s="96"/>
      <c r="C29" s="89">
        <v>27</v>
      </c>
      <c r="D29" s="83"/>
      <c r="E29" s="76">
        <v>130</v>
      </c>
      <c r="F29" s="77"/>
      <c r="G29" s="98"/>
      <c r="H29" s="91"/>
      <c r="I29" s="68"/>
      <c r="J29" s="68"/>
      <c r="K29" s="68"/>
      <c r="L29" s="68"/>
      <c r="M29" s="68"/>
      <c r="N29" s="96"/>
      <c r="O29" s="89">
        <v>27</v>
      </c>
      <c r="P29" s="83"/>
      <c r="Q29" s="76"/>
      <c r="R29" s="95"/>
      <c r="S29" s="98"/>
      <c r="T29" s="82"/>
      <c r="U29" s="68"/>
      <c r="V29" s="68"/>
      <c r="W29" s="68"/>
      <c r="X29" s="68"/>
      <c r="Y29" s="68"/>
      <c r="Z29" s="96"/>
      <c r="AA29" s="89">
        <v>27</v>
      </c>
      <c r="AB29" s="83"/>
      <c r="AC29" s="83">
        <v>42</v>
      </c>
      <c r="AD29" s="59"/>
      <c r="AE29" s="98"/>
      <c r="AF29" s="53"/>
      <c r="AG29" s="68"/>
      <c r="AH29" s="68"/>
      <c r="AI29" s="68"/>
      <c r="AJ29" s="68"/>
    </row>
    <row r="30" spans="1:36" ht="17.100000000000001" customHeight="1" x14ac:dyDescent="0.3">
      <c r="A30" s="68"/>
      <c r="B30" s="96"/>
      <c r="C30" s="89">
        <v>28</v>
      </c>
      <c r="D30" s="83"/>
      <c r="E30" s="76">
        <v>130</v>
      </c>
      <c r="F30" s="77"/>
      <c r="G30" s="98"/>
      <c r="H30" s="48"/>
      <c r="I30" s="68"/>
      <c r="J30" s="68"/>
      <c r="K30" s="68"/>
      <c r="L30" s="68"/>
      <c r="M30" s="68"/>
      <c r="N30" s="96"/>
      <c r="O30" s="89">
        <v>28</v>
      </c>
      <c r="P30" s="83"/>
      <c r="Q30" s="76"/>
      <c r="R30" s="55"/>
      <c r="S30" s="98"/>
      <c r="T30" s="82"/>
      <c r="U30" s="68"/>
      <c r="V30" s="68"/>
      <c r="W30" s="68"/>
      <c r="X30" s="68"/>
      <c r="Y30" s="68"/>
      <c r="Z30" s="96"/>
      <c r="AA30" s="89">
        <v>28</v>
      </c>
      <c r="AB30" s="83"/>
      <c r="AC30" s="83">
        <v>42</v>
      </c>
      <c r="AD30" s="59"/>
      <c r="AE30" s="98"/>
      <c r="AF30" s="53"/>
      <c r="AG30" s="68"/>
      <c r="AH30" s="68"/>
      <c r="AI30" s="68"/>
      <c r="AJ30" s="68"/>
    </row>
    <row r="31" spans="1:36" ht="17.100000000000001" customHeight="1" x14ac:dyDescent="0.3">
      <c r="A31" s="68"/>
      <c r="B31" s="96"/>
      <c r="C31" s="89">
        <v>29</v>
      </c>
      <c r="D31" s="83"/>
      <c r="E31" s="76">
        <v>130</v>
      </c>
      <c r="F31" s="77"/>
      <c r="G31" s="98"/>
      <c r="H31" s="48"/>
      <c r="I31" s="68"/>
      <c r="J31" s="68"/>
      <c r="K31" s="68"/>
      <c r="L31" s="68"/>
      <c r="M31" s="68"/>
      <c r="N31" s="96"/>
      <c r="O31" s="89">
        <v>29</v>
      </c>
      <c r="P31" s="83"/>
      <c r="Q31" s="76"/>
      <c r="R31" s="55"/>
      <c r="S31" s="98"/>
      <c r="T31" s="82"/>
      <c r="U31" s="68"/>
      <c r="V31" s="68"/>
      <c r="W31" s="68"/>
      <c r="X31" s="68"/>
      <c r="Y31" s="68"/>
      <c r="Z31" s="96"/>
      <c r="AA31" s="89">
        <v>29</v>
      </c>
      <c r="AB31" s="83"/>
      <c r="AC31" s="83">
        <v>42</v>
      </c>
      <c r="AD31" s="59"/>
      <c r="AE31" s="85"/>
      <c r="AF31" s="53"/>
      <c r="AG31" s="68"/>
      <c r="AH31" s="68"/>
      <c r="AI31" s="68"/>
      <c r="AJ31" s="68"/>
    </row>
    <row r="32" spans="1:36" ht="17.100000000000001" customHeight="1" x14ac:dyDescent="0.3">
      <c r="A32" s="68"/>
      <c r="B32" s="96"/>
      <c r="C32" s="89">
        <v>30</v>
      </c>
      <c r="D32" s="83"/>
      <c r="E32" s="76"/>
      <c r="F32" s="77"/>
      <c r="G32" s="98"/>
      <c r="H32" s="48"/>
      <c r="I32" s="68"/>
      <c r="J32" s="68"/>
      <c r="K32" s="68"/>
      <c r="L32" s="68"/>
      <c r="M32" s="68"/>
      <c r="N32" s="96"/>
      <c r="O32" s="89">
        <v>30</v>
      </c>
      <c r="P32" s="75"/>
      <c r="Q32" s="93"/>
      <c r="R32" s="55"/>
      <c r="S32" s="98"/>
      <c r="T32" s="82"/>
      <c r="U32" s="68"/>
      <c r="V32" s="68"/>
      <c r="W32" s="68"/>
      <c r="X32" s="68"/>
      <c r="Y32" s="68"/>
      <c r="Z32" s="96"/>
      <c r="AA32" s="89">
        <v>30</v>
      </c>
      <c r="AB32" s="83"/>
      <c r="AC32" s="83">
        <v>42</v>
      </c>
      <c r="AD32" s="59"/>
      <c r="AE32" s="85"/>
      <c r="AF32" s="53"/>
      <c r="AG32" s="68"/>
      <c r="AH32" s="68"/>
      <c r="AI32" s="68"/>
      <c r="AJ32" s="68"/>
    </row>
    <row r="33" spans="1:36" ht="17.100000000000001" customHeight="1" x14ac:dyDescent="0.3">
      <c r="A33" s="68"/>
      <c r="B33" s="96"/>
      <c r="C33" s="89">
        <v>31</v>
      </c>
      <c r="D33" s="83"/>
      <c r="E33" s="76"/>
      <c r="F33" s="77"/>
      <c r="G33" s="98"/>
      <c r="H33" s="48"/>
      <c r="I33" s="68"/>
      <c r="J33" s="68"/>
      <c r="K33" s="68"/>
      <c r="L33" s="68"/>
      <c r="M33" s="68"/>
      <c r="N33" s="96"/>
      <c r="O33" s="89">
        <v>31</v>
      </c>
      <c r="P33" s="75"/>
      <c r="Q33" s="93"/>
      <c r="R33" s="55"/>
      <c r="S33" s="98"/>
      <c r="T33" s="82"/>
      <c r="U33" s="68"/>
      <c r="V33" s="68"/>
      <c r="W33" s="68"/>
      <c r="X33" s="68"/>
      <c r="Y33" s="68"/>
      <c r="Z33" s="96"/>
      <c r="AA33" s="89">
        <v>31</v>
      </c>
      <c r="AB33" s="83"/>
      <c r="AC33" s="83"/>
      <c r="AD33" s="59"/>
      <c r="AE33" s="98"/>
      <c r="AF33" s="53"/>
      <c r="AG33" s="68"/>
      <c r="AH33" s="68"/>
      <c r="AI33" s="68"/>
      <c r="AJ33" s="68"/>
    </row>
    <row r="34" spans="1:36" ht="17.100000000000001" customHeight="1" x14ac:dyDescent="0.25">
      <c r="A34" s="68"/>
      <c r="B34" s="68"/>
      <c r="C34" s="68"/>
      <c r="D34" s="68"/>
      <c r="E34" s="69"/>
      <c r="F34" s="69"/>
      <c r="G34" s="68"/>
      <c r="H34" s="68"/>
      <c r="I34" s="68"/>
      <c r="J34" s="68"/>
      <c r="K34" s="68"/>
      <c r="L34" s="68"/>
      <c r="M34" s="68"/>
      <c r="N34" s="68"/>
      <c r="O34" s="68"/>
      <c r="P34" s="68"/>
      <c r="Q34" s="68"/>
      <c r="R34" s="68"/>
      <c r="S34" s="68"/>
      <c r="T34" s="68"/>
      <c r="U34" s="68"/>
      <c r="V34" s="68"/>
      <c r="W34" s="68"/>
      <c r="X34" s="68"/>
      <c r="Y34" s="68"/>
      <c r="Z34" s="68"/>
      <c r="AA34" s="68"/>
      <c r="AB34" s="68"/>
      <c r="AC34" s="68"/>
      <c r="AD34" s="68"/>
      <c r="AE34" s="68"/>
      <c r="AF34" s="68"/>
      <c r="AG34" s="68"/>
      <c r="AH34" s="68"/>
      <c r="AI34" s="68"/>
      <c r="AJ34" s="68"/>
    </row>
    <row r="35" spans="1:36" ht="17.100000000000001" customHeight="1" x14ac:dyDescent="0.25">
      <c r="A35" s="68"/>
      <c r="B35" s="68"/>
      <c r="C35" s="68"/>
      <c r="D35" s="68"/>
      <c r="E35" s="69"/>
      <c r="F35" s="69"/>
      <c r="G35" s="68"/>
      <c r="H35" s="68"/>
      <c r="I35" s="68"/>
      <c r="J35" s="68"/>
      <c r="K35" s="68"/>
      <c r="L35" s="68"/>
      <c r="M35" s="68"/>
      <c r="N35" s="68"/>
      <c r="O35" s="68"/>
      <c r="P35" s="68"/>
      <c r="Q35" s="68"/>
      <c r="R35" s="68"/>
      <c r="S35" s="68"/>
      <c r="T35" s="68"/>
      <c r="U35" s="68"/>
      <c r="V35" s="68"/>
      <c r="W35" s="68"/>
      <c r="X35" s="68"/>
      <c r="Y35" s="68"/>
      <c r="Z35" s="68"/>
      <c r="AA35" s="68"/>
      <c r="AB35" s="68"/>
      <c r="AC35" s="68"/>
      <c r="AD35" s="68"/>
      <c r="AE35" s="68"/>
      <c r="AF35" s="68"/>
      <c r="AG35" s="68"/>
      <c r="AH35" s="68"/>
      <c r="AI35" s="68"/>
      <c r="AJ35" s="68"/>
    </row>
    <row r="36" spans="1:36" ht="17.100000000000001" customHeight="1" x14ac:dyDescent="0.25">
      <c r="A36" s="68"/>
      <c r="B36" s="68"/>
      <c r="C36" s="68"/>
      <c r="D36" s="68"/>
      <c r="E36" s="69"/>
      <c r="F36" s="69"/>
      <c r="G36" s="68"/>
      <c r="H36" s="68"/>
      <c r="I36" s="68"/>
      <c r="J36" s="68"/>
      <c r="K36" s="68"/>
      <c r="L36" s="68"/>
      <c r="M36" s="68"/>
      <c r="N36" s="68"/>
      <c r="O36" s="68"/>
      <c r="P36" s="68"/>
      <c r="Q36" s="68"/>
      <c r="R36" s="68"/>
      <c r="S36" s="68"/>
      <c r="T36" s="68"/>
      <c r="U36" s="68"/>
      <c r="V36" s="68"/>
      <c r="W36" s="68"/>
      <c r="X36" s="68"/>
      <c r="Y36" s="68"/>
      <c r="Z36" s="68"/>
      <c r="AA36" s="68"/>
      <c r="AB36" s="68"/>
      <c r="AC36" s="68"/>
      <c r="AD36" s="68"/>
      <c r="AE36" s="68"/>
      <c r="AF36" s="68"/>
      <c r="AG36" s="68"/>
      <c r="AH36" s="68"/>
      <c r="AI36" s="68"/>
      <c r="AJ36" s="68"/>
    </row>
    <row r="37" spans="1:36" ht="17.100000000000001" customHeight="1" x14ac:dyDescent="0.25">
      <c r="A37" s="68"/>
      <c r="B37" s="68"/>
      <c r="C37" s="68"/>
      <c r="D37" s="68"/>
      <c r="E37" s="69"/>
      <c r="F37" s="69"/>
      <c r="G37" s="68"/>
      <c r="H37" s="68"/>
      <c r="I37" s="68"/>
      <c r="J37" s="68"/>
      <c r="K37" s="68"/>
      <c r="L37" s="68"/>
      <c r="M37" s="68"/>
      <c r="N37" s="68"/>
      <c r="O37" s="68"/>
      <c r="P37" s="68"/>
      <c r="Q37" s="68"/>
      <c r="R37" s="68"/>
      <c r="S37" s="68"/>
      <c r="T37" s="68"/>
      <c r="U37" s="68"/>
      <c r="V37" s="68"/>
      <c r="W37" s="68"/>
      <c r="X37" s="68"/>
      <c r="Y37" s="68"/>
      <c r="Z37" s="68"/>
      <c r="AA37" s="68"/>
      <c r="AB37" s="68"/>
      <c r="AC37" s="68"/>
      <c r="AD37" s="68"/>
      <c r="AE37" s="68"/>
      <c r="AF37" s="68"/>
      <c r="AG37" s="68"/>
      <c r="AH37" s="68"/>
      <c r="AI37" s="68"/>
      <c r="AJ37" s="68"/>
    </row>
    <row r="38" spans="1:36" ht="17.100000000000001" customHeight="1" x14ac:dyDescent="0.25">
      <c r="A38" s="68"/>
      <c r="B38" s="68"/>
      <c r="C38" s="68"/>
      <c r="D38" s="68"/>
      <c r="E38" s="69"/>
      <c r="F38" s="69"/>
      <c r="G38" s="68"/>
      <c r="H38" s="68"/>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row>
    <row r="39" spans="1:36" ht="17.100000000000001" customHeight="1" x14ac:dyDescent="0.25">
      <c r="A39" s="68"/>
      <c r="B39" s="68"/>
      <c r="C39" s="68"/>
      <c r="D39" s="68"/>
      <c r="E39" s="69"/>
      <c r="F39" s="69"/>
      <c r="G39" s="68"/>
      <c r="H39" s="68"/>
      <c r="I39" s="68"/>
      <c r="J39" s="68"/>
      <c r="K39" s="68"/>
      <c r="L39" s="68"/>
      <c r="M39" s="68"/>
      <c r="N39" s="68"/>
      <c r="O39" s="68"/>
      <c r="P39" s="68"/>
      <c r="Q39" s="68"/>
      <c r="R39" s="68"/>
      <c r="S39" s="68"/>
      <c r="T39" s="68"/>
      <c r="U39" s="68"/>
      <c r="V39" s="68"/>
      <c r="W39" s="68"/>
      <c r="X39" s="68"/>
      <c r="Y39" s="68"/>
      <c r="Z39" s="68"/>
      <c r="AA39" s="68"/>
      <c r="AB39" s="68"/>
      <c r="AC39" s="68"/>
      <c r="AD39" s="68"/>
      <c r="AE39" s="68"/>
      <c r="AF39" s="68"/>
      <c r="AG39" s="68"/>
      <c r="AH39" s="68"/>
      <c r="AI39" s="68"/>
      <c r="AJ39" s="68"/>
    </row>
    <row r="40" spans="1:36" ht="17.100000000000001" customHeight="1" x14ac:dyDescent="0.25">
      <c r="A40" s="68"/>
      <c r="B40" s="68"/>
      <c r="C40" s="68"/>
      <c r="D40" s="68"/>
      <c r="E40" s="69"/>
      <c r="F40" s="69"/>
      <c r="G40" s="68"/>
      <c r="H40" s="68"/>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8"/>
      <c r="AI40" s="68"/>
      <c r="AJ40" s="68"/>
    </row>
    <row r="41" spans="1:36" ht="17.100000000000001" customHeight="1" x14ac:dyDescent="0.25">
      <c r="A41" s="68"/>
      <c r="B41" s="68"/>
      <c r="C41" s="68"/>
      <c r="D41" s="68"/>
      <c r="E41" s="69"/>
      <c r="F41" s="69"/>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row>
    <row r="42" spans="1:36" ht="17.100000000000001" customHeight="1" x14ac:dyDescent="0.25">
      <c r="A42" s="68"/>
      <c r="B42" s="68"/>
      <c r="C42" s="68"/>
      <c r="D42" s="68"/>
      <c r="E42" s="69"/>
      <c r="F42" s="69"/>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row>
    <row r="43" spans="1:36" ht="17.100000000000001" customHeight="1" x14ac:dyDescent="0.25">
      <c r="A43" s="68"/>
      <c r="B43" s="68"/>
      <c r="C43" s="68"/>
      <c r="D43" s="68"/>
      <c r="E43" s="69"/>
      <c r="F43" s="69"/>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row>
    <row r="44" spans="1:36" ht="18" x14ac:dyDescent="0.25">
      <c r="A44" s="68"/>
      <c r="B44" s="68"/>
      <c r="C44" s="68"/>
      <c r="D44" s="68"/>
      <c r="E44" s="69"/>
      <c r="F44" s="69"/>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row>
    <row r="45" spans="1:36" ht="18" x14ac:dyDescent="0.25">
      <c r="A45" s="68"/>
      <c r="B45" s="68"/>
      <c r="C45" s="68"/>
      <c r="D45" s="68"/>
      <c r="E45" s="69"/>
      <c r="F45" s="69"/>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row>
    <row r="46" spans="1:36" ht="18" x14ac:dyDescent="0.25">
      <c r="A46" s="68"/>
      <c r="B46" s="68"/>
      <c r="C46" s="68"/>
      <c r="D46" s="68"/>
      <c r="E46" s="69"/>
      <c r="F46" s="69"/>
      <c r="G46" s="68"/>
      <c r="H46" s="68"/>
      <c r="I46" s="68"/>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row>
    <row r="47" spans="1:36" ht="18" x14ac:dyDescent="0.25">
      <c r="A47" s="68"/>
      <c r="B47" s="68"/>
      <c r="C47" s="68"/>
      <c r="D47" s="68"/>
      <c r="E47" s="69"/>
      <c r="F47" s="69"/>
      <c r="G47" s="68"/>
      <c r="H47" s="68"/>
      <c r="I47" s="68"/>
      <c r="J47" s="68"/>
      <c r="K47" s="68"/>
      <c r="L47" s="68"/>
      <c r="M47" s="68"/>
      <c r="N47" s="68"/>
      <c r="O47" s="68"/>
      <c r="P47" s="68"/>
      <c r="Q47" s="68"/>
      <c r="R47" s="68"/>
      <c r="S47" s="68"/>
      <c r="T47" s="68"/>
      <c r="U47" s="68"/>
      <c r="V47" s="68"/>
      <c r="W47" s="68"/>
      <c r="X47" s="68"/>
      <c r="Y47" s="68"/>
      <c r="Z47" s="68"/>
      <c r="AA47" s="68"/>
      <c r="AB47" s="68"/>
      <c r="AC47" s="68"/>
      <c r="AD47" s="68"/>
      <c r="AE47" s="68"/>
      <c r="AF47" s="68"/>
      <c r="AG47" s="68"/>
      <c r="AH47" s="68"/>
      <c r="AI47" s="68"/>
      <c r="AJ47" s="68"/>
    </row>
    <row r="48" spans="1:36" ht="18" x14ac:dyDescent="0.25">
      <c r="A48" s="68"/>
      <c r="B48" s="68"/>
      <c r="C48" s="68"/>
      <c r="D48" s="68"/>
      <c r="E48" s="69"/>
      <c r="F48" s="69"/>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row>
    <row r="49" spans="1:36" ht="18" x14ac:dyDescent="0.25">
      <c r="A49" s="68"/>
      <c r="B49" s="68"/>
      <c r="C49" s="68"/>
      <c r="D49" s="68"/>
      <c r="E49" s="69"/>
      <c r="F49" s="69"/>
      <c r="G49" s="68"/>
      <c r="H49" s="68"/>
      <c r="I49" s="68"/>
      <c r="J49" s="68"/>
      <c r="K49" s="68"/>
      <c r="L49" s="68"/>
      <c r="M49" s="68"/>
      <c r="N49" s="68"/>
      <c r="O49" s="68"/>
      <c r="P49" s="68"/>
      <c r="Q49" s="68"/>
      <c r="R49" s="68"/>
      <c r="S49" s="68"/>
      <c r="T49" s="68"/>
      <c r="U49" s="68"/>
      <c r="V49" s="68"/>
      <c r="W49" s="68"/>
      <c r="X49" s="68"/>
      <c r="Y49" s="68"/>
      <c r="Z49" s="68"/>
      <c r="AA49" s="68"/>
      <c r="AB49" s="68"/>
      <c r="AC49" s="68"/>
      <c r="AD49" s="68"/>
      <c r="AE49" s="68"/>
      <c r="AF49" s="68"/>
      <c r="AG49" s="68"/>
      <c r="AH49" s="68"/>
      <c r="AI49" s="68"/>
      <c r="AJ49" s="68"/>
    </row>
    <row r="50" spans="1:36" ht="18" x14ac:dyDescent="0.25">
      <c r="A50" s="68"/>
      <c r="B50" s="68"/>
      <c r="C50" s="68"/>
      <c r="D50" s="68"/>
      <c r="E50" s="69"/>
      <c r="F50" s="69"/>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row>
    <row r="51" spans="1:36" ht="18" x14ac:dyDescent="0.25">
      <c r="A51" s="68"/>
      <c r="B51" s="68"/>
      <c r="C51" s="68"/>
      <c r="D51" s="68"/>
      <c r="E51" s="69"/>
      <c r="F51" s="69"/>
      <c r="G51" s="68"/>
      <c r="H51" s="68"/>
      <c r="I51" s="68"/>
      <c r="J51" s="68"/>
      <c r="K51" s="68"/>
      <c r="L51" s="68"/>
      <c r="M51" s="68"/>
      <c r="N51" s="68"/>
      <c r="O51" s="68"/>
      <c r="P51" s="68"/>
      <c r="Q51" s="68"/>
      <c r="R51" s="68"/>
      <c r="S51" s="68"/>
      <c r="T51" s="68"/>
      <c r="U51" s="68"/>
      <c r="V51" s="68"/>
      <c r="W51" s="68"/>
      <c r="X51" s="68"/>
      <c r="Y51" s="68"/>
      <c r="Z51" s="68"/>
      <c r="AA51" s="68"/>
      <c r="AB51" s="68"/>
      <c r="AC51" s="68"/>
      <c r="AD51" s="68"/>
      <c r="AE51" s="68"/>
      <c r="AF51" s="68"/>
      <c r="AG51" s="68"/>
      <c r="AH51" s="68"/>
      <c r="AI51" s="68"/>
      <c r="AJ51" s="6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69"/>
  <sheetViews>
    <sheetView topLeftCell="A296" workbookViewId="0">
      <selection activeCell="S23" activeCellId="1" sqref="V7 S23"/>
    </sheetView>
  </sheetViews>
  <sheetFormatPr defaultColWidth="8.85546875" defaultRowHeight="12.75" x14ac:dyDescent="0.2"/>
  <cols>
    <col min="1" max="1" width="9.42578125" style="103" customWidth="1"/>
    <col min="2" max="2" width="5.5703125" style="103" customWidth="1"/>
    <col min="3" max="3" width="10.7109375" style="108" customWidth="1"/>
    <col min="4" max="4" width="11.42578125" style="108" customWidth="1"/>
    <col min="5" max="5" width="6.140625" style="108" customWidth="1"/>
    <col min="6" max="6" width="8.85546875" style="103" customWidth="1"/>
    <col min="7" max="7" width="14.140625" style="103" customWidth="1"/>
    <col min="8" max="8" width="20.28515625" style="103" bestFit="1" customWidth="1"/>
    <col min="9" max="25" width="8.85546875" style="103" customWidth="1"/>
    <col min="26" max="16384" width="8.85546875" style="103"/>
  </cols>
  <sheetData>
    <row r="1" spans="1:5" ht="33" hidden="1" customHeight="1" x14ac:dyDescent="0.2">
      <c r="A1" s="99" t="s">
        <v>4</v>
      </c>
      <c r="B1" s="99" t="s">
        <v>5</v>
      </c>
      <c r="C1" s="100" t="s">
        <v>6</v>
      </c>
      <c r="D1" s="101" t="s">
        <v>166</v>
      </c>
      <c r="E1" s="102" t="s">
        <v>31</v>
      </c>
    </row>
    <row r="2" spans="1:5" ht="13.5" hidden="1" customHeight="1" x14ac:dyDescent="0.2">
      <c r="A2" s="104" t="s">
        <v>167</v>
      </c>
      <c r="B2" s="105">
        <v>1</v>
      </c>
      <c r="C2" s="105"/>
      <c r="D2" s="105"/>
      <c r="E2" s="105"/>
    </row>
    <row r="3" spans="1:5" ht="13.5" hidden="1" customHeight="1" x14ac:dyDescent="0.2">
      <c r="A3" s="104"/>
      <c r="B3" s="105">
        <v>2</v>
      </c>
      <c r="C3" s="105" t="s">
        <v>168</v>
      </c>
      <c r="D3" s="105">
        <v>50</v>
      </c>
      <c r="E3" s="105">
        <v>50</v>
      </c>
    </row>
    <row r="4" spans="1:5" ht="13.5" hidden="1" customHeight="1" x14ac:dyDescent="0.2">
      <c r="A4" s="106"/>
      <c r="B4" s="105">
        <v>3</v>
      </c>
      <c r="C4" s="105"/>
      <c r="D4" s="105">
        <v>50</v>
      </c>
      <c r="E4" s="105">
        <f t="shared" ref="E4:E15" si="0">D4+E3</f>
        <v>100</v>
      </c>
    </row>
    <row r="5" spans="1:5" ht="13.5" hidden="1" customHeight="1" x14ac:dyDescent="0.2">
      <c r="A5" s="106"/>
      <c r="B5" s="105">
        <v>4</v>
      </c>
      <c r="C5" s="105"/>
      <c r="D5" s="105">
        <v>50</v>
      </c>
      <c r="E5" s="105">
        <f t="shared" si="0"/>
        <v>150</v>
      </c>
    </row>
    <row r="6" spans="1:5" ht="13.5" hidden="1" customHeight="1" x14ac:dyDescent="0.2">
      <c r="A6" s="106"/>
      <c r="B6" s="105">
        <v>5</v>
      </c>
      <c r="C6" s="105"/>
      <c r="D6" s="105">
        <v>50</v>
      </c>
      <c r="E6" s="105">
        <f t="shared" si="0"/>
        <v>200</v>
      </c>
    </row>
    <row r="7" spans="1:5" ht="13.5" hidden="1" customHeight="1" x14ac:dyDescent="0.2">
      <c r="A7" s="106"/>
      <c r="B7" s="105">
        <v>6</v>
      </c>
      <c r="C7" s="105"/>
      <c r="D7" s="105">
        <v>50</v>
      </c>
      <c r="E7" s="105">
        <f t="shared" si="0"/>
        <v>250</v>
      </c>
    </row>
    <row r="8" spans="1:5" ht="13.5" hidden="1" customHeight="1" x14ac:dyDescent="0.2">
      <c r="A8" s="106"/>
      <c r="B8" s="105">
        <v>7</v>
      </c>
      <c r="C8" s="105"/>
      <c r="D8" s="105">
        <v>50</v>
      </c>
      <c r="E8" s="105">
        <f t="shared" si="0"/>
        <v>300</v>
      </c>
    </row>
    <row r="9" spans="1:5" ht="13.5" hidden="1" customHeight="1" x14ac:dyDescent="0.2">
      <c r="A9" s="106"/>
      <c r="B9" s="105">
        <v>8</v>
      </c>
      <c r="C9" s="105"/>
      <c r="D9" s="105"/>
      <c r="E9" s="105">
        <f t="shared" si="0"/>
        <v>300</v>
      </c>
    </row>
    <row r="10" spans="1:5" ht="13.5" hidden="1" customHeight="1" x14ac:dyDescent="0.2">
      <c r="A10" s="105"/>
      <c r="B10" s="105">
        <v>9</v>
      </c>
      <c r="C10" s="105"/>
      <c r="D10" s="105">
        <v>50</v>
      </c>
      <c r="E10" s="105">
        <f t="shared" si="0"/>
        <v>350</v>
      </c>
    </row>
    <row r="11" spans="1:5" ht="13.5" hidden="1" customHeight="1" x14ac:dyDescent="0.2">
      <c r="A11" s="105"/>
      <c r="B11" s="105">
        <v>10</v>
      </c>
      <c r="C11" s="105"/>
      <c r="D11" s="105">
        <v>50</v>
      </c>
      <c r="E11" s="105">
        <f t="shared" si="0"/>
        <v>400</v>
      </c>
    </row>
    <row r="12" spans="1:5" ht="13.5" hidden="1" customHeight="1" x14ac:dyDescent="0.2">
      <c r="A12" s="105"/>
      <c r="B12" s="105">
        <v>11</v>
      </c>
      <c r="C12" s="105"/>
      <c r="D12" s="105">
        <v>50</v>
      </c>
      <c r="E12" s="105">
        <f t="shared" si="0"/>
        <v>450</v>
      </c>
    </row>
    <row r="13" spans="1:5" ht="13.5" hidden="1" customHeight="1" x14ac:dyDescent="0.2">
      <c r="A13" s="105"/>
      <c r="B13" s="105">
        <v>12</v>
      </c>
      <c r="C13" s="105"/>
      <c r="D13" s="105">
        <v>50</v>
      </c>
      <c r="E13" s="105">
        <f t="shared" si="0"/>
        <v>500</v>
      </c>
    </row>
    <row r="14" spans="1:5" ht="13.5" hidden="1" customHeight="1" x14ac:dyDescent="0.2">
      <c r="A14" s="105"/>
      <c r="B14" s="105">
        <v>13</v>
      </c>
      <c r="C14" s="105"/>
      <c r="D14" s="105">
        <v>50</v>
      </c>
      <c r="E14" s="105">
        <f t="shared" si="0"/>
        <v>550</v>
      </c>
    </row>
    <row r="15" spans="1:5" ht="13.5" hidden="1" customHeight="1" x14ac:dyDescent="0.2">
      <c r="A15" s="105"/>
      <c r="B15" s="105">
        <v>14</v>
      </c>
      <c r="C15" s="105"/>
      <c r="D15" s="105">
        <v>50</v>
      </c>
      <c r="E15" s="107">
        <f t="shared" si="0"/>
        <v>600</v>
      </c>
    </row>
    <row r="16" spans="1:5" ht="13.5" hidden="1" customHeight="1" x14ac:dyDescent="0.2">
      <c r="A16" s="105"/>
      <c r="B16" s="105">
        <v>15</v>
      </c>
      <c r="C16" s="105"/>
      <c r="D16" s="105"/>
      <c r="E16" s="105"/>
    </row>
    <row r="17" spans="1:5" ht="13.5" hidden="1" customHeight="1" x14ac:dyDescent="0.2">
      <c r="A17" s="105"/>
      <c r="B17" s="105">
        <v>16</v>
      </c>
      <c r="C17" s="105" t="s">
        <v>168</v>
      </c>
      <c r="D17" s="105">
        <v>50</v>
      </c>
      <c r="E17" s="105">
        <f>D17+E16</f>
        <v>50</v>
      </c>
    </row>
    <row r="18" spans="1:5" ht="13.5" hidden="1" customHeight="1" x14ac:dyDescent="0.2">
      <c r="A18" s="105"/>
      <c r="B18" s="105">
        <v>17</v>
      </c>
      <c r="C18" s="105"/>
      <c r="D18" s="105">
        <v>50</v>
      </c>
      <c r="E18" s="105">
        <f>D18+E17</f>
        <v>100</v>
      </c>
    </row>
    <row r="19" spans="1:5" ht="13.5" hidden="1" customHeight="1" x14ac:dyDescent="0.2">
      <c r="A19" s="105"/>
      <c r="B19" s="105">
        <v>18</v>
      </c>
      <c r="C19" s="105"/>
      <c r="D19" s="105">
        <v>50</v>
      </c>
      <c r="E19" s="105">
        <f>D19+E18</f>
        <v>150</v>
      </c>
    </row>
    <row r="20" spans="1:5" ht="13.5" hidden="1" customHeight="1" x14ac:dyDescent="0.2">
      <c r="A20" s="105"/>
      <c r="B20" s="105">
        <v>19</v>
      </c>
      <c r="C20" s="105"/>
      <c r="D20" s="105">
        <v>50</v>
      </c>
      <c r="E20" s="105">
        <f>D20+E19</f>
        <v>200</v>
      </c>
    </row>
    <row r="21" spans="1:5" ht="13.5" hidden="1" customHeight="1" x14ac:dyDescent="0.2">
      <c r="A21" s="105"/>
      <c r="B21" s="105">
        <v>20</v>
      </c>
      <c r="C21" s="105"/>
      <c r="D21" s="105">
        <v>50</v>
      </c>
      <c r="E21" s="105">
        <f>D21+E20</f>
        <v>250</v>
      </c>
    </row>
    <row r="22" spans="1:5" ht="13.5" hidden="1" customHeight="1" x14ac:dyDescent="0.2">
      <c r="A22" s="104" t="s">
        <v>167</v>
      </c>
      <c r="B22" s="105">
        <v>21</v>
      </c>
      <c r="C22" s="105"/>
      <c r="D22" s="105"/>
      <c r="E22" s="105"/>
    </row>
    <row r="23" spans="1:5" ht="13.5" hidden="1" customHeight="1" x14ac:dyDescent="0.2">
      <c r="A23" s="105"/>
      <c r="B23" s="105">
        <v>22</v>
      </c>
      <c r="C23" s="105"/>
      <c r="D23" s="105"/>
      <c r="E23" s="105"/>
    </row>
    <row r="24" spans="1:5" ht="13.5" hidden="1" customHeight="1" x14ac:dyDescent="0.2">
      <c r="A24" s="104"/>
      <c r="B24" s="105">
        <v>23</v>
      </c>
      <c r="C24" s="105"/>
      <c r="D24" s="105"/>
      <c r="E24" s="105"/>
    </row>
    <row r="25" spans="1:5" ht="13.5" hidden="1" customHeight="1" x14ac:dyDescent="0.2">
      <c r="A25" s="105"/>
      <c r="B25" s="105">
        <v>24</v>
      </c>
      <c r="C25" s="105"/>
      <c r="D25" s="105"/>
      <c r="E25" s="105"/>
    </row>
    <row r="26" spans="1:5" ht="13.5" hidden="1" customHeight="1" x14ac:dyDescent="0.2">
      <c r="A26" s="105"/>
      <c r="B26" s="105">
        <v>25</v>
      </c>
      <c r="C26" s="105"/>
      <c r="D26" s="105"/>
      <c r="E26" s="105"/>
    </row>
    <row r="27" spans="1:5" ht="13.5" hidden="1" customHeight="1" x14ac:dyDescent="0.2">
      <c r="A27" s="105"/>
      <c r="B27" s="105">
        <v>26</v>
      </c>
      <c r="C27" s="105"/>
      <c r="D27" s="105"/>
      <c r="E27" s="105"/>
    </row>
    <row r="28" spans="1:5" ht="13.5" hidden="1" customHeight="1" x14ac:dyDescent="0.2">
      <c r="A28" s="105"/>
      <c r="B28" s="105">
        <v>27</v>
      </c>
      <c r="C28" s="105"/>
      <c r="D28" s="105"/>
      <c r="E28" s="105"/>
    </row>
    <row r="29" spans="1:5" ht="13.5" hidden="1" customHeight="1" x14ac:dyDescent="0.2">
      <c r="A29" s="105"/>
      <c r="B29" s="105">
        <v>28</v>
      </c>
      <c r="C29" s="105"/>
      <c r="D29" s="105"/>
      <c r="E29" s="105"/>
    </row>
    <row r="30" spans="1:5" ht="13.5" hidden="1" customHeight="1" x14ac:dyDescent="0.2">
      <c r="A30" s="105"/>
      <c r="B30" s="105">
        <v>29</v>
      </c>
      <c r="C30" s="105"/>
      <c r="D30" s="105"/>
      <c r="E30" s="107"/>
    </row>
    <row r="31" spans="1:5" ht="13.5" hidden="1" customHeight="1" x14ac:dyDescent="0.2">
      <c r="A31" s="105"/>
      <c r="B31" s="105">
        <v>30</v>
      </c>
      <c r="C31" s="105"/>
      <c r="D31" s="105"/>
      <c r="E31" s="107"/>
    </row>
    <row r="32" spans="1:5" ht="13.5" hidden="1" customHeight="1" x14ac:dyDescent="0.2"/>
    <row r="33" spans="1:5" ht="13.5" hidden="1" customHeight="1" x14ac:dyDescent="0.2">
      <c r="A33" s="104" t="s">
        <v>169</v>
      </c>
      <c r="B33" s="105">
        <v>1</v>
      </c>
      <c r="C33" s="105"/>
      <c r="D33" s="105"/>
      <c r="E33" s="105"/>
    </row>
    <row r="34" spans="1:5" ht="13.5" hidden="1" customHeight="1" x14ac:dyDescent="0.2">
      <c r="A34" s="104"/>
      <c r="B34" s="105">
        <v>2</v>
      </c>
      <c r="C34" s="105" t="s">
        <v>168</v>
      </c>
      <c r="D34" s="105">
        <v>50</v>
      </c>
      <c r="E34" s="105">
        <v>50</v>
      </c>
    </row>
    <row r="35" spans="1:5" ht="13.5" hidden="1" customHeight="1" x14ac:dyDescent="0.2">
      <c r="A35" s="106"/>
      <c r="B35" s="105">
        <v>3</v>
      </c>
      <c r="C35" s="105"/>
      <c r="D35" s="105">
        <v>50</v>
      </c>
      <c r="E35" s="105">
        <f t="shared" ref="E35:E46" si="1">D35+E34</f>
        <v>100</v>
      </c>
    </row>
    <row r="36" spans="1:5" ht="13.5" hidden="1" customHeight="1" x14ac:dyDescent="0.2">
      <c r="A36" s="106"/>
      <c r="B36" s="105">
        <v>4</v>
      </c>
      <c r="C36" s="105"/>
      <c r="D36" s="105">
        <v>50</v>
      </c>
      <c r="E36" s="105">
        <f t="shared" si="1"/>
        <v>150</v>
      </c>
    </row>
    <row r="37" spans="1:5" ht="13.5" hidden="1" customHeight="1" x14ac:dyDescent="0.2">
      <c r="A37" s="106"/>
      <c r="B37" s="105">
        <v>5</v>
      </c>
      <c r="C37" s="105"/>
      <c r="D37" s="105">
        <v>50</v>
      </c>
      <c r="E37" s="105">
        <f t="shared" si="1"/>
        <v>200</v>
      </c>
    </row>
    <row r="38" spans="1:5" ht="13.5" hidden="1" customHeight="1" x14ac:dyDescent="0.2">
      <c r="A38" s="106"/>
      <c r="B38" s="105">
        <v>6</v>
      </c>
      <c r="C38" s="105"/>
      <c r="D38" s="105">
        <v>50</v>
      </c>
      <c r="E38" s="105">
        <f t="shared" si="1"/>
        <v>250</v>
      </c>
    </row>
    <row r="39" spans="1:5" ht="13.5" hidden="1" customHeight="1" x14ac:dyDescent="0.2">
      <c r="A39" s="106"/>
      <c r="B39" s="105">
        <v>7</v>
      </c>
      <c r="C39" s="105"/>
      <c r="D39" s="105">
        <v>50</v>
      </c>
      <c r="E39" s="105">
        <f t="shared" si="1"/>
        <v>300</v>
      </c>
    </row>
    <row r="40" spans="1:5" ht="13.5" hidden="1" customHeight="1" x14ac:dyDescent="0.2">
      <c r="A40" s="106"/>
      <c r="B40" s="105">
        <v>8</v>
      </c>
      <c r="C40" s="105"/>
      <c r="D40" s="105"/>
      <c r="E40" s="105">
        <f t="shared" si="1"/>
        <v>300</v>
      </c>
    </row>
    <row r="41" spans="1:5" ht="13.5" hidden="1" customHeight="1" x14ac:dyDescent="0.2">
      <c r="A41" s="105"/>
      <c r="B41" s="105">
        <v>9</v>
      </c>
      <c r="C41" s="105"/>
      <c r="D41" s="105">
        <v>50</v>
      </c>
      <c r="E41" s="105">
        <f t="shared" si="1"/>
        <v>350</v>
      </c>
    </row>
    <row r="42" spans="1:5" ht="13.5" hidden="1" customHeight="1" x14ac:dyDescent="0.2">
      <c r="A42" s="105"/>
      <c r="B42" s="105">
        <v>10</v>
      </c>
      <c r="C42" s="105"/>
      <c r="D42" s="105">
        <v>50</v>
      </c>
      <c r="E42" s="105">
        <f t="shared" si="1"/>
        <v>400</v>
      </c>
    </row>
    <row r="43" spans="1:5" ht="13.5" hidden="1" customHeight="1" x14ac:dyDescent="0.2">
      <c r="A43" s="105"/>
      <c r="B43" s="105">
        <v>11</v>
      </c>
      <c r="C43" s="105"/>
      <c r="D43" s="105">
        <v>50</v>
      </c>
      <c r="E43" s="105">
        <f t="shared" si="1"/>
        <v>450</v>
      </c>
    </row>
    <row r="44" spans="1:5" ht="13.5" hidden="1" customHeight="1" x14ac:dyDescent="0.2">
      <c r="A44" s="105"/>
      <c r="B44" s="105">
        <v>12</v>
      </c>
      <c r="C44" s="105"/>
      <c r="D44" s="105">
        <v>50</v>
      </c>
      <c r="E44" s="105">
        <f t="shared" si="1"/>
        <v>500</v>
      </c>
    </row>
    <row r="45" spans="1:5" ht="13.5" hidden="1" customHeight="1" x14ac:dyDescent="0.2">
      <c r="A45" s="105"/>
      <c r="B45" s="105">
        <v>13</v>
      </c>
      <c r="C45" s="105"/>
      <c r="D45" s="105">
        <v>50</v>
      </c>
      <c r="E45" s="105">
        <f t="shared" si="1"/>
        <v>550</v>
      </c>
    </row>
    <row r="46" spans="1:5" ht="13.5" hidden="1" customHeight="1" x14ac:dyDescent="0.2">
      <c r="A46" s="105"/>
      <c r="B46" s="105">
        <v>14</v>
      </c>
      <c r="C46" s="105"/>
      <c r="D46" s="105">
        <v>50</v>
      </c>
      <c r="E46" s="107">
        <f t="shared" si="1"/>
        <v>600</v>
      </c>
    </row>
    <row r="47" spans="1:5" ht="13.5" hidden="1" customHeight="1" x14ac:dyDescent="0.2">
      <c r="A47" s="105"/>
      <c r="B47" s="105">
        <v>15</v>
      </c>
      <c r="C47" s="105"/>
      <c r="D47" s="105"/>
      <c r="E47" s="105"/>
    </row>
    <row r="48" spans="1:5" ht="13.5" hidden="1" customHeight="1" x14ac:dyDescent="0.2">
      <c r="A48" s="105"/>
      <c r="B48" s="105">
        <v>16</v>
      </c>
      <c r="C48" s="105" t="s">
        <v>168</v>
      </c>
      <c r="D48" s="105">
        <v>50</v>
      </c>
      <c r="E48" s="105">
        <f t="shared" ref="E48:E57" si="2">D48+E47</f>
        <v>50</v>
      </c>
    </row>
    <row r="49" spans="1:5" ht="13.5" hidden="1" customHeight="1" x14ac:dyDescent="0.2">
      <c r="A49" s="105"/>
      <c r="B49" s="105">
        <v>17</v>
      </c>
      <c r="C49" s="105"/>
      <c r="D49" s="105">
        <v>50</v>
      </c>
      <c r="E49" s="105">
        <f t="shared" si="2"/>
        <v>100</v>
      </c>
    </row>
    <row r="50" spans="1:5" ht="13.5" hidden="1" customHeight="1" x14ac:dyDescent="0.2">
      <c r="A50" s="105"/>
      <c r="B50" s="105">
        <v>18</v>
      </c>
      <c r="C50" s="105"/>
      <c r="D50" s="105">
        <v>50</v>
      </c>
      <c r="E50" s="105">
        <f t="shared" si="2"/>
        <v>150</v>
      </c>
    </row>
    <row r="51" spans="1:5" ht="13.5" hidden="1" customHeight="1" x14ac:dyDescent="0.2">
      <c r="A51" s="105"/>
      <c r="B51" s="105">
        <v>19</v>
      </c>
      <c r="C51" s="105"/>
      <c r="D51" s="105">
        <v>50</v>
      </c>
      <c r="E51" s="105">
        <f t="shared" si="2"/>
        <v>200</v>
      </c>
    </row>
    <row r="52" spans="1:5" ht="13.5" hidden="1" customHeight="1" x14ac:dyDescent="0.2">
      <c r="A52" s="105"/>
      <c r="B52" s="105">
        <v>20</v>
      </c>
      <c r="C52" s="105"/>
      <c r="D52" s="105">
        <v>50</v>
      </c>
      <c r="E52" s="105">
        <f t="shared" si="2"/>
        <v>250</v>
      </c>
    </row>
    <row r="53" spans="1:5" ht="13.5" hidden="1" customHeight="1" x14ac:dyDescent="0.2">
      <c r="A53" s="105"/>
      <c r="B53" s="105">
        <v>21</v>
      </c>
      <c r="C53" s="105"/>
      <c r="D53" s="105">
        <v>50</v>
      </c>
      <c r="E53" s="105">
        <f t="shared" si="2"/>
        <v>300</v>
      </c>
    </row>
    <row r="54" spans="1:5" ht="13.5" hidden="1" customHeight="1" x14ac:dyDescent="0.2">
      <c r="A54" s="105"/>
      <c r="B54" s="105">
        <v>22</v>
      </c>
      <c r="C54" s="105"/>
      <c r="D54" s="105"/>
      <c r="E54" s="105">
        <f t="shared" si="2"/>
        <v>300</v>
      </c>
    </row>
    <row r="55" spans="1:5" ht="13.5" hidden="1" customHeight="1" x14ac:dyDescent="0.2">
      <c r="A55" s="105"/>
      <c r="B55" s="105">
        <v>23</v>
      </c>
      <c r="C55" s="105"/>
      <c r="D55" s="105">
        <v>50</v>
      </c>
      <c r="E55" s="105">
        <f t="shared" si="2"/>
        <v>350</v>
      </c>
    </row>
    <row r="56" spans="1:5" ht="13.5" hidden="1" customHeight="1" x14ac:dyDescent="0.2">
      <c r="A56" s="105"/>
      <c r="B56" s="105">
        <v>24</v>
      </c>
      <c r="C56" s="105"/>
      <c r="D56" s="105">
        <v>50</v>
      </c>
      <c r="E56" s="105">
        <f t="shared" si="2"/>
        <v>400</v>
      </c>
    </row>
    <row r="57" spans="1:5" ht="13.5" hidden="1" customHeight="1" x14ac:dyDescent="0.2">
      <c r="A57" s="105"/>
      <c r="B57" s="105">
        <v>25</v>
      </c>
      <c r="C57" s="105"/>
      <c r="D57" s="105">
        <v>50</v>
      </c>
      <c r="E57" s="105">
        <f t="shared" si="2"/>
        <v>450</v>
      </c>
    </row>
    <row r="58" spans="1:5" ht="13.5" hidden="1" customHeight="1" x14ac:dyDescent="0.2">
      <c r="A58" s="104" t="s">
        <v>169</v>
      </c>
      <c r="B58" s="105">
        <v>26</v>
      </c>
      <c r="C58" s="105"/>
      <c r="D58" s="105"/>
      <c r="E58" s="107"/>
    </row>
    <row r="59" spans="1:5" ht="13.5" hidden="1" customHeight="1" x14ac:dyDescent="0.2">
      <c r="A59" s="105"/>
      <c r="B59" s="105">
        <v>27</v>
      </c>
      <c r="C59" s="105"/>
      <c r="D59" s="105"/>
      <c r="E59" s="107"/>
    </row>
    <row r="60" spans="1:5" ht="13.5" hidden="1" customHeight="1" x14ac:dyDescent="0.2">
      <c r="A60" s="105"/>
      <c r="B60" s="105">
        <v>28</v>
      </c>
      <c r="C60" s="105"/>
      <c r="D60" s="105"/>
      <c r="E60" s="107"/>
    </row>
    <row r="61" spans="1:5" ht="13.5" hidden="1" customHeight="1" x14ac:dyDescent="0.2">
      <c r="A61" s="105"/>
      <c r="B61" s="105">
        <v>29</v>
      </c>
      <c r="C61" s="105"/>
      <c r="D61" s="105"/>
      <c r="E61" s="107"/>
    </row>
    <row r="62" spans="1:5" ht="13.5" hidden="1" customHeight="1" x14ac:dyDescent="0.2">
      <c r="A62" s="105"/>
      <c r="B62" s="105">
        <v>30</v>
      </c>
      <c r="C62" s="105"/>
      <c r="D62" s="105"/>
      <c r="E62" s="107"/>
    </row>
    <row r="63" spans="1:5" ht="13.5" hidden="1" customHeight="1" x14ac:dyDescent="0.2">
      <c r="A63" s="105"/>
      <c r="B63" s="105">
        <v>31</v>
      </c>
      <c r="C63" s="105"/>
      <c r="D63" s="105"/>
      <c r="E63" s="107"/>
    </row>
    <row r="64" spans="1:5" ht="13.5" hidden="1" customHeight="1" x14ac:dyDescent="0.2"/>
    <row r="65" spans="1:5" ht="13.5" hidden="1" customHeight="1" x14ac:dyDescent="0.2">
      <c r="A65" s="104" t="s">
        <v>170</v>
      </c>
      <c r="B65" s="105">
        <v>1</v>
      </c>
      <c r="C65" s="105"/>
      <c r="D65" s="105"/>
      <c r="E65" s="105"/>
    </row>
    <row r="66" spans="1:5" ht="13.5" hidden="1" customHeight="1" x14ac:dyDescent="0.2">
      <c r="A66" s="104"/>
      <c r="B66" s="105">
        <v>2</v>
      </c>
      <c r="C66" s="105" t="s">
        <v>168</v>
      </c>
      <c r="D66" s="105">
        <v>50</v>
      </c>
      <c r="E66" s="105">
        <v>50</v>
      </c>
    </row>
    <row r="67" spans="1:5" ht="13.5" hidden="1" customHeight="1" x14ac:dyDescent="0.2">
      <c r="A67" s="106"/>
      <c r="B67" s="105">
        <v>3</v>
      </c>
      <c r="C67" s="105"/>
      <c r="D67" s="105">
        <v>50</v>
      </c>
      <c r="E67" s="105">
        <f t="shared" ref="E67:E78" si="3">D67+E66</f>
        <v>100</v>
      </c>
    </row>
    <row r="68" spans="1:5" ht="13.5" hidden="1" customHeight="1" x14ac:dyDescent="0.2">
      <c r="A68" s="106"/>
      <c r="B68" s="105">
        <v>4</v>
      </c>
      <c r="C68" s="105"/>
      <c r="D68" s="105">
        <v>50</v>
      </c>
      <c r="E68" s="105">
        <f t="shared" si="3"/>
        <v>150</v>
      </c>
    </row>
    <row r="69" spans="1:5" ht="13.5" hidden="1" customHeight="1" x14ac:dyDescent="0.2">
      <c r="A69" s="106"/>
      <c r="B69" s="105">
        <v>5</v>
      </c>
      <c r="C69" s="105"/>
      <c r="D69" s="105">
        <v>50</v>
      </c>
      <c r="E69" s="105">
        <f t="shared" si="3"/>
        <v>200</v>
      </c>
    </row>
    <row r="70" spans="1:5" ht="13.5" hidden="1" customHeight="1" x14ac:dyDescent="0.2">
      <c r="A70" s="106"/>
      <c r="B70" s="105">
        <v>6</v>
      </c>
      <c r="C70" s="105"/>
      <c r="D70" s="105">
        <v>50</v>
      </c>
      <c r="E70" s="105">
        <f t="shared" si="3"/>
        <v>250</v>
      </c>
    </row>
    <row r="71" spans="1:5" ht="13.5" hidden="1" customHeight="1" x14ac:dyDescent="0.2">
      <c r="A71" s="106"/>
      <c r="B71" s="105">
        <v>7</v>
      </c>
      <c r="C71" s="105"/>
      <c r="D71" s="105">
        <v>50</v>
      </c>
      <c r="E71" s="105">
        <f t="shared" si="3"/>
        <v>300</v>
      </c>
    </row>
    <row r="72" spans="1:5" ht="13.5" hidden="1" customHeight="1" x14ac:dyDescent="0.2">
      <c r="A72" s="106"/>
      <c r="B72" s="105">
        <v>8</v>
      </c>
      <c r="C72" s="105"/>
      <c r="D72" s="105"/>
      <c r="E72" s="105">
        <f t="shared" si="3"/>
        <v>300</v>
      </c>
    </row>
    <row r="73" spans="1:5" ht="13.5" hidden="1" customHeight="1" x14ac:dyDescent="0.2">
      <c r="A73" s="105"/>
      <c r="B73" s="105">
        <v>9</v>
      </c>
      <c r="C73" s="105"/>
      <c r="D73" s="105">
        <v>50</v>
      </c>
      <c r="E73" s="105">
        <f t="shared" si="3"/>
        <v>350</v>
      </c>
    </row>
    <row r="74" spans="1:5" ht="13.5" hidden="1" customHeight="1" x14ac:dyDescent="0.2">
      <c r="A74" s="105"/>
      <c r="B74" s="105">
        <v>10</v>
      </c>
      <c r="C74" s="105"/>
      <c r="D74" s="105">
        <v>50</v>
      </c>
      <c r="E74" s="105">
        <f t="shared" si="3"/>
        <v>400</v>
      </c>
    </row>
    <row r="75" spans="1:5" ht="13.5" hidden="1" customHeight="1" x14ac:dyDescent="0.2">
      <c r="A75" s="105"/>
      <c r="B75" s="105">
        <v>11</v>
      </c>
      <c r="C75" s="105"/>
      <c r="D75" s="105">
        <v>50</v>
      </c>
      <c r="E75" s="105">
        <f t="shared" si="3"/>
        <v>450</v>
      </c>
    </row>
    <row r="76" spans="1:5" ht="13.5" hidden="1" customHeight="1" x14ac:dyDescent="0.2">
      <c r="A76" s="105"/>
      <c r="B76" s="105">
        <v>12</v>
      </c>
      <c r="C76" s="105"/>
      <c r="D76" s="105">
        <v>50</v>
      </c>
      <c r="E76" s="105">
        <f t="shared" si="3"/>
        <v>500</v>
      </c>
    </row>
    <row r="77" spans="1:5" ht="13.5" hidden="1" customHeight="1" x14ac:dyDescent="0.2">
      <c r="A77" s="105"/>
      <c r="B77" s="105">
        <v>13</v>
      </c>
      <c r="C77" s="105"/>
      <c r="D77" s="105">
        <v>50</v>
      </c>
      <c r="E77" s="105">
        <f t="shared" si="3"/>
        <v>550</v>
      </c>
    </row>
    <row r="78" spans="1:5" ht="13.5" hidden="1" customHeight="1" x14ac:dyDescent="0.2">
      <c r="A78" s="105"/>
      <c r="B78" s="105">
        <v>14</v>
      </c>
      <c r="C78" s="105"/>
      <c r="D78" s="105">
        <v>50</v>
      </c>
      <c r="E78" s="107">
        <f t="shared" si="3"/>
        <v>600</v>
      </c>
    </row>
    <row r="79" spans="1:5" ht="13.5" hidden="1" customHeight="1" x14ac:dyDescent="0.2">
      <c r="A79" s="105"/>
      <c r="B79" s="105">
        <v>15</v>
      </c>
      <c r="C79" s="105"/>
      <c r="D79" s="105"/>
      <c r="E79" s="105"/>
    </row>
    <row r="80" spans="1:5" ht="13.5" hidden="1" customHeight="1" x14ac:dyDescent="0.2">
      <c r="A80" s="105"/>
      <c r="B80" s="105">
        <v>16</v>
      </c>
      <c r="C80" s="105" t="s">
        <v>168</v>
      </c>
      <c r="D80" s="105">
        <v>50</v>
      </c>
      <c r="E80" s="105">
        <f t="shared" ref="E80:E88" si="4">D80+E79</f>
        <v>50</v>
      </c>
    </row>
    <row r="81" spans="1:5" ht="13.5" hidden="1" customHeight="1" x14ac:dyDescent="0.2">
      <c r="A81" s="105"/>
      <c r="B81" s="105">
        <v>17</v>
      </c>
      <c r="C81" s="105"/>
      <c r="D81" s="105">
        <v>50</v>
      </c>
      <c r="E81" s="105">
        <f t="shared" si="4"/>
        <v>100</v>
      </c>
    </row>
    <row r="82" spans="1:5" ht="13.5" hidden="1" customHeight="1" x14ac:dyDescent="0.2">
      <c r="A82" s="105"/>
      <c r="B82" s="105">
        <v>18</v>
      </c>
      <c r="C82" s="105"/>
      <c r="D82" s="105">
        <v>50</v>
      </c>
      <c r="E82" s="105">
        <f t="shared" si="4"/>
        <v>150</v>
      </c>
    </row>
    <row r="83" spans="1:5" ht="13.5" hidden="1" customHeight="1" x14ac:dyDescent="0.2">
      <c r="A83" s="105"/>
      <c r="B83" s="105">
        <v>19</v>
      </c>
      <c r="C83" s="105"/>
      <c r="D83" s="105">
        <v>50</v>
      </c>
      <c r="E83" s="105">
        <f t="shared" si="4"/>
        <v>200</v>
      </c>
    </row>
    <row r="84" spans="1:5" ht="13.5" hidden="1" customHeight="1" x14ac:dyDescent="0.2">
      <c r="A84" s="105"/>
      <c r="B84" s="105">
        <v>20</v>
      </c>
      <c r="C84" s="105"/>
      <c r="D84" s="105">
        <v>50</v>
      </c>
      <c r="E84" s="105">
        <f t="shared" si="4"/>
        <v>250</v>
      </c>
    </row>
    <row r="85" spans="1:5" ht="13.5" hidden="1" customHeight="1" x14ac:dyDescent="0.2">
      <c r="A85" s="105"/>
      <c r="B85" s="105">
        <v>21</v>
      </c>
      <c r="C85" s="105"/>
      <c r="D85" s="105">
        <v>50</v>
      </c>
      <c r="E85" s="105">
        <f t="shared" si="4"/>
        <v>300</v>
      </c>
    </row>
    <row r="86" spans="1:5" ht="13.5" hidden="1" customHeight="1" x14ac:dyDescent="0.2">
      <c r="A86" s="105"/>
      <c r="B86" s="105">
        <v>22</v>
      </c>
      <c r="C86" s="105"/>
      <c r="D86" s="105"/>
      <c r="E86" s="105">
        <f t="shared" si="4"/>
        <v>300</v>
      </c>
    </row>
    <row r="87" spans="1:5" ht="13.5" hidden="1" customHeight="1" x14ac:dyDescent="0.2">
      <c r="A87" s="105"/>
      <c r="B87" s="105">
        <v>23</v>
      </c>
      <c r="C87" s="105"/>
      <c r="D87" s="105">
        <v>50</v>
      </c>
      <c r="E87" s="105">
        <f t="shared" si="4"/>
        <v>350</v>
      </c>
    </row>
    <row r="88" spans="1:5" ht="13.5" hidden="1" customHeight="1" x14ac:dyDescent="0.2">
      <c r="A88" s="105"/>
      <c r="B88" s="105">
        <v>24</v>
      </c>
      <c r="C88" s="105"/>
      <c r="D88" s="105">
        <v>50</v>
      </c>
      <c r="E88" s="105">
        <f t="shared" si="4"/>
        <v>400</v>
      </c>
    </row>
    <row r="89" spans="1:5" ht="13.5" hidden="1" customHeight="1" x14ac:dyDescent="0.2">
      <c r="A89" s="105"/>
      <c r="B89" s="105">
        <v>25</v>
      </c>
      <c r="C89" s="105"/>
      <c r="D89" s="105"/>
      <c r="E89" s="105"/>
    </row>
    <row r="90" spans="1:5" ht="13.5" hidden="1" customHeight="1" x14ac:dyDescent="0.2">
      <c r="A90" s="105"/>
      <c r="B90" s="105">
        <v>26</v>
      </c>
      <c r="C90" s="105"/>
      <c r="D90" s="105"/>
      <c r="E90" s="105"/>
    </row>
    <row r="91" spans="1:5" ht="13.5" hidden="1" customHeight="1" x14ac:dyDescent="0.2">
      <c r="A91" s="105"/>
      <c r="B91" s="105">
        <v>27</v>
      </c>
      <c r="C91" s="105"/>
      <c r="D91" s="105"/>
      <c r="E91" s="105"/>
    </row>
    <row r="92" spans="1:5" ht="13.5" hidden="1" customHeight="1" x14ac:dyDescent="0.2">
      <c r="A92" s="105"/>
      <c r="B92" s="105">
        <v>28</v>
      </c>
      <c r="C92" s="105"/>
      <c r="D92" s="105"/>
      <c r="E92" s="105"/>
    </row>
    <row r="93" spans="1:5" ht="13.5" hidden="1" customHeight="1" x14ac:dyDescent="0.2">
      <c r="A93" s="105"/>
      <c r="B93" s="105">
        <v>29</v>
      </c>
      <c r="C93" s="105"/>
      <c r="D93" s="105"/>
      <c r="E93" s="105"/>
    </row>
    <row r="94" spans="1:5" ht="13.5" hidden="1" customHeight="1" x14ac:dyDescent="0.2">
      <c r="A94" s="105"/>
      <c r="B94" s="105">
        <v>30</v>
      </c>
      <c r="C94" s="105"/>
      <c r="D94" s="105"/>
      <c r="E94" s="105"/>
    </row>
    <row r="95" spans="1:5" ht="13.5" hidden="1" customHeight="1" x14ac:dyDescent="0.2"/>
    <row r="96" spans="1:5" ht="13.5" hidden="1" customHeight="1" x14ac:dyDescent="0.2">
      <c r="A96" s="104" t="s">
        <v>171</v>
      </c>
      <c r="B96" s="105">
        <v>1</v>
      </c>
      <c r="C96" s="105"/>
      <c r="D96" s="105"/>
      <c r="E96" s="105"/>
    </row>
    <row r="97" spans="1:5" ht="13.5" hidden="1" customHeight="1" x14ac:dyDescent="0.2">
      <c r="A97" s="104"/>
      <c r="B97" s="105">
        <v>2</v>
      </c>
      <c r="C97" s="105" t="s">
        <v>168</v>
      </c>
      <c r="D97" s="105">
        <v>50</v>
      </c>
      <c r="E97" s="105">
        <v>50</v>
      </c>
    </row>
    <row r="98" spans="1:5" ht="13.5" hidden="1" customHeight="1" x14ac:dyDescent="0.2">
      <c r="A98" s="106"/>
      <c r="B98" s="105">
        <v>3</v>
      </c>
      <c r="C98" s="105"/>
      <c r="D98" s="105">
        <v>50</v>
      </c>
      <c r="E98" s="105">
        <f t="shared" ref="E98:E109" si="5">D98+E97</f>
        <v>100</v>
      </c>
    </row>
    <row r="99" spans="1:5" ht="13.5" hidden="1" customHeight="1" x14ac:dyDescent="0.2">
      <c r="A99" s="106"/>
      <c r="B99" s="105">
        <v>4</v>
      </c>
      <c r="C99" s="105"/>
      <c r="D99" s="105">
        <v>50</v>
      </c>
      <c r="E99" s="105">
        <f t="shared" si="5"/>
        <v>150</v>
      </c>
    </row>
    <row r="100" spans="1:5" ht="13.5" hidden="1" customHeight="1" x14ac:dyDescent="0.2">
      <c r="A100" s="106"/>
      <c r="B100" s="105">
        <v>5</v>
      </c>
      <c r="C100" s="105"/>
      <c r="D100" s="105">
        <v>50</v>
      </c>
      <c r="E100" s="105">
        <f t="shared" si="5"/>
        <v>200</v>
      </c>
    </row>
    <row r="101" spans="1:5" ht="13.5" hidden="1" customHeight="1" x14ac:dyDescent="0.2">
      <c r="A101" s="106"/>
      <c r="B101" s="105">
        <v>6</v>
      </c>
      <c r="C101" s="105"/>
      <c r="D101" s="105">
        <v>50</v>
      </c>
      <c r="E101" s="105">
        <f t="shared" si="5"/>
        <v>250</v>
      </c>
    </row>
    <row r="102" spans="1:5" ht="13.5" hidden="1" customHeight="1" x14ac:dyDescent="0.2">
      <c r="A102" s="106"/>
      <c r="B102" s="105">
        <v>7</v>
      </c>
      <c r="C102" s="105"/>
      <c r="D102" s="105">
        <v>50</v>
      </c>
      <c r="E102" s="105">
        <f t="shared" si="5"/>
        <v>300</v>
      </c>
    </row>
    <row r="103" spans="1:5" ht="13.5" hidden="1" customHeight="1" x14ac:dyDescent="0.2">
      <c r="A103" s="106"/>
      <c r="B103" s="105">
        <v>8</v>
      </c>
      <c r="C103" s="105"/>
      <c r="D103" s="105"/>
      <c r="E103" s="105">
        <f t="shared" si="5"/>
        <v>300</v>
      </c>
    </row>
    <row r="104" spans="1:5" ht="13.5" hidden="1" customHeight="1" x14ac:dyDescent="0.2">
      <c r="A104" s="105"/>
      <c r="B104" s="105">
        <v>9</v>
      </c>
      <c r="C104" s="105"/>
      <c r="D104" s="105">
        <v>50</v>
      </c>
      <c r="E104" s="105">
        <f t="shared" si="5"/>
        <v>350</v>
      </c>
    </row>
    <row r="105" spans="1:5" ht="13.5" hidden="1" customHeight="1" x14ac:dyDescent="0.2">
      <c r="A105" s="105"/>
      <c r="B105" s="105">
        <v>10</v>
      </c>
      <c r="C105" s="105"/>
      <c r="D105" s="105">
        <v>50</v>
      </c>
      <c r="E105" s="105">
        <f t="shared" si="5"/>
        <v>400</v>
      </c>
    </row>
    <row r="106" spans="1:5" ht="13.5" hidden="1" customHeight="1" x14ac:dyDescent="0.2">
      <c r="A106" s="105"/>
      <c r="B106" s="105">
        <v>11</v>
      </c>
      <c r="C106" s="105"/>
      <c r="D106" s="105">
        <v>50</v>
      </c>
      <c r="E106" s="105">
        <f t="shared" si="5"/>
        <v>450</v>
      </c>
    </row>
    <row r="107" spans="1:5" ht="13.5" hidden="1" customHeight="1" x14ac:dyDescent="0.2">
      <c r="A107" s="105"/>
      <c r="B107" s="105">
        <v>12</v>
      </c>
      <c r="C107" s="105"/>
      <c r="D107" s="105">
        <v>50</v>
      </c>
      <c r="E107" s="105">
        <f t="shared" si="5"/>
        <v>500</v>
      </c>
    </row>
    <row r="108" spans="1:5" ht="13.5" hidden="1" customHeight="1" x14ac:dyDescent="0.2">
      <c r="A108" s="105"/>
      <c r="B108" s="105">
        <v>13</v>
      </c>
      <c r="C108" s="105"/>
      <c r="D108" s="105">
        <v>50</v>
      </c>
      <c r="E108" s="105">
        <f t="shared" si="5"/>
        <v>550</v>
      </c>
    </row>
    <row r="109" spans="1:5" ht="13.5" hidden="1" customHeight="1" x14ac:dyDescent="0.2">
      <c r="A109" s="105"/>
      <c r="B109" s="105">
        <v>14</v>
      </c>
      <c r="C109" s="105"/>
      <c r="D109" s="105">
        <v>50</v>
      </c>
      <c r="E109" s="107">
        <f t="shared" si="5"/>
        <v>600</v>
      </c>
    </row>
    <row r="110" spans="1:5" ht="13.5" hidden="1" customHeight="1" x14ac:dyDescent="0.2">
      <c r="A110" s="105"/>
      <c r="B110" s="105">
        <v>15</v>
      </c>
      <c r="C110" s="105"/>
      <c r="D110" s="105"/>
      <c r="E110" s="105"/>
    </row>
    <row r="111" spans="1:5" ht="13.5" hidden="1" customHeight="1" x14ac:dyDescent="0.2">
      <c r="A111" s="105"/>
      <c r="B111" s="105">
        <v>16</v>
      </c>
      <c r="C111" s="105" t="s">
        <v>168</v>
      </c>
      <c r="D111" s="105">
        <v>50</v>
      </c>
      <c r="E111" s="105">
        <f t="shared" ref="E111:E120" si="6">D111+E110</f>
        <v>50</v>
      </c>
    </row>
    <row r="112" spans="1:5" ht="13.5" hidden="1" customHeight="1" x14ac:dyDescent="0.2">
      <c r="A112" s="105"/>
      <c r="B112" s="105">
        <v>17</v>
      </c>
      <c r="C112" s="105"/>
      <c r="D112" s="105">
        <v>50</v>
      </c>
      <c r="E112" s="105">
        <f t="shared" si="6"/>
        <v>100</v>
      </c>
    </row>
    <row r="113" spans="1:5" ht="13.5" hidden="1" customHeight="1" x14ac:dyDescent="0.2">
      <c r="A113" s="105"/>
      <c r="B113" s="105">
        <v>18</v>
      </c>
      <c r="C113" s="105"/>
      <c r="D113" s="105">
        <v>50</v>
      </c>
      <c r="E113" s="105">
        <f t="shared" si="6"/>
        <v>150</v>
      </c>
    </row>
    <row r="114" spans="1:5" ht="13.5" hidden="1" customHeight="1" x14ac:dyDescent="0.2">
      <c r="A114" s="105"/>
      <c r="B114" s="105">
        <v>19</v>
      </c>
      <c r="C114" s="105"/>
      <c r="D114" s="105">
        <v>50</v>
      </c>
      <c r="E114" s="105">
        <f t="shared" si="6"/>
        <v>200</v>
      </c>
    </row>
    <row r="115" spans="1:5" ht="13.5" hidden="1" customHeight="1" x14ac:dyDescent="0.2">
      <c r="A115" s="105"/>
      <c r="B115" s="105">
        <v>20</v>
      </c>
      <c r="C115" s="105"/>
      <c r="D115" s="105">
        <v>50</v>
      </c>
      <c r="E115" s="105">
        <f t="shared" si="6"/>
        <v>250</v>
      </c>
    </row>
    <row r="116" spans="1:5" ht="13.5" hidden="1" customHeight="1" x14ac:dyDescent="0.2">
      <c r="A116" s="105" t="s">
        <v>171</v>
      </c>
      <c r="B116" s="105">
        <v>21</v>
      </c>
      <c r="C116" s="105"/>
      <c r="D116" s="105">
        <v>50</v>
      </c>
      <c r="E116" s="105">
        <f t="shared" si="6"/>
        <v>300</v>
      </c>
    </row>
    <row r="117" spans="1:5" ht="13.5" hidden="1" customHeight="1" x14ac:dyDescent="0.2">
      <c r="A117" s="105"/>
      <c r="B117" s="105">
        <v>22</v>
      </c>
      <c r="C117" s="105"/>
      <c r="D117" s="105"/>
      <c r="E117" s="105">
        <f t="shared" si="6"/>
        <v>300</v>
      </c>
    </row>
    <row r="118" spans="1:5" ht="13.5" hidden="1" customHeight="1" x14ac:dyDescent="0.2">
      <c r="A118" s="105"/>
      <c r="B118" s="105">
        <v>23</v>
      </c>
      <c r="C118" s="105"/>
      <c r="D118" s="105">
        <v>50</v>
      </c>
      <c r="E118" s="105">
        <f t="shared" si="6"/>
        <v>350</v>
      </c>
    </row>
    <row r="119" spans="1:5" ht="13.5" hidden="1" customHeight="1" x14ac:dyDescent="0.2">
      <c r="A119" s="105"/>
      <c r="B119" s="105">
        <v>24</v>
      </c>
      <c r="C119" s="105"/>
      <c r="D119" s="105">
        <v>50</v>
      </c>
      <c r="E119" s="105">
        <f t="shared" si="6"/>
        <v>400</v>
      </c>
    </row>
    <row r="120" spans="1:5" ht="13.5" hidden="1" customHeight="1" x14ac:dyDescent="0.2">
      <c r="A120" s="105"/>
      <c r="B120" s="105">
        <v>25</v>
      </c>
      <c r="C120" s="105"/>
      <c r="D120" s="105">
        <v>50</v>
      </c>
      <c r="E120" s="107">
        <f t="shared" si="6"/>
        <v>450</v>
      </c>
    </row>
    <row r="121" spans="1:5" ht="13.5" hidden="1" customHeight="1" x14ac:dyDescent="0.2">
      <c r="A121" s="105"/>
      <c r="B121" s="105">
        <v>26</v>
      </c>
      <c r="C121" s="105"/>
      <c r="D121" s="105"/>
      <c r="E121" s="105"/>
    </row>
    <row r="122" spans="1:5" ht="13.5" hidden="1" customHeight="1" x14ac:dyDescent="0.2">
      <c r="A122" s="105"/>
      <c r="B122" s="105">
        <v>27</v>
      </c>
      <c r="C122" s="105"/>
      <c r="D122" s="105"/>
      <c r="E122" s="105"/>
    </row>
    <row r="123" spans="1:5" ht="13.5" hidden="1" customHeight="1" x14ac:dyDescent="0.2">
      <c r="A123" s="105"/>
      <c r="B123" s="105">
        <v>28</v>
      </c>
      <c r="C123" s="105"/>
      <c r="D123" s="105"/>
      <c r="E123" s="105"/>
    </row>
    <row r="124" spans="1:5" ht="13.5" hidden="1" customHeight="1" x14ac:dyDescent="0.2">
      <c r="A124" s="105"/>
      <c r="B124" s="105">
        <v>29</v>
      </c>
      <c r="C124" s="105"/>
      <c r="D124" s="105"/>
      <c r="E124" s="107"/>
    </row>
    <row r="125" spans="1:5" ht="13.5" hidden="1" customHeight="1" x14ac:dyDescent="0.2">
      <c r="A125" s="105"/>
      <c r="B125" s="105">
        <v>30</v>
      </c>
      <c r="C125" s="105"/>
      <c r="D125" s="105"/>
      <c r="E125" s="107"/>
    </row>
    <row r="126" spans="1:5" ht="13.5" hidden="1" customHeight="1" x14ac:dyDescent="0.2">
      <c r="A126" s="107" t="s">
        <v>171</v>
      </c>
      <c r="B126" s="105">
        <v>31</v>
      </c>
      <c r="C126" s="105"/>
      <c r="D126" s="105"/>
      <c r="E126" s="107"/>
    </row>
    <row r="127" spans="1:5" ht="13.5" hidden="1" customHeight="1" x14ac:dyDescent="0.2"/>
    <row r="128" spans="1:5" ht="13.5" hidden="1" customHeight="1" x14ac:dyDescent="0.2">
      <c r="A128" s="105"/>
      <c r="B128" s="105">
        <v>22</v>
      </c>
      <c r="C128" s="105"/>
      <c r="D128" s="105"/>
      <c r="E128" s="105"/>
    </row>
    <row r="129" spans="1:5" ht="13.5" hidden="1" customHeight="1" x14ac:dyDescent="0.2">
      <c r="A129" s="105"/>
      <c r="B129" s="105">
        <v>23</v>
      </c>
      <c r="C129" s="105"/>
      <c r="D129" s="105"/>
      <c r="E129" s="105"/>
    </row>
    <row r="130" spans="1:5" ht="13.5" hidden="1" customHeight="1" x14ac:dyDescent="0.2">
      <c r="A130" s="105"/>
      <c r="B130" s="105">
        <v>24</v>
      </c>
      <c r="C130" s="105"/>
      <c r="D130" s="105"/>
      <c r="E130" s="105"/>
    </row>
    <row r="131" spans="1:5" ht="13.5" hidden="1" customHeight="1" x14ac:dyDescent="0.2">
      <c r="A131" s="105"/>
      <c r="B131" s="105">
        <v>25</v>
      </c>
      <c r="C131" s="105"/>
      <c r="D131" s="105"/>
      <c r="E131" s="105"/>
    </row>
    <row r="132" spans="1:5" ht="13.5" hidden="1" customHeight="1" x14ac:dyDescent="0.2">
      <c r="A132" s="105"/>
      <c r="B132" s="105">
        <v>26</v>
      </c>
      <c r="C132" s="105"/>
      <c r="D132" s="105"/>
      <c r="E132" s="105"/>
    </row>
    <row r="133" spans="1:5" ht="13.5" hidden="1" customHeight="1" x14ac:dyDescent="0.2">
      <c r="A133" s="105"/>
      <c r="B133" s="105">
        <v>27</v>
      </c>
      <c r="C133" s="105"/>
      <c r="D133" s="105"/>
      <c r="E133" s="107"/>
    </row>
    <row r="134" spans="1:5" ht="13.5" hidden="1" customHeight="1" x14ac:dyDescent="0.2">
      <c r="A134" s="105"/>
      <c r="B134" s="105">
        <v>28</v>
      </c>
      <c r="C134" s="105"/>
      <c r="D134" s="105"/>
      <c r="E134" s="105"/>
    </row>
    <row r="135" spans="1:5" ht="13.5" hidden="1" customHeight="1" x14ac:dyDescent="0.2">
      <c r="A135" s="105"/>
      <c r="B135" s="105">
        <v>29</v>
      </c>
      <c r="C135" s="105"/>
      <c r="D135" s="105"/>
      <c r="E135" s="107"/>
    </row>
    <row r="136" spans="1:5" ht="13.5" hidden="1" customHeight="1" x14ac:dyDescent="0.2">
      <c r="A136" s="105"/>
      <c r="B136" s="105">
        <v>30</v>
      </c>
      <c r="C136" s="105"/>
      <c r="D136" s="105"/>
      <c r="E136" s="107"/>
    </row>
    <row r="137" spans="1:5" ht="13.5" hidden="1" customHeight="1" x14ac:dyDescent="0.2">
      <c r="A137" s="105"/>
      <c r="B137" s="105">
        <v>31</v>
      </c>
      <c r="C137" s="105"/>
      <c r="D137" s="105"/>
      <c r="E137" s="107"/>
    </row>
    <row r="138" spans="1:5" ht="13.5" hidden="1" customHeight="1" x14ac:dyDescent="0.2"/>
    <row r="139" spans="1:5" ht="13.5" hidden="1" customHeight="1" x14ac:dyDescent="0.2">
      <c r="A139" s="104" t="s">
        <v>172</v>
      </c>
      <c r="B139" s="105">
        <v>1</v>
      </c>
      <c r="C139" s="105"/>
      <c r="D139" s="105"/>
      <c r="E139" s="105"/>
    </row>
    <row r="140" spans="1:5" ht="13.5" hidden="1" customHeight="1" x14ac:dyDescent="0.2">
      <c r="A140" s="104"/>
      <c r="B140" s="105">
        <v>2</v>
      </c>
      <c r="C140" s="105" t="s">
        <v>168</v>
      </c>
      <c r="D140" s="105">
        <v>55</v>
      </c>
      <c r="E140" s="105">
        <v>50</v>
      </c>
    </row>
    <row r="141" spans="1:5" ht="13.5" hidden="1" customHeight="1" x14ac:dyDescent="0.2">
      <c r="A141" s="106"/>
      <c r="B141" s="105">
        <v>3</v>
      </c>
      <c r="C141" s="105"/>
      <c r="D141" s="105">
        <v>55</v>
      </c>
      <c r="E141" s="105">
        <f t="shared" ref="E141:E152" si="7">D141+E140</f>
        <v>105</v>
      </c>
    </row>
    <row r="142" spans="1:5" ht="13.5" hidden="1" customHeight="1" x14ac:dyDescent="0.2">
      <c r="A142" s="106"/>
      <c r="B142" s="105">
        <v>4</v>
      </c>
      <c r="C142" s="105"/>
      <c r="D142" s="105">
        <v>55</v>
      </c>
      <c r="E142" s="105">
        <f t="shared" si="7"/>
        <v>160</v>
      </c>
    </row>
    <row r="143" spans="1:5" ht="13.5" hidden="1" customHeight="1" x14ac:dyDescent="0.2">
      <c r="A143" s="106"/>
      <c r="B143" s="105">
        <v>5</v>
      </c>
      <c r="C143" s="105"/>
      <c r="D143" s="105">
        <v>55</v>
      </c>
      <c r="E143" s="105">
        <f t="shared" si="7"/>
        <v>215</v>
      </c>
    </row>
    <row r="144" spans="1:5" ht="13.5" hidden="1" customHeight="1" x14ac:dyDescent="0.2">
      <c r="A144" s="106"/>
      <c r="B144" s="105">
        <v>6</v>
      </c>
      <c r="C144" s="105"/>
      <c r="D144" s="105">
        <v>55</v>
      </c>
      <c r="E144" s="105">
        <f t="shared" si="7"/>
        <v>270</v>
      </c>
    </row>
    <row r="145" spans="1:5" ht="13.5" hidden="1" customHeight="1" x14ac:dyDescent="0.2">
      <c r="A145" s="106"/>
      <c r="B145" s="105">
        <v>7</v>
      </c>
      <c r="C145" s="105"/>
      <c r="D145" s="105">
        <v>55</v>
      </c>
      <c r="E145" s="105">
        <f t="shared" si="7"/>
        <v>325</v>
      </c>
    </row>
    <row r="146" spans="1:5" ht="13.5" hidden="1" customHeight="1" x14ac:dyDescent="0.2">
      <c r="A146" s="106"/>
      <c r="B146" s="105">
        <v>8</v>
      </c>
      <c r="C146" s="105"/>
      <c r="D146" s="105"/>
      <c r="E146" s="105">
        <f t="shared" si="7"/>
        <v>325</v>
      </c>
    </row>
    <row r="147" spans="1:5" ht="13.5" hidden="1" customHeight="1" x14ac:dyDescent="0.2">
      <c r="A147" s="105"/>
      <c r="B147" s="105">
        <v>9</v>
      </c>
      <c r="C147" s="105"/>
      <c r="D147" s="105">
        <v>55</v>
      </c>
      <c r="E147" s="105">
        <f t="shared" si="7"/>
        <v>380</v>
      </c>
    </row>
    <row r="148" spans="1:5" ht="13.5" hidden="1" customHeight="1" x14ac:dyDescent="0.2">
      <c r="A148" s="105"/>
      <c r="B148" s="105">
        <v>10</v>
      </c>
      <c r="C148" s="105"/>
      <c r="D148" s="105">
        <v>55</v>
      </c>
      <c r="E148" s="105">
        <f t="shared" si="7"/>
        <v>435</v>
      </c>
    </row>
    <row r="149" spans="1:5" ht="13.5" hidden="1" customHeight="1" x14ac:dyDescent="0.2">
      <c r="A149" s="105"/>
      <c r="B149" s="105">
        <v>11</v>
      </c>
      <c r="C149" s="105"/>
      <c r="D149" s="105"/>
      <c r="E149" s="105">
        <f t="shared" si="7"/>
        <v>435</v>
      </c>
    </row>
    <row r="150" spans="1:5" ht="13.5" hidden="1" customHeight="1" x14ac:dyDescent="0.2">
      <c r="A150" s="105"/>
      <c r="B150" s="105">
        <v>12</v>
      </c>
      <c r="C150" s="105"/>
      <c r="D150" s="105">
        <v>55</v>
      </c>
      <c r="E150" s="105">
        <f t="shared" si="7"/>
        <v>490</v>
      </c>
    </row>
    <row r="151" spans="1:5" ht="13.5" hidden="1" customHeight="1" x14ac:dyDescent="0.2">
      <c r="A151" s="105"/>
      <c r="B151" s="105">
        <v>13</v>
      </c>
      <c r="C151" s="105"/>
      <c r="D151" s="105">
        <v>55</v>
      </c>
      <c r="E151" s="105">
        <f t="shared" si="7"/>
        <v>545</v>
      </c>
    </row>
    <row r="152" spans="1:5" ht="13.5" hidden="1" customHeight="1" x14ac:dyDescent="0.2">
      <c r="A152" s="105"/>
      <c r="B152" s="105">
        <v>14</v>
      </c>
      <c r="C152" s="105"/>
      <c r="D152" s="105">
        <v>55</v>
      </c>
      <c r="E152" s="107">
        <f t="shared" si="7"/>
        <v>600</v>
      </c>
    </row>
    <row r="153" spans="1:5" ht="13.5" hidden="1" customHeight="1" x14ac:dyDescent="0.2">
      <c r="A153" s="105"/>
      <c r="B153" s="105">
        <v>15</v>
      </c>
      <c r="C153" s="105"/>
      <c r="D153" s="105"/>
      <c r="E153" s="105"/>
    </row>
    <row r="154" spans="1:5" ht="13.5" hidden="1" customHeight="1" x14ac:dyDescent="0.2">
      <c r="A154" s="105"/>
      <c r="B154" s="105">
        <v>16</v>
      </c>
      <c r="C154" s="105" t="s">
        <v>168</v>
      </c>
      <c r="D154" s="105">
        <v>50</v>
      </c>
      <c r="E154" s="105">
        <f t="shared" ref="E154:E160" si="8">D154+E153</f>
        <v>50</v>
      </c>
    </row>
    <row r="155" spans="1:5" ht="13.5" hidden="1" customHeight="1" x14ac:dyDescent="0.2">
      <c r="A155" s="105"/>
      <c r="B155" s="105">
        <v>17</v>
      </c>
      <c r="C155" s="105"/>
      <c r="D155" s="105">
        <v>55</v>
      </c>
      <c r="E155" s="105">
        <f t="shared" si="8"/>
        <v>105</v>
      </c>
    </row>
    <row r="156" spans="1:5" ht="13.5" hidden="1" customHeight="1" x14ac:dyDescent="0.2">
      <c r="A156" s="105"/>
      <c r="B156" s="105">
        <v>18</v>
      </c>
      <c r="C156" s="105"/>
      <c r="D156" s="105">
        <v>55</v>
      </c>
      <c r="E156" s="105">
        <f t="shared" si="8"/>
        <v>160</v>
      </c>
    </row>
    <row r="157" spans="1:5" ht="13.5" hidden="1" customHeight="1" x14ac:dyDescent="0.2">
      <c r="A157" s="105"/>
      <c r="B157" s="105">
        <v>19</v>
      </c>
      <c r="C157" s="105"/>
      <c r="D157" s="105">
        <v>55</v>
      </c>
      <c r="E157" s="105">
        <f t="shared" si="8"/>
        <v>215</v>
      </c>
    </row>
    <row r="158" spans="1:5" ht="13.5" hidden="1" customHeight="1" x14ac:dyDescent="0.2">
      <c r="A158" s="105"/>
      <c r="B158" s="105">
        <v>20</v>
      </c>
      <c r="C158" s="105"/>
      <c r="D158" s="105">
        <v>55</v>
      </c>
      <c r="E158" s="105">
        <f t="shared" si="8"/>
        <v>270</v>
      </c>
    </row>
    <row r="159" spans="1:5" ht="13.5" hidden="1" customHeight="1" x14ac:dyDescent="0.2">
      <c r="A159" s="105"/>
      <c r="B159" s="105">
        <v>21</v>
      </c>
      <c r="C159" s="105"/>
      <c r="D159" s="105">
        <v>55</v>
      </c>
      <c r="E159" s="105">
        <f t="shared" si="8"/>
        <v>325</v>
      </c>
    </row>
    <row r="160" spans="1:5" ht="13.5" hidden="1" customHeight="1" x14ac:dyDescent="0.2">
      <c r="A160" s="105"/>
      <c r="B160" s="105">
        <v>22</v>
      </c>
      <c r="C160" s="105"/>
      <c r="D160" s="105">
        <v>55</v>
      </c>
      <c r="E160" s="105">
        <f t="shared" si="8"/>
        <v>380</v>
      </c>
    </row>
    <row r="161" spans="1:5" ht="13.5" hidden="1" customHeight="1" x14ac:dyDescent="0.2">
      <c r="A161" s="106"/>
      <c r="B161" s="105">
        <v>23</v>
      </c>
      <c r="C161" s="105"/>
      <c r="D161" s="105"/>
      <c r="E161" s="105"/>
    </row>
    <row r="162" spans="1:5" ht="13.5" hidden="1" customHeight="1" x14ac:dyDescent="0.2">
      <c r="A162" s="105"/>
      <c r="B162" s="105">
        <v>24</v>
      </c>
      <c r="C162" s="105"/>
      <c r="D162" s="105"/>
      <c r="E162" s="107"/>
    </row>
    <row r="163" spans="1:5" ht="13.5" hidden="1" customHeight="1" x14ac:dyDescent="0.2">
      <c r="A163" s="105"/>
      <c r="B163" s="105">
        <v>25</v>
      </c>
      <c r="C163" s="105"/>
      <c r="D163" s="105"/>
      <c r="E163" s="107"/>
    </row>
    <row r="164" spans="1:5" ht="13.5" hidden="1" customHeight="1" x14ac:dyDescent="0.2">
      <c r="A164" s="105"/>
      <c r="B164" s="105">
        <v>26</v>
      </c>
      <c r="C164" s="105"/>
      <c r="D164" s="105"/>
      <c r="E164" s="105"/>
    </row>
    <row r="165" spans="1:5" ht="13.5" hidden="1" customHeight="1" x14ac:dyDescent="0.2">
      <c r="A165" s="105"/>
      <c r="B165" s="105">
        <v>27</v>
      </c>
      <c r="C165" s="105"/>
      <c r="D165" s="105"/>
      <c r="E165" s="107"/>
    </row>
    <row r="166" spans="1:5" ht="13.5" hidden="1" customHeight="1" x14ac:dyDescent="0.2">
      <c r="A166" s="105"/>
      <c r="B166" s="105">
        <v>28</v>
      </c>
      <c r="C166" s="105"/>
      <c r="D166" s="105"/>
      <c r="E166" s="105"/>
    </row>
    <row r="167" spans="1:5" ht="13.5" hidden="1" customHeight="1" x14ac:dyDescent="0.2"/>
    <row r="168" spans="1:5" ht="13.5" hidden="1" customHeight="1" x14ac:dyDescent="0.2">
      <c r="A168" s="104" t="s">
        <v>173</v>
      </c>
      <c r="B168" s="105">
        <v>1</v>
      </c>
      <c r="C168" s="105"/>
      <c r="D168" s="105"/>
      <c r="E168" s="105"/>
    </row>
    <row r="169" spans="1:5" ht="13.5" hidden="1" customHeight="1" x14ac:dyDescent="0.2">
      <c r="A169" s="104"/>
      <c r="B169" s="105">
        <v>2</v>
      </c>
      <c r="C169" s="105"/>
      <c r="D169" s="105"/>
      <c r="E169" s="105"/>
    </row>
    <row r="170" spans="1:5" ht="13.5" hidden="1" customHeight="1" x14ac:dyDescent="0.2">
      <c r="A170" s="106"/>
      <c r="B170" s="105">
        <v>3</v>
      </c>
      <c r="C170" s="105"/>
      <c r="D170" s="105"/>
      <c r="E170" s="105"/>
    </row>
    <row r="171" spans="1:5" ht="13.5" hidden="1" customHeight="1" x14ac:dyDescent="0.2">
      <c r="A171" s="106"/>
      <c r="B171" s="105">
        <v>4</v>
      </c>
      <c r="C171" s="105"/>
      <c r="D171" s="105"/>
      <c r="E171" s="105"/>
    </row>
    <row r="172" spans="1:5" ht="13.5" hidden="1" customHeight="1" x14ac:dyDescent="0.2">
      <c r="A172" s="106"/>
      <c r="B172" s="105">
        <v>5</v>
      </c>
      <c r="C172" s="105" t="s">
        <v>52</v>
      </c>
      <c r="D172" s="105">
        <v>55</v>
      </c>
      <c r="E172" s="105">
        <f t="shared" ref="E172:E188" si="9">D172+E171</f>
        <v>55</v>
      </c>
    </row>
    <row r="173" spans="1:5" ht="13.5" hidden="1" customHeight="1" x14ac:dyDescent="0.2">
      <c r="A173" s="106"/>
      <c r="B173" s="105">
        <v>6</v>
      </c>
      <c r="C173" s="105"/>
      <c r="D173" s="105">
        <v>55</v>
      </c>
      <c r="E173" s="105">
        <f t="shared" si="9"/>
        <v>110</v>
      </c>
    </row>
    <row r="174" spans="1:5" ht="13.5" hidden="1" customHeight="1" x14ac:dyDescent="0.2">
      <c r="A174" s="106"/>
      <c r="B174" s="105">
        <v>7</v>
      </c>
      <c r="C174" s="105"/>
      <c r="D174" s="105">
        <v>55</v>
      </c>
      <c r="E174" s="105">
        <f t="shared" si="9"/>
        <v>165</v>
      </c>
    </row>
    <row r="175" spans="1:5" ht="13.5" hidden="1" customHeight="1" x14ac:dyDescent="0.2">
      <c r="A175" s="106"/>
      <c r="B175" s="105">
        <v>8</v>
      </c>
      <c r="C175" s="105"/>
      <c r="D175" s="105">
        <v>55</v>
      </c>
      <c r="E175" s="105">
        <f t="shared" si="9"/>
        <v>220</v>
      </c>
    </row>
    <row r="176" spans="1:5" ht="13.5" hidden="1" customHeight="1" x14ac:dyDescent="0.2">
      <c r="A176" s="105"/>
      <c r="B176" s="105">
        <v>9</v>
      </c>
      <c r="C176" s="105"/>
      <c r="D176" s="105">
        <v>55</v>
      </c>
      <c r="E176" s="105">
        <f t="shared" si="9"/>
        <v>275</v>
      </c>
    </row>
    <row r="177" spans="1:5" ht="13.5" hidden="1" customHeight="1" x14ac:dyDescent="0.2">
      <c r="A177" s="105"/>
      <c r="B177" s="105">
        <v>10</v>
      </c>
      <c r="C177" s="105"/>
      <c r="D177" s="105">
        <v>55</v>
      </c>
      <c r="E177" s="105">
        <f t="shared" si="9"/>
        <v>330</v>
      </c>
    </row>
    <row r="178" spans="1:5" ht="13.5" hidden="1" customHeight="1" x14ac:dyDescent="0.2">
      <c r="A178" s="105"/>
      <c r="B178" s="105">
        <v>11</v>
      </c>
      <c r="C178" s="105"/>
      <c r="D178" s="105">
        <v>55</v>
      </c>
      <c r="E178" s="105">
        <f t="shared" si="9"/>
        <v>385</v>
      </c>
    </row>
    <row r="179" spans="1:5" ht="13.5" hidden="1" customHeight="1" x14ac:dyDescent="0.2">
      <c r="A179" s="105"/>
      <c r="B179" s="105">
        <v>12</v>
      </c>
      <c r="C179" s="105"/>
      <c r="D179" s="105">
        <v>55</v>
      </c>
      <c r="E179" s="105">
        <f t="shared" si="9"/>
        <v>440</v>
      </c>
    </row>
    <row r="180" spans="1:5" ht="13.5" hidden="1" customHeight="1" x14ac:dyDescent="0.2">
      <c r="A180" s="105"/>
      <c r="B180" s="105">
        <v>13</v>
      </c>
      <c r="C180" s="105"/>
      <c r="D180" s="105">
        <v>55</v>
      </c>
      <c r="E180" s="105">
        <f t="shared" si="9"/>
        <v>495</v>
      </c>
    </row>
    <row r="181" spans="1:5" ht="13.5" hidden="1" customHeight="1" x14ac:dyDescent="0.2">
      <c r="A181" s="105"/>
      <c r="B181" s="105">
        <v>14</v>
      </c>
      <c r="C181" s="105"/>
      <c r="D181" s="105">
        <v>55</v>
      </c>
      <c r="E181" s="105">
        <f t="shared" si="9"/>
        <v>550</v>
      </c>
    </row>
    <row r="182" spans="1:5" ht="13.5" hidden="1" customHeight="1" x14ac:dyDescent="0.2">
      <c r="A182" s="105"/>
      <c r="B182" s="105">
        <v>15</v>
      </c>
      <c r="C182" s="105"/>
      <c r="D182" s="105"/>
      <c r="E182" s="105">
        <f t="shared" si="9"/>
        <v>550</v>
      </c>
    </row>
    <row r="183" spans="1:5" ht="13.5" hidden="1" customHeight="1" x14ac:dyDescent="0.2">
      <c r="A183" s="105"/>
      <c r="B183" s="105">
        <v>16</v>
      </c>
      <c r="C183" s="105"/>
      <c r="D183" s="105">
        <v>55</v>
      </c>
      <c r="E183" s="105">
        <f t="shared" si="9"/>
        <v>605</v>
      </c>
    </row>
    <row r="184" spans="1:5" ht="13.5" hidden="1" customHeight="1" x14ac:dyDescent="0.2">
      <c r="A184" s="105"/>
      <c r="B184" s="105">
        <v>17</v>
      </c>
      <c r="C184" s="105"/>
      <c r="D184" s="105">
        <v>55</v>
      </c>
      <c r="E184" s="105">
        <f t="shared" si="9"/>
        <v>660</v>
      </c>
    </row>
    <row r="185" spans="1:5" ht="13.5" hidden="1" customHeight="1" x14ac:dyDescent="0.2">
      <c r="A185" s="105"/>
      <c r="B185" s="105">
        <v>18</v>
      </c>
      <c r="C185" s="105"/>
      <c r="D185" s="105">
        <v>55</v>
      </c>
      <c r="E185" s="105">
        <f t="shared" si="9"/>
        <v>715</v>
      </c>
    </row>
    <row r="186" spans="1:5" ht="13.5" hidden="1" customHeight="1" x14ac:dyDescent="0.2">
      <c r="A186" s="105"/>
      <c r="B186" s="105">
        <v>19</v>
      </c>
      <c r="C186" s="105"/>
      <c r="D186" s="105">
        <v>55</v>
      </c>
      <c r="E186" s="105">
        <f t="shared" si="9"/>
        <v>770</v>
      </c>
    </row>
    <row r="187" spans="1:5" ht="13.5" hidden="1" customHeight="1" x14ac:dyDescent="0.2">
      <c r="A187" s="105"/>
      <c r="B187" s="105">
        <v>20</v>
      </c>
      <c r="C187" s="105"/>
      <c r="D187" s="105">
        <v>55</v>
      </c>
      <c r="E187" s="105">
        <f t="shared" si="9"/>
        <v>825</v>
      </c>
    </row>
    <row r="188" spans="1:5" ht="13.5" hidden="1" customHeight="1" x14ac:dyDescent="0.2">
      <c r="A188" s="105"/>
      <c r="B188" s="105">
        <v>21</v>
      </c>
      <c r="C188" s="105"/>
      <c r="D188" s="105">
        <v>55</v>
      </c>
      <c r="E188" s="105">
        <f t="shared" si="9"/>
        <v>880</v>
      </c>
    </row>
    <row r="189" spans="1:5" ht="13.5" hidden="1" customHeight="1" x14ac:dyDescent="0.2">
      <c r="A189" s="105"/>
      <c r="B189" s="105">
        <v>22</v>
      </c>
      <c r="C189" s="105"/>
      <c r="D189" s="105"/>
      <c r="E189" s="105"/>
    </row>
    <row r="190" spans="1:5" ht="13.5" hidden="1" customHeight="1" x14ac:dyDescent="0.2">
      <c r="A190" s="105"/>
      <c r="B190" s="105">
        <v>23</v>
      </c>
      <c r="C190" s="105"/>
      <c r="D190" s="105"/>
      <c r="E190" s="105"/>
    </row>
    <row r="191" spans="1:5" ht="13.5" hidden="1" customHeight="1" x14ac:dyDescent="0.2">
      <c r="A191" s="105"/>
      <c r="B191" s="105">
        <v>24</v>
      </c>
      <c r="C191" s="105"/>
      <c r="D191" s="105"/>
      <c r="E191" s="105"/>
    </row>
    <row r="192" spans="1:5" ht="13.5" hidden="1" customHeight="1" x14ac:dyDescent="0.2">
      <c r="A192" s="105"/>
      <c r="B192" s="105">
        <v>25</v>
      </c>
      <c r="C192" s="105"/>
      <c r="D192" s="105"/>
      <c r="E192" s="105"/>
    </row>
    <row r="193" spans="1:5" ht="13.5" hidden="1" customHeight="1" x14ac:dyDescent="0.2">
      <c r="A193" s="105"/>
      <c r="B193" s="105">
        <v>26</v>
      </c>
      <c r="C193" s="105"/>
      <c r="D193" s="105"/>
      <c r="E193" s="105"/>
    </row>
    <row r="194" spans="1:5" ht="13.5" hidden="1" customHeight="1" x14ac:dyDescent="0.2">
      <c r="A194" s="105"/>
      <c r="B194" s="105">
        <v>27</v>
      </c>
      <c r="C194" s="105"/>
      <c r="D194" s="105"/>
      <c r="E194" s="105"/>
    </row>
    <row r="195" spans="1:5" ht="13.5" hidden="1" customHeight="1" x14ac:dyDescent="0.2">
      <c r="A195" s="105"/>
      <c r="B195" s="105">
        <v>28</v>
      </c>
      <c r="C195" s="105"/>
      <c r="D195" s="105"/>
      <c r="E195" s="105"/>
    </row>
    <row r="196" spans="1:5" ht="13.5" hidden="1" customHeight="1" x14ac:dyDescent="0.2">
      <c r="A196" s="105"/>
      <c r="B196" s="105">
        <v>29</v>
      </c>
      <c r="C196" s="105"/>
      <c r="D196" s="105"/>
      <c r="E196" s="105"/>
    </row>
    <row r="197" spans="1:5" ht="13.5" hidden="1" customHeight="1" x14ac:dyDescent="0.2">
      <c r="A197" s="105"/>
      <c r="B197" s="105">
        <v>30</v>
      </c>
      <c r="C197" s="105"/>
      <c r="D197" s="105"/>
      <c r="E197" s="105"/>
    </row>
    <row r="198" spans="1:5" ht="13.5" hidden="1" customHeight="1" x14ac:dyDescent="0.2">
      <c r="A198" s="105"/>
      <c r="B198" s="105">
        <v>31</v>
      </c>
      <c r="C198" s="105"/>
      <c r="D198" s="105"/>
      <c r="E198" s="105"/>
    </row>
    <row r="199" spans="1:5" ht="13.5" hidden="1" customHeight="1" x14ac:dyDescent="0.2"/>
    <row r="200" spans="1:5" ht="13.5" hidden="1" customHeight="1" x14ac:dyDescent="0.2">
      <c r="A200" s="104" t="s">
        <v>174</v>
      </c>
      <c r="B200" s="105">
        <v>1</v>
      </c>
      <c r="C200" s="105"/>
      <c r="D200" s="105"/>
      <c r="E200" s="105"/>
    </row>
    <row r="201" spans="1:5" ht="13.5" hidden="1" customHeight="1" x14ac:dyDescent="0.2">
      <c r="A201" s="104"/>
      <c r="B201" s="105">
        <v>2</v>
      </c>
      <c r="C201" s="105"/>
      <c r="D201" s="105"/>
      <c r="E201" s="105"/>
    </row>
    <row r="202" spans="1:5" ht="13.5" hidden="1" customHeight="1" x14ac:dyDescent="0.2">
      <c r="A202" s="106"/>
      <c r="B202" s="105">
        <v>3</v>
      </c>
      <c r="C202" s="105"/>
      <c r="D202" s="105"/>
      <c r="E202" s="105"/>
    </row>
    <row r="203" spans="1:5" ht="13.5" hidden="1" customHeight="1" x14ac:dyDescent="0.2">
      <c r="A203" s="106"/>
      <c r="B203" s="105">
        <v>4</v>
      </c>
      <c r="C203" s="105"/>
      <c r="D203" s="105"/>
      <c r="E203" s="105"/>
    </row>
    <row r="204" spans="1:5" ht="13.5" hidden="1" customHeight="1" x14ac:dyDescent="0.2">
      <c r="A204" s="106"/>
      <c r="B204" s="105">
        <v>5</v>
      </c>
      <c r="C204" s="105" t="s">
        <v>52</v>
      </c>
      <c r="D204" s="105">
        <v>55</v>
      </c>
      <c r="E204" s="105">
        <f t="shared" ref="E204:E220" si="10">D204+E203</f>
        <v>55</v>
      </c>
    </row>
    <row r="205" spans="1:5" ht="13.5" hidden="1" customHeight="1" x14ac:dyDescent="0.2">
      <c r="A205" s="106"/>
      <c r="B205" s="105">
        <v>6</v>
      </c>
      <c r="C205" s="105"/>
      <c r="D205" s="105">
        <v>55</v>
      </c>
      <c r="E205" s="105">
        <f t="shared" si="10"/>
        <v>110</v>
      </c>
    </row>
    <row r="206" spans="1:5" ht="13.5" hidden="1" customHeight="1" x14ac:dyDescent="0.2">
      <c r="A206" s="106"/>
      <c r="B206" s="105">
        <v>7</v>
      </c>
      <c r="C206" s="105"/>
      <c r="D206" s="105">
        <v>55</v>
      </c>
      <c r="E206" s="105">
        <f t="shared" si="10"/>
        <v>165</v>
      </c>
    </row>
    <row r="207" spans="1:5" ht="13.5" hidden="1" customHeight="1" x14ac:dyDescent="0.2">
      <c r="A207" s="106"/>
      <c r="B207" s="105">
        <v>8</v>
      </c>
      <c r="C207" s="105"/>
      <c r="D207" s="105">
        <v>55</v>
      </c>
      <c r="E207" s="105">
        <f t="shared" si="10"/>
        <v>220</v>
      </c>
    </row>
    <row r="208" spans="1:5" ht="13.5" hidden="1" customHeight="1" x14ac:dyDescent="0.2">
      <c r="A208" s="105"/>
      <c r="B208" s="105">
        <v>9</v>
      </c>
      <c r="C208" s="105"/>
      <c r="D208" s="105">
        <v>55</v>
      </c>
      <c r="E208" s="105">
        <f t="shared" si="10"/>
        <v>275</v>
      </c>
    </row>
    <row r="209" spans="1:5" ht="13.5" hidden="1" customHeight="1" x14ac:dyDescent="0.2">
      <c r="A209" s="105"/>
      <c r="B209" s="105">
        <v>10</v>
      </c>
      <c r="C209" s="105"/>
      <c r="D209" s="105">
        <v>55</v>
      </c>
      <c r="E209" s="105">
        <f t="shared" si="10"/>
        <v>330</v>
      </c>
    </row>
    <row r="210" spans="1:5" ht="13.5" hidden="1" customHeight="1" x14ac:dyDescent="0.2">
      <c r="A210" s="105"/>
      <c r="B210" s="105">
        <v>11</v>
      </c>
      <c r="C210" s="105"/>
      <c r="D210" s="105">
        <v>55</v>
      </c>
      <c r="E210" s="105">
        <f t="shared" si="10"/>
        <v>385</v>
      </c>
    </row>
    <row r="211" spans="1:5" ht="13.5" hidden="1" customHeight="1" x14ac:dyDescent="0.2">
      <c r="A211" s="105"/>
      <c r="B211" s="105">
        <v>12</v>
      </c>
      <c r="C211" s="105"/>
      <c r="D211" s="105">
        <v>55</v>
      </c>
      <c r="E211" s="105">
        <f t="shared" si="10"/>
        <v>440</v>
      </c>
    </row>
    <row r="212" spans="1:5" ht="13.5" hidden="1" customHeight="1" x14ac:dyDescent="0.2">
      <c r="A212" s="105"/>
      <c r="B212" s="105">
        <v>13</v>
      </c>
      <c r="C212" s="105"/>
      <c r="D212" s="105">
        <v>55</v>
      </c>
      <c r="E212" s="105">
        <f t="shared" si="10"/>
        <v>495</v>
      </c>
    </row>
    <row r="213" spans="1:5" ht="13.5" hidden="1" customHeight="1" x14ac:dyDescent="0.2">
      <c r="A213" s="105"/>
      <c r="B213" s="105">
        <v>14</v>
      </c>
      <c r="C213" s="105"/>
      <c r="D213" s="105">
        <v>55</v>
      </c>
      <c r="E213" s="105">
        <f t="shared" si="10"/>
        <v>550</v>
      </c>
    </row>
    <row r="214" spans="1:5" ht="13.5" hidden="1" customHeight="1" x14ac:dyDescent="0.2">
      <c r="A214" s="105"/>
      <c r="B214" s="105">
        <v>15</v>
      </c>
      <c r="C214" s="105"/>
      <c r="D214" s="105"/>
      <c r="E214" s="105">
        <f t="shared" si="10"/>
        <v>550</v>
      </c>
    </row>
    <row r="215" spans="1:5" ht="13.5" hidden="1" customHeight="1" x14ac:dyDescent="0.2">
      <c r="A215" s="105"/>
      <c r="B215" s="105">
        <v>16</v>
      </c>
      <c r="C215" s="105"/>
      <c r="D215" s="105">
        <v>55</v>
      </c>
      <c r="E215" s="105">
        <f t="shared" si="10"/>
        <v>605</v>
      </c>
    </row>
    <row r="216" spans="1:5" ht="13.5" hidden="1" customHeight="1" x14ac:dyDescent="0.2">
      <c r="A216" s="105"/>
      <c r="B216" s="105">
        <v>17</v>
      </c>
      <c r="C216" s="105"/>
      <c r="D216" s="105">
        <v>55</v>
      </c>
      <c r="E216" s="105">
        <f t="shared" si="10"/>
        <v>660</v>
      </c>
    </row>
    <row r="217" spans="1:5" ht="13.5" hidden="1" customHeight="1" x14ac:dyDescent="0.2">
      <c r="A217" s="105"/>
      <c r="B217" s="105">
        <v>18</v>
      </c>
      <c r="C217" s="105"/>
      <c r="D217" s="105">
        <v>55</v>
      </c>
      <c r="E217" s="105">
        <f t="shared" si="10"/>
        <v>715</v>
      </c>
    </row>
    <row r="218" spans="1:5" ht="13.5" hidden="1" customHeight="1" x14ac:dyDescent="0.2">
      <c r="A218" s="105"/>
      <c r="B218" s="105">
        <v>19</v>
      </c>
      <c r="C218" s="105"/>
      <c r="D218" s="105">
        <v>55</v>
      </c>
      <c r="E218" s="105">
        <f t="shared" si="10"/>
        <v>770</v>
      </c>
    </row>
    <row r="219" spans="1:5" ht="13.5" hidden="1" customHeight="1" x14ac:dyDescent="0.2">
      <c r="A219" s="105"/>
      <c r="B219" s="105">
        <v>20</v>
      </c>
      <c r="C219" s="105"/>
      <c r="D219" s="105">
        <v>55</v>
      </c>
      <c r="E219" s="105">
        <f t="shared" si="10"/>
        <v>825</v>
      </c>
    </row>
    <row r="220" spans="1:5" ht="13.5" hidden="1" customHeight="1" x14ac:dyDescent="0.2">
      <c r="A220" s="105"/>
      <c r="B220" s="105">
        <v>21</v>
      </c>
      <c r="C220" s="105"/>
      <c r="D220" s="105">
        <v>55</v>
      </c>
      <c r="E220" s="105">
        <f t="shared" si="10"/>
        <v>880</v>
      </c>
    </row>
    <row r="221" spans="1:5" ht="13.5" hidden="1" customHeight="1" x14ac:dyDescent="0.2">
      <c r="A221" s="105"/>
      <c r="B221" s="105">
        <v>22</v>
      </c>
      <c r="C221" s="105"/>
      <c r="D221" s="105">
        <v>55</v>
      </c>
      <c r="E221" s="105"/>
    </row>
    <row r="222" spans="1:5" ht="13.5" hidden="1" customHeight="1" x14ac:dyDescent="0.2">
      <c r="A222" s="105"/>
      <c r="B222" s="105">
        <v>23</v>
      </c>
      <c r="C222" s="105"/>
      <c r="D222" s="105">
        <v>55</v>
      </c>
      <c r="E222" s="105"/>
    </row>
    <row r="223" spans="1:5" ht="13.5" hidden="1" customHeight="1" x14ac:dyDescent="0.2">
      <c r="A223" s="105"/>
      <c r="B223" s="105">
        <v>24</v>
      </c>
      <c r="C223" s="105"/>
      <c r="D223" s="105">
        <v>55</v>
      </c>
      <c r="E223" s="105"/>
    </row>
    <row r="224" spans="1:5" ht="13.5" hidden="1" customHeight="1" x14ac:dyDescent="0.2">
      <c r="A224" s="105"/>
      <c r="B224" s="105">
        <v>25</v>
      </c>
      <c r="C224" s="105"/>
      <c r="D224" s="105">
        <v>55</v>
      </c>
      <c r="E224" s="105"/>
    </row>
    <row r="225" spans="1:5" ht="13.5" hidden="1" customHeight="1" x14ac:dyDescent="0.2">
      <c r="A225" s="105"/>
      <c r="B225" s="105">
        <v>26</v>
      </c>
      <c r="C225" s="105"/>
      <c r="D225" s="105">
        <v>55</v>
      </c>
      <c r="E225" s="105"/>
    </row>
    <row r="226" spans="1:5" ht="13.5" hidden="1" customHeight="1" x14ac:dyDescent="0.2">
      <c r="A226" s="105"/>
      <c r="B226" s="105">
        <v>27</v>
      </c>
      <c r="C226" s="105"/>
      <c r="D226" s="105">
        <v>55</v>
      </c>
      <c r="E226" s="107"/>
    </row>
    <row r="227" spans="1:5" ht="13.5" hidden="1" customHeight="1" x14ac:dyDescent="0.2">
      <c r="A227" s="105"/>
      <c r="B227" s="105">
        <v>28</v>
      </c>
      <c r="C227" s="105"/>
      <c r="D227" s="105">
        <v>55</v>
      </c>
      <c r="E227" s="105"/>
    </row>
    <row r="228" spans="1:5" ht="13.5" hidden="1" customHeight="1" x14ac:dyDescent="0.2">
      <c r="A228" s="105"/>
      <c r="B228" s="105">
        <v>29</v>
      </c>
      <c r="C228" s="105"/>
      <c r="D228" s="105">
        <v>55</v>
      </c>
      <c r="E228" s="105"/>
    </row>
    <row r="229" spans="1:5" ht="13.5" hidden="1" customHeight="1" x14ac:dyDescent="0.2">
      <c r="A229" s="105"/>
      <c r="B229" s="105">
        <v>30</v>
      </c>
      <c r="C229" s="105"/>
      <c r="D229" s="105">
        <v>55</v>
      </c>
      <c r="E229" s="105"/>
    </row>
    <row r="230" spans="1:5" ht="13.5" hidden="1" customHeight="1" x14ac:dyDescent="0.2"/>
    <row r="231" spans="1:5" ht="13.5" hidden="1" customHeight="1" x14ac:dyDescent="0.2">
      <c r="A231" s="104" t="s">
        <v>175</v>
      </c>
      <c r="B231" s="105">
        <v>1</v>
      </c>
      <c r="C231" s="105"/>
      <c r="D231" s="105"/>
      <c r="E231" s="105"/>
    </row>
    <row r="232" spans="1:5" ht="13.5" hidden="1" customHeight="1" x14ac:dyDescent="0.2">
      <c r="A232" s="104"/>
      <c r="B232" s="105">
        <v>2</v>
      </c>
      <c r="C232" s="105" t="s">
        <v>52</v>
      </c>
      <c r="D232" s="105">
        <v>55</v>
      </c>
      <c r="E232" s="105">
        <f t="shared" ref="E232:E238" si="11">D232+E231</f>
        <v>55</v>
      </c>
    </row>
    <row r="233" spans="1:5" ht="13.5" hidden="1" customHeight="1" x14ac:dyDescent="0.2">
      <c r="A233" s="106"/>
      <c r="B233" s="105">
        <v>3</v>
      </c>
      <c r="C233" s="105"/>
      <c r="D233" s="105">
        <v>55</v>
      </c>
      <c r="E233" s="105">
        <f t="shared" si="11"/>
        <v>110</v>
      </c>
    </row>
    <row r="234" spans="1:5" ht="13.5" hidden="1" customHeight="1" x14ac:dyDescent="0.2">
      <c r="A234" s="106"/>
      <c r="B234" s="105">
        <v>4</v>
      </c>
      <c r="C234" s="105"/>
      <c r="D234" s="105">
        <v>55</v>
      </c>
      <c r="E234" s="105">
        <f t="shared" si="11"/>
        <v>165</v>
      </c>
    </row>
    <row r="235" spans="1:5" ht="13.5" hidden="1" customHeight="1" x14ac:dyDescent="0.2">
      <c r="A235" s="106"/>
      <c r="B235" s="105">
        <v>5</v>
      </c>
      <c r="C235" s="105"/>
      <c r="D235" s="105">
        <v>55</v>
      </c>
      <c r="E235" s="105">
        <f t="shared" si="11"/>
        <v>220</v>
      </c>
    </row>
    <row r="236" spans="1:5" ht="13.5" hidden="1" customHeight="1" x14ac:dyDescent="0.2">
      <c r="A236" s="106"/>
      <c r="B236" s="105">
        <v>6</v>
      </c>
      <c r="C236" s="105"/>
      <c r="D236" s="105">
        <v>55</v>
      </c>
      <c r="E236" s="105">
        <f t="shared" si="11"/>
        <v>275</v>
      </c>
    </row>
    <row r="237" spans="1:5" ht="13.5" hidden="1" customHeight="1" x14ac:dyDescent="0.2">
      <c r="A237" s="106"/>
      <c r="B237" s="105">
        <v>7</v>
      </c>
      <c r="C237" s="105"/>
      <c r="D237" s="105">
        <v>55</v>
      </c>
      <c r="E237" s="105">
        <f t="shared" si="11"/>
        <v>330</v>
      </c>
    </row>
    <row r="238" spans="1:5" ht="13.5" hidden="1" customHeight="1" x14ac:dyDescent="0.2">
      <c r="A238" s="106"/>
      <c r="B238" s="105">
        <v>8</v>
      </c>
      <c r="C238" s="105"/>
      <c r="D238" s="105">
        <v>55</v>
      </c>
      <c r="E238" s="107">
        <f t="shared" si="11"/>
        <v>385</v>
      </c>
    </row>
    <row r="239" spans="1:5" ht="13.5" hidden="1" customHeight="1" x14ac:dyDescent="0.2">
      <c r="A239" s="105"/>
      <c r="B239" s="105">
        <v>9</v>
      </c>
      <c r="C239" s="105"/>
      <c r="D239" s="105"/>
      <c r="E239" s="105"/>
    </row>
    <row r="240" spans="1:5" ht="13.5" hidden="1" customHeight="1" x14ac:dyDescent="0.2">
      <c r="A240" s="105"/>
      <c r="B240" s="105">
        <v>10</v>
      </c>
      <c r="C240" s="105"/>
      <c r="D240" s="105"/>
      <c r="E240" s="105"/>
    </row>
    <row r="241" spans="1:5" ht="13.5" hidden="1" customHeight="1" x14ac:dyDescent="0.2">
      <c r="A241" s="105"/>
      <c r="B241" s="105">
        <v>11</v>
      </c>
      <c r="C241" s="105"/>
      <c r="D241" s="105"/>
      <c r="E241" s="105"/>
    </row>
    <row r="242" spans="1:5" ht="13.5" hidden="1" customHeight="1" x14ac:dyDescent="0.2">
      <c r="A242" s="105"/>
      <c r="B242" s="105">
        <v>12</v>
      </c>
      <c r="C242" s="105"/>
      <c r="D242" s="105"/>
      <c r="E242" s="105"/>
    </row>
    <row r="243" spans="1:5" ht="13.5" hidden="1" customHeight="1" x14ac:dyDescent="0.2">
      <c r="A243" s="105"/>
      <c r="B243" s="105">
        <v>13</v>
      </c>
      <c r="C243" s="105"/>
      <c r="D243" s="105"/>
      <c r="E243" s="105"/>
    </row>
    <row r="244" spans="1:5" ht="13.5" hidden="1" customHeight="1" x14ac:dyDescent="0.2">
      <c r="A244" s="105"/>
      <c r="B244" s="105">
        <v>14</v>
      </c>
      <c r="C244" s="105"/>
      <c r="D244" s="105"/>
      <c r="E244" s="105"/>
    </row>
    <row r="245" spans="1:5" ht="13.5" hidden="1" customHeight="1" x14ac:dyDescent="0.2">
      <c r="A245" s="105"/>
      <c r="B245" s="105">
        <v>15</v>
      </c>
      <c r="C245" s="105"/>
      <c r="D245" s="105"/>
      <c r="E245" s="105"/>
    </row>
    <row r="246" spans="1:5" ht="13.5" hidden="1" customHeight="1" x14ac:dyDescent="0.2">
      <c r="A246" s="105"/>
      <c r="B246" s="105">
        <v>16</v>
      </c>
      <c r="C246" s="105"/>
      <c r="D246" s="105"/>
      <c r="E246" s="105"/>
    </row>
    <row r="247" spans="1:5" ht="13.5" hidden="1" customHeight="1" x14ac:dyDescent="0.2">
      <c r="A247" s="105"/>
      <c r="B247" s="105">
        <v>17</v>
      </c>
      <c r="C247" s="105"/>
      <c r="D247" s="105"/>
      <c r="E247" s="105"/>
    </row>
    <row r="248" spans="1:5" ht="13.5" hidden="1" customHeight="1" x14ac:dyDescent="0.2">
      <c r="A248" s="105"/>
      <c r="B248" s="105">
        <v>18</v>
      </c>
      <c r="C248" s="105"/>
      <c r="D248" s="105"/>
      <c r="E248" s="105"/>
    </row>
    <row r="249" spans="1:5" ht="13.5" hidden="1" customHeight="1" x14ac:dyDescent="0.2">
      <c r="A249" s="105"/>
      <c r="B249" s="105">
        <v>19</v>
      </c>
      <c r="C249" s="105"/>
      <c r="D249" s="105"/>
      <c r="E249" s="105"/>
    </row>
    <row r="250" spans="1:5" ht="13.5" hidden="1" customHeight="1" x14ac:dyDescent="0.2">
      <c r="A250" s="105"/>
      <c r="B250" s="105">
        <v>20</v>
      </c>
      <c r="C250" s="105"/>
      <c r="D250" s="105"/>
      <c r="E250" s="105"/>
    </row>
    <row r="251" spans="1:5" ht="13.5" hidden="1" customHeight="1" x14ac:dyDescent="0.2">
      <c r="A251" s="105"/>
      <c r="B251" s="105">
        <v>21</v>
      </c>
      <c r="C251" s="105"/>
      <c r="D251" s="105"/>
      <c r="E251" s="105"/>
    </row>
    <row r="252" spans="1:5" ht="13.5" hidden="1" customHeight="1" x14ac:dyDescent="0.2">
      <c r="A252" s="105"/>
      <c r="B252" s="105">
        <v>22</v>
      </c>
      <c r="C252" s="105"/>
      <c r="D252" s="105">
        <v>55</v>
      </c>
      <c r="E252" s="105">
        <f>D252+E251</f>
        <v>55</v>
      </c>
    </row>
    <row r="253" spans="1:5" ht="13.5" hidden="1" customHeight="1" x14ac:dyDescent="0.2">
      <c r="A253" s="105"/>
      <c r="B253" s="105">
        <v>23</v>
      </c>
      <c r="C253" s="105"/>
      <c r="D253" s="105">
        <v>55</v>
      </c>
      <c r="E253" s="105">
        <f>D253+E252</f>
        <v>110</v>
      </c>
    </row>
    <row r="254" spans="1:5" ht="13.5" hidden="1" customHeight="1" x14ac:dyDescent="0.2">
      <c r="A254" s="105"/>
      <c r="B254" s="105">
        <v>24</v>
      </c>
      <c r="C254" s="105"/>
      <c r="D254" s="105">
        <v>55</v>
      </c>
      <c r="E254" s="105">
        <f>D254+E253</f>
        <v>165</v>
      </c>
    </row>
    <row r="255" spans="1:5" ht="13.5" hidden="1" customHeight="1" x14ac:dyDescent="0.2">
      <c r="A255" s="105" t="s">
        <v>175</v>
      </c>
      <c r="B255" s="105">
        <v>25</v>
      </c>
      <c r="C255" s="105"/>
      <c r="D255" s="105">
        <v>55</v>
      </c>
      <c r="E255" s="105">
        <f>D255+E254</f>
        <v>220</v>
      </c>
    </row>
    <row r="256" spans="1:5" ht="13.5" hidden="1" customHeight="1" x14ac:dyDescent="0.2">
      <c r="A256" s="105" t="s">
        <v>175</v>
      </c>
      <c r="B256" s="105">
        <v>26</v>
      </c>
      <c r="C256" s="105"/>
      <c r="D256" s="105"/>
      <c r="E256" s="105"/>
    </row>
    <row r="257" spans="1:5" ht="13.5" hidden="1" customHeight="1" x14ac:dyDescent="0.2">
      <c r="A257" s="105"/>
      <c r="B257" s="105">
        <v>27</v>
      </c>
      <c r="C257" s="105"/>
      <c r="D257" s="105"/>
      <c r="E257" s="105"/>
    </row>
    <row r="258" spans="1:5" ht="13.5" hidden="1" customHeight="1" x14ac:dyDescent="0.2">
      <c r="A258" s="105"/>
      <c r="B258" s="105">
        <v>28</v>
      </c>
      <c r="C258" s="105"/>
      <c r="D258" s="105"/>
      <c r="E258" s="105"/>
    </row>
    <row r="259" spans="1:5" ht="13.5" hidden="1" customHeight="1" x14ac:dyDescent="0.2">
      <c r="A259" s="105"/>
      <c r="B259" s="105">
        <v>29</v>
      </c>
      <c r="C259" s="105"/>
      <c r="D259" s="105"/>
      <c r="E259" s="105"/>
    </row>
    <row r="260" spans="1:5" ht="18" hidden="1" customHeight="1" x14ac:dyDescent="0.2">
      <c r="A260" s="105"/>
      <c r="B260" s="105">
        <v>30</v>
      </c>
      <c r="C260" s="105"/>
      <c r="D260" s="105"/>
      <c r="E260" s="105"/>
    </row>
    <row r="261" spans="1:5" ht="14.25" hidden="1" customHeight="1" x14ac:dyDescent="0.2">
      <c r="A261" s="105"/>
      <c r="B261" s="105">
        <v>31</v>
      </c>
      <c r="C261" s="105"/>
      <c r="D261" s="105"/>
      <c r="E261" s="105"/>
    </row>
    <row r="262" spans="1:5" ht="13.5" hidden="1" customHeight="1" x14ac:dyDescent="0.2"/>
    <row r="263" spans="1:5" ht="38.25" hidden="1" x14ac:dyDescent="0.2">
      <c r="A263" s="99" t="s">
        <v>4</v>
      </c>
      <c r="B263" s="99" t="s">
        <v>5</v>
      </c>
      <c r="C263" s="100" t="s">
        <v>6</v>
      </c>
      <c r="D263" s="101" t="s">
        <v>166</v>
      </c>
      <c r="E263" s="102" t="s">
        <v>31</v>
      </c>
    </row>
    <row r="264" spans="1:5" hidden="1" x14ac:dyDescent="0.2"/>
    <row r="265" spans="1:5" hidden="1" x14ac:dyDescent="0.2">
      <c r="A265" s="104" t="s">
        <v>176</v>
      </c>
      <c r="B265" s="105">
        <v>1</v>
      </c>
      <c r="C265" s="105"/>
      <c r="D265" s="105"/>
      <c r="E265" s="105"/>
    </row>
    <row r="266" spans="1:5" hidden="1" x14ac:dyDescent="0.2">
      <c r="A266" s="104"/>
      <c r="B266" s="105">
        <v>2</v>
      </c>
      <c r="C266" s="105"/>
      <c r="D266" s="105"/>
      <c r="E266" s="105"/>
    </row>
    <row r="267" spans="1:5" hidden="1" x14ac:dyDescent="0.2">
      <c r="A267" s="106"/>
      <c r="B267" s="105">
        <v>3</v>
      </c>
      <c r="C267" s="105"/>
      <c r="D267" s="105"/>
      <c r="E267" s="105"/>
    </row>
    <row r="268" spans="1:5" hidden="1" x14ac:dyDescent="0.2">
      <c r="A268" s="106"/>
      <c r="B268" s="105">
        <v>4</v>
      </c>
      <c r="C268" s="105"/>
      <c r="D268" s="105"/>
      <c r="E268" s="105"/>
    </row>
    <row r="269" spans="1:5" hidden="1" x14ac:dyDescent="0.2">
      <c r="A269" s="106"/>
      <c r="B269" s="105">
        <v>5</v>
      </c>
      <c r="C269" s="105"/>
      <c r="D269" s="105"/>
      <c r="E269" s="105"/>
    </row>
    <row r="270" spans="1:5" hidden="1" x14ac:dyDescent="0.2">
      <c r="A270" s="106"/>
      <c r="B270" s="105">
        <v>6</v>
      </c>
      <c r="C270" s="105"/>
      <c r="D270" s="105"/>
      <c r="E270" s="105"/>
    </row>
    <row r="271" spans="1:5" hidden="1" x14ac:dyDescent="0.2">
      <c r="A271" s="106"/>
      <c r="B271" s="105">
        <v>7</v>
      </c>
      <c r="C271" s="105"/>
      <c r="D271" s="105"/>
      <c r="E271" s="105"/>
    </row>
    <row r="272" spans="1:5" hidden="1" x14ac:dyDescent="0.2">
      <c r="A272" s="106"/>
      <c r="B272" s="105">
        <v>8</v>
      </c>
      <c r="C272" s="105"/>
      <c r="D272" s="105"/>
      <c r="E272" s="105"/>
    </row>
    <row r="273" spans="1:5" hidden="1" x14ac:dyDescent="0.2">
      <c r="A273" s="105"/>
      <c r="B273" s="105">
        <v>9</v>
      </c>
      <c r="C273" s="105"/>
      <c r="D273" s="105"/>
      <c r="E273" s="105"/>
    </row>
    <row r="274" spans="1:5" hidden="1" x14ac:dyDescent="0.2">
      <c r="A274" s="105"/>
      <c r="B274" s="105">
        <v>10</v>
      </c>
      <c r="C274" s="105"/>
      <c r="D274" s="105"/>
      <c r="E274" s="105"/>
    </row>
    <row r="275" spans="1:5" hidden="1" x14ac:dyDescent="0.2">
      <c r="A275" s="105"/>
      <c r="B275" s="105">
        <v>11</v>
      </c>
      <c r="C275" s="105"/>
      <c r="D275" s="105"/>
      <c r="E275" s="105"/>
    </row>
    <row r="276" spans="1:5" hidden="1" x14ac:dyDescent="0.2">
      <c r="A276" s="105"/>
      <c r="B276" s="105">
        <v>12</v>
      </c>
      <c r="C276" s="105"/>
      <c r="D276" s="105"/>
      <c r="E276" s="105"/>
    </row>
    <row r="277" spans="1:5" hidden="1" x14ac:dyDescent="0.2">
      <c r="A277" s="105"/>
      <c r="B277" s="105">
        <v>13</v>
      </c>
      <c r="C277" s="105"/>
      <c r="D277" s="105"/>
      <c r="E277" s="105"/>
    </row>
    <row r="278" spans="1:5" hidden="1" x14ac:dyDescent="0.2">
      <c r="A278" s="105"/>
      <c r="B278" s="105">
        <v>14</v>
      </c>
      <c r="C278" s="105"/>
      <c r="D278" s="105"/>
      <c r="E278" s="105"/>
    </row>
    <row r="279" spans="1:5" hidden="1" x14ac:dyDescent="0.2">
      <c r="A279" s="105"/>
      <c r="B279" s="105">
        <v>15</v>
      </c>
      <c r="C279" s="105"/>
      <c r="D279" s="105"/>
      <c r="E279" s="105"/>
    </row>
    <row r="280" spans="1:5" hidden="1" x14ac:dyDescent="0.2">
      <c r="A280" s="105"/>
      <c r="B280" s="105">
        <v>16</v>
      </c>
      <c r="C280" s="105" t="s">
        <v>52</v>
      </c>
      <c r="D280" s="105">
        <v>15</v>
      </c>
      <c r="E280" s="105">
        <f t="shared" ref="E280:E287" si="12">D280+E279</f>
        <v>15</v>
      </c>
    </row>
    <row r="281" spans="1:5" hidden="1" x14ac:dyDescent="0.2">
      <c r="A281" s="105"/>
      <c r="B281" s="105">
        <v>17</v>
      </c>
      <c r="C281" s="105"/>
      <c r="D281" s="105">
        <v>55</v>
      </c>
      <c r="E281" s="105">
        <f t="shared" si="12"/>
        <v>70</v>
      </c>
    </row>
    <row r="282" spans="1:5" hidden="1" x14ac:dyDescent="0.2">
      <c r="A282" s="105"/>
      <c r="B282" s="105">
        <v>18</v>
      </c>
      <c r="C282" s="105"/>
      <c r="D282" s="105">
        <v>55</v>
      </c>
      <c r="E282" s="105">
        <f t="shared" si="12"/>
        <v>125</v>
      </c>
    </row>
    <row r="283" spans="1:5" hidden="1" x14ac:dyDescent="0.2">
      <c r="A283" s="105"/>
      <c r="B283" s="105">
        <v>19</v>
      </c>
      <c r="C283" s="105"/>
      <c r="D283" s="105">
        <v>55</v>
      </c>
      <c r="E283" s="105">
        <f t="shared" si="12"/>
        <v>180</v>
      </c>
    </row>
    <row r="284" spans="1:5" hidden="1" x14ac:dyDescent="0.2">
      <c r="A284" s="105"/>
      <c r="B284" s="105">
        <v>20</v>
      </c>
      <c r="C284" s="105"/>
      <c r="D284" s="105">
        <v>55</v>
      </c>
      <c r="E284" s="105">
        <f t="shared" si="12"/>
        <v>235</v>
      </c>
    </row>
    <row r="285" spans="1:5" hidden="1" x14ac:dyDescent="0.2">
      <c r="A285" s="105"/>
      <c r="B285" s="105">
        <v>21</v>
      </c>
      <c r="C285" s="105"/>
      <c r="D285" s="105">
        <v>55</v>
      </c>
      <c r="E285" s="105">
        <f t="shared" si="12"/>
        <v>290</v>
      </c>
    </row>
    <row r="286" spans="1:5" hidden="1" x14ac:dyDescent="0.2">
      <c r="A286" s="105"/>
      <c r="B286" s="105">
        <v>22</v>
      </c>
      <c r="C286" s="105"/>
      <c r="D286" s="105">
        <v>55</v>
      </c>
      <c r="E286" s="105">
        <f t="shared" si="12"/>
        <v>345</v>
      </c>
    </row>
    <row r="287" spans="1:5" hidden="1" x14ac:dyDescent="0.2">
      <c r="A287" s="105"/>
      <c r="B287" s="105">
        <v>23</v>
      </c>
      <c r="C287" s="105"/>
      <c r="D287" s="105">
        <v>55</v>
      </c>
      <c r="E287" s="107">
        <f t="shared" si="12"/>
        <v>400</v>
      </c>
    </row>
    <row r="288" spans="1:5" hidden="1" x14ac:dyDescent="0.2">
      <c r="A288" s="105"/>
      <c r="B288" s="105">
        <v>24</v>
      </c>
      <c r="C288" s="105"/>
      <c r="D288" s="105"/>
      <c r="E288" s="107"/>
    </row>
    <row r="289" spans="1:12" hidden="1" x14ac:dyDescent="0.2">
      <c r="A289" s="105"/>
      <c r="B289" s="105">
        <v>25</v>
      </c>
      <c r="C289" s="105"/>
      <c r="D289" s="105"/>
      <c r="E289" s="105"/>
    </row>
    <row r="290" spans="1:12" hidden="1" x14ac:dyDescent="0.2">
      <c r="A290" s="105"/>
      <c r="B290" s="105">
        <v>26</v>
      </c>
      <c r="C290" s="105"/>
      <c r="D290" s="105"/>
      <c r="E290" s="105"/>
    </row>
    <row r="291" spans="1:12" hidden="1" x14ac:dyDescent="0.2">
      <c r="A291" s="105"/>
      <c r="B291" s="105">
        <v>27</v>
      </c>
      <c r="C291" s="105"/>
      <c r="D291" s="105"/>
      <c r="E291" s="105"/>
    </row>
    <row r="292" spans="1:12" hidden="1" x14ac:dyDescent="0.2">
      <c r="A292" s="105"/>
      <c r="B292" s="105">
        <v>28</v>
      </c>
      <c r="C292" s="105"/>
      <c r="D292" s="105"/>
      <c r="E292" s="105"/>
    </row>
    <row r="293" spans="1:12" hidden="1" x14ac:dyDescent="0.2">
      <c r="A293" s="105"/>
      <c r="B293" s="105">
        <v>29</v>
      </c>
      <c r="C293" s="105"/>
      <c r="D293" s="105"/>
      <c r="E293" s="105"/>
    </row>
    <row r="294" spans="1:12" hidden="1" x14ac:dyDescent="0.2">
      <c r="A294" s="105"/>
      <c r="B294" s="105">
        <v>30</v>
      </c>
      <c r="C294" s="105"/>
      <c r="D294" s="105"/>
      <c r="E294" s="105"/>
    </row>
    <row r="295" spans="1:12" hidden="1" x14ac:dyDescent="0.2"/>
    <row r="296" spans="1:12" ht="48" customHeight="1" x14ac:dyDescent="0.2">
      <c r="A296" s="99" t="s">
        <v>4</v>
      </c>
      <c r="B296" s="99" t="s">
        <v>5</v>
      </c>
      <c r="C296" s="100" t="s">
        <v>6</v>
      </c>
      <c r="D296" s="101" t="s">
        <v>166</v>
      </c>
      <c r="E296" s="102" t="s">
        <v>31</v>
      </c>
      <c r="F296" s="109" t="s">
        <v>8</v>
      </c>
      <c r="G296" s="110" t="s">
        <v>6</v>
      </c>
      <c r="H296" s="110" t="s">
        <v>9</v>
      </c>
      <c r="I296" s="110" t="s">
        <v>6</v>
      </c>
      <c r="J296" s="110" t="s">
        <v>177</v>
      </c>
      <c r="K296" s="110" t="s">
        <v>57</v>
      </c>
      <c r="L296" s="110" t="s">
        <v>139</v>
      </c>
    </row>
    <row r="297" spans="1:12" hidden="1" x14ac:dyDescent="0.2"/>
    <row r="298" spans="1:12" hidden="1" x14ac:dyDescent="0.2">
      <c r="A298" s="104" t="s">
        <v>178</v>
      </c>
      <c r="B298" s="105">
        <v>1</v>
      </c>
      <c r="C298" s="105"/>
      <c r="D298" s="105"/>
      <c r="E298" s="105"/>
    </row>
    <row r="299" spans="1:12" hidden="1" x14ac:dyDescent="0.2">
      <c r="A299" s="104"/>
      <c r="B299" s="105">
        <v>2</v>
      </c>
      <c r="C299" s="105"/>
      <c r="D299" s="105"/>
      <c r="E299" s="105"/>
    </row>
    <row r="300" spans="1:12" hidden="1" x14ac:dyDescent="0.2">
      <c r="A300" s="106"/>
      <c r="B300" s="105">
        <v>3</v>
      </c>
      <c r="C300" s="105"/>
      <c r="D300" s="105"/>
      <c r="E300" s="105"/>
    </row>
    <row r="301" spans="1:12" hidden="1" x14ac:dyDescent="0.2">
      <c r="A301" s="106"/>
      <c r="B301" s="105">
        <v>4</v>
      </c>
      <c r="C301" s="105" t="s">
        <v>52</v>
      </c>
      <c r="D301" s="105">
        <v>35</v>
      </c>
      <c r="E301" s="105">
        <f>D301+E300</f>
        <v>35</v>
      </c>
    </row>
    <row r="302" spans="1:12" hidden="1" x14ac:dyDescent="0.2">
      <c r="A302" s="106"/>
      <c r="B302" s="105">
        <v>5</v>
      </c>
      <c r="C302" s="105"/>
      <c r="D302" s="105">
        <v>55</v>
      </c>
      <c r="E302" s="105">
        <f>D302+E301</f>
        <v>90</v>
      </c>
    </row>
    <row r="303" spans="1:12" hidden="1" x14ac:dyDescent="0.2">
      <c r="A303" s="106"/>
      <c r="B303" s="105">
        <v>6</v>
      </c>
      <c r="C303" s="105"/>
      <c r="D303" s="105">
        <v>55</v>
      </c>
      <c r="E303" s="105">
        <f>D303+E302</f>
        <v>145</v>
      </c>
    </row>
    <row r="304" spans="1:12" hidden="1" x14ac:dyDescent="0.2">
      <c r="A304" s="106"/>
      <c r="B304" s="105">
        <v>7</v>
      </c>
      <c r="C304" s="105"/>
      <c r="D304" s="105">
        <v>55</v>
      </c>
      <c r="E304" s="105">
        <f>D304+E303</f>
        <v>200</v>
      </c>
    </row>
    <row r="305" spans="1:5" hidden="1" x14ac:dyDescent="0.2">
      <c r="A305" s="106"/>
      <c r="B305" s="105">
        <v>8</v>
      </c>
      <c r="C305" s="105"/>
      <c r="D305" s="105"/>
      <c r="E305" s="105"/>
    </row>
    <row r="306" spans="1:5" hidden="1" x14ac:dyDescent="0.2">
      <c r="A306" s="105"/>
      <c r="B306" s="105">
        <v>9</v>
      </c>
      <c r="C306" s="105"/>
      <c r="D306" s="105"/>
      <c r="E306" s="105"/>
    </row>
    <row r="307" spans="1:5" hidden="1" x14ac:dyDescent="0.2">
      <c r="A307" s="105"/>
      <c r="B307" s="105">
        <v>10</v>
      </c>
      <c r="C307" s="105"/>
      <c r="D307" s="105"/>
      <c r="E307" s="105"/>
    </row>
    <row r="308" spans="1:5" hidden="1" x14ac:dyDescent="0.2">
      <c r="A308" s="105"/>
      <c r="B308" s="105">
        <v>11</v>
      </c>
      <c r="C308" s="105"/>
      <c r="D308" s="105"/>
      <c r="E308" s="105"/>
    </row>
    <row r="309" spans="1:5" hidden="1" x14ac:dyDescent="0.2">
      <c r="A309" s="105"/>
      <c r="B309" s="105">
        <v>12</v>
      </c>
      <c r="C309" s="105"/>
      <c r="D309" s="105"/>
      <c r="E309" s="105"/>
    </row>
    <row r="310" spans="1:5" hidden="1" x14ac:dyDescent="0.2">
      <c r="A310" s="105"/>
      <c r="B310" s="105">
        <v>13</v>
      </c>
      <c r="C310" s="105"/>
      <c r="D310" s="105"/>
      <c r="E310" s="105"/>
    </row>
    <row r="311" spans="1:5" hidden="1" x14ac:dyDescent="0.2">
      <c r="A311" s="105"/>
      <c r="B311" s="105">
        <v>14</v>
      </c>
      <c r="C311" s="105"/>
      <c r="D311" s="105"/>
      <c r="E311" s="105"/>
    </row>
    <row r="312" spans="1:5" hidden="1" x14ac:dyDescent="0.2">
      <c r="A312" s="105"/>
      <c r="B312" s="105">
        <v>15</v>
      </c>
      <c r="C312" s="105"/>
      <c r="D312" s="105"/>
      <c r="E312" s="105"/>
    </row>
    <row r="313" spans="1:5" hidden="1" x14ac:dyDescent="0.2">
      <c r="A313" s="105"/>
      <c r="B313" s="105">
        <v>16</v>
      </c>
      <c r="C313" s="105"/>
      <c r="D313" s="105"/>
      <c r="E313" s="105"/>
    </row>
    <row r="314" spans="1:5" hidden="1" x14ac:dyDescent="0.2">
      <c r="A314" s="105"/>
      <c r="B314" s="105">
        <v>17</v>
      </c>
      <c r="C314" s="105"/>
      <c r="D314" s="105"/>
      <c r="E314" s="105"/>
    </row>
    <row r="315" spans="1:5" hidden="1" x14ac:dyDescent="0.2">
      <c r="A315" s="105"/>
      <c r="B315" s="105">
        <v>18</v>
      </c>
      <c r="C315" s="105"/>
      <c r="D315" s="105"/>
      <c r="E315" s="105"/>
    </row>
    <row r="316" spans="1:5" hidden="1" x14ac:dyDescent="0.2">
      <c r="A316" s="105"/>
      <c r="B316" s="105">
        <v>19</v>
      </c>
      <c r="C316" s="105"/>
      <c r="D316" s="105"/>
      <c r="E316" s="105"/>
    </row>
    <row r="317" spans="1:5" hidden="1" x14ac:dyDescent="0.2">
      <c r="A317" s="105"/>
      <c r="B317" s="105">
        <v>20</v>
      </c>
      <c r="C317" s="105"/>
      <c r="D317" s="105"/>
      <c r="E317" s="105"/>
    </row>
    <row r="318" spans="1:5" hidden="1" x14ac:dyDescent="0.2">
      <c r="A318" s="105"/>
      <c r="B318" s="105">
        <v>21</v>
      </c>
      <c r="C318" s="105"/>
      <c r="D318" s="105"/>
      <c r="E318" s="105"/>
    </row>
    <row r="319" spans="1:5" hidden="1" x14ac:dyDescent="0.2">
      <c r="A319" s="105"/>
      <c r="B319" s="105">
        <v>22</v>
      </c>
      <c r="C319" s="105"/>
      <c r="D319" s="105"/>
      <c r="E319" s="105"/>
    </row>
    <row r="320" spans="1:5" hidden="1" x14ac:dyDescent="0.2">
      <c r="A320" s="105"/>
      <c r="B320" s="105">
        <v>23</v>
      </c>
      <c r="C320" s="105" t="s">
        <v>52</v>
      </c>
      <c r="D320" s="105">
        <v>35</v>
      </c>
      <c r="E320" s="105">
        <f>D320+E319</f>
        <v>35</v>
      </c>
    </row>
    <row r="321" spans="1:5" hidden="1" x14ac:dyDescent="0.2">
      <c r="A321" s="105"/>
      <c r="B321" s="105">
        <v>24</v>
      </c>
      <c r="C321" s="105"/>
      <c r="D321" s="105">
        <v>55</v>
      </c>
      <c r="E321" s="105">
        <f>D321+E320</f>
        <v>90</v>
      </c>
    </row>
    <row r="322" spans="1:5" hidden="1" x14ac:dyDescent="0.2">
      <c r="A322" s="105"/>
      <c r="B322" s="105">
        <v>25</v>
      </c>
      <c r="C322" s="105"/>
      <c r="D322" s="105">
        <v>55</v>
      </c>
      <c r="E322" s="105">
        <f>D322+E321</f>
        <v>145</v>
      </c>
    </row>
    <row r="323" spans="1:5" hidden="1" x14ac:dyDescent="0.2">
      <c r="A323" s="107" t="s">
        <v>178</v>
      </c>
      <c r="B323" s="105">
        <v>26</v>
      </c>
      <c r="C323" s="105"/>
      <c r="D323" s="105"/>
      <c r="E323" s="107"/>
    </row>
    <row r="324" spans="1:5" hidden="1" x14ac:dyDescent="0.2">
      <c r="A324" s="105"/>
      <c r="B324" s="105">
        <v>27</v>
      </c>
      <c r="C324" s="105"/>
      <c r="D324" s="105"/>
      <c r="E324" s="105"/>
    </row>
    <row r="325" spans="1:5" hidden="1" x14ac:dyDescent="0.2">
      <c r="A325" s="105"/>
      <c r="B325" s="105">
        <v>28</v>
      </c>
      <c r="C325" s="105"/>
      <c r="D325" s="105"/>
      <c r="E325" s="105"/>
    </row>
    <row r="326" spans="1:5" hidden="1" x14ac:dyDescent="0.2">
      <c r="A326" s="105"/>
      <c r="B326" s="105">
        <v>29</v>
      </c>
      <c r="C326" s="105"/>
      <c r="D326" s="105"/>
      <c r="E326" s="105"/>
    </row>
    <row r="327" spans="1:5" hidden="1" x14ac:dyDescent="0.2">
      <c r="A327" s="105"/>
      <c r="B327" s="105">
        <v>30</v>
      </c>
      <c r="C327" s="105"/>
      <c r="D327" s="105"/>
      <c r="E327" s="105"/>
    </row>
    <row r="328" spans="1:5" hidden="1" x14ac:dyDescent="0.2">
      <c r="A328" s="105"/>
      <c r="B328" s="105">
        <v>31</v>
      </c>
      <c r="C328" s="105"/>
      <c r="D328" s="105"/>
      <c r="E328" s="105"/>
    </row>
    <row r="329" spans="1:5" hidden="1" x14ac:dyDescent="0.2"/>
    <row r="330" spans="1:5" hidden="1" x14ac:dyDescent="0.2">
      <c r="A330" s="104" t="s">
        <v>179</v>
      </c>
      <c r="B330" s="105">
        <v>1</v>
      </c>
      <c r="C330" s="105"/>
      <c r="D330" s="105"/>
      <c r="E330" s="105"/>
    </row>
    <row r="331" spans="1:5" hidden="1" x14ac:dyDescent="0.2">
      <c r="A331" s="104"/>
      <c r="B331" s="105">
        <v>2</v>
      </c>
      <c r="C331" s="105"/>
      <c r="D331" s="105"/>
      <c r="E331" s="105"/>
    </row>
    <row r="332" spans="1:5" hidden="1" x14ac:dyDescent="0.2">
      <c r="A332" s="106"/>
      <c r="B332" s="105">
        <v>3</v>
      </c>
      <c r="C332" s="105"/>
      <c r="D332" s="105"/>
      <c r="E332" s="105"/>
    </row>
    <row r="333" spans="1:5" hidden="1" x14ac:dyDescent="0.2">
      <c r="A333" s="106"/>
      <c r="B333" s="105">
        <v>4</v>
      </c>
      <c r="C333" s="105"/>
      <c r="D333" s="105"/>
      <c r="E333" s="105"/>
    </row>
    <row r="334" spans="1:5" hidden="1" x14ac:dyDescent="0.2">
      <c r="A334" s="106"/>
      <c r="B334" s="105">
        <v>5</v>
      </c>
      <c r="C334" s="105"/>
      <c r="D334" s="105"/>
      <c r="E334" s="105"/>
    </row>
    <row r="335" spans="1:5" hidden="1" x14ac:dyDescent="0.2">
      <c r="A335" s="106"/>
      <c r="B335" s="105">
        <v>6</v>
      </c>
      <c r="C335" s="105"/>
      <c r="D335" s="105"/>
      <c r="E335" s="105"/>
    </row>
    <row r="336" spans="1:5" hidden="1" x14ac:dyDescent="0.2">
      <c r="A336" s="106"/>
      <c r="B336" s="105">
        <v>7</v>
      </c>
      <c r="C336" s="105"/>
      <c r="D336" s="105"/>
      <c r="E336" s="105"/>
    </row>
    <row r="337" spans="1:5" hidden="1" x14ac:dyDescent="0.2">
      <c r="A337" s="106"/>
      <c r="B337" s="105">
        <v>8</v>
      </c>
      <c r="C337" s="105"/>
      <c r="D337" s="105"/>
      <c r="E337" s="105"/>
    </row>
    <row r="338" spans="1:5" hidden="1" x14ac:dyDescent="0.2">
      <c r="A338" s="105"/>
      <c r="B338" s="105">
        <v>9</v>
      </c>
      <c r="C338" s="105" t="s">
        <v>52</v>
      </c>
      <c r="D338" s="105">
        <v>30</v>
      </c>
      <c r="E338" s="105">
        <f t="shared" ref="E338:E352" si="13">D338+E337</f>
        <v>30</v>
      </c>
    </row>
    <row r="339" spans="1:5" hidden="1" x14ac:dyDescent="0.2">
      <c r="A339" s="105"/>
      <c r="B339" s="105">
        <v>10</v>
      </c>
      <c r="C339" s="105"/>
      <c r="D339" s="105">
        <v>55</v>
      </c>
      <c r="E339" s="105">
        <f t="shared" si="13"/>
        <v>85</v>
      </c>
    </row>
    <row r="340" spans="1:5" hidden="1" x14ac:dyDescent="0.2">
      <c r="A340" s="105"/>
      <c r="B340" s="105">
        <v>11</v>
      </c>
      <c r="C340" s="105"/>
      <c r="D340" s="105">
        <v>55</v>
      </c>
      <c r="E340" s="105">
        <f t="shared" si="13"/>
        <v>140</v>
      </c>
    </row>
    <row r="341" spans="1:5" hidden="1" x14ac:dyDescent="0.2">
      <c r="A341" s="105"/>
      <c r="B341" s="105">
        <v>12</v>
      </c>
      <c r="C341" s="105"/>
      <c r="D341" s="105">
        <v>55</v>
      </c>
      <c r="E341" s="105">
        <f t="shared" si="13"/>
        <v>195</v>
      </c>
    </row>
    <row r="342" spans="1:5" hidden="1" x14ac:dyDescent="0.2">
      <c r="A342" s="105"/>
      <c r="B342" s="105">
        <v>13</v>
      </c>
      <c r="C342" s="105"/>
      <c r="D342" s="105">
        <v>55</v>
      </c>
      <c r="E342" s="105">
        <f t="shared" si="13"/>
        <v>250</v>
      </c>
    </row>
    <row r="343" spans="1:5" hidden="1" x14ac:dyDescent="0.2">
      <c r="A343" s="105"/>
      <c r="B343" s="105">
        <v>14</v>
      </c>
      <c r="C343" s="105"/>
      <c r="D343" s="105">
        <v>55</v>
      </c>
      <c r="E343" s="105">
        <f t="shared" si="13"/>
        <v>305</v>
      </c>
    </row>
    <row r="344" spans="1:5" hidden="1" x14ac:dyDescent="0.2">
      <c r="A344" s="105"/>
      <c r="B344" s="105">
        <v>15</v>
      </c>
      <c r="C344" s="105"/>
      <c r="D344" s="105">
        <v>55</v>
      </c>
      <c r="E344" s="105">
        <f t="shared" si="13"/>
        <v>360</v>
      </c>
    </row>
    <row r="345" spans="1:5" hidden="1" x14ac:dyDescent="0.2">
      <c r="A345" s="105"/>
      <c r="B345" s="105">
        <v>16</v>
      </c>
      <c r="C345" s="105"/>
      <c r="D345" s="105">
        <v>55</v>
      </c>
      <c r="E345" s="105">
        <f t="shared" si="13"/>
        <v>415</v>
      </c>
    </row>
    <row r="346" spans="1:5" hidden="1" x14ac:dyDescent="0.2">
      <c r="A346" s="105"/>
      <c r="B346" s="105">
        <v>17</v>
      </c>
      <c r="C346" s="105"/>
      <c r="D346" s="105">
        <v>55</v>
      </c>
      <c r="E346" s="105">
        <f t="shared" si="13"/>
        <v>470</v>
      </c>
    </row>
    <row r="347" spans="1:5" hidden="1" x14ac:dyDescent="0.2">
      <c r="A347" s="105"/>
      <c r="B347" s="105">
        <v>18</v>
      </c>
      <c r="C347" s="105"/>
      <c r="D347" s="105">
        <v>55</v>
      </c>
      <c r="E347" s="105">
        <f t="shared" si="13"/>
        <v>525</v>
      </c>
    </row>
    <row r="348" spans="1:5" hidden="1" x14ac:dyDescent="0.2">
      <c r="A348" s="105"/>
      <c r="B348" s="105">
        <v>19</v>
      </c>
      <c r="C348" s="105"/>
      <c r="D348" s="105">
        <v>55</v>
      </c>
      <c r="E348" s="105">
        <f t="shared" si="13"/>
        <v>580</v>
      </c>
    </row>
    <row r="349" spans="1:5" hidden="1" x14ac:dyDescent="0.2">
      <c r="A349" s="105"/>
      <c r="B349" s="105">
        <v>20</v>
      </c>
      <c r="C349" s="105"/>
      <c r="D349" s="105">
        <v>55</v>
      </c>
      <c r="E349" s="105">
        <f t="shared" si="13"/>
        <v>635</v>
      </c>
    </row>
    <row r="350" spans="1:5" hidden="1" x14ac:dyDescent="0.2">
      <c r="A350" s="105"/>
      <c r="B350" s="105">
        <v>21</v>
      </c>
      <c r="C350" s="105"/>
      <c r="D350" s="105">
        <v>55</v>
      </c>
      <c r="E350" s="105">
        <f t="shared" si="13"/>
        <v>690</v>
      </c>
    </row>
    <row r="351" spans="1:5" hidden="1" x14ac:dyDescent="0.2">
      <c r="A351" s="105"/>
      <c r="B351" s="105">
        <v>22</v>
      </c>
      <c r="C351" s="105"/>
      <c r="D351" s="105">
        <v>55</v>
      </c>
      <c r="E351" s="105">
        <f t="shared" si="13"/>
        <v>745</v>
      </c>
    </row>
    <row r="352" spans="1:5" hidden="1" x14ac:dyDescent="0.2">
      <c r="A352" s="105"/>
      <c r="B352" s="105">
        <v>23</v>
      </c>
      <c r="C352" s="105"/>
      <c r="D352" s="105">
        <v>55</v>
      </c>
      <c r="E352" s="105">
        <f t="shared" si="13"/>
        <v>800</v>
      </c>
    </row>
    <row r="353" spans="1:5" hidden="1" x14ac:dyDescent="0.2">
      <c r="A353" s="105"/>
      <c r="B353" s="105">
        <v>24</v>
      </c>
      <c r="C353" s="105"/>
      <c r="D353" s="105"/>
      <c r="E353" s="105"/>
    </row>
    <row r="354" spans="1:5" hidden="1" x14ac:dyDescent="0.2">
      <c r="A354" s="105"/>
      <c r="B354" s="105">
        <v>25</v>
      </c>
      <c r="C354" s="105"/>
      <c r="D354" s="105"/>
      <c r="E354" s="105"/>
    </row>
    <row r="355" spans="1:5" hidden="1" x14ac:dyDescent="0.2">
      <c r="A355" s="105" t="s">
        <v>179</v>
      </c>
      <c r="B355" s="105">
        <v>26</v>
      </c>
      <c r="C355" s="105"/>
      <c r="D355" s="105"/>
      <c r="E355" s="107"/>
    </row>
    <row r="356" spans="1:5" hidden="1" x14ac:dyDescent="0.2">
      <c r="A356" s="105"/>
      <c r="B356" s="105">
        <v>27</v>
      </c>
      <c r="C356" s="105"/>
      <c r="D356" s="105"/>
      <c r="E356" s="107"/>
    </row>
    <row r="357" spans="1:5" hidden="1" x14ac:dyDescent="0.2">
      <c r="A357" s="105"/>
      <c r="B357" s="105">
        <v>28</v>
      </c>
      <c r="C357" s="105"/>
      <c r="D357" s="105"/>
      <c r="E357" s="107"/>
    </row>
    <row r="358" spans="1:5" hidden="1" x14ac:dyDescent="0.2">
      <c r="A358" s="105"/>
      <c r="B358" s="105">
        <v>29</v>
      </c>
      <c r="C358" s="105"/>
      <c r="D358" s="105"/>
      <c r="E358" s="107"/>
    </row>
    <row r="359" spans="1:5" hidden="1" x14ac:dyDescent="0.2">
      <c r="A359" s="105"/>
      <c r="B359" s="105">
        <v>30</v>
      </c>
      <c r="C359" s="105"/>
      <c r="D359" s="105"/>
      <c r="E359" s="107"/>
    </row>
    <row r="360" spans="1:5" hidden="1" x14ac:dyDescent="0.2">
      <c r="A360" s="105"/>
      <c r="B360" s="105">
        <v>31</v>
      </c>
      <c r="C360" s="105"/>
      <c r="D360" s="105"/>
      <c r="E360" s="107"/>
    </row>
    <row r="361" spans="1:5" hidden="1" x14ac:dyDescent="0.2"/>
    <row r="362" spans="1:5" hidden="1" x14ac:dyDescent="0.2">
      <c r="A362" s="104" t="s">
        <v>180</v>
      </c>
      <c r="B362" s="105">
        <v>1</v>
      </c>
      <c r="C362" s="105"/>
      <c r="D362" s="105"/>
      <c r="E362" s="105"/>
    </row>
    <row r="363" spans="1:5" hidden="1" x14ac:dyDescent="0.2">
      <c r="A363" s="104"/>
      <c r="B363" s="105">
        <v>2</v>
      </c>
      <c r="C363" s="105"/>
      <c r="D363" s="105"/>
      <c r="E363" s="105"/>
    </row>
    <row r="364" spans="1:5" hidden="1" x14ac:dyDescent="0.2">
      <c r="A364" s="106"/>
      <c r="B364" s="105">
        <v>3</v>
      </c>
      <c r="C364" s="105"/>
      <c r="D364" s="105"/>
      <c r="E364" s="105"/>
    </row>
    <row r="365" spans="1:5" hidden="1" x14ac:dyDescent="0.2">
      <c r="A365" s="106"/>
      <c r="B365" s="105">
        <v>4</v>
      </c>
      <c r="C365" s="105" t="s">
        <v>52</v>
      </c>
      <c r="D365" s="105">
        <v>30</v>
      </c>
      <c r="E365" s="105">
        <f t="shared" ref="E365:E375" si="14">D365+E364</f>
        <v>30</v>
      </c>
    </row>
    <row r="366" spans="1:5" hidden="1" x14ac:dyDescent="0.2">
      <c r="A366" s="106"/>
      <c r="B366" s="105">
        <v>5</v>
      </c>
      <c r="C366" s="105"/>
      <c r="D366" s="105">
        <v>55</v>
      </c>
      <c r="E366" s="105">
        <f t="shared" si="14"/>
        <v>85</v>
      </c>
    </row>
    <row r="367" spans="1:5" hidden="1" x14ac:dyDescent="0.2">
      <c r="A367" s="106"/>
      <c r="B367" s="105">
        <v>6</v>
      </c>
      <c r="C367" s="105"/>
      <c r="D367" s="105">
        <v>55</v>
      </c>
      <c r="E367" s="105">
        <f t="shared" si="14"/>
        <v>140</v>
      </c>
    </row>
    <row r="368" spans="1:5" hidden="1" x14ac:dyDescent="0.2">
      <c r="A368" s="106"/>
      <c r="B368" s="105">
        <v>7</v>
      </c>
      <c r="C368" s="105"/>
      <c r="D368" s="105">
        <v>55</v>
      </c>
      <c r="E368" s="105">
        <f t="shared" si="14"/>
        <v>195</v>
      </c>
    </row>
    <row r="369" spans="1:5" hidden="1" x14ac:dyDescent="0.2">
      <c r="A369" s="106"/>
      <c r="B369" s="105">
        <v>8</v>
      </c>
      <c r="C369" s="105"/>
      <c r="D369" s="105">
        <v>55</v>
      </c>
      <c r="E369" s="105">
        <f t="shared" si="14"/>
        <v>250</v>
      </c>
    </row>
    <row r="370" spans="1:5" hidden="1" x14ac:dyDescent="0.2">
      <c r="A370" s="105"/>
      <c r="B370" s="105">
        <v>9</v>
      </c>
      <c r="C370" s="105"/>
      <c r="D370" s="105">
        <v>55</v>
      </c>
      <c r="E370" s="105">
        <f t="shared" si="14"/>
        <v>305</v>
      </c>
    </row>
    <row r="371" spans="1:5" hidden="1" x14ac:dyDescent="0.2">
      <c r="A371" s="105"/>
      <c r="B371" s="105">
        <v>10</v>
      </c>
      <c r="C371" s="105"/>
      <c r="D371" s="105">
        <v>55</v>
      </c>
      <c r="E371" s="105">
        <f t="shared" si="14"/>
        <v>360</v>
      </c>
    </row>
    <row r="372" spans="1:5" hidden="1" x14ac:dyDescent="0.2">
      <c r="A372" s="105"/>
      <c r="B372" s="105">
        <v>11</v>
      </c>
      <c r="C372" s="105"/>
      <c r="D372" s="105">
        <v>55</v>
      </c>
      <c r="E372" s="105">
        <f t="shared" si="14"/>
        <v>415</v>
      </c>
    </row>
    <row r="373" spans="1:5" hidden="1" x14ac:dyDescent="0.2">
      <c r="A373" s="105"/>
      <c r="B373" s="105">
        <v>12</v>
      </c>
      <c r="C373" s="105"/>
      <c r="D373" s="105">
        <v>55</v>
      </c>
      <c r="E373" s="105">
        <f t="shared" si="14"/>
        <v>470</v>
      </c>
    </row>
    <row r="374" spans="1:5" hidden="1" x14ac:dyDescent="0.2">
      <c r="A374" s="105"/>
      <c r="B374" s="105">
        <v>13</v>
      </c>
      <c r="C374" s="105"/>
      <c r="D374" s="105">
        <v>55</v>
      </c>
      <c r="E374" s="105">
        <f t="shared" si="14"/>
        <v>525</v>
      </c>
    </row>
    <row r="375" spans="1:5" hidden="1" x14ac:dyDescent="0.2">
      <c r="A375" s="105"/>
      <c r="B375" s="105">
        <v>14</v>
      </c>
      <c r="C375" s="105"/>
      <c r="D375" s="105">
        <v>55</v>
      </c>
      <c r="E375" s="105">
        <f t="shared" si="14"/>
        <v>580</v>
      </c>
    </row>
    <row r="376" spans="1:5" hidden="1" x14ac:dyDescent="0.2">
      <c r="A376" s="105"/>
      <c r="B376" s="105">
        <v>15</v>
      </c>
      <c r="C376" s="105"/>
      <c r="D376" s="105"/>
      <c r="E376" s="105"/>
    </row>
    <row r="377" spans="1:5" hidden="1" x14ac:dyDescent="0.2">
      <c r="A377" s="105"/>
      <c r="B377" s="105">
        <v>16</v>
      </c>
      <c r="C377" s="105"/>
      <c r="D377" s="105"/>
      <c r="E377" s="105"/>
    </row>
    <row r="378" spans="1:5" hidden="1" x14ac:dyDescent="0.2">
      <c r="A378" s="105"/>
      <c r="B378" s="105">
        <v>17</v>
      </c>
      <c r="C378" s="105"/>
      <c r="D378" s="105"/>
      <c r="E378" s="105"/>
    </row>
    <row r="379" spans="1:5" hidden="1" x14ac:dyDescent="0.2">
      <c r="A379" s="105"/>
      <c r="B379" s="105">
        <v>18</v>
      </c>
      <c r="C379" s="105"/>
      <c r="D379" s="105"/>
      <c r="E379" s="105"/>
    </row>
    <row r="380" spans="1:5" hidden="1" x14ac:dyDescent="0.2">
      <c r="A380" s="105"/>
      <c r="B380" s="105">
        <v>19</v>
      </c>
      <c r="C380" s="105"/>
      <c r="D380" s="105"/>
      <c r="E380" s="105"/>
    </row>
    <row r="381" spans="1:5" hidden="1" x14ac:dyDescent="0.2">
      <c r="A381" s="105"/>
      <c r="B381" s="105">
        <v>20</v>
      </c>
      <c r="C381" s="105"/>
      <c r="D381" s="105"/>
      <c r="E381" s="105"/>
    </row>
    <row r="382" spans="1:5" hidden="1" x14ac:dyDescent="0.2">
      <c r="A382" s="105"/>
      <c r="B382" s="105">
        <v>21</v>
      </c>
      <c r="C382" s="105"/>
      <c r="D382" s="105"/>
      <c r="E382" s="105"/>
    </row>
    <row r="383" spans="1:5" hidden="1" x14ac:dyDescent="0.2">
      <c r="A383" s="105"/>
      <c r="B383" s="105">
        <v>22</v>
      </c>
      <c r="C383" s="105"/>
      <c r="D383" s="105"/>
      <c r="E383" s="105"/>
    </row>
    <row r="384" spans="1:5" hidden="1" x14ac:dyDescent="0.2">
      <c r="A384" s="105"/>
      <c r="B384" s="105">
        <v>23</v>
      </c>
      <c r="C384" s="105" t="s">
        <v>52</v>
      </c>
      <c r="D384" s="105">
        <v>30</v>
      </c>
      <c r="E384" s="105">
        <f t="shared" ref="E384:E390" si="15">D384+E383</f>
        <v>30</v>
      </c>
    </row>
    <row r="385" spans="1:5" hidden="1" x14ac:dyDescent="0.2">
      <c r="A385" s="105"/>
      <c r="B385" s="105">
        <v>24</v>
      </c>
      <c r="C385" s="105"/>
      <c r="D385" s="105">
        <v>55</v>
      </c>
      <c r="E385" s="105">
        <f t="shared" si="15"/>
        <v>85</v>
      </c>
    </row>
    <row r="386" spans="1:5" hidden="1" x14ac:dyDescent="0.2">
      <c r="A386" s="105"/>
      <c r="B386" s="105">
        <v>25</v>
      </c>
      <c r="C386" s="105"/>
      <c r="D386" s="105">
        <v>55</v>
      </c>
      <c r="E386" s="105">
        <f t="shared" si="15"/>
        <v>140</v>
      </c>
    </row>
    <row r="387" spans="1:5" hidden="1" x14ac:dyDescent="0.2">
      <c r="A387" s="105"/>
      <c r="B387" s="105">
        <v>26</v>
      </c>
      <c r="C387" s="105"/>
      <c r="D387" s="105">
        <v>55</v>
      </c>
      <c r="E387" s="105">
        <f t="shared" si="15"/>
        <v>195</v>
      </c>
    </row>
    <row r="388" spans="1:5" hidden="1" x14ac:dyDescent="0.2">
      <c r="A388" s="105"/>
      <c r="B388" s="105">
        <v>27</v>
      </c>
      <c r="C388" s="105"/>
      <c r="D388" s="105">
        <v>55</v>
      </c>
      <c r="E388" s="105">
        <f t="shared" si="15"/>
        <v>250</v>
      </c>
    </row>
    <row r="389" spans="1:5" hidden="1" x14ac:dyDescent="0.2">
      <c r="A389" s="105"/>
      <c r="B389" s="105">
        <v>28</v>
      </c>
      <c r="C389" s="105"/>
      <c r="D389" s="105">
        <v>55</v>
      </c>
      <c r="E389" s="105">
        <f t="shared" si="15"/>
        <v>305</v>
      </c>
    </row>
    <row r="390" spans="1:5" hidden="1" x14ac:dyDescent="0.2">
      <c r="A390" s="105"/>
      <c r="B390" s="105">
        <v>29</v>
      </c>
      <c r="C390" s="105"/>
      <c r="D390" s="105">
        <v>55</v>
      </c>
      <c r="E390" s="105">
        <f t="shared" si="15"/>
        <v>360</v>
      </c>
    </row>
    <row r="391" spans="1:5" hidden="1" x14ac:dyDescent="0.2">
      <c r="A391" s="105"/>
      <c r="B391" s="105">
        <v>30</v>
      </c>
      <c r="C391" s="105"/>
      <c r="D391" s="105"/>
      <c r="E391" s="107"/>
    </row>
    <row r="392" spans="1:5" hidden="1" x14ac:dyDescent="0.2"/>
    <row r="393" spans="1:5" hidden="1" x14ac:dyDescent="0.2">
      <c r="A393" s="104" t="s">
        <v>181</v>
      </c>
      <c r="B393" s="105">
        <v>1</v>
      </c>
      <c r="C393" s="105"/>
      <c r="D393" s="105"/>
      <c r="E393" s="105"/>
    </row>
    <row r="394" spans="1:5" hidden="1" x14ac:dyDescent="0.2">
      <c r="A394" s="104"/>
      <c r="B394" s="105">
        <v>2</v>
      </c>
      <c r="C394" s="105"/>
      <c r="D394" s="105"/>
      <c r="E394" s="105"/>
    </row>
    <row r="395" spans="1:5" hidden="1" x14ac:dyDescent="0.2">
      <c r="A395" s="106"/>
      <c r="B395" s="105">
        <v>3</v>
      </c>
      <c r="C395" s="105"/>
      <c r="D395" s="105"/>
      <c r="E395" s="105"/>
    </row>
    <row r="396" spans="1:5" hidden="1" x14ac:dyDescent="0.2">
      <c r="A396" s="106"/>
      <c r="B396" s="105">
        <v>4</v>
      </c>
      <c r="C396" s="105" t="s">
        <v>52</v>
      </c>
      <c r="D396" s="105">
        <v>30</v>
      </c>
      <c r="E396" s="105">
        <f t="shared" ref="E396:E406" si="16">D396+E395</f>
        <v>30</v>
      </c>
    </row>
    <row r="397" spans="1:5" hidden="1" x14ac:dyDescent="0.2">
      <c r="A397" s="106"/>
      <c r="B397" s="105">
        <v>5</v>
      </c>
      <c r="C397" s="105"/>
      <c r="D397" s="105">
        <v>55</v>
      </c>
      <c r="E397" s="105">
        <f t="shared" si="16"/>
        <v>85</v>
      </c>
    </row>
    <row r="398" spans="1:5" hidden="1" x14ac:dyDescent="0.2">
      <c r="A398" s="106"/>
      <c r="B398" s="105">
        <v>6</v>
      </c>
      <c r="C398" s="105"/>
      <c r="D398" s="105">
        <v>55</v>
      </c>
      <c r="E398" s="105">
        <f t="shared" si="16"/>
        <v>140</v>
      </c>
    </row>
    <row r="399" spans="1:5" hidden="1" x14ac:dyDescent="0.2">
      <c r="A399" s="106"/>
      <c r="B399" s="105">
        <v>7</v>
      </c>
      <c r="C399" s="105"/>
      <c r="D399" s="105">
        <v>55</v>
      </c>
      <c r="E399" s="105">
        <f t="shared" si="16"/>
        <v>195</v>
      </c>
    </row>
    <row r="400" spans="1:5" hidden="1" x14ac:dyDescent="0.2">
      <c r="A400" s="106"/>
      <c r="B400" s="105">
        <v>8</v>
      </c>
      <c r="C400" s="105"/>
      <c r="D400" s="105">
        <v>55</v>
      </c>
      <c r="E400" s="105">
        <f t="shared" si="16"/>
        <v>250</v>
      </c>
    </row>
    <row r="401" spans="1:5" hidden="1" x14ac:dyDescent="0.2">
      <c r="A401" s="105"/>
      <c r="B401" s="105">
        <v>9</v>
      </c>
      <c r="C401" s="105"/>
      <c r="D401" s="105">
        <v>55</v>
      </c>
      <c r="E401" s="105">
        <f t="shared" si="16"/>
        <v>305</v>
      </c>
    </row>
    <row r="402" spans="1:5" hidden="1" x14ac:dyDescent="0.2">
      <c r="A402" s="105"/>
      <c r="B402" s="105">
        <v>10</v>
      </c>
      <c r="C402" s="105"/>
      <c r="D402" s="105">
        <v>55</v>
      </c>
      <c r="E402" s="105">
        <f t="shared" si="16"/>
        <v>360</v>
      </c>
    </row>
    <row r="403" spans="1:5" hidden="1" x14ac:dyDescent="0.2">
      <c r="A403" s="105"/>
      <c r="B403" s="105">
        <v>11</v>
      </c>
      <c r="C403" s="105"/>
      <c r="D403" s="105">
        <v>55</v>
      </c>
      <c r="E403" s="105">
        <f t="shared" si="16"/>
        <v>415</v>
      </c>
    </row>
    <row r="404" spans="1:5" hidden="1" x14ac:dyDescent="0.2">
      <c r="A404" s="105"/>
      <c r="B404" s="105">
        <v>12</v>
      </c>
      <c r="C404" s="105"/>
      <c r="D404" s="105">
        <v>55</v>
      </c>
      <c r="E404" s="105">
        <f t="shared" si="16"/>
        <v>470</v>
      </c>
    </row>
    <row r="405" spans="1:5" hidden="1" x14ac:dyDescent="0.2">
      <c r="A405" s="105"/>
      <c r="B405" s="105">
        <v>13</v>
      </c>
      <c r="C405" s="105"/>
      <c r="D405" s="105">
        <v>55</v>
      </c>
      <c r="E405" s="105">
        <f t="shared" si="16"/>
        <v>525</v>
      </c>
    </row>
    <row r="406" spans="1:5" hidden="1" x14ac:dyDescent="0.2">
      <c r="A406" s="105"/>
      <c r="B406" s="105">
        <v>14</v>
      </c>
      <c r="C406" s="105"/>
      <c r="D406" s="105">
        <v>55</v>
      </c>
      <c r="E406" s="107">
        <f t="shared" si="16"/>
        <v>580</v>
      </c>
    </row>
    <row r="407" spans="1:5" hidden="1" x14ac:dyDescent="0.2">
      <c r="A407" s="105"/>
      <c r="B407" s="105">
        <v>15</v>
      </c>
      <c r="C407" s="105"/>
      <c r="D407" s="105"/>
      <c r="E407" s="105"/>
    </row>
    <row r="408" spans="1:5" hidden="1" x14ac:dyDescent="0.2">
      <c r="A408" s="105"/>
      <c r="B408" s="105">
        <v>16</v>
      </c>
      <c r="C408" s="105"/>
      <c r="D408" s="105"/>
      <c r="E408" s="105"/>
    </row>
    <row r="409" spans="1:5" hidden="1" x14ac:dyDescent="0.2">
      <c r="A409" s="105"/>
      <c r="B409" s="105">
        <v>17</v>
      </c>
      <c r="C409" s="105"/>
      <c r="D409" s="105"/>
      <c r="E409" s="105"/>
    </row>
    <row r="410" spans="1:5" hidden="1" x14ac:dyDescent="0.2">
      <c r="A410" s="105"/>
      <c r="B410" s="105">
        <v>18</v>
      </c>
      <c r="C410" s="105"/>
      <c r="D410" s="105"/>
      <c r="E410" s="105"/>
    </row>
    <row r="411" spans="1:5" hidden="1" x14ac:dyDescent="0.2">
      <c r="A411" s="105"/>
      <c r="B411" s="105">
        <v>19</v>
      </c>
      <c r="C411" s="105"/>
      <c r="D411" s="105"/>
      <c r="E411" s="105"/>
    </row>
    <row r="412" spans="1:5" hidden="1" x14ac:dyDescent="0.2">
      <c r="A412" s="105"/>
      <c r="B412" s="105">
        <v>20</v>
      </c>
      <c r="C412" s="105"/>
      <c r="D412" s="105"/>
      <c r="E412" s="105"/>
    </row>
    <row r="413" spans="1:5" hidden="1" x14ac:dyDescent="0.2">
      <c r="A413" s="105"/>
      <c r="B413" s="105">
        <v>21</v>
      </c>
      <c r="C413" s="105"/>
      <c r="D413" s="105"/>
      <c r="E413" s="105"/>
    </row>
    <row r="414" spans="1:5" hidden="1" x14ac:dyDescent="0.2">
      <c r="A414" s="105"/>
      <c r="B414" s="105">
        <v>22</v>
      </c>
      <c r="C414" s="105"/>
      <c r="D414" s="105"/>
      <c r="E414" s="105"/>
    </row>
    <row r="415" spans="1:5" ht="13.5" hidden="1" customHeight="1" x14ac:dyDescent="0.2">
      <c r="A415" s="105"/>
      <c r="B415" s="105">
        <v>23</v>
      </c>
      <c r="C415" s="105" t="s">
        <v>52</v>
      </c>
      <c r="D415" s="105">
        <v>30</v>
      </c>
      <c r="E415" s="105">
        <f>D415+E414</f>
        <v>30</v>
      </c>
    </row>
    <row r="416" spans="1:5" hidden="1" x14ac:dyDescent="0.2">
      <c r="A416" s="105"/>
      <c r="B416" s="105">
        <v>24</v>
      </c>
      <c r="C416" s="105"/>
      <c r="D416" s="105">
        <v>55</v>
      </c>
      <c r="E416" s="105">
        <f>D416+E415</f>
        <v>85</v>
      </c>
    </row>
    <row r="417" spans="1:5" hidden="1" x14ac:dyDescent="0.2">
      <c r="A417" s="105"/>
      <c r="B417" s="105">
        <v>25</v>
      </c>
      <c r="C417" s="105"/>
      <c r="D417" s="105">
        <v>55</v>
      </c>
      <c r="E417" s="105">
        <f>D417+E416</f>
        <v>140</v>
      </c>
    </row>
    <row r="418" spans="1:5" hidden="1" x14ac:dyDescent="0.2">
      <c r="A418" s="105"/>
      <c r="B418" s="105">
        <v>26</v>
      </c>
      <c r="C418" s="105"/>
      <c r="D418" s="105">
        <v>55</v>
      </c>
      <c r="E418" s="105">
        <f>D418+E417</f>
        <v>195</v>
      </c>
    </row>
    <row r="419" spans="1:5" hidden="1" x14ac:dyDescent="0.2">
      <c r="A419" s="105"/>
      <c r="B419" s="105">
        <v>27</v>
      </c>
      <c r="C419" s="105"/>
      <c r="D419" s="105"/>
      <c r="E419" s="107"/>
    </row>
    <row r="420" spans="1:5" hidden="1" x14ac:dyDescent="0.2">
      <c r="A420" s="105" t="s">
        <v>181</v>
      </c>
      <c r="B420" s="105">
        <v>28</v>
      </c>
      <c r="C420" s="105"/>
      <c r="D420" s="105"/>
      <c r="E420" s="105"/>
    </row>
    <row r="421" spans="1:5" hidden="1" x14ac:dyDescent="0.2">
      <c r="A421" s="105"/>
      <c r="B421" s="105">
        <v>29</v>
      </c>
      <c r="C421" s="105"/>
      <c r="D421" s="105"/>
      <c r="E421" s="105"/>
    </row>
    <row r="422" spans="1:5" hidden="1" x14ac:dyDescent="0.2">
      <c r="A422" s="105"/>
      <c r="B422" s="105">
        <v>30</v>
      </c>
      <c r="C422" s="105"/>
      <c r="D422" s="105"/>
      <c r="E422" s="107"/>
    </row>
    <row r="423" spans="1:5" hidden="1" x14ac:dyDescent="0.2">
      <c r="A423" s="105"/>
      <c r="B423" s="105">
        <v>31</v>
      </c>
      <c r="C423" s="105"/>
      <c r="D423" s="105"/>
      <c r="E423" s="107"/>
    </row>
    <row r="424" spans="1:5" hidden="1" x14ac:dyDescent="0.2"/>
    <row r="425" spans="1:5" hidden="1" x14ac:dyDescent="0.2">
      <c r="A425" s="104" t="s">
        <v>182</v>
      </c>
      <c r="B425" s="105">
        <v>1</v>
      </c>
      <c r="C425" s="105" t="s">
        <v>52</v>
      </c>
      <c r="D425" s="105">
        <v>30</v>
      </c>
      <c r="E425" s="105">
        <f t="shared" ref="E425:E432" si="17">D425+E424</f>
        <v>30</v>
      </c>
    </row>
    <row r="426" spans="1:5" hidden="1" x14ac:dyDescent="0.2">
      <c r="A426" s="104"/>
      <c r="B426" s="105">
        <v>2</v>
      </c>
      <c r="C426" s="105"/>
      <c r="D426" s="105">
        <v>55</v>
      </c>
      <c r="E426" s="105">
        <f t="shared" si="17"/>
        <v>85</v>
      </c>
    </row>
    <row r="427" spans="1:5" hidden="1" x14ac:dyDescent="0.2">
      <c r="A427" s="106"/>
      <c r="B427" s="105">
        <v>3</v>
      </c>
      <c r="C427" s="105"/>
      <c r="D427" s="105">
        <v>55</v>
      </c>
      <c r="E427" s="105">
        <f t="shared" si="17"/>
        <v>140</v>
      </c>
    </row>
    <row r="428" spans="1:5" hidden="1" x14ac:dyDescent="0.2">
      <c r="A428" s="106"/>
      <c r="B428" s="105">
        <v>4</v>
      </c>
      <c r="C428" s="105"/>
      <c r="D428" s="105">
        <v>55</v>
      </c>
      <c r="E428" s="105">
        <f t="shared" si="17"/>
        <v>195</v>
      </c>
    </row>
    <row r="429" spans="1:5" hidden="1" x14ac:dyDescent="0.2">
      <c r="A429" s="106"/>
      <c r="B429" s="105">
        <v>5</v>
      </c>
      <c r="C429" s="105"/>
      <c r="D429" s="105">
        <v>55</v>
      </c>
      <c r="E429" s="105">
        <f t="shared" si="17"/>
        <v>250</v>
      </c>
    </row>
    <row r="430" spans="1:5" hidden="1" x14ac:dyDescent="0.2">
      <c r="A430" s="106"/>
      <c r="B430" s="105">
        <v>6</v>
      </c>
      <c r="C430" s="105"/>
      <c r="D430" s="105">
        <v>55</v>
      </c>
      <c r="E430" s="105">
        <f t="shared" si="17"/>
        <v>305</v>
      </c>
    </row>
    <row r="431" spans="1:5" hidden="1" x14ac:dyDescent="0.2">
      <c r="A431" s="106"/>
      <c r="B431" s="105">
        <v>7</v>
      </c>
      <c r="C431" s="105"/>
      <c r="D431" s="105">
        <v>55</v>
      </c>
      <c r="E431" s="105">
        <f t="shared" si="17"/>
        <v>360</v>
      </c>
    </row>
    <row r="432" spans="1:5" hidden="1" x14ac:dyDescent="0.2">
      <c r="A432" s="106"/>
      <c r="B432" s="105">
        <v>8</v>
      </c>
      <c r="C432" s="105"/>
      <c r="D432" s="105">
        <v>55</v>
      </c>
      <c r="E432" s="105">
        <f t="shared" si="17"/>
        <v>415</v>
      </c>
    </row>
    <row r="433" spans="1:5" hidden="1" x14ac:dyDescent="0.2">
      <c r="A433" s="105"/>
      <c r="B433" s="105">
        <v>9</v>
      </c>
      <c r="C433" s="105"/>
      <c r="D433" s="105"/>
      <c r="E433" s="105"/>
    </row>
    <row r="434" spans="1:5" hidden="1" x14ac:dyDescent="0.2">
      <c r="A434" s="105"/>
      <c r="B434" s="105">
        <v>10</v>
      </c>
      <c r="C434" s="105"/>
      <c r="D434" s="105"/>
      <c r="E434" s="111"/>
    </row>
    <row r="435" spans="1:5" hidden="1" x14ac:dyDescent="0.2">
      <c r="A435" s="105"/>
      <c r="B435" s="105">
        <v>11</v>
      </c>
      <c r="C435" s="105"/>
      <c r="D435" s="105"/>
      <c r="E435" s="111"/>
    </row>
    <row r="436" spans="1:5" hidden="1" x14ac:dyDescent="0.2">
      <c r="A436" s="105"/>
      <c r="B436" s="105">
        <v>12</v>
      </c>
      <c r="C436" s="105"/>
      <c r="D436" s="105"/>
      <c r="E436" s="111"/>
    </row>
    <row r="437" spans="1:5" hidden="1" x14ac:dyDescent="0.2">
      <c r="A437" s="105"/>
      <c r="B437" s="105">
        <v>13</v>
      </c>
      <c r="C437" s="105"/>
      <c r="D437" s="105"/>
      <c r="E437" s="111"/>
    </row>
    <row r="438" spans="1:5" hidden="1" x14ac:dyDescent="0.2">
      <c r="A438" s="105"/>
      <c r="B438" s="105">
        <v>14</v>
      </c>
      <c r="C438" s="105"/>
      <c r="D438" s="105"/>
      <c r="E438" s="111"/>
    </row>
    <row r="439" spans="1:5" hidden="1" x14ac:dyDescent="0.2">
      <c r="A439" s="105"/>
      <c r="B439" s="105">
        <v>15</v>
      </c>
      <c r="C439" s="105"/>
      <c r="D439" s="105"/>
      <c r="E439" s="111"/>
    </row>
    <row r="440" spans="1:5" hidden="1" x14ac:dyDescent="0.2">
      <c r="A440" s="105"/>
      <c r="B440" s="105">
        <v>16</v>
      </c>
      <c r="C440" s="105"/>
      <c r="D440" s="105"/>
      <c r="E440" s="111"/>
    </row>
    <row r="441" spans="1:5" hidden="1" x14ac:dyDescent="0.2">
      <c r="A441" s="105"/>
      <c r="B441" s="105">
        <v>17</v>
      </c>
      <c r="C441" s="105"/>
      <c r="D441" s="105"/>
      <c r="E441" s="105"/>
    </row>
    <row r="442" spans="1:5" hidden="1" x14ac:dyDescent="0.2">
      <c r="A442" s="105"/>
      <c r="B442" s="105">
        <v>18</v>
      </c>
      <c r="C442" s="105"/>
      <c r="D442" s="105"/>
      <c r="E442" s="111"/>
    </row>
    <row r="443" spans="1:5" hidden="1" x14ac:dyDescent="0.2">
      <c r="A443" s="105"/>
      <c r="B443" s="105">
        <v>19</v>
      </c>
      <c r="C443" s="105"/>
      <c r="D443" s="105"/>
      <c r="E443" s="111"/>
    </row>
    <row r="444" spans="1:5" hidden="1" x14ac:dyDescent="0.2">
      <c r="A444" s="105"/>
      <c r="B444" s="105">
        <v>20</v>
      </c>
      <c r="C444" s="105"/>
      <c r="D444" s="105"/>
      <c r="E444" s="111"/>
    </row>
    <row r="445" spans="1:5" hidden="1" x14ac:dyDescent="0.2">
      <c r="A445" s="105"/>
      <c r="B445" s="105">
        <v>21</v>
      </c>
      <c r="C445" s="105" t="s">
        <v>52</v>
      </c>
      <c r="D445" s="105">
        <v>30</v>
      </c>
      <c r="E445" s="105">
        <f t="shared" ref="E445:E451" si="18">D445+E444</f>
        <v>30</v>
      </c>
    </row>
    <row r="446" spans="1:5" hidden="1" x14ac:dyDescent="0.2">
      <c r="A446" s="105"/>
      <c r="B446" s="105">
        <v>22</v>
      </c>
      <c r="C446" s="105"/>
      <c r="D446" s="105">
        <v>55</v>
      </c>
      <c r="E446" s="105">
        <f t="shared" si="18"/>
        <v>85</v>
      </c>
    </row>
    <row r="447" spans="1:5" hidden="1" x14ac:dyDescent="0.2">
      <c r="A447" s="105"/>
      <c r="B447" s="105">
        <v>23</v>
      </c>
      <c r="C447" s="105"/>
      <c r="D447" s="105">
        <v>55</v>
      </c>
      <c r="E447" s="105">
        <f t="shared" si="18"/>
        <v>140</v>
      </c>
    </row>
    <row r="448" spans="1:5" hidden="1" x14ac:dyDescent="0.2">
      <c r="A448" s="105"/>
      <c r="B448" s="105">
        <v>24</v>
      </c>
      <c r="C448" s="105"/>
      <c r="D448" s="105">
        <v>55</v>
      </c>
      <c r="E448" s="105">
        <f t="shared" si="18"/>
        <v>195</v>
      </c>
    </row>
    <row r="449" spans="1:5" hidden="1" x14ac:dyDescent="0.2">
      <c r="A449" s="105"/>
      <c r="B449" s="105">
        <v>25</v>
      </c>
      <c r="C449" s="105"/>
      <c r="D449" s="105">
        <v>55</v>
      </c>
      <c r="E449" s="105">
        <f t="shared" si="18"/>
        <v>250</v>
      </c>
    </row>
    <row r="450" spans="1:5" hidden="1" x14ac:dyDescent="0.2">
      <c r="A450" s="105"/>
      <c r="B450" s="105">
        <v>26</v>
      </c>
      <c r="C450" s="105"/>
      <c r="D450" s="105">
        <v>55</v>
      </c>
      <c r="E450" s="105">
        <f t="shared" si="18"/>
        <v>305</v>
      </c>
    </row>
    <row r="451" spans="1:5" hidden="1" x14ac:dyDescent="0.2">
      <c r="A451" s="105"/>
      <c r="B451" s="105">
        <v>27</v>
      </c>
      <c r="C451" s="105"/>
      <c r="D451" s="105">
        <v>55</v>
      </c>
      <c r="E451" s="105">
        <f t="shared" si="18"/>
        <v>360</v>
      </c>
    </row>
    <row r="452" spans="1:5" hidden="1" x14ac:dyDescent="0.2">
      <c r="A452" s="105"/>
      <c r="B452" s="105">
        <v>28</v>
      </c>
      <c r="C452" s="105"/>
      <c r="D452" s="105"/>
      <c r="E452" s="111"/>
    </row>
    <row r="453" spans="1:5" hidden="1" x14ac:dyDescent="0.2">
      <c r="A453" s="105"/>
      <c r="B453" s="105">
        <v>29</v>
      </c>
      <c r="C453" s="105"/>
      <c r="D453" s="105"/>
      <c r="E453" s="105"/>
    </row>
    <row r="454" spans="1:5" hidden="1" x14ac:dyDescent="0.2">
      <c r="A454" s="105"/>
      <c r="B454" s="105">
        <v>30</v>
      </c>
      <c r="C454" s="105"/>
      <c r="D454" s="105"/>
      <c r="E454" s="107"/>
    </row>
    <row r="455" spans="1:5" ht="19.5" hidden="1" customHeight="1" x14ac:dyDescent="0.2"/>
    <row r="456" spans="1:5" hidden="1" x14ac:dyDescent="0.2">
      <c r="A456" s="104" t="s">
        <v>183</v>
      </c>
      <c r="B456" s="105">
        <v>1</v>
      </c>
      <c r="C456" s="105"/>
      <c r="D456" s="105"/>
      <c r="E456" s="105"/>
    </row>
    <row r="457" spans="1:5" hidden="1" x14ac:dyDescent="0.2">
      <c r="A457" s="104"/>
      <c r="B457" s="105">
        <v>2</v>
      </c>
      <c r="C457" s="105" t="s">
        <v>52</v>
      </c>
      <c r="D457" s="105">
        <v>30</v>
      </c>
      <c r="E457" s="105">
        <f t="shared" ref="E457:E471" si="19">D457+E456</f>
        <v>30</v>
      </c>
    </row>
    <row r="458" spans="1:5" hidden="1" x14ac:dyDescent="0.2">
      <c r="A458" s="106"/>
      <c r="B458" s="105">
        <v>3</v>
      </c>
      <c r="C458" s="105"/>
      <c r="D458" s="105">
        <v>55</v>
      </c>
      <c r="E458" s="105">
        <f t="shared" si="19"/>
        <v>85</v>
      </c>
    </row>
    <row r="459" spans="1:5" hidden="1" x14ac:dyDescent="0.2">
      <c r="A459" s="106"/>
      <c r="B459" s="105">
        <v>4</v>
      </c>
      <c r="C459" s="105"/>
      <c r="D459" s="105">
        <v>55</v>
      </c>
      <c r="E459" s="105">
        <f t="shared" si="19"/>
        <v>140</v>
      </c>
    </row>
    <row r="460" spans="1:5" hidden="1" x14ac:dyDescent="0.2">
      <c r="A460" s="106"/>
      <c r="B460" s="105">
        <v>5</v>
      </c>
      <c r="C460" s="105"/>
      <c r="D460" s="105">
        <v>55</v>
      </c>
      <c r="E460" s="105">
        <f t="shared" si="19"/>
        <v>195</v>
      </c>
    </row>
    <row r="461" spans="1:5" hidden="1" x14ac:dyDescent="0.2">
      <c r="A461" s="106"/>
      <c r="B461" s="105">
        <v>6</v>
      </c>
      <c r="C461" s="105"/>
      <c r="D461" s="105">
        <v>55</v>
      </c>
      <c r="E461" s="105">
        <f t="shared" si="19"/>
        <v>250</v>
      </c>
    </row>
    <row r="462" spans="1:5" hidden="1" x14ac:dyDescent="0.2">
      <c r="A462" s="106"/>
      <c r="B462" s="105">
        <v>7</v>
      </c>
      <c r="C462" s="105"/>
      <c r="D462" s="105">
        <v>55</v>
      </c>
      <c r="E462" s="105">
        <f t="shared" si="19"/>
        <v>305</v>
      </c>
    </row>
    <row r="463" spans="1:5" hidden="1" x14ac:dyDescent="0.2">
      <c r="A463" s="106"/>
      <c r="B463" s="105">
        <v>8</v>
      </c>
      <c r="C463" s="105"/>
      <c r="D463" s="105">
        <v>55</v>
      </c>
      <c r="E463" s="105">
        <f t="shared" si="19"/>
        <v>360</v>
      </c>
    </row>
    <row r="464" spans="1:5" hidden="1" x14ac:dyDescent="0.2">
      <c r="A464" s="105"/>
      <c r="B464" s="105">
        <v>9</v>
      </c>
      <c r="C464" s="105"/>
      <c r="D464" s="105">
        <v>55</v>
      </c>
      <c r="E464" s="105">
        <f t="shared" si="19"/>
        <v>415</v>
      </c>
    </row>
    <row r="465" spans="1:5" hidden="1" x14ac:dyDescent="0.2">
      <c r="A465" s="105"/>
      <c r="B465" s="105">
        <v>10</v>
      </c>
      <c r="C465" s="105"/>
      <c r="D465" s="105">
        <v>55</v>
      </c>
      <c r="E465" s="105">
        <f t="shared" si="19"/>
        <v>470</v>
      </c>
    </row>
    <row r="466" spans="1:5" hidden="1" x14ac:dyDescent="0.2">
      <c r="A466" s="105"/>
      <c r="B466" s="105">
        <v>11</v>
      </c>
      <c r="C466" s="105"/>
      <c r="D466" s="105">
        <v>55</v>
      </c>
      <c r="E466" s="105">
        <f t="shared" si="19"/>
        <v>525</v>
      </c>
    </row>
    <row r="467" spans="1:5" hidden="1" x14ac:dyDescent="0.2">
      <c r="A467" s="105"/>
      <c r="B467" s="105">
        <v>12</v>
      </c>
      <c r="C467" s="105"/>
      <c r="D467" s="105">
        <v>55</v>
      </c>
      <c r="E467" s="105">
        <f t="shared" si="19"/>
        <v>580</v>
      </c>
    </row>
    <row r="468" spans="1:5" hidden="1" x14ac:dyDescent="0.2">
      <c r="A468" s="105"/>
      <c r="B468" s="105">
        <v>13</v>
      </c>
      <c r="C468" s="105"/>
      <c r="D468" s="105">
        <v>55</v>
      </c>
      <c r="E468" s="105">
        <f t="shared" si="19"/>
        <v>635</v>
      </c>
    </row>
    <row r="469" spans="1:5" hidden="1" x14ac:dyDescent="0.2">
      <c r="A469" s="105"/>
      <c r="B469" s="105">
        <v>14</v>
      </c>
      <c r="C469" s="105"/>
      <c r="D469" s="105">
        <v>55</v>
      </c>
      <c r="E469" s="105">
        <f t="shared" si="19"/>
        <v>690</v>
      </c>
    </row>
    <row r="470" spans="1:5" hidden="1" x14ac:dyDescent="0.2">
      <c r="A470" s="105"/>
      <c r="B470" s="105">
        <v>15</v>
      </c>
      <c r="C470" s="105"/>
      <c r="D470" s="105">
        <v>55</v>
      </c>
      <c r="E470" s="105">
        <f t="shared" si="19"/>
        <v>745</v>
      </c>
    </row>
    <row r="471" spans="1:5" hidden="1" x14ac:dyDescent="0.2">
      <c r="A471" s="105"/>
      <c r="B471" s="105">
        <v>16</v>
      </c>
      <c r="C471" s="105"/>
      <c r="D471" s="105">
        <v>55</v>
      </c>
      <c r="E471" s="105">
        <f t="shared" si="19"/>
        <v>800</v>
      </c>
    </row>
    <row r="472" spans="1:5" hidden="1" x14ac:dyDescent="0.2">
      <c r="A472" s="105"/>
      <c r="B472" s="105">
        <v>17</v>
      </c>
      <c r="C472" s="105"/>
      <c r="D472" s="105"/>
      <c r="E472" s="105"/>
    </row>
    <row r="473" spans="1:5" hidden="1" x14ac:dyDescent="0.2">
      <c r="A473" s="105"/>
      <c r="B473" s="105">
        <v>18</v>
      </c>
      <c r="C473" s="105"/>
      <c r="D473" s="105"/>
      <c r="E473" s="111"/>
    </row>
    <row r="474" spans="1:5" hidden="1" x14ac:dyDescent="0.2">
      <c r="A474" s="105"/>
      <c r="B474" s="105">
        <v>19</v>
      </c>
      <c r="C474" s="105"/>
      <c r="D474" s="105"/>
      <c r="E474" s="111"/>
    </row>
    <row r="475" spans="1:5" hidden="1" x14ac:dyDescent="0.2">
      <c r="A475" s="105"/>
      <c r="B475" s="105">
        <v>20</v>
      </c>
      <c r="C475" s="105"/>
      <c r="D475" s="105"/>
      <c r="E475" s="111"/>
    </row>
    <row r="476" spans="1:5" hidden="1" x14ac:dyDescent="0.2">
      <c r="A476" s="105"/>
      <c r="B476" s="105">
        <v>21</v>
      </c>
      <c r="C476" s="105"/>
      <c r="D476" s="105"/>
      <c r="E476" s="105"/>
    </row>
    <row r="477" spans="1:5" hidden="1" x14ac:dyDescent="0.2">
      <c r="A477" s="105"/>
      <c r="B477" s="105">
        <v>22</v>
      </c>
      <c r="C477" s="105"/>
      <c r="D477" s="105"/>
      <c r="E477" s="105"/>
    </row>
    <row r="478" spans="1:5" hidden="1" x14ac:dyDescent="0.2">
      <c r="A478" s="105"/>
      <c r="B478" s="105">
        <v>23</v>
      </c>
      <c r="C478" s="105"/>
      <c r="D478" s="105"/>
      <c r="E478" s="105"/>
    </row>
    <row r="479" spans="1:5" hidden="1" x14ac:dyDescent="0.2">
      <c r="A479" s="105" t="s">
        <v>183</v>
      </c>
      <c r="B479" s="105">
        <v>24</v>
      </c>
      <c r="C479" s="105"/>
      <c r="D479" s="105"/>
      <c r="E479" s="105"/>
    </row>
    <row r="480" spans="1:5" hidden="1" x14ac:dyDescent="0.2">
      <c r="A480" s="105"/>
      <c r="B480" s="105">
        <v>25</v>
      </c>
      <c r="C480" s="105"/>
      <c r="D480" s="105"/>
      <c r="E480" s="105"/>
    </row>
    <row r="481" spans="1:5" hidden="1" x14ac:dyDescent="0.2">
      <c r="A481" s="105"/>
      <c r="B481" s="105">
        <v>26</v>
      </c>
      <c r="C481" s="105"/>
      <c r="D481" s="105"/>
      <c r="E481" s="105"/>
    </row>
    <row r="482" spans="1:5" hidden="1" x14ac:dyDescent="0.2">
      <c r="A482" s="105"/>
      <c r="B482" s="105">
        <v>27</v>
      </c>
      <c r="C482" s="105"/>
      <c r="D482" s="105"/>
      <c r="E482" s="105"/>
    </row>
    <row r="483" spans="1:5" hidden="1" x14ac:dyDescent="0.2">
      <c r="A483" s="105"/>
      <c r="B483" s="105">
        <v>28</v>
      </c>
      <c r="C483" s="105"/>
      <c r="D483" s="105"/>
      <c r="E483" s="111"/>
    </row>
    <row r="484" spans="1:5" hidden="1" x14ac:dyDescent="0.2">
      <c r="A484" s="105"/>
      <c r="B484" s="105">
        <v>29</v>
      </c>
      <c r="C484" s="105"/>
      <c r="D484" s="105"/>
      <c r="E484" s="105"/>
    </row>
    <row r="485" spans="1:5" hidden="1" x14ac:dyDescent="0.2">
      <c r="A485" s="105"/>
      <c r="B485" s="105">
        <v>30</v>
      </c>
      <c r="C485" s="105"/>
      <c r="D485" s="105"/>
      <c r="E485" s="107"/>
    </row>
    <row r="486" spans="1:5" hidden="1" x14ac:dyDescent="0.2">
      <c r="A486" s="105"/>
      <c r="B486" s="105">
        <v>31</v>
      </c>
      <c r="C486" s="105"/>
      <c r="D486" s="105"/>
      <c r="E486" s="107"/>
    </row>
    <row r="487" spans="1:5" hidden="1" x14ac:dyDescent="0.2"/>
    <row r="488" spans="1:5" hidden="1" x14ac:dyDescent="0.2">
      <c r="A488" s="104" t="s">
        <v>184</v>
      </c>
      <c r="B488" s="105">
        <v>1</v>
      </c>
      <c r="C488" s="105"/>
      <c r="D488" s="105"/>
      <c r="E488" s="105"/>
    </row>
    <row r="489" spans="1:5" hidden="1" x14ac:dyDescent="0.2">
      <c r="A489" s="104"/>
      <c r="B489" s="105">
        <v>2</v>
      </c>
      <c r="C489" s="105"/>
      <c r="D489" s="105"/>
      <c r="E489" s="105"/>
    </row>
    <row r="490" spans="1:5" hidden="1" x14ac:dyDescent="0.2">
      <c r="A490" s="106"/>
      <c r="B490" s="105">
        <v>3</v>
      </c>
      <c r="C490" s="105"/>
      <c r="D490" s="105"/>
      <c r="E490" s="105"/>
    </row>
    <row r="491" spans="1:5" hidden="1" x14ac:dyDescent="0.2">
      <c r="A491" s="106"/>
      <c r="B491" s="105">
        <v>4</v>
      </c>
      <c r="C491" s="105"/>
      <c r="D491" s="105"/>
      <c r="E491" s="105"/>
    </row>
    <row r="492" spans="1:5" hidden="1" x14ac:dyDescent="0.2">
      <c r="A492" s="106"/>
      <c r="B492" s="105">
        <v>5</v>
      </c>
      <c r="C492" s="105" t="s">
        <v>52</v>
      </c>
      <c r="D492" s="105">
        <v>35</v>
      </c>
      <c r="E492" s="105">
        <f>D492+E491</f>
        <v>35</v>
      </c>
    </row>
    <row r="493" spans="1:5" hidden="1" x14ac:dyDescent="0.2">
      <c r="A493" s="106"/>
      <c r="B493" s="105">
        <v>6</v>
      </c>
      <c r="C493" s="105"/>
      <c r="D493" s="105">
        <v>55</v>
      </c>
      <c r="E493" s="105">
        <f>D493+E492</f>
        <v>90</v>
      </c>
    </row>
    <row r="494" spans="1:5" hidden="1" x14ac:dyDescent="0.2">
      <c r="A494" s="106"/>
      <c r="B494" s="105">
        <v>7</v>
      </c>
      <c r="C494" s="105"/>
      <c r="D494" s="105">
        <v>55</v>
      </c>
      <c r="E494" s="107">
        <f>D494+E493</f>
        <v>145</v>
      </c>
    </row>
    <row r="495" spans="1:5" hidden="1" x14ac:dyDescent="0.2">
      <c r="A495" s="106"/>
      <c r="B495" s="105">
        <v>8</v>
      </c>
      <c r="C495" s="105"/>
      <c r="D495" s="105"/>
      <c r="E495" s="105"/>
    </row>
    <row r="496" spans="1:5" hidden="1" x14ac:dyDescent="0.2">
      <c r="A496" s="105"/>
      <c r="B496" s="105">
        <v>9</v>
      </c>
      <c r="C496" s="105"/>
      <c r="D496" s="105"/>
      <c r="E496" s="105"/>
    </row>
    <row r="497" spans="1:5" hidden="1" x14ac:dyDescent="0.2">
      <c r="A497" s="105"/>
      <c r="B497" s="105">
        <v>10</v>
      </c>
      <c r="C497" s="105"/>
      <c r="D497" s="105"/>
      <c r="E497" s="105"/>
    </row>
    <row r="498" spans="1:5" hidden="1" x14ac:dyDescent="0.2">
      <c r="A498" s="105"/>
      <c r="B498" s="105">
        <v>11</v>
      </c>
      <c r="C498" s="105"/>
      <c r="D498" s="105"/>
      <c r="E498" s="105"/>
    </row>
    <row r="499" spans="1:5" hidden="1" x14ac:dyDescent="0.2">
      <c r="A499" s="105"/>
      <c r="B499" s="105">
        <v>12</v>
      </c>
      <c r="C499" s="105"/>
      <c r="D499" s="105"/>
      <c r="E499" s="105"/>
    </row>
    <row r="500" spans="1:5" hidden="1" x14ac:dyDescent="0.2">
      <c r="A500" s="105"/>
      <c r="B500" s="105">
        <v>13</v>
      </c>
      <c r="C500" s="105"/>
      <c r="D500" s="105"/>
      <c r="E500" s="105"/>
    </row>
    <row r="501" spans="1:5" hidden="1" x14ac:dyDescent="0.2">
      <c r="A501" s="105"/>
      <c r="B501" s="105">
        <v>14</v>
      </c>
      <c r="C501" s="105"/>
      <c r="D501" s="105"/>
      <c r="E501" s="105"/>
    </row>
    <row r="502" spans="1:5" hidden="1" x14ac:dyDescent="0.2">
      <c r="A502" s="105"/>
      <c r="B502" s="105">
        <v>15</v>
      </c>
      <c r="C502" s="105"/>
      <c r="D502" s="105"/>
      <c r="E502" s="105"/>
    </row>
    <row r="503" spans="1:5" hidden="1" x14ac:dyDescent="0.2">
      <c r="A503" s="105"/>
      <c r="B503" s="105">
        <v>16</v>
      </c>
      <c r="C503" s="105" t="s">
        <v>52</v>
      </c>
      <c r="D503" s="105">
        <v>30</v>
      </c>
      <c r="E503" s="105">
        <f t="shared" ref="E503:E518" si="20">D503+E502</f>
        <v>30</v>
      </c>
    </row>
    <row r="504" spans="1:5" hidden="1" x14ac:dyDescent="0.2">
      <c r="A504" s="105"/>
      <c r="B504" s="105">
        <v>17</v>
      </c>
      <c r="C504" s="105"/>
      <c r="D504" s="105">
        <v>55</v>
      </c>
      <c r="E504" s="105">
        <f t="shared" si="20"/>
        <v>85</v>
      </c>
    </row>
    <row r="505" spans="1:5" hidden="1" x14ac:dyDescent="0.2">
      <c r="A505" s="105"/>
      <c r="B505" s="105">
        <v>18</v>
      </c>
      <c r="C505" s="105"/>
      <c r="D505" s="105">
        <v>55</v>
      </c>
      <c r="E505" s="105">
        <f t="shared" si="20"/>
        <v>140</v>
      </c>
    </row>
    <row r="506" spans="1:5" hidden="1" x14ac:dyDescent="0.2">
      <c r="A506" s="105"/>
      <c r="B506" s="105">
        <v>19</v>
      </c>
      <c r="C506" s="105"/>
      <c r="D506" s="105">
        <v>55</v>
      </c>
      <c r="E506" s="105">
        <f t="shared" si="20"/>
        <v>195</v>
      </c>
    </row>
    <row r="507" spans="1:5" hidden="1" x14ac:dyDescent="0.2">
      <c r="A507" s="105"/>
      <c r="B507" s="105">
        <v>20</v>
      </c>
      <c r="C507" s="105"/>
      <c r="D507" s="105">
        <v>55</v>
      </c>
      <c r="E507" s="105">
        <f t="shared" si="20"/>
        <v>250</v>
      </c>
    </row>
    <row r="508" spans="1:5" hidden="1" x14ac:dyDescent="0.2">
      <c r="A508" s="105"/>
      <c r="B508" s="105">
        <v>21</v>
      </c>
      <c r="C508" s="105"/>
      <c r="D508" s="105">
        <v>55</v>
      </c>
      <c r="E508" s="105">
        <f t="shared" si="20"/>
        <v>305</v>
      </c>
    </row>
    <row r="509" spans="1:5" hidden="1" x14ac:dyDescent="0.2">
      <c r="A509" s="105"/>
      <c r="B509" s="105">
        <v>22</v>
      </c>
      <c r="C509" s="105"/>
      <c r="D509" s="105">
        <v>55</v>
      </c>
      <c r="E509" s="105">
        <f t="shared" si="20"/>
        <v>360</v>
      </c>
    </row>
    <row r="510" spans="1:5" hidden="1" x14ac:dyDescent="0.2">
      <c r="A510" s="105"/>
      <c r="B510" s="105">
        <v>23</v>
      </c>
      <c r="C510" s="105"/>
      <c r="D510" s="105">
        <v>55</v>
      </c>
      <c r="E510" s="105">
        <f t="shared" si="20"/>
        <v>415</v>
      </c>
    </row>
    <row r="511" spans="1:5" hidden="1" x14ac:dyDescent="0.2">
      <c r="A511" s="105"/>
      <c r="B511" s="105">
        <v>24</v>
      </c>
      <c r="C511" s="105"/>
      <c r="D511" s="105">
        <v>55</v>
      </c>
      <c r="E511" s="105">
        <f t="shared" si="20"/>
        <v>470</v>
      </c>
    </row>
    <row r="512" spans="1:5" hidden="1" x14ac:dyDescent="0.2">
      <c r="A512" s="105"/>
      <c r="B512" s="105">
        <v>25</v>
      </c>
      <c r="C512" s="105"/>
      <c r="D512" s="105">
        <v>55</v>
      </c>
      <c r="E512" s="105">
        <f t="shared" si="20"/>
        <v>525</v>
      </c>
    </row>
    <row r="513" spans="1:5" hidden="1" x14ac:dyDescent="0.2">
      <c r="A513" s="105"/>
      <c r="B513" s="105">
        <v>26</v>
      </c>
      <c r="C513" s="105"/>
      <c r="D513" s="105">
        <v>55</v>
      </c>
      <c r="E513" s="107">
        <f t="shared" si="20"/>
        <v>580</v>
      </c>
    </row>
    <row r="514" spans="1:5" hidden="1" x14ac:dyDescent="0.2">
      <c r="A514" s="105"/>
      <c r="B514" s="105">
        <v>27</v>
      </c>
      <c r="C514" s="105" t="s">
        <v>52</v>
      </c>
      <c r="D514" s="105">
        <v>55</v>
      </c>
      <c r="E514" s="105">
        <f>D514</f>
        <v>55</v>
      </c>
    </row>
    <row r="515" spans="1:5" hidden="1" x14ac:dyDescent="0.2">
      <c r="A515" s="104" t="s">
        <v>184</v>
      </c>
      <c r="B515" s="105">
        <v>28</v>
      </c>
      <c r="C515" s="105"/>
      <c r="D515" s="105">
        <v>55</v>
      </c>
      <c r="E515" s="105">
        <f t="shared" si="20"/>
        <v>110</v>
      </c>
    </row>
    <row r="516" spans="1:5" hidden="1" x14ac:dyDescent="0.2">
      <c r="A516" s="105"/>
      <c r="B516" s="105">
        <v>29</v>
      </c>
      <c r="C516" s="105"/>
      <c r="D516" s="105">
        <v>55</v>
      </c>
      <c r="E516" s="105">
        <f t="shared" si="20"/>
        <v>165</v>
      </c>
    </row>
    <row r="517" spans="1:5" hidden="1" x14ac:dyDescent="0.2">
      <c r="A517" s="105"/>
      <c r="B517" s="105">
        <v>30</v>
      </c>
      <c r="C517" s="105"/>
      <c r="D517" s="105">
        <v>55</v>
      </c>
      <c r="E517" s="105">
        <f t="shared" si="20"/>
        <v>220</v>
      </c>
    </row>
    <row r="518" spans="1:5" hidden="1" x14ac:dyDescent="0.2">
      <c r="A518" s="105"/>
      <c r="B518" s="105">
        <v>31</v>
      </c>
      <c r="C518" s="105"/>
      <c r="D518" s="105">
        <v>55</v>
      </c>
      <c r="E518" s="105">
        <f t="shared" si="20"/>
        <v>275</v>
      </c>
    </row>
    <row r="519" spans="1:5" hidden="1" x14ac:dyDescent="0.2"/>
    <row r="520" spans="1:5" hidden="1" x14ac:dyDescent="0.2">
      <c r="A520" s="104" t="s">
        <v>185</v>
      </c>
      <c r="B520" s="105">
        <v>1</v>
      </c>
      <c r="C520" s="105" t="s">
        <v>52</v>
      </c>
      <c r="D520" s="105">
        <v>55</v>
      </c>
      <c r="E520" s="105">
        <f>D520+E519</f>
        <v>55</v>
      </c>
    </row>
    <row r="521" spans="1:5" hidden="1" x14ac:dyDescent="0.2">
      <c r="A521" s="104"/>
      <c r="B521" s="105">
        <v>2</v>
      </c>
      <c r="C521" s="105"/>
      <c r="D521" s="105">
        <v>55</v>
      </c>
      <c r="E521" s="105">
        <f>D521+E520</f>
        <v>110</v>
      </c>
    </row>
    <row r="522" spans="1:5" hidden="1" x14ac:dyDescent="0.2">
      <c r="A522" s="106"/>
      <c r="B522" s="105">
        <v>3</v>
      </c>
      <c r="C522" s="105"/>
      <c r="D522" s="105">
        <v>55</v>
      </c>
      <c r="E522" s="105">
        <f>D522+E521</f>
        <v>165</v>
      </c>
    </row>
    <row r="523" spans="1:5" hidden="1" x14ac:dyDescent="0.2">
      <c r="A523" s="106"/>
      <c r="B523" s="105">
        <v>4</v>
      </c>
      <c r="C523" s="105"/>
      <c r="D523" s="105">
        <v>55</v>
      </c>
      <c r="E523" s="107">
        <f>D523+E522</f>
        <v>220</v>
      </c>
    </row>
    <row r="524" spans="1:5" hidden="1" x14ac:dyDescent="0.2">
      <c r="A524" s="106"/>
      <c r="B524" s="105">
        <v>5</v>
      </c>
      <c r="C524" s="105"/>
      <c r="D524" s="105"/>
      <c r="E524" s="105"/>
    </row>
    <row r="525" spans="1:5" hidden="1" x14ac:dyDescent="0.2">
      <c r="A525" s="106"/>
      <c r="B525" s="105">
        <v>6</v>
      </c>
      <c r="C525" s="105"/>
      <c r="D525" s="105"/>
      <c r="E525" s="105"/>
    </row>
    <row r="526" spans="1:5" hidden="1" x14ac:dyDescent="0.2">
      <c r="A526" s="106"/>
      <c r="B526" s="105">
        <v>7</v>
      </c>
      <c r="C526" s="105"/>
      <c r="D526" s="105"/>
      <c r="E526" s="107"/>
    </row>
    <row r="527" spans="1:5" hidden="1" x14ac:dyDescent="0.2">
      <c r="A527" s="106"/>
      <c r="B527" s="105">
        <v>8</v>
      </c>
      <c r="C527" s="105"/>
      <c r="D527" s="105"/>
      <c r="E527" s="105"/>
    </row>
    <row r="528" spans="1:5" hidden="1" x14ac:dyDescent="0.2">
      <c r="A528" s="105"/>
      <c r="B528" s="105">
        <v>9</v>
      </c>
      <c r="C528" s="105"/>
      <c r="D528" s="105"/>
      <c r="E528" s="105"/>
    </row>
    <row r="529" spans="1:5" hidden="1" x14ac:dyDescent="0.2">
      <c r="A529" s="105"/>
      <c r="B529" s="105">
        <v>10</v>
      </c>
      <c r="C529" s="105"/>
      <c r="D529" s="105"/>
      <c r="E529" s="105"/>
    </row>
    <row r="530" spans="1:5" hidden="1" x14ac:dyDescent="0.2">
      <c r="A530" s="105"/>
      <c r="B530" s="105">
        <v>11</v>
      </c>
      <c r="C530" s="105"/>
      <c r="D530" s="105"/>
      <c r="E530" s="105"/>
    </row>
    <row r="531" spans="1:5" hidden="1" x14ac:dyDescent="0.2">
      <c r="A531" s="105"/>
      <c r="B531" s="105">
        <v>12</v>
      </c>
      <c r="C531" s="105"/>
      <c r="D531" s="105"/>
      <c r="E531" s="105"/>
    </row>
    <row r="532" spans="1:5" hidden="1" x14ac:dyDescent="0.2">
      <c r="A532" s="105"/>
      <c r="B532" s="105">
        <v>13</v>
      </c>
      <c r="C532" s="105"/>
      <c r="D532" s="105"/>
      <c r="E532" s="105"/>
    </row>
    <row r="533" spans="1:5" hidden="1" x14ac:dyDescent="0.2">
      <c r="A533" s="105"/>
      <c r="B533" s="105">
        <v>14</v>
      </c>
      <c r="C533" s="105"/>
      <c r="D533" s="105"/>
      <c r="E533" s="105"/>
    </row>
    <row r="534" spans="1:5" hidden="1" x14ac:dyDescent="0.2">
      <c r="A534" s="105"/>
      <c r="B534" s="105">
        <v>15</v>
      </c>
      <c r="C534" s="105"/>
      <c r="D534" s="105"/>
      <c r="E534" s="105"/>
    </row>
    <row r="535" spans="1:5" hidden="1" x14ac:dyDescent="0.2">
      <c r="A535" s="105"/>
      <c r="B535" s="105">
        <v>16</v>
      </c>
      <c r="C535" s="105"/>
      <c r="D535" s="105"/>
      <c r="E535" s="105"/>
    </row>
    <row r="536" spans="1:5" hidden="1" x14ac:dyDescent="0.2">
      <c r="A536" s="105"/>
      <c r="B536" s="105">
        <v>17</v>
      </c>
      <c r="C536" s="105" t="s">
        <v>52</v>
      </c>
      <c r="D536" s="105">
        <v>30</v>
      </c>
      <c r="E536" s="105">
        <f>D536+E535</f>
        <v>30</v>
      </c>
    </row>
    <row r="537" spans="1:5" hidden="1" x14ac:dyDescent="0.2">
      <c r="A537" s="105"/>
      <c r="B537" s="105">
        <v>18</v>
      </c>
      <c r="C537" s="105"/>
      <c r="D537" s="105">
        <v>55</v>
      </c>
      <c r="E537" s="105">
        <f>D537+E536</f>
        <v>85</v>
      </c>
    </row>
    <row r="538" spans="1:5" hidden="1" x14ac:dyDescent="0.2">
      <c r="A538" s="105"/>
      <c r="B538" s="105">
        <v>19</v>
      </c>
      <c r="C538" s="105"/>
      <c r="D538" s="105">
        <v>55</v>
      </c>
      <c r="E538" s="105">
        <f>D538+E537</f>
        <v>140</v>
      </c>
    </row>
    <row r="539" spans="1:5" hidden="1" x14ac:dyDescent="0.2">
      <c r="A539" s="105"/>
      <c r="B539" s="105">
        <v>20</v>
      </c>
      <c r="C539" s="105"/>
      <c r="D539" s="105"/>
      <c r="E539" s="105"/>
    </row>
    <row r="540" spans="1:5" hidden="1" x14ac:dyDescent="0.2">
      <c r="A540" s="105"/>
      <c r="B540" s="105">
        <v>21</v>
      </c>
      <c r="C540" s="105"/>
      <c r="D540" s="105"/>
      <c r="E540" s="105"/>
    </row>
    <row r="541" spans="1:5" hidden="1" x14ac:dyDescent="0.2">
      <c r="A541" s="105"/>
      <c r="B541" s="105">
        <v>22</v>
      </c>
      <c r="C541" s="105"/>
      <c r="D541" s="105"/>
      <c r="E541" s="105"/>
    </row>
    <row r="542" spans="1:5" hidden="1" x14ac:dyDescent="0.2">
      <c r="A542" s="105"/>
      <c r="B542" s="105">
        <v>23</v>
      </c>
      <c r="C542" s="105"/>
      <c r="D542" s="105"/>
      <c r="E542" s="105"/>
    </row>
    <row r="543" spans="1:5" hidden="1" x14ac:dyDescent="0.2">
      <c r="A543" s="105"/>
      <c r="B543" s="105">
        <v>24</v>
      </c>
      <c r="C543" s="105"/>
      <c r="D543" s="105"/>
      <c r="E543" s="105"/>
    </row>
    <row r="544" spans="1:5" ht="14.25" hidden="1" customHeight="1" x14ac:dyDescent="0.2">
      <c r="A544" s="104" t="s">
        <v>185</v>
      </c>
      <c r="B544" s="105">
        <v>25</v>
      </c>
      <c r="C544" s="105"/>
      <c r="D544" s="105"/>
      <c r="E544" s="105"/>
    </row>
    <row r="545" spans="1:5" ht="15" hidden="1" customHeight="1" x14ac:dyDescent="0.2">
      <c r="A545" s="105"/>
      <c r="B545" s="105">
        <v>26</v>
      </c>
      <c r="C545" s="105"/>
      <c r="D545" s="105"/>
      <c r="E545" s="107"/>
    </row>
    <row r="546" spans="1:5" ht="16.5" hidden="1" customHeight="1" x14ac:dyDescent="0.2">
      <c r="A546" s="105"/>
      <c r="B546" s="105">
        <v>27</v>
      </c>
      <c r="C546" s="105"/>
      <c r="D546" s="105"/>
      <c r="E546" s="105"/>
    </row>
    <row r="547" spans="1:5" ht="11.25" hidden="1" customHeight="1" x14ac:dyDescent="0.2">
      <c r="A547" s="105"/>
      <c r="B547" s="105">
        <v>28</v>
      </c>
      <c r="C547" s="105"/>
      <c r="D547" s="105"/>
      <c r="E547" s="111"/>
    </row>
    <row r="548" spans="1:5" ht="14.25" hidden="1" customHeight="1" x14ac:dyDescent="0.2">
      <c r="A548" s="105"/>
      <c r="B548" s="105">
        <v>29</v>
      </c>
      <c r="C548" s="105"/>
      <c r="D548" s="105"/>
      <c r="E548" s="105"/>
    </row>
    <row r="549" spans="1:5" ht="16.5" hidden="1" customHeight="1" x14ac:dyDescent="0.2"/>
    <row r="550" spans="1:5" hidden="1" x14ac:dyDescent="0.2">
      <c r="A550" s="104" t="s">
        <v>186</v>
      </c>
      <c r="B550" s="105">
        <v>1</v>
      </c>
      <c r="C550" s="105"/>
      <c r="D550" s="105"/>
      <c r="E550" s="105"/>
    </row>
    <row r="551" spans="1:5" hidden="1" x14ac:dyDescent="0.2">
      <c r="A551" s="104"/>
      <c r="B551" s="105">
        <v>2</v>
      </c>
      <c r="C551" s="105"/>
      <c r="D551" s="105"/>
      <c r="E551" s="105"/>
    </row>
    <row r="552" spans="1:5" hidden="1" x14ac:dyDescent="0.2">
      <c r="A552" s="106"/>
      <c r="B552" s="105">
        <v>3</v>
      </c>
      <c r="C552" s="105" t="s">
        <v>52</v>
      </c>
      <c r="D552" s="105">
        <v>20</v>
      </c>
      <c r="E552" s="105">
        <f t="shared" ref="E552:E557" si="21">D552+E551</f>
        <v>20</v>
      </c>
    </row>
    <row r="553" spans="1:5" hidden="1" x14ac:dyDescent="0.2">
      <c r="A553" s="106"/>
      <c r="B553" s="105">
        <v>4</v>
      </c>
      <c r="C553" s="105"/>
      <c r="D553" s="105">
        <v>55</v>
      </c>
      <c r="E553" s="105">
        <f t="shared" si="21"/>
        <v>75</v>
      </c>
    </row>
    <row r="554" spans="1:5" hidden="1" x14ac:dyDescent="0.2">
      <c r="A554" s="106"/>
      <c r="B554" s="105">
        <v>5</v>
      </c>
      <c r="C554" s="105"/>
      <c r="D554" s="105">
        <v>55</v>
      </c>
      <c r="E554" s="105">
        <f t="shared" si="21"/>
        <v>130</v>
      </c>
    </row>
    <row r="555" spans="1:5" hidden="1" x14ac:dyDescent="0.2">
      <c r="A555" s="106"/>
      <c r="B555" s="105">
        <v>6</v>
      </c>
      <c r="C555" s="105"/>
      <c r="D555" s="105">
        <v>55</v>
      </c>
      <c r="E555" s="105">
        <f t="shared" si="21"/>
        <v>185</v>
      </c>
    </row>
    <row r="556" spans="1:5" hidden="1" x14ac:dyDescent="0.2">
      <c r="A556" s="106"/>
      <c r="B556" s="105">
        <v>7</v>
      </c>
      <c r="C556" s="105"/>
      <c r="D556" s="105">
        <v>55</v>
      </c>
      <c r="E556" s="105">
        <f t="shared" si="21"/>
        <v>240</v>
      </c>
    </row>
    <row r="557" spans="1:5" hidden="1" x14ac:dyDescent="0.2">
      <c r="A557" s="106"/>
      <c r="B557" s="105">
        <v>8</v>
      </c>
      <c r="C557" s="105"/>
      <c r="D557" s="105">
        <v>55</v>
      </c>
      <c r="E557" s="105">
        <f t="shared" si="21"/>
        <v>295</v>
      </c>
    </row>
    <row r="558" spans="1:5" hidden="1" x14ac:dyDescent="0.2">
      <c r="A558" s="105"/>
      <c r="B558" s="105">
        <v>9</v>
      </c>
      <c r="C558" s="105"/>
      <c r="D558" s="105">
        <v>55</v>
      </c>
      <c r="E558" s="107">
        <f>D558+E557</f>
        <v>350</v>
      </c>
    </row>
    <row r="559" spans="1:5" hidden="1" x14ac:dyDescent="0.2">
      <c r="A559" s="105"/>
      <c r="B559" s="105">
        <v>10</v>
      </c>
      <c r="C559" s="105"/>
      <c r="D559" s="105"/>
      <c r="E559" s="105"/>
    </row>
    <row r="560" spans="1:5" hidden="1" x14ac:dyDescent="0.2">
      <c r="A560" s="105"/>
      <c r="B560" s="105">
        <v>11</v>
      </c>
      <c r="C560" s="105"/>
      <c r="D560" s="105"/>
      <c r="E560" s="105"/>
    </row>
    <row r="561" spans="1:5" hidden="1" x14ac:dyDescent="0.2">
      <c r="A561" s="105"/>
      <c r="B561" s="105">
        <v>12</v>
      </c>
      <c r="C561" s="105"/>
      <c r="D561" s="105"/>
      <c r="E561" s="105"/>
    </row>
    <row r="562" spans="1:5" hidden="1" x14ac:dyDescent="0.2">
      <c r="A562" s="105"/>
      <c r="B562" s="105">
        <v>13</v>
      </c>
      <c r="C562" s="105"/>
      <c r="D562" s="105"/>
      <c r="E562" s="105"/>
    </row>
    <row r="563" spans="1:5" hidden="1" x14ac:dyDescent="0.2">
      <c r="A563" s="105"/>
      <c r="B563" s="105">
        <v>14</v>
      </c>
      <c r="C563" s="105"/>
      <c r="D563" s="105"/>
      <c r="E563" s="105"/>
    </row>
    <row r="564" spans="1:5" hidden="1" x14ac:dyDescent="0.2">
      <c r="A564" s="105"/>
      <c r="B564" s="105">
        <v>15</v>
      </c>
      <c r="C564" s="105"/>
      <c r="D564" s="105"/>
      <c r="E564" s="105"/>
    </row>
    <row r="565" spans="1:5" hidden="1" x14ac:dyDescent="0.2">
      <c r="A565" s="105"/>
      <c r="B565" s="105">
        <v>16</v>
      </c>
      <c r="C565" s="105"/>
      <c r="D565" s="105"/>
      <c r="E565" s="105"/>
    </row>
    <row r="566" spans="1:5" hidden="1" x14ac:dyDescent="0.2">
      <c r="A566" s="105"/>
      <c r="B566" s="105">
        <v>17</v>
      </c>
      <c r="C566" s="105"/>
      <c r="D566" s="105"/>
      <c r="E566" s="105"/>
    </row>
    <row r="567" spans="1:5" hidden="1" x14ac:dyDescent="0.2">
      <c r="A567" s="105"/>
      <c r="B567" s="105">
        <v>18</v>
      </c>
      <c r="C567" s="105"/>
      <c r="D567" s="105"/>
      <c r="E567" s="105"/>
    </row>
    <row r="568" spans="1:5" hidden="1" x14ac:dyDescent="0.2">
      <c r="A568" s="105"/>
      <c r="B568" s="105">
        <v>19</v>
      </c>
      <c r="C568" s="105"/>
      <c r="D568" s="105"/>
      <c r="E568" s="107"/>
    </row>
    <row r="569" spans="1:5" hidden="1" x14ac:dyDescent="0.2">
      <c r="A569" s="105"/>
      <c r="B569" s="105">
        <v>20</v>
      </c>
      <c r="C569" s="105" t="s">
        <v>52</v>
      </c>
      <c r="D569" s="105">
        <v>40</v>
      </c>
      <c r="E569" s="105">
        <f>D569+E568</f>
        <v>40</v>
      </c>
    </row>
    <row r="570" spans="1:5" hidden="1" x14ac:dyDescent="0.2">
      <c r="A570" s="105"/>
      <c r="B570" s="105">
        <v>21</v>
      </c>
      <c r="C570" s="105"/>
      <c r="D570" s="105">
        <v>55</v>
      </c>
      <c r="E570" s="105">
        <f>D570+E569</f>
        <v>95</v>
      </c>
    </row>
    <row r="571" spans="1:5" hidden="1" x14ac:dyDescent="0.2">
      <c r="A571" s="105"/>
      <c r="B571" s="105">
        <v>22</v>
      </c>
      <c r="C571" s="105"/>
      <c r="D571" s="105">
        <v>55</v>
      </c>
      <c r="E571" s="107">
        <f>D571+E570</f>
        <v>150</v>
      </c>
    </row>
    <row r="572" spans="1:5" hidden="1" x14ac:dyDescent="0.2">
      <c r="A572" s="105"/>
      <c r="B572" s="105">
        <v>23</v>
      </c>
      <c r="C572" s="105"/>
      <c r="D572" s="105"/>
      <c r="E572" s="105"/>
    </row>
    <row r="573" spans="1:5" hidden="1" x14ac:dyDescent="0.2">
      <c r="A573" s="105"/>
      <c r="B573" s="105">
        <v>24</v>
      </c>
      <c r="C573" s="105"/>
      <c r="D573" s="105"/>
      <c r="E573" s="105"/>
    </row>
    <row r="574" spans="1:5" ht="1.5" customHeight="1" x14ac:dyDescent="0.2">
      <c r="A574" s="105"/>
      <c r="B574" s="105">
        <v>25</v>
      </c>
      <c r="C574" s="105"/>
      <c r="D574" s="105"/>
      <c r="E574" s="105"/>
    </row>
    <row r="575" spans="1:5" hidden="1" x14ac:dyDescent="0.2">
      <c r="A575" s="105"/>
      <c r="B575" s="105">
        <v>26</v>
      </c>
      <c r="C575" s="105"/>
      <c r="D575" s="105"/>
      <c r="E575" s="107"/>
    </row>
    <row r="576" spans="1:5" hidden="1" x14ac:dyDescent="0.2">
      <c r="A576" s="105"/>
      <c r="B576" s="105">
        <v>27</v>
      </c>
      <c r="C576" s="105"/>
      <c r="D576" s="105"/>
      <c r="E576" s="105"/>
    </row>
    <row r="577" spans="1:5" ht="15" hidden="1" customHeight="1" x14ac:dyDescent="0.2">
      <c r="A577" s="105"/>
      <c r="B577" s="105">
        <v>28</v>
      </c>
      <c r="C577" s="105"/>
      <c r="D577" s="105"/>
      <c r="E577" s="111"/>
    </row>
    <row r="578" spans="1:5" hidden="1" x14ac:dyDescent="0.2">
      <c r="A578" s="105"/>
      <c r="B578" s="105">
        <v>29</v>
      </c>
      <c r="C578" s="105"/>
      <c r="D578" s="105"/>
      <c r="E578" s="105"/>
    </row>
    <row r="579" spans="1:5" ht="15" hidden="1" customHeight="1" x14ac:dyDescent="0.2">
      <c r="A579" s="105"/>
      <c r="B579" s="105">
        <v>30</v>
      </c>
      <c r="C579" s="105"/>
      <c r="D579" s="105"/>
      <c r="E579" s="111"/>
    </row>
    <row r="580" spans="1:5" hidden="1" x14ac:dyDescent="0.2">
      <c r="A580" s="105"/>
      <c r="B580" s="105">
        <v>31</v>
      </c>
      <c r="C580" s="105"/>
      <c r="D580" s="105"/>
      <c r="E580" s="105"/>
    </row>
    <row r="581" spans="1:5" hidden="1" x14ac:dyDescent="0.2"/>
    <row r="582" spans="1:5" hidden="1" x14ac:dyDescent="0.2">
      <c r="A582" s="104" t="s">
        <v>187</v>
      </c>
      <c r="B582" s="105">
        <v>1</v>
      </c>
      <c r="C582" s="105"/>
      <c r="D582" s="105"/>
      <c r="E582" s="105"/>
    </row>
    <row r="583" spans="1:5" hidden="1" x14ac:dyDescent="0.2">
      <c r="A583" s="104"/>
      <c r="B583" s="105">
        <v>2</v>
      </c>
      <c r="C583" s="105"/>
      <c r="D583" s="105"/>
      <c r="E583" s="105"/>
    </row>
    <row r="584" spans="1:5" hidden="1" x14ac:dyDescent="0.2">
      <c r="A584" s="106"/>
      <c r="B584" s="105">
        <v>3</v>
      </c>
      <c r="C584" s="105" t="s">
        <v>52</v>
      </c>
      <c r="D584" s="105">
        <v>20</v>
      </c>
      <c r="E584" s="105">
        <f>D584+E583</f>
        <v>20</v>
      </c>
    </row>
    <row r="585" spans="1:5" hidden="1" x14ac:dyDescent="0.2">
      <c r="A585" s="112"/>
      <c r="B585" s="105">
        <v>4</v>
      </c>
      <c r="C585" s="105"/>
      <c r="D585" s="105">
        <v>55</v>
      </c>
      <c r="E585" s="105">
        <f>D585+E584</f>
        <v>75</v>
      </c>
    </row>
    <row r="586" spans="1:5" hidden="1" x14ac:dyDescent="0.2">
      <c r="A586" s="106"/>
      <c r="B586" s="105">
        <v>5</v>
      </c>
      <c r="C586" s="105"/>
      <c r="D586" s="105">
        <v>55</v>
      </c>
      <c r="E586" s="105">
        <f>D586+E585</f>
        <v>130</v>
      </c>
    </row>
    <row r="587" spans="1:5" hidden="1" x14ac:dyDescent="0.2">
      <c r="A587" s="106"/>
      <c r="B587" s="105">
        <v>6</v>
      </c>
      <c r="C587" s="105"/>
      <c r="D587" s="105">
        <v>55</v>
      </c>
      <c r="E587" s="105">
        <f>D587+E586</f>
        <v>185</v>
      </c>
    </row>
    <row r="588" spans="1:5" hidden="1" x14ac:dyDescent="0.2">
      <c r="A588" s="106"/>
      <c r="B588" s="105">
        <v>7</v>
      </c>
      <c r="C588" s="105"/>
      <c r="D588" s="105">
        <v>55</v>
      </c>
      <c r="E588" s="105">
        <f>D588+E587</f>
        <v>240</v>
      </c>
    </row>
    <row r="589" spans="1:5" hidden="1" x14ac:dyDescent="0.2">
      <c r="A589" s="106"/>
      <c r="B589" s="105">
        <v>8</v>
      </c>
      <c r="C589" s="105"/>
      <c r="D589" s="105"/>
      <c r="E589" s="105"/>
    </row>
    <row r="590" spans="1:5" hidden="1" x14ac:dyDescent="0.2">
      <c r="A590" s="105"/>
      <c r="B590" s="105">
        <v>9</v>
      </c>
      <c r="C590" s="105"/>
      <c r="D590" s="105"/>
      <c r="E590" s="107"/>
    </row>
    <row r="591" spans="1:5" hidden="1" x14ac:dyDescent="0.2">
      <c r="A591" s="105"/>
      <c r="B591" s="105">
        <v>10</v>
      </c>
      <c r="C591" s="105"/>
      <c r="D591" s="105"/>
      <c r="E591" s="105"/>
    </row>
    <row r="592" spans="1:5" hidden="1" x14ac:dyDescent="0.2">
      <c r="A592" s="105"/>
      <c r="B592" s="105">
        <v>11</v>
      </c>
      <c r="C592" s="105"/>
      <c r="D592" s="105"/>
      <c r="E592" s="105"/>
    </row>
    <row r="593" spans="1:5" hidden="1" x14ac:dyDescent="0.2">
      <c r="A593" s="105"/>
      <c r="B593" s="105">
        <v>12</v>
      </c>
      <c r="C593" s="105"/>
      <c r="D593" s="105"/>
      <c r="E593" s="105"/>
    </row>
    <row r="594" spans="1:5" hidden="1" x14ac:dyDescent="0.2">
      <c r="A594" s="105"/>
      <c r="B594" s="105">
        <v>13</v>
      </c>
      <c r="C594" s="105"/>
      <c r="D594" s="105"/>
      <c r="E594" s="105"/>
    </row>
    <row r="595" spans="1:5" hidden="1" x14ac:dyDescent="0.2">
      <c r="A595" s="105"/>
      <c r="B595" s="105">
        <v>14</v>
      </c>
      <c r="C595" s="105"/>
      <c r="D595" s="105"/>
      <c r="E595" s="105"/>
    </row>
    <row r="596" spans="1:5" hidden="1" x14ac:dyDescent="0.2">
      <c r="A596" s="105"/>
      <c r="B596" s="105">
        <v>15</v>
      </c>
      <c r="C596" s="105"/>
      <c r="D596" s="105"/>
      <c r="E596" s="105"/>
    </row>
    <row r="597" spans="1:5" hidden="1" x14ac:dyDescent="0.2">
      <c r="A597" s="105"/>
      <c r="B597" s="105">
        <v>16</v>
      </c>
      <c r="C597" s="105"/>
      <c r="D597" s="105"/>
      <c r="E597" s="105"/>
    </row>
    <row r="598" spans="1:5" hidden="1" x14ac:dyDescent="0.2">
      <c r="A598" s="105"/>
      <c r="B598" s="105">
        <v>17</v>
      </c>
      <c r="C598" s="105"/>
      <c r="D598" s="105"/>
      <c r="E598" s="105"/>
    </row>
    <row r="599" spans="1:5" hidden="1" x14ac:dyDescent="0.2">
      <c r="A599" s="105"/>
      <c r="B599" s="105">
        <v>18</v>
      </c>
      <c r="C599" s="105"/>
      <c r="D599" s="105"/>
      <c r="E599" s="105"/>
    </row>
    <row r="600" spans="1:5" hidden="1" x14ac:dyDescent="0.2">
      <c r="A600" s="105"/>
      <c r="B600" s="105">
        <v>19</v>
      </c>
      <c r="C600" s="105"/>
      <c r="D600" s="105"/>
      <c r="E600" s="107"/>
    </row>
    <row r="601" spans="1:5" hidden="1" x14ac:dyDescent="0.2">
      <c r="A601" s="105"/>
      <c r="B601" s="105">
        <v>20</v>
      </c>
      <c r="C601" s="105" t="s">
        <v>52</v>
      </c>
      <c r="D601" s="105">
        <v>40</v>
      </c>
      <c r="E601" s="105">
        <f>D601+E600</f>
        <v>40</v>
      </c>
    </row>
    <row r="602" spans="1:5" hidden="1" x14ac:dyDescent="0.2">
      <c r="A602" s="105"/>
      <c r="B602" s="105">
        <v>21</v>
      </c>
      <c r="C602" s="105"/>
      <c r="D602" s="105">
        <v>55</v>
      </c>
      <c r="E602" s="105">
        <f>D602+E601</f>
        <v>95</v>
      </c>
    </row>
    <row r="603" spans="1:5" hidden="1" x14ac:dyDescent="0.2">
      <c r="A603" s="105"/>
      <c r="B603" s="105">
        <v>22</v>
      </c>
      <c r="C603" s="105"/>
      <c r="D603" s="105">
        <v>55</v>
      </c>
      <c r="E603" s="105">
        <f>D603+E602</f>
        <v>150</v>
      </c>
    </row>
    <row r="604" spans="1:5" hidden="1" x14ac:dyDescent="0.2">
      <c r="A604" s="105"/>
      <c r="B604" s="105">
        <v>23</v>
      </c>
      <c r="C604" s="105"/>
      <c r="D604" s="105">
        <v>55</v>
      </c>
      <c r="E604" s="105">
        <f>D604+E603</f>
        <v>205</v>
      </c>
    </row>
    <row r="605" spans="1:5" hidden="1" x14ac:dyDescent="0.2">
      <c r="A605" s="105"/>
      <c r="B605" s="105">
        <v>24</v>
      </c>
      <c r="C605" s="105"/>
      <c r="D605" s="105">
        <v>55</v>
      </c>
      <c r="E605" s="105">
        <f>D605+E604</f>
        <v>260</v>
      </c>
    </row>
    <row r="606" spans="1:5" hidden="1" x14ac:dyDescent="0.2">
      <c r="A606" s="105"/>
      <c r="B606" s="105">
        <v>25</v>
      </c>
      <c r="C606" s="105"/>
      <c r="D606" s="105"/>
      <c r="E606" s="105"/>
    </row>
    <row r="607" spans="1:5" hidden="1" x14ac:dyDescent="0.2">
      <c r="A607" s="105"/>
      <c r="B607" s="105">
        <v>26</v>
      </c>
      <c r="C607" s="105"/>
      <c r="D607" s="105"/>
      <c r="E607" s="107"/>
    </row>
    <row r="608" spans="1:5" hidden="1" x14ac:dyDescent="0.2">
      <c r="A608" s="105"/>
      <c r="B608" s="105">
        <v>27</v>
      </c>
      <c r="C608" s="105"/>
      <c r="D608" s="105"/>
      <c r="E608" s="105"/>
    </row>
    <row r="609" spans="1:5" ht="15" hidden="1" customHeight="1" x14ac:dyDescent="0.2">
      <c r="A609" s="105"/>
      <c r="B609" s="105">
        <v>28</v>
      </c>
      <c r="C609" s="105"/>
      <c r="D609" s="105"/>
      <c r="E609" s="111"/>
    </row>
    <row r="610" spans="1:5" hidden="1" x14ac:dyDescent="0.2">
      <c r="A610" s="105"/>
      <c r="B610" s="105">
        <v>29</v>
      </c>
      <c r="C610" s="105"/>
      <c r="D610" s="105"/>
      <c r="E610" s="105"/>
    </row>
    <row r="611" spans="1:5" ht="15" hidden="1" customHeight="1" x14ac:dyDescent="0.2">
      <c r="A611" s="105"/>
      <c r="B611" s="105">
        <v>30</v>
      </c>
      <c r="C611" s="105"/>
      <c r="D611" s="105"/>
      <c r="E611" s="111"/>
    </row>
    <row r="612" spans="1:5" hidden="1" x14ac:dyDescent="0.2">
      <c r="B612" s="103" t="s">
        <v>18</v>
      </c>
    </row>
    <row r="613" spans="1:5" hidden="1" x14ac:dyDescent="0.2">
      <c r="A613" s="104" t="s">
        <v>188</v>
      </c>
      <c r="B613" s="105">
        <v>1</v>
      </c>
      <c r="C613" s="105"/>
      <c r="D613" s="105"/>
      <c r="E613" s="105"/>
    </row>
    <row r="614" spans="1:5" hidden="1" x14ac:dyDescent="0.2">
      <c r="A614" s="104"/>
      <c r="B614" s="105">
        <v>2</v>
      </c>
      <c r="C614" s="105"/>
      <c r="D614" s="105"/>
      <c r="E614" s="105"/>
    </row>
    <row r="615" spans="1:5" hidden="1" x14ac:dyDescent="0.2">
      <c r="A615" s="106"/>
      <c r="B615" s="105">
        <v>3</v>
      </c>
      <c r="C615" s="105" t="s">
        <v>52</v>
      </c>
      <c r="D615" s="105">
        <v>20</v>
      </c>
      <c r="E615" s="105">
        <f>D615+E614</f>
        <v>20</v>
      </c>
    </row>
    <row r="616" spans="1:5" hidden="1" x14ac:dyDescent="0.2">
      <c r="A616" s="112"/>
      <c r="B616" s="105">
        <v>4</v>
      </c>
      <c r="C616" s="105"/>
      <c r="D616" s="105">
        <v>55</v>
      </c>
      <c r="E616" s="105">
        <f>D616+E615</f>
        <v>75</v>
      </c>
    </row>
    <row r="617" spans="1:5" hidden="1" x14ac:dyDescent="0.2">
      <c r="A617" s="111"/>
      <c r="B617" s="105">
        <v>5</v>
      </c>
      <c r="C617" s="105"/>
      <c r="D617" s="105">
        <v>55</v>
      </c>
      <c r="E617" s="105">
        <f>D617+E616</f>
        <v>130</v>
      </c>
    </row>
    <row r="618" spans="1:5" hidden="1" x14ac:dyDescent="0.2">
      <c r="A618" s="111"/>
      <c r="B618" s="105">
        <v>6</v>
      </c>
      <c r="C618" s="105"/>
      <c r="D618" s="105">
        <v>55</v>
      </c>
      <c r="E618" s="105">
        <f>D618+E617</f>
        <v>185</v>
      </c>
    </row>
    <row r="619" spans="1:5" hidden="1" x14ac:dyDescent="0.2">
      <c r="A619" s="111"/>
      <c r="B619" s="105">
        <v>7</v>
      </c>
      <c r="C619" s="105"/>
      <c r="D619" s="105">
        <v>55</v>
      </c>
      <c r="E619" s="105">
        <f>D619+E618</f>
        <v>240</v>
      </c>
    </row>
    <row r="620" spans="1:5" hidden="1" x14ac:dyDescent="0.2">
      <c r="A620" s="106"/>
      <c r="B620" s="105">
        <v>8</v>
      </c>
      <c r="C620" s="105"/>
      <c r="D620" s="105"/>
      <c r="E620" s="105"/>
    </row>
    <row r="621" spans="1:5" hidden="1" x14ac:dyDescent="0.2">
      <c r="A621" s="105"/>
      <c r="B621" s="105">
        <v>9</v>
      </c>
      <c r="C621" s="105"/>
      <c r="D621" s="105"/>
      <c r="E621" s="107"/>
    </row>
    <row r="622" spans="1:5" hidden="1" x14ac:dyDescent="0.2">
      <c r="A622" s="105"/>
      <c r="B622" s="105">
        <v>10</v>
      </c>
      <c r="C622" s="105"/>
      <c r="D622" s="105"/>
      <c r="E622" s="105"/>
    </row>
    <row r="623" spans="1:5" hidden="1" x14ac:dyDescent="0.2">
      <c r="A623" s="105"/>
      <c r="B623" s="105">
        <v>11</v>
      </c>
      <c r="C623" s="105"/>
      <c r="D623" s="105"/>
      <c r="E623" s="105"/>
    </row>
    <row r="624" spans="1:5" hidden="1" x14ac:dyDescent="0.2">
      <c r="A624" s="105"/>
      <c r="B624" s="105">
        <v>12</v>
      </c>
      <c r="C624" s="105"/>
      <c r="D624" s="105"/>
      <c r="E624" s="105"/>
    </row>
    <row r="625" spans="1:5" hidden="1" x14ac:dyDescent="0.2">
      <c r="A625" s="105"/>
      <c r="B625" s="105">
        <v>13</v>
      </c>
      <c r="C625" s="105"/>
      <c r="D625" s="105"/>
      <c r="E625" s="105"/>
    </row>
    <row r="626" spans="1:5" hidden="1" x14ac:dyDescent="0.2">
      <c r="A626" s="105"/>
      <c r="B626" s="105">
        <v>14</v>
      </c>
      <c r="C626" s="105" t="s">
        <v>52</v>
      </c>
      <c r="D626" s="105">
        <v>40</v>
      </c>
      <c r="E626" s="105">
        <f>D626+E625</f>
        <v>40</v>
      </c>
    </row>
    <row r="627" spans="1:5" hidden="1" x14ac:dyDescent="0.2">
      <c r="A627" s="105"/>
      <c r="B627" s="105">
        <v>15</v>
      </c>
      <c r="C627" s="105"/>
      <c r="D627" s="105">
        <v>55</v>
      </c>
      <c r="E627" s="105">
        <f>D627+E626</f>
        <v>95</v>
      </c>
    </row>
    <row r="628" spans="1:5" hidden="1" x14ac:dyDescent="0.2">
      <c r="A628" s="105"/>
      <c r="B628" s="105">
        <v>16</v>
      </c>
      <c r="C628" s="105"/>
      <c r="D628" s="105">
        <v>55</v>
      </c>
      <c r="E628" s="105">
        <f>D628+E627</f>
        <v>150</v>
      </c>
    </row>
    <row r="629" spans="1:5" hidden="1" x14ac:dyDescent="0.2">
      <c r="A629" s="105"/>
      <c r="B629" s="105">
        <v>17</v>
      </c>
      <c r="C629" s="105"/>
      <c r="D629" s="105">
        <v>55</v>
      </c>
      <c r="E629" s="105">
        <f>D629+E628</f>
        <v>205</v>
      </c>
    </row>
    <row r="630" spans="1:5" hidden="1" x14ac:dyDescent="0.2">
      <c r="A630" s="105"/>
      <c r="B630" s="105">
        <v>18</v>
      </c>
      <c r="C630" s="105"/>
      <c r="D630" s="105"/>
      <c r="E630" s="105"/>
    </row>
    <row r="631" spans="1:5" hidden="1" x14ac:dyDescent="0.2">
      <c r="A631" s="105"/>
      <c r="B631" s="105">
        <v>19</v>
      </c>
      <c r="C631" s="105"/>
      <c r="D631" s="105"/>
      <c r="E631" s="107"/>
    </row>
    <row r="632" spans="1:5" hidden="1" x14ac:dyDescent="0.2">
      <c r="A632" s="105"/>
      <c r="B632" s="105">
        <v>20</v>
      </c>
      <c r="C632" s="105"/>
      <c r="D632" s="105"/>
      <c r="E632" s="105"/>
    </row>
    <row r="633" spans="1:5" hidden="1" x14ac:dyDescent="0.2">
      <c r="A633" s="105"/>
      <c r="B633" s="105">
        <v>21</v>
      </c>
      <c r="C633" s="105"/>
      <c r="D633" s="105"/>
      <c r="E633" s="105"/>
    </row>
    <row r="634" spans="1:5" hidden="1" x14ac:dyDescent="0.2">
      <c r="A634" s="105"/>
      <c r="B634" s="105">
        <v>22</v>
      </c>
      <c r="C634" s="105"/>
      <c r="D634" s="105"/>
      <c r="E634" s="105"/>
    </row>
    <row r="635" spans="1:5" hidden="1" x14ac:dyDescent="0.2">
      <c r="A635" s="105"/>
      <c r="B635" s="105">
        <v>23</v>
      </c>
      <c r="C635" s="105"/>
      <c r="D635" s="105"/>
      <c r="E635" s="105"/>
    </row>
    <row r="636" spans="1:5" hidden="1" x14ac:dyDescent="0.2">
      <c r="A636" s="105"/>
      <c r="B636" s="105">
        <v>24</v>
      </c>
      <c r="C636" s="105"/>
      <c r="D636" s="105"/>
      <c r="E636" s="105"/>
    </row>
    <row r="637" spans="1:5" hidden="1" x14ac:dyDescent="0.2">
      <c r="A637" s="105"/>
      <c r="B637" s="105">
        <v>25</v>
      </c>
      <c r="C637" s="105"/>
      <c r="D637" s="105"/>
      <c r="E637" s="105"/>
    </row>
    <row r="638" spans="1:5" hidden="1" x14ac:dyDescent="0.2">
      <c r="A638" s="105"/>
      <c r="B638" s="105">
        <v>26</v>
      </c>
      <c r="C638" s="105"/>
      <c r="D638" s="105"/>
      <c r="E638" s="107"/>
    </row>
    <row r="639" spans="1:5" hidden="1" x14ac:dyDescent="0.2">
      <c r="A639" s="105"/>
      <c r="B639" s="105">
        <v>27</v>
      </c>
      <c r="C639" s="105"/>
      <c r="D639" s="105"/>
      <c r="E639" s="105"/>
    </row>
    <row r="640" spans="1:5" ht="15" hidden="1" customHeight="1" x14ac:dyDescent="0.2">
      <c r="A640" s="105"/>
      <c r="B640" s="105">
        <v>28</v>
      </c>
      <c r="C640" s="105"/>
      <c r="D640" s="105"/>
      <c r="E640" s="111"/>
    </row>
    <row r="641" spans="1:5" hidden="1" x14ac:dyDescent="0.2">
      <c r="A641" s="105"/>
      <c r="B641" s="105">
        <v>29</v>
      </c>
      <c r="C641" s="105"/>
      <c r="D641" s="105"/>
      <c r="E641" s="105"/>
    </row>
    <row r="642" spans="1:5" ht="15" hidden="1" customHeight="1" x14ac:dyDescent="0.2">
      <c r="A642" s="105"/>
      <c r="B642" s="105">
        <v>30</v>
      </c>
      <c r="C642" s="105"/>
      <c r="D642" s="105"/>
      <c r="E642" s="111"/>
    </row>
    <row r="643" spans="1:5" ht="15" hidden="1" customHeight="1" x14ac:dyDescent="0.2">
      <c r="A643" s="105"/>
      <c r="B643" s="105">
        <v>31</v>
      </c>
      <c r="C643" s="105"/>
      <c r="D643" s="105"/>
      <c r="E643" s="111"/>
    </row>
    <row r="644" spans="1:5" hidden="1" x14ac:dyDescent="0.2"/>
    <row r="645" spans="1:5" hidden="1" x14ac:dyDescent="0.2">
      <c r="A645" s="104" t="s">
        <v>92</v>
      </c>
      <c r="B645" s="105">
        <v>1</v>
      </c>
      <c r="C645" s="105" t="s">
        <v>52</v>
      </c>
      <c r="D645" s="105">
        <v>20</v>
      </c>
      <c r="E645" s="105">
        <f t="shared" ref="E645:E651" si="22">D645+E644</f>
        <v>20</v>
      </c>
    </row>
    <row r="646" spans="1:5" hidden="1" x14ac:dyDescent="0.2">
      <c r="A646" s="104"/>
      <c r="B646" s="105">
        <v>2</v>
      </c>
      <c r="C646" s="105"/>
      <c r="D646" s="105">
        <v>55</v>
      </c>
      <c r="E646" s="105">
        <f t="shared" si="22"/>
        <v>75</v>
      </c>
    </row>
    <row r="647" spans="1:5" hidden="1" x14ac:dyDescent="0.2">
      <c r="A647" s="106"/>
      <c r="B647" s="105">
        <v>3</v>
      </c>
      <c r="C647" s="105"/>
      <c r="D647" s="105">
        <v>55</v>
      </c>
      <c r="E647" s="105">
        <f t="shared" si="22"/>
        <v>130</v>
      </c>
    </row>
    <row r="648" spans="1:5" hidden="1" x14ac:dyDescent="0.2">
      <c r="A648" s="112"/>
      <c r="B648" s="105">
        <v>4</v>
      </c>
      <c r="C648" s="105"/>
      <c r="D648" s="105">
        <v>55</v>
      </c>
      <c r="E648" s="105">
        <f t="shared" si="22"/>
        <v>185</v>
      </c>
    </row>
    <row r="649" spans="1:5" hidden="1" x14ac:dyDescent="0.2">
      <c r="A649" s="111"/>
      <c r="B649" s="105">
        <v>5</v>
      </c>
      <c r="C649" s="105"/>
      <c r="D649" s="105">
        <v>55</v>
      </c>
      <c r="E649" s="105">
        <f t="shared" si="22"/>
        <v>240</v>
      </c>
    </row>
    <row r="650" spans="1:5" hidden="1" x14ac:dyDescent="0.2">
      <c r="A650" s="111"/>
      <c r="B650" s="105">
        <v>6</v>
      </c>
      <c r="C650" s="105"/>
      <c r="D650" s="105">
        <v>55</v>
      </c>
      <c r="E650" s="105">
        <f t="shared" si="22"/>
        <v>295</v>
      </c>
    </row>
    <row r="651" spans="1:5" hidden="1" x14ac:dyDescent="0.2">
      <c r="A651" s="111"/>
      <c r="B651" s="105">
        <v>7</v>
      </c>
      <c r="C651" s="105"/>
      <c r="D651" s="105">
        <v>55</v>
      </c>
      <c r="E651" s="107">
        <f t="shared" si="22"/>
        <v>350</v>
      </c>
    </row>
    <row r="652" spans="1:5" hidden="1" x14ac:dyDescent="0.2">
      <c r="A652" s="106"/>
      <c r="B652" s="105">
        <v>8</v>
      </c>
      <c r="C652" s="105"/>
      <c r="D652" s="105"/>
      <c r="E652" s="105"/>
    </row>
    <row r="653" spans="1:5" hidden="1" x14ac:dyDescent="0.2">
      <c r="A653" s="105"/>
      <c r="B653" s="105">
        <v>9</v>
      </c>
      <c r="C653" s="105"/>
      <c r="D653" s="105"/>
      <c r="E653" s="107"/>
    </row>
    <row r="654" spans="1:5" hidden="1" x14ac:dyDescent="0.2">
      <c r="A654" s="105"/>
      <c r="B654" s="105">
        <v>10</v>
      </c>
      <c r="C654" s="105"/>
      <c r="D654" s="105"/>
      <c r="E654" s="105"/>
    </row>
    <row r="655" spans="1:5" hidden="1" x14ac:dyDescent="0.2">
      <c r="A655" s="105"/>
      <c r="B655" s="105">
        <v>11</v>
      </c>
      <c r="C655" s="105"/>
      <c r="D655" s="105"/>
      <c r="E655" s="105"/>
    </row>
    <row r="656" spans="1:5" hidden="1" x14ac:dyDescent="0.2">
      <c r="A656" s="105"/>
      <c r="B656" s="105">
        <v>12</v>
      </c>
      <c r="C656" s="105"/>
      <c r="D656" s="105"/>
      <c r="E656" s="105"/>
    </row>
    <row r="657" spans="1:5" hidden="1" x14ac:dyDescent="0.2">
      <c r="A657" s="105"/>
      <c r="B657" s="105">
        <v>13</v>
      </c>
      <c r="C657" s="105"/>
      <c r="D657" s="105"/>
      <c r="E657" s="105"/>
    </row>
    <row r="658" spans="1:5" hidden="1" x14ac:dyDescent="0.2">
      <c r="A658" s="105"/>
      <c r="B658" s="105">
        <v>14</v>
      </c>
      <c r="C658" s="105"/>
      <c r="D658" s="105"/>
      <c r="E658" s="105"/>
    </row>
    <row r="659" spans="1:5" hidden="1" x14ac:dyDescent="0.2">
      <c r="A659" s="105"/>
      <c r="B659" s="105">
        <v>15</v>
      </c>
      <c r="C659" s="105"/>
      <c r="D659" s="105"/>
      <c r="E659" s="105"/>
    </row>
    <row r="660" spans="1:5" hidden="1" x14ac:dyDescent="0.2">
      <c r="A660" s="105"/>
      <c r="B660" s="105">
        <v>16</v>
      </c>
      <c r="C660" s="105"/>
      <c r="D660" s="105"/>
      <c r="E660" s="105"/>
    </row>
    <row r="661" spans="1:5" hidden="1" x14ac:dyDescent="0.2">
      <c r="A661" s="105"/>
      <c r="B661" s="105">
        <v>17</v>
      </c>
      <c r="C661" s="105"/>
      <c r="D661" s="105"/>
      <c r="E661" s="105"/>
    </row>
    <row r="662" spans="1:5" hidden="1" x14ac:dyDescent="0.2">
      <c r="A662" s="105"/>
      <c r="B662" s="105">
        <v>18</v>
      </c>
      <c r="C662" s="105" t="s">
        <v>52</v>
      </c>
      <c r="D662" s="105">
        <v>40</v>
      </c>
      <c r="E662" s="105">
        <f>D662+E661</f>
        <v>40</v>
      </c>
    </row>
    <row r="663" spans="1:5" hidden="1" x14ac:dyDescent="0.2">
      <c r="A663" s="105"/>
      <c r="B663" s="105">
        <v>19</v>
      </c>
      <c r="C663" s="105"/>
      <c r="D663" s="105">
        <v>55</v>
      </c>
      <c r="E663" s="105">
        <f>D663+E662</f>
        <v>95</v>
      </c>
    </row>
    <row r="664" spans="1:5" hidden="1" x14ac:dyDescent="0.2">
      <c r="A664" s="105"/>
      <c r="B664" s="105">
        <v>20</v>
      </c>
      <c r="C664" s="105"/>
      <c r="D664" s="105">
        <v>55</v>
      </c>
      <c r="E664" s="105">
        <f>D664+E663</f>
        <v>150</v>
      </c>
    </row>
    <row r="665" spans="1:5" hidden="1" x14ac:dyDescent="0.2">
      <c r="A665" s="105"/>
      <c r="B665" s="105">
        <v>21</v>
      </c>
      <c r="C665" s="105"/>
      <c r="D665" s="105">
        <v>55</v>
      </c>
      <c r="E665" s="105">
        <f>D665+E664</f>
        <v>205</v>
      </c>
    </row>
    <row r="666" spans="1:5" hidden="1" x14ac:dyDescent="0.2">
      <c r="A666" s="105"/>
      <c r="B666" s="105">
        <v>22</v>
      </c>
      <c r="C666" s="105"/>
      <c r="D666" s="105"/>
      <c r="E666" s="105"/>
    </row>
    <row r="667" spans="1:5" hidden="1" x14ac:dyDescent="0.2">
      <c r="A667" s="104" t="s">
        <v>92</v>
      </c>
      <c r="B667" s="105">
        <v>23</v>
      </c>
      <c r="C667" s="105"/>
      <c r="D667" s="105"/>
      <c r="E667" s="105"/>
    </row>
    <row r="668" spans="1:5" hidden="1" x14ac:dyDescent="0.2">
      <c r="A668" s="105"/>
      <c r="B668" s="105">
        <v>24</v>
      </c>
      <c r="C668" s="105"/>
      <c r="D668" s="105"/>
      <c r="E668" s="105"/>
    </row>
    <row r="669" spans="1:5" hidden="1" x14ac:dyDescent="0.2">
      <c r="A669" s="105"/>
      <c r="B669" s="105">
        <v>25</v>
      </c>
      <c r="C669" s="105"/>
      <c r="D669" s="105"/>
      <c r="E669" s="105"/>
    </row>
    <row r="670" spans="1:5" hidden="1" x14ac:dyDescent="0.2">
      <c r="A670" s="105"/>
      <c r="B670" s="105">
        <v>26</v>
      </c>
      <c r="C670" s="105"/>
      <c r="D670" s="105"/>
      <c r="E670" s="107"/>
    </row>
    <row r="671" spans="1:5" hidden="1" x14ac:dyDescent="0.2">
      <c r="A671" s="105"/>
      <c r="B671" s="105">
        <v>27</v>
      </c>
      <c r="C671" s="105"/>
      <c r="D671" s="105"/>
      <c r="E671" s="105"/>
    </row>
    <row r="672" spans="1:5" ht="15" hidden="1" customHeight="1" x14ac:dyDescent="0.2">
      <c r="A672" s="105"/>
      <c r="B672" s="105">
        <v>28</v>
      </c>
      <c r="C672" s="105"/>
      <c r="D672" s="105"/>
      <c r="E672" s="111"/>
    </row>
    <row r="673" spans="1:5" hidden="1" x14ac:dyDescent="0.2">
      <c r="A673" s="105"/>
      <c r="B673" s="105">
        <v>29</v>
      </c>
      <c r="C673" s="105"/>
      <c r="D673" s="105"/>
      <c r="E673" s="105"/>
    </row>
    <row r="674" spans="1:5" ht="15" hidden="1" customHeight="1" x14ac:dyDescent="0.2">
      <c r="A674" s="105"/>
      <c r="B674" s="105">
        <v>30</v>
      </c>
      <c r="C674" s="105"/>
      <c r="D674" s="105"/>
      <c r="E674" s="111"/>
    </row>
    <row r="675" spans="1:5" hidden="1" x14ac:dyDescent="0.2"/>
    <row r="676" spans="1:5" hidden="1" x14ac:dyDescent="0.2">
      <c r="A676" s="104" t="s">
        <v>189</v>
      </c>
      <c r="B676" s="105">
        <v>1</v>
      </c>
      <c r="C676" s="105" t="s">
        <v>52</v>
      </c>
      <c r="D676" s="105">
        <v>42</v>
      </c>
      <c r="E676" s="105">
        <f t="shared" ref="E676" si="23">D676+E675</f>
        <v>42</v>
      </c>
    </row>
    <row r="677" spans="1:5" hidden="1" x14ac:dyDescent="0.2">
      <c r="A677" s="104"/>
      <c r="B677" s="105">
        <v>2</v>
      </c>
      <c r="C677" s="105"/>
      <c r="D677" s="105">
        <v>42</v>
      </c>
      <c r="E677" s="105">
        <f>D677+E676</f>
        <v>84</v>
      </c>
    </row>
    <row r="678" spans="1:5" hidden="1" x14ac:dyDescent="0.2">
      <c r="A678" s="106"/>
      <c r="B678" s="105">
        <v>3</v>
      </c>
      <c r="C678" s="105"/>
      <c r="D678" s="105">
        <v>42</v>
      </c>
      <c r="E678" s="105">
        <f t="shared" ref="E678:E684" si="24">D678+E677</f>
        <v>126</v>
      </c>
    </row>
    <row r="679" spans="1:5" hidden="1" x14ac:dyDescent="0.2">
      <c r="A679" s="112"/>
      <c r="B679" s="105">
        <v>4</v>
      </c>
      <c r="C679" s="105"/>
      <c r="D679" s="105">
        <v>42</v>
      </c>
      <c r="E679" s="105">
        <f t="shared" si="24"/>
        <v>168</v>
      </c>
    </row>
    <row r="680" spans="1:5" hidden="1" x14ac:dyDescent="0.2">
      <c r="A680" s="111"/>
      <c r="B680" s="105">
        <v>5</v>
      </c>
      <c r="C680" s="105"/>
      <c r="D680" s="105">
        <v>42</v>
      </c>
      <c r="E680" s="105">
        <f t="shared" si="24"/>
        <v>210</v>
      </c>
    </row>
    <row r="681" spans="1:5" hidden="1" x14ac:dyDescent="0.2">
      <c r="A681" s="111"/>
      <c r="B681" s="105">
        <v>6</v>
      </c>
      <c r="C681" s="105"/>
      <c r="D681" s="105">
        <v>42</v>
      </c>
      <c r="E681" s="105">
        <f t="shared" si="24"/>
        <v>252</v>
      </c>
    </row>
    <row r="682" spans="1:5" hidden="1" x14ac:dyDescent="0.2">
      <c r="A682" s="111"/>
      <c r="B682" s="105">
        <v>7</v>
      </c>
      <c r="C682" s="105"/>
      <c r="D682" s="105">
        <v>42</v>
      </c>
      <c r="E682" s="105">
        <f t="shared" si="24"/>
        <v>294</v>
      </c>
    </row>
    <row r="683" spans="1:5" hidden="1" x14ac:dyDescent="0.2">
      <c r="A683" s="106"/>
      <c r="B683" s="105">
        <v>8</v>
      </c>
      <c r="C683" s="105"/>
      <c r="D683" s="105">
        <v>42</v>
      </c>
      <c r="E683" s="105">
        <f t="shared" si="24"/>
        <v>336</v>
      </c>
    </row>
    <row r="684" spans="1:5" hidden="1" x14ac:dyDescent="0.2">
      <c r="A684" s="105"/>
      <c r="B684" s="105">
        <v>9</v>
      </c>
      <c r="C684" s="105"/>
      <c r="D684" s="105">
        <v>42</v>
      </c>
      <c r="E684" s="105">
        <f t="shared" si="24"/>
        <v>378</v>
      </c>
    </row>
    <row r="685" spans="1:5" hidden="1" x14ac:dyDescent="0.2">
      <c r="A685" s="105"/>
      <c r="B685" s="105">
        <v>10</v>
      </c>
      <c r="C685" s="105"/>
      <c r="D685" s="105"/>
      <c r="E685" s="105"/>
    </row>
    <row r="686" spans="1:5" hidden="1" x14ac:dyDescent="0.2">
      <c r="A686" s="105"/>
      <c r="B686" s="105">
        <v>11</v>
      </c>
      <c r="C686" s="105"/>
      <c r="D686" s="105"/>
      <c r="E686" s="105"/>
    </row>
    <row r="687" spans="1:5" hidden="1" x14ac:dyDescent="0.2">
      <c r="A687" s="105"/>
      <c r="B687" s="105">
        <v>12</v>
      </c>
      <c r="C687" s="105" t="s">
        <v>52</v>
      </c>
      <c r="D687" s="105">
        <v>42</v>
      </c>
      <c r="E687" s="105">
        <f t="shared" ref="E687" si="25">D687+E686</f>
        <v>42</v>
      </c>
    </row>
    <row r="688" spans="1:5" hidden="1" x14ac:dyDescent="0.2">
      <c r="A688" s="105"/>
      <c r="B688" s="105">
        <v>13</v>
      </c>
      <c r="C688" s="105"/>
      <c r="D688" s="105">
        <v>42</v>
      </c>
      <c r="E688" s="105">
        <f>D688+E687</f>
        <v>84</v>
      </c>
    </row>
    <row r="689" spans="1:5" hidden="1" x14ac:dyDescent="0.2">
      <c r="A689" s="105"/>
      <c r="B689" s="105">
        <v>14</v>
      </c>
      <c r="C689" s="105"/>
      <c r="D689" s="105">
        <v>42</v>
      </c>
      <c r="E689" s="105">
        <f t="shared" ref="E689" si="26">D689+E688</f>
        <v>126</v>
      </c>
    </row>
    <row r="690" spans="1:5" hidden="1" x14ac:dyDescent="0.2">
      <c r="A690" s="105"/>
      <c r="B690" s="105">
        <v>15</v>
      </c>
      <c r="C690" s="105"/>
      <c r="D690" s="105">
        <v>42</v>
      </c>
      <c r="E690" s="105">
        <f>D690+E689</f>
        <v>168</v>
      </c>
    </row>
    <row r="691" spans="1:5" hidden="1" x14ac:dyDescent="0.2">
      <c r="A691" s="105"/>
      <c r="B691" s="105">
        <v>16</v>
      </c>
      <c r="C691" s="105"/>
      <c r="D691" s="105">
        <v>42</v>
      </c>
      <c r="E691" s="105">
        <f t="shared" ref="E691:E692" si="27">D691+E690</f>
        <v>210</v>
      </c>
    </row>
    <row r="692" spans="1:5" hidden="1" x14ac:dyDescent="0.2">
      <c r="A692" s="105"/>
      <c r="B692" s="105">
        <v>17</v>
      </c>
      <c r="C692" s="105"/>
      <c r="D692" s="105">
        <v>42</v>
      </c>
      <c r="E692" s="105">
        <f t="shared" si="27"/>
        <v>252</v>
      </c>
    </row>
    <row r="693" spans="1:5" hidden="1" x14ac:dyDescent="0.2">
      <c r="A693" s="104" t="s">
        <v>189</v>
      </c>
      <c r="B693" s="105">
        <v>18</v>
      </c>
      <c r="C693" s="105"/>
      <c r="D693" s="105">
        <v>42</v>
      </c>
      <c r="E693" s="105">
        <f>D693+E692</f>
        <v>294</v>
      </c>
    </row>
    <row r="694" spans="1:5" hidden="1" x14ac:dyDescent="0.2">
      <c r="A694" s="105"/>
      <c r="B694" s="105">
        <v>19</v>
      </c>
      <c r="C694" s="105"/>
      <c r="D694" s="105">
        <v>42</v>
      </c>
      <c r="E694" s="105">
        <f t="shared" ref="E694" si="28">D694+E693</f>
        <v>336</v>
      </c>
    </row>
    <row r="695" spans="1:5" hidden="1" x14ac:dyDescent="0.2">
      <c r="A695" s="105"/>
      <c r="B695" s="105">
        <v>20</v>
      </c>
      <c r="C695" s="105"/>
      <c r="D695" s="105">
        <v>42</v>
      </c>
      <c r="E695" s="105">
        <f>D695+E694</f>
        <v>378</v>
      </c>
    </row>
    <row r="696" spans="1:5" hidden="1" x14ac:dyDescent="0.2">
      <c r="A696" s="105"/>
      <c r="B696" s="105">
        <v>21</v>
      </c>
      <c r="C696" s="105"/>
      <c r="D696" s="105"/>
      <c r="E696" s="105"/>
    </row>
    <row r="697" spans="1:5" hidden="1" x14ac:dyDescent="0.2">
      <c r="A697" s="105"/>
      <c r="B697" s="105">
        <v>22</v>
      </c>
      <c r="C697" s="105"/>
      <c r="D697" s="105"/>
      <c r="E697" s="105"/>
    </row>
    <row r="698" spans="1:5" hidden="1" x14ac:dyDescent="0.2">
      <c r="A698" s="107"/>
      <c r="B698" s="105">
        <v>23</v>
      </c>
      <c r="C698" s="105"/>
      <c r="D698" s="105"/>
      <c r="E698" s="105"/>
    </row>
    <row r="699" spans="1:5" hidden="1" x14ac:dyDescent="0.2">
      <c r="A699" s="104" t="s">
        <v>189</v>
      </c>
      <c r="B699" s="105">
        <v>24</v>
      </c>
      <c r="C699" s="105" t="s">
        <v>52</v>
      </c>
      <c r="D699" s="105">
        <v>42</v>
      </c>
      <c r="E699" s="105">
        <f t="shared" ref="E699" si="29">D699+E698</f>
        <v>42</v>
      </c>
    </row>
    <row r="700" spans="1:5" hidden="1" x14ac:dyDescent="0.2">
      <c r="A700" s="105"/>
      <c r="B700" s="105">
        <v>25</v>
      </c>
      <c r="C700" s="105"/>
      <c r="D700" s="105">
        <v>42</v>
      </c>
      <c r="E700" s="105">
        <f>D700+E699</f>
        <v>84</v>
      </c>
    </row>
    <row r="701" spans="1:5" hidden="1" x14ac:dyDescent="0.2">
      <c r="A701" s="105"/>
      <c r="B701" s="105">
        <v>26</v>
      </c>
      <c r="C701" s="105"/>
      <c r="D701" s="105">
        <v>42</v>
      </c>
      <c r="E701" s="105">
        <f t="shared" ref="E701" si="30">D701+E700</f>
        <v>126</v>
      </c>
    </row>
    <row r="702" spans="1:5" hidden="1" x14ac:dyDescent="0.2">
      <c r="A702" s="105"/>
      <c r="B702" s="105">
        <v>27</v>
      </c>
      <c r="C702" s="105"/>
      <c r="D702" s="105">
        <v>42</v>
      </c>
      <c r="E702" s="105">
        <f>D702+E701</f>
        <v>168</v>
      </c>
    </row>
    <row r="703" spans="1:5" ht="15" hidden="1" customHeight="1" x14ac:dyDescent="0.2">
      <c r="A703" s="107"/>
      <c r="B703" s="105">
        <v>28</v>
      </c>
      <c r="C703" s="105"/>
      <c r="D703" s="105">
        <v>42</v>
      </c>
      <c r="E703" s="105">
        <f t="shared" ref="E703:E704" si="31">D703+E702</f>
        <v>210</v>
      </c>
    </row>
    <row r="704" spans="1:5" hidden="1" x14ac:dyDescent="0.2">
      <c r="A704" s="105"/>
      <c r="B704" s="105">
        <v>29</v>
      </c>
      <c r="C704" s="105"/>
      <c r="D704" s="105">
        <v>42</v>
      </c>
      <c r="E704" s="105">
        <f t="shared" si="31"/>
        <v>252</v>
      </c>
    </row>
    <row r="705" spans="1:5" ht="15" hidden="1" customHeight="1" x14ac:dyDescent="0.2">
      <c r="A705" s="105"/>
      <c r="B705" s="105">
        <v>30</v>
      </c>
      <c r="C705" s="105"/>
      <c r="D705" s="105">
        <v>42</v>
      </c>
      <c r="E705" s="105">
        <f>D705+E704</f>
        <v>294</v>
      </c>
    </row>
    <row r="706" spans="1:5" ht="15" hidden="1" customHeight="1" x14ac:dyDescent="0.2">
      <c r="A706" s="105"/>
      <c r="B706" s="105">
        <v>31</v>
      </c>
      <c r="C706" s="105"/>
      <c r="D706" s="105"/>
      <c r="E706" s="105"/>
    </row>
    <row r="707" spans="1:5" hidden="1" x14ac:dyDescent="0.2"/>
    <row r="708" spans="1:5" hidden="1" x14ac:dyDescent="0.2">
      <c r="A708" s="104" t="s">
        <v>190</v>
      </c>
      <c r="B708" s="105">
        <v>1</v>
      </c>
      <c r="C708" s="105" t="s">
        <v>52</v>
      </c>
      <c r="D708" s="105">
        <v>42</v>
      </c>
      <c r="E708" s="105">
        <f t="shared" ref="E708" si="32">D708+E707</f>
        <v>42</v>
      </c>
    </row>
    <row r="709" spans="1:5" hidden="1" x14ac:dyDescent="0.2">
      <c r="A709" s="104"/>
      <c r="B709" s="105">
        <v>2</v>
      </c>
      <c r="C709" s="105"/>
      <c r="D709" s="105">
        <v>42</v>
      </c>
      <c r="E709" s="105">
        <f>D709+E708</f>
        <v>84</v>
      </c>
    </row>
    <row r="710" spans="1:5" hidden="1" x14ac:dyDescent="0.2">
      <c r="A710" s="111"/>
      <c r="B710" s="105">
        <v>3</v>
      </c>
      <c r="C710" s="105"/>
      <c r="D710" s="105">
        <v>42</v>
      </c>
      <c r="E710" s="105">
        <f t="shared" ref="E710:E716" si="33">D710+E709</f>
        <v>126</v>
      </c>
    </row>
    <row r="711" spans="1:5" hidden="1" x14ac:dyDescent="0.2">
      <c r="A711" s="112"/>
      <c r="B711" s="105">
        <v>4</v>
      </c>
      <c r="C711" s="105"/>
      <c r="D711" s="105">
        <v>42</v>
      </c>
      <c r="E711" s="105">
        <f t="shared" si="33"/>
        <v>168</v>
      </c>
    </row>
    <row r="712" spans="1:5" hidden="1" x14ac:dyDescent="0.2">
      <c r="A712" s="111"/>
      <c r="B712" s="105">
        <v>5</v>
      </c>
      <c r="C712" s="105"/>
      <c r="D712" s="105">
        <v>42</v>
      </c>
      <c r="E712" s="105">
        <f t="shared" si="33"/>
        <v>210</v>
      </c>
    </row>
    <row r="713" spans="1:5" hidden="1" x14ac:dyDescent="0.2">
      <c r="A713" s="111"/>
      <c r="B713" s="105">
        <v>6</v>
      </c>
      <c r="C713" s="105"/>
      <c r="D713" s="105">
        <v>42</v>
      </c>
      <c r="E713" s="105">
        <f t="shared" si="33"/>
        <v>252</v>
      </c>
    </row>
    <row r="714" spans="1:5" hidden="1" x14ac:dyDescent="0.2">
      <c r="A714" s="111"/>
      <c r="B714" s="105">
        <v>7</v>
      </c>
      <c r="C714" s="105"/>
      <c r="D714" s="105">
        <v>42</v>
      </c>
      <c r="E714" s="105">
        <f t="shared" si="33"/>
        <v>294</v>
      </c>
    </row>
    <row r="715" spans="1:5" hidden="1" x14ac:dyDescent="0.2">
      <c r="A715" s="106"/>
      <c r="B715" s="105">
        <v>8</v>
      </c>
      <c r="C715" s="105"/>
      <c r="D715" s="105">
        <v>42</v>
      </c>
      <c r="E715" s="105">
        <f t="shared" si="33"/>
        <v>336</v>
      </c>
    </row>
    <row r="716" spans="1:5" hidden="1" x14ac:dyDescent="0.2">
      <c r="A716" s="105"/>
      <c r="B716" s="105">
        <v>9</v>
      </c>
      <c r="C716" s="105"/>
      <c r="D716" s="105">
        <v>42</v>
      </c>
      <c r="E716" s="107">
        <f t="shared" si="33"/>
        <v>378</v>
      </c>
    </row>
    <row r="717" spans="1:5" hidden="1" x14ac:dyDescent="0.2">
      <c r="A717" s="105"/>
      <c r="B717" s="105">
        <v>10</v>
      </c>
      <c r="C717" s="105"/>
      <c r="D717" s="105"/>
      <c r="E717" s="105"/>
    </row>
    <row r="718" spans="1:5" hidden="1" x14ac:dyDescent="0.2">
      <c r="A718" s="105"/>
      <c r="B718" s="105">
        <v>11</v>
      </c>
      <c r="C718" s="105"/>
      <c r="D718" s="105"/>
      <c r="E718" s="105"/>
    </row>
    <row r="719" spans="1:5" hidden="1" x14ac:dyDescent="0.2">
      <c r="A719" s="105"/>
      <c r="B719" s="105">
        <v>12</v>
      </c>
      <c r="C719" s="105" t="s">
        <v>52</v>
      </c>
      <c r="D719" s="105">
        <v>42</v>
      </c>
      <c r="E719" s="105">
        <f t="shared" ref="E719" si="34">D719+E718</f>
        <v>42</v>
      </c>
    </row>
    <row r="720" spans="1:5" hidden="1" x14ac:dyDescent="0.2">
      <c r="A720" s="105"/>
      <c r="B720" s="105">
        <v>13</v>
      </c>
      <c r="C720" s="105"/>
      <c r="D720" s="105">
        <v>42</v>
      </c>
      <c r="E720" s="105">
        <f>D720+E719</f>
        <v>84</v>
      </c>
    </row>
    <row r="721" spans="1:5" hidden="1" x14ac:dyDescent="0.2">
      <c r="A721" s="105"/>
      <c r="B721" s="105">
        <v>14</v>
      </c>
      <c r="C721" s="105"/>
      <c r="D721" s="105">
        <v>42</v>
      </c>
      <c r="E721" s="105">
        <f t="shared" ref="E721" si="35">D721+E720</f>
        <v>126</v>
      </c>
    </row>
    <row r="722" spans="1:5" hidden="1" x14ac:dyDescent="0.2">
      <c r="A722" s="105"/>
      <c r="B722" s="105">
        <v>15</v>
      </c>
      <c r="C722" s="105"/>
      <c r="D722" s="105">
        <v>42</v>
      </c>
      <c r="E722" s="105">
        <f>D722+E721</f>
        <v>168</v>
      </c>
    </row>
    <row r="723" spans="1:5" hidden="1" x14ac:dyDescent="0.2">
      <c r="A723" s="105"/>
      <c r="B723" s="105">
        <v>16</v>
      </c>
      <c r="C723" s="105"/>
      <c r="D723" s="105">
        <v>42</v>
      </c>
      <c r="E723" s="105">
        <f t="shared" ref="E723:E724" si="36">D723+E722</f>
        <v>210</v>
      </c>
    </row>
    <row r="724" spans="1:5" hidden="1" x14ac:dyDescent="0.2">
      <c r="A724" s="105"/>
      <c r="B724" s="105">
        <v>17</v>
      </c>
      <c r="C724" s="105"/>
      <c r="D724" s="105">
        <v>42</v>
      </c>
      <c r="E724" s="105">
        <f t="shared" si="36"/>
        <v>252</v>
      </c>
    </row>
    <row r="725" spans="1:5" hidden="1" x14ac:dyDescent="0.2">
      <c r="A725" s="105"/>
      <c r="B725" s="105">
        <v>18</v>
      </c>
      <c r="C725" s="105"/>
      <c r="D725" s="105">
        <v>42</v>
      </c>
      <c r="E725" s="105">
        <f>D725+E724</f>
        <v>294</v>
      </c>
    </row>
    <row r="726" spans="1:5" hidden="1" x14ac:dyDescent="0.2">
      <c r="A726" s="104" t="s">
        <v>190</v>
      </c>
      <c r="B726" s="105">
        <v>19</v>
      </c>
      <c r="C726" s="105"/>
      <c r="D726" s="105">
        <v>42</v>
      </c>
      <c r="E726" s="105">
        <f t="shared" ref="E726" si="37">D726+E725</f>
        <v>336</v>
      </c>
    </row>
    <row r="727" spans="1:5" hidden="1" x14ac:dyDescent="0.2">
      <c r="A727" s="105"/>
      <c r="B727" s="105">
        <v>20</v>
      </c>
      <c r="C727" s="105"/>
      <c r="D727" s="105">
        <v>42</v>
      </c>
      <c r="E727" s="105">
        <f>D727+E726</f>
        <v>378</v>
      </c>
    </row>
    <row r="728" spans="1:5" hidden="1" x14ac:dyDescent="0.2">
      <c r="A728" s="105"/>
      <c r="B728" s="105">
        <v>21</v>
      </c>
      <c r="C728" s="105"/>
      <c r="D728" s="105"/>
      <c r="E728" s="105"/>
    </row>
    <row r="729" spans="1:5" hidden="1" x14ac:dyDescent="0.2">
      <c r="A729" s="105"/>
      <c r="B729" s="105">
        <v>22</v>
      </c>
      <c r="C729" s="105"/>
      <c r="D729" s="105"/>
      <c r="E729" s="105"/>
    </row>
    <row r="730" spans="1:5" hidden="1" x14ac:dyDescent="0.2">
      <c r="A730" s="104" t="s">
        <v>190</v>
      </c>
      <c r="B730" s="105">
        <v>23</v>
      </c>
      <c r="C730" s="105"/>
      <c r="D730" s="105"/>
      <c r="E730" s="105"/>
    </row>
    <row r="731" spans="1:5" hidden="1" x14ac:dyDescent="0.2">
      <c r="A731" s="105"/>
      <c r="B731" s="105">
        <v>24</v>
      </c>
      <c r="C731" s="105" t="s">
        <v>52</v>
      </c>
      <c r="D731" s="105">
        <v>42</v>
      </c>
      <c r="E731" s="105">
        <f t="shared" ref="E731" si="38">D731+E730</f>
        <v>42</v>
      </c>
    </row>
    <row r="732" spans="1:5" hidden="1" x14ac:dyDescent="0.2">
      <c r="A732" s="107" t="s">
        <v>191</v>
      </c>
      <c r="B732" s="105">
        <v>25</v>
      </c>
      <c r="C732" s="105"/>
      <c r="D732" s="105">
        <v>42</v>
      </c>
      <c r="E732" s="105">
        <f>D732+E731</f>
        <v>84</v>
      </c>
    </row>
    <row r="733" spans="1:5" hidden="1" x14ac:dyDescent="0.2">
      <c r="A733" s="105"/>
      <c r="B733" s="105">
        <v>26</v>
      </c>
      <c r="C733" s="105"/>
      <c r="D733" s="105">
        <v>42</v>
      </c>
      <c r="E733" s="105">
        <f t="shared" ref="E733" si="39">D733+E732</f>
        <v>126</v>
      </c>
    </row>
    <row r="734" spans="1:5" hidden="1" x14ac:dyDescent="0.2">
      <c r="A734" s="105"/>
      <c r="B734" s="105">
        <v>27</v>
      </c>
      <c r="C734" s="105"/>
      <c r="D734" s="105">
        <v>42</v>
      </c>
      <c r="E734" s="105">
        <f>D734+E733</f>
        <v>168</v>
      </c>
    </row>
    <row r="735" spans="1:5" ht="15" hidden="1" customHeight="1" x14ac:dyDescent="0.2">
      <c r="A735" s="107"/>
      <c r="B735" s="105">
        <v>28</v>
      </c>
      <c r="C735" s="105"/>
      <c r="D735" s="105">
        <v>42</v>
      </c>
      <c r="E735" s="105">
        <f t="shared" ref="E735:E736" si="40">D735+E734</f>
        <v>210</v>
      </c>
    </row>
    <row r="736" spans="1:5" hidden="1" x14ac:dyDescent="0.2">
      <c r="A736" s="105"/>
      <c r="B736" s="105">
        <v>29</v>
      </c>
      <c r="C736" s="105"/>
      <c r="D736" s="105">
        <v>42</v>
      </c>
      <c r="E736" s="105">
        <f t="shared" si="40"/>
        <v>252</v>
      </c>
    </row>
    <row r="737" spans="1:12" ht="15" hidden="1" customHeight="1" x14ac:dyDescent="0.2">
      <c r="A737" s="105"/>
      <c r="B737" s="105">
        <v>30</v>
      </c>
      <c r="C737" s="105"/>
      <c r="D737" s="105">
        <v>42</v>
      </c>
      <c r="E737" s="105">
        <f>D737+E736</f>
        <v>294</v>
      </c>
    </row>
    <row r="738" spans="1:12" ht="15" hidden="1" customHeight="1" x14ac:dyDescent="0.2">
      <c r="A738" s="105"/>
      <c r="B738" s="105">
        <v>31</v>
      </c>
      <c r="C738" s="105"/>
      <c r="D738" s="105"/>
      <c r="E738" s="105"/>
    </row>
    <row r="739" spans="1:12" hidden="1" x14ac:dyDescent="0.2"/>
    <row r="740" spans="1:12" ht="15" x14ac:dyDescent="0.2">
      <c r="A740" s="104" t="s">
        <v>192</v>
      </c>
      <c r="B740" s="105">
        <v>1</v>
      </c>
      <c r="C740" s="105" t="s">
        <v>52</v>
      </c>
      <c r="D740" s="105">
        <v>42</v>
      </c>
      <c r="E740" s="105">
        <f t="shared" ref="E740" si="41">D740+E739</f>
        <v>42</v>
      </c>
      <c r="F740" s="113">
        <v>46.68</v>
      </c>
      <c r="G740" s="114" t="s">
        <v>52</v>
      </c>
      <c r="H740" s="115"/>
      <c r="I740" s="116" t="s">
        <v>193</v>
      </c>
      <c r="J740" s="117">
        <f>SUM(D740:D769)</f>
        <v>1176</v>
      </c>
      <c r="K740" s="117">
        <f>J740</f>
        <v>1176</v>
      </c>
      <c r="L740" s="118">
        <f>SUM(F740:F768)</f>
        <v>1151.1499999999999</v>
      </c>
    </row>
    <row r="741" spans="1:12" ht="15" x14ac:dyDescent="0.2">
      <c r="A741" s="104"/>
      <c r="B741" s="105">
        <v>2</v>
      </c>
      <c r="C741" s="105"/>
      <c r="D741" s="105">
        <v>42</v>
      </c>
      <c r="E741" s="105">
        <f>D741+E740</f>
        <v>84</v>
      </c>
      <c r="F741" s="113">
        <v>42.579000000000001</v>
      </c>
      <c r="G741" s="114" t="s">
        <v>52</v>
      </c>
      <c r="H741" s="115"/>
      <c r="I741" s="116"/>
      <c r="J741" s="117"/>
      <c r="K741" s="117"/>
      <c r="L741" s="118"/>
    </row>
    <row r="742" spans="1:12" ht="15" x14ac:dyDescent="0.2">
      <c r="A742" s="111"/>
      <c r="B742" s="105">
        <v>3</v>
      </c>
      <c r="C742" s="105"/>
      <c r="D742" s="105">
        <v>42</v>
      </c>
      <c r="E742" s="105">
        <f t="shared" ref="E742:E751" si="42">D742+E741</f>
        <v>126</v>
      </c>
      <c r="F742" s="113">
        <v>46.441000000000003</v>
      </c>
      <c r="G742" s="114" t="s">
        <v>52</v>
      </c>
      <c r="H742" s="115"/>
      <c r="I742" s="116"/>
      <c r="J742" s="117"/>
      <c r="K742" s="117"/>
      <c r="L742" s="118"/>
    </row>
    <row r="743" spans="1:12" ht="15" x14ac:dyDescent="0.2">
      <c r="A743" s="112"/>
      <c r="B743" s="105">
        <v>4</v>
      </c>
      <c r="C743" s="105"/>
      <c r="D743" s="105">
        <v>42</v>
      </c>
      <c r="E743" s="105">
        <f t="shared" si="42"/>
        <v>168</v>
      </c>
      <c r="F743" s="113">
        <v>47.8</v>
      </c>
      <c r="G743" s="114" t="s">
        <v>52</v>
      </c>
      <c r="H743" s="115"/>
      <c r="I743" s="116"/>
      <c r="J743" s="117"/>
      <c r="K743" s="117"/>
      <c r="L743" s="118"/>
    </row>
    <row r="744" spans="1:12" ht="15" x14ac:dyDescent="0.2">
      <c r="A744" s="111"/>
      <c r="B744" s="105">
        <v>5</v>
      </c>
      <c r="C744" s="105"/>
      <c r="D744" s="105">
        <v>42</v>
      </c>
      <c r="E744" s="105">
        <f t="shared" si="42"/>
        <v>210</v>
      </c>
      <c r="F744" s="113">
        <v>49.9</v>
      </c>
      <c r="G744" s="114" t="s">
        <v>52</v>
      </c>
      <c r="H744" s="115"/>
      <c r="I744" s="116"/>
      <c r="J744" s="117"/>
      <c r="K744" s="117"/>
      <c r="L744" s="118"/>
    </row>
    <row r="745" spans="1:12" ht="15" x14ac:dyDescent="0.2">
      <c r="A745" s="111"/>
      <c r="B745" s="105">
        <v>6</v>
      </c>
      <c r="C745" s="105"/>
      <c r="D745" s="105">
        <v>42</v>
      </c>
      <c r="E745" s="105">
        <f t="shared" si="42"/>
        <v>252</v>
      </c>
      <c r="F745" s="113">
        <v>49.3</v>
      </c>
      <c r="G745" s="114" t="s">
        <v>52</v>
      </c>
      <c r="H745" s="115"/>
      <c r="I745" s="116"/>
      <c r="J745" s="117"/>
      <c r="K745" s="117"/>
      <c r="L745" s="119"/>
    </row>
    <row r="746" spans="1:12" ht="15" x14ac:dyDescent="0.2">
      <c r="A746" s="111"/>
      <c r="B746" s="105">
        <v>7</v>
      </c>
      <c r="C746" s="105"/>
      <c r="D746" s="105">
        <v>42</v>
      </c>
      <c r="E746" s="105">
        <f t="shared" si="42"/>
        <v>294</v>
      </c>
      <c r="F746" s="113">
        <v>48.8</v>
      </c>
      <c r="G746" s="114" t="s">
        <v>52</v>
      </c>
      <c r="H746" s="115"/>
      <c r="I746" s="116" t="s">
        <v>31</v>
      </c>
      <c r="J746" s="117">
        <f>SUM(J740:J744)</f>
        <v>1176</v>
      </c>
      <c r="K746" s="117">
        <f t="shared" ref="K746:L746" si="43">SUM(K740:K744)</f>
        <v>1176</v>
      </c>
      <c r="L746" s="117">
        <f t="shared" si="43"/>
        <v>1151.1499999999999</v>
      </c>
    </row>
    <row r="747" spans="1:12" ht="15" x14ac:dyDescent="0.2">
      <c r="A747" s="106"/>
      <c r="B747" s="105">
        <v>8</v>
      </c>
      <c r="C747" s="105"/>
      <c r="D747" s="105">
        <v>42</v>
      </c>
      <c r="E747" s="105">
        <f t="shared" si="42"/>
        <v>336</v>
      </c>
      <c r="F747" s="113">
        <v>49.1</v>
      </c>
      <c r="G747" s="114" t="s">
        <v>52</v>
      </c>
      <c r="H747" s="115"/>
      <c r="I747" s="120"/>
      <c r="J747" s="120"/>
      <c r="K747" s="120"/>
      <c r="L747" s="120"/>
    </row>
    <row r="748" spans="1:12" ht="15" x14ac:dyDescent="0.2">
      <c r="A748" s="105"/>
      <c r="B748" s="105">
        <v>9</v>
      </c>
      <c r="C748" s="105"/>
      <c r="D748" s="105">
        <v>42</v>
      </c>
      <c r="E748" s="105">
        <f t="shared" si="42"/>
        <v>378</v>
      </c>
      <c r="F748" s="113">
        <v>49.8</v>
      </c>
      <c r="G748" s="114" t="s">
        <v>52</v>
      </c>
      <c r="H748" s="115"/>
      <c r="I748" s="120"/>
      <c r="J748" s="120"/>
      <c r="K748" s="120"/>
      <c r="L748" s="120"/>
    </row>
    <row r="749" spans="1:12" ht="15" x14ac:dyDescent="0.2">
      <c r="A749" s="105"/>
      <c r="B749" s="105">
        <v>10</v>
      </c>
      <c r="C749" s="105"/>
      <c r="D749" s="105">
        <v>42</v>
      </c>
      <c r="E749" s="105">
        <f t="shared" si="42"/>
        <v>420</v>
      </c>
      <c r="F749" s="113">
        <v>48.62</v>
      </c>
      <c r="G749" s="114" t="s">
        <v>52</v>
      </c>
      <c r="H749" s="115"/>
      <c r="I749" s="120"/>
      <c r="J749" s="120"/>
      <c r="K749" s="120"/>
      <c r="L749" s="120"/>
    </row>
    <row r="750" spans="1:12" ht="15" x14ac:dyDescent="0.2">
      <c r="A750" s="105"/>
      <c r="B750" s="105">
        <v>11</v>
      </c>
      <c r="C750" s="105"/>
      <c r="D750" s="105">
        <v>42</v>
      </c>
      <c r="E750" s="105">
        <f t="shared" si="42"/>
        <v>462</v>
      </c>
      <c r="F750" s="113">
        <v>38.630000000000003</v>
      </c>
      <c r="G750" s="114" t="s">
        <v>52</v>
      </c>
      <c r="H750" s="115" t="s">
        <v>194</v>
      </c>
      <c r="I750" s="120"/>
      <c r="J750" s="120"/>
      <c r="K750" s="120"/>
      <c r="L750" s="120"/>
    </row>
    <row r="751" spans="1:12" ht="15" x14ac:dyDescent="0.2">
      <c r="A751" s="105"/>
      <c r="B751" s="105">
        <v>12</v>
      </c>
      <c r="C751" s="105"/>
      <c r="D751" s="105">
        <v>42</v>
      </c>
      <c r="E751" s="105">
        <f t="shared" si="42"/>
        <v>504</v>
      </c>
      <c r="F751" s="113">
        <v>27.75</v>
      </c>
      <c r="G751" s="121" t="s">
        <v>52</v>
      </c>
      <c r="H751" s="115" t="s">
        <v>194</v>
      </c>
      <c r="I751" s="120"/>
      <c r="J751" s="120"/>
      <c r="K751" s="120"/>
      <c r="L751" s="120"/>
    </row>
    <row r="752" spans="1:12" ht="25.5" customHeight="1" x14ac:dyDescent="0.2">
      <c r="A752" s="105"/>
      <c r="B752" s="105">
        <v>13</v>
      </c>
      <c r="C752" s="105"/>
      <c r="D752" s="105">
        <v>42</v>
      </c>
      <c r="E752" s="105">
        <f>D752+E751</f>
        <v>546</v>
      </c>
      <c r="F752" s="113">
        <v>40.35</v>
      </c>
      <c r="G752" s="122" t="s">
        <v>52</v>
      </c>
      <c r="H752" s="231" t="s">
        <v>195</v>
      </c>
      <c r="I752" s="120"/>
      <c r="J752" s="120"/>
      <c r="K752" s="120"/>
      <c r="L752" s="120"/>
    </row>
    <row r="753" spans="1:12" ht="15" x14ac:dyDescent="0.2">
      <c r="A753" s="105"/>
      <c r="B753" s="105">
        <v>14</v>
      </c>
      <c r="C753" s="105"/>
      <c r="D753" s="105">
        <v>42</v>
      </c>
      <c r="E753" s="105">
        <f t="shared" ref="E753" si="44">D753+E752</f>
        <v>588</v>
      </c>
      <c r="F753" s="113">
        <v>36.65</v>
      </c>
      <c r="G753" s="122" t="s">
        <v>52</v>
      </c>
      <c r="H753" s="232"/>
      <c r="I753" s="120"/>
      <c r="J753" s="120"/>
      <c r="K753" s="120"/>
      <c r="L753" s="120"/>
    </row>
    <row r="754" spans="1:12" ht="15" x14ac:dyDescent="0.2">
      <c r="A754" s="105"/>
      <c r="B754" s="105">
        <v>15</v>
      </c>
      <c r="C754" s="105"/>
      <c r="D754" s="105">
        <v>42</v>
      </c>
      <c r="E754" s="105">
        <f>D754+E753</f>
        <v>630</v>
      </c>
      <c r="F754" s="113">
        <v>22.588999999999999</v>
      </c>
      <c r="G754" s="122" t="s">
        <v>52</v>
      </c>
      <c r="H754" s="232"/>
      <c r="I754" s="120"/>
      <c r="J754" s="120"/>
      <c r="K754" s="120"/>
      <c r="L754" s="120"/>
    </row>
    <row r="755" spans="1:12" ht="15" x14ac:dyDescent="0.2">
      <c r="A755" s="105"/>
      <c r="B755" s="105">
        <v>16</v>
      </c>
      <c r="C755" s="105"/>
      <c r="D755" s="105">
        <v>42</v>
      </c>
      <c r="E755" s="105">
        <f t="shared" ref="E755:E756" si="45">D755+E754</f>
        <v>672</v>
      </c>
      <c r="F755" s="113">
        <v>39.28</v>
      </c>
      <c r="G755" s="114" t="s">
        <v>52</v>
      </c>
      <c r="H755" s="233"/>
      <c r="I755" s="120"/>
      <c r="J755" s="120"/>
      <c r="K755" s="120"/>
      <c r="L755" s="120"/>
    </row>
    <row r="756" spans="1:12" ht="15" x14ac:dyDescent="0.2">
      <c r="A756" s="105"/>
      <c r="B756" s="105">
        <v>17</v>
      </c>
      <c r="C756" s="105"/>
      <c r="D756" s="105"/>
      <c r="E756" s="105">
        <f t="shared" si="45"/>
        <v>672</v>
      </c>
      <c r="F756" s="113">
        <v>41.290999999999997</v>
      </c>
      <c r="G756" s="114" t="s">
        <v>52</v>
      </c>
      <c r="H756" s="119"/>
      <c r="I756" s="120"/>
      <c r="J756" s="120"/>
      <c r="K756" s="120"/>
      <c r="L756" s="120"/>
    </row>
    <row r="757" spans="1:12" ht="15" x14ac:dyDescent="0.2">
      <c r="A757" s="105"/>
      <c r="B757" s="105">
        <v>18</v>
      </c>
      <c r="C757" s="105"/>
      <c r="D757" s="105">
        <v>42</v>
      </c>
      <c r="E757" s="105">
        <f>D757+E756</f>
        <v>714</v>
      </c>
      <c r="F757" s="113">
        <v>41.84</v>
      </c>
      <c r="G757" s="114" t="s">
        <v>52</v>
      </c>
      <c r="H757" s="119"/>
      <c r="I757" s="120"/>
      <c r="J757" s="120"/>
      <c r="K757" s="120"/>
      <c r="L757" s="120"/>
    </row>
    <row r="758" spans="1:12" ht="15" x14ac:dyDescent="0.2">
      <c r="A758" s="105"/>
      <c r="B758" s="105">
        <v>19</v>
      </c>
      <c r="C758" s="105"/>
      <c r="D758" s="105">
        <v>42</v>
      </c>
      <c r="E758" s="105">
        <f t="shared" ref="E758:E765" si="46">D758+E757</f>
        <v>756</v>
      </c>
      <c r="F758" s="113">
        <v>46</v>
      </c>
      <c r="G758" s="114" t="s">
        <v>52</v>
      </c>
      <c r="H758" s="119"/>
      <c r="I758" s="120"/>
      <c r="J758" s="120"/>
      <c r="K758" s="120"/>
      <c r="L758" s="120"/>
    </row>
    <row r="759" spans="1:12" ht="15" x14ac:dyDescent="0.2">
      <c r="A759" s="105"/>
      <c r="B759" s="105">
        <v>20</v>
      </c>
      <c r="C759" s="105"/>
      <c r="D759" s="105">
        <v>42</v>
      </c>
      <c r="E759" s="105">
        <f t="shared" si="46"/>
        <v>798</v>
      </c>
      <c r="F759" s="113">
        <v>46.84</v>
      </c>
      <c r="G759" s="114" t="s">
        <v>52</v>
      </c>
      <c r="H759" s="119"/>
      <c r="I759" s="120"/>
      <c r="J759" s="120"/>
      <c r="K759" s="120"/>
      <c r="L759" s="120"/>
    </row>
    <row r="760" spans="1:12" ht="15" x14ac:dyDescent="0.2">
      <c r="A760" s="105"/>
      <c r="B760" s="105">
        <v>21</v>
      </c>
      <c r="C760" s="105"/>
      <c r="D760" s="105">
        <v>42</v>
      </c>
      <c r="E760" s="105">
        <f t="shared" si="46"/>
        <v>840</v>
      </c>
      <c r="F760" s="113">
        <v>46.3</v>
      </c>
      <c r="G760" s="114" t="s">
        <v>52</v>
      </c>
      <c r="H760" s="119"/>
      <c r="I760" s="120"/>
      <c r="J760" s="120"/>
      <c r="K760" s="120"/>
      <c r="L760" s="120"/>
    </row>
    <row r="761" spans="1:12" ht="15" x14ac:dyDescent="0.2">
      <c r="A761" s="105"/>
      <c r="B761" s="105">
        <v>22</v>
      </c>
      <c r="C761" s="105"/>
      <c r="D761" s="105">
        <v>42</v>
      </c>
      <c r="E761" s="105">
        <f t="shared" si="46"/>
        <v>882</v>
      </c>
      <c r="F761" s="113">
        <v>46.23</v>
      </c>
      <c r="G761" s="114" t="s">
        <v>52</v>
      </c>
      <c r="H761" s="119"/>
      <c r="I761" s="120"/>
      <c r="J761" s="120"/>
      <c r="K761" s="120"/>
      <c r="L761" s="120"/>
    </row>
    <row r="762" spans="1:12" ht="15" x14ac:dyDescent="0.2">
      <c r="A762" s="107"/>
      <c r="B762" s="105">
        <v>23</v>
      </c>
      <c r="C762" s="105"/>
      <c r="D762" s="105">
        <v>42</v>
      </c>
      <c r="E762" s="105">
        <f t="shared" si="46"/>
        <v>924</v>
      </c>
      <c r="F762" s="113">
        <v>46.97</v>
      </c>
      <c r="G762" s="114" t="s">
        <v>52</v>
      </c>
      <c r="H762" s="119"/>
      <c r="I762" s="120"/>
      <c r="J762" s="120"/>
      <c r="K762" s="120"/>
      <c r="L762" s="120"/>
    </row>
    <row r="763" spans="1:12" ht="15" x14ac:dyDescent="0.2">
      <c r="A763" s="105"/>
      <c r="B763" s="105">
        <v>24</v>
      </c>
      <c r="C763" s="105"/>
      <c r="D763" s="105">
        <v>42</v>
      </c>
      <c r="E763" s="105">
        <f t="shared" si="46"/>
        <v>966</v>
      </c>
      <c r="F763" s="113">
        <v>46.28</v>
      </c>
      <c r="G763" s="114" t="s">
        <v>52</v>
      </c>
      <c r="H763" s="119"/>
      <c r="I763" s="120"/>
      <c r="J763" s="120"/>
      <c r="K763" s="120"/>
      <c r="L763" s="120"/>
    </row>
    <row r="764" spans="1:12" ht="15" x14ac:dyDescent="0.2">
      <c r="A764" s="105"/>
      <c r="B764" s="105">
        <v>25</v>
      </c>
      <c r="C764" s="105"/>
      <c r="D764" s="105">
        <v>42</v>
      </c>
      <c r="E764" s="105">
        <f t="shared" si="46"/>
        <v>1008</v>
      </c>
      <c r="F764" s="113">
        <v>42.62</v>
      </c>
      <c r="G764" s="114" t="s">
        <v>52</v>
      </c>
      <c r="H764" s="119"/>
      <c r="I764" s="120"/>
      <c r="J764" s="120"/>
      <c r="K764" s="120"/>
      <c r="L764" s="120"/>
    </row>
    <row r="765" spans="1:12" ht="15" x14ac:dyDescent="0.2">
      <c r="A765" s="105"/>
      <c r="B765" s="105">
        <v>26</v>
      </c>
      <c r="C765" s="105"/>
      <c r="D765" s="105">
        <v>42</v>
      </c>
      <c r="E765" s="105">
        <f t="shared" si="46"/>
        <v>1050</v>
      </c>
      <c r="F765" s="113">
        <f>45.4-2.55</f>
        <v>42.85</v>
      </c>
      <c r="G765" s="114" t="s">
        <v>52</v>
      </c>
      <c r="H765" s="119"/>
      <c r="I765" s="120"/>
      <c r="J765" s="120"/>
      <c r="K765" s="120"/>
      <c r="L765" s="120"/>
    </row>
    <row r="766" spans="1:12" ht="15" x14ac:dyDescent="0.2">
      <c r="A766" s="105"/>
      <c r="B766" s="105">
        <v>27</v>
      </c>
      <c r="C766" s="105"/>
      <c r="D766" s="105">
        <v>42</v>
      </c>
      <c r="E766" s="105">
        <f>D766+E765</f>
        <v>1092</v>
      </c>
      <c r="F766" s="113">
        <v>19.66</v>
      </c>
      <c r="G766" s="114" t="s">
        <v>52</v>
      </c>
      <c r="H766" s="119" t="s">
        <v>196</v>
      </c>
      <c r="I766" s="120"/>
      <c r="J766" s="120"/>
      <c r="K766" s="120"/>
      <c r="L766" s="120"/>
    </row>
    <row r="767" spans="1:12" ht="15" customHeight="1" x14ac:dyDescent="0.2">
      <c r="A767" s="107"/>
      <c r="B767" s="105">
        <v>28</v>
      </c>
      <c r="C767" s="105"/>
      <c r="D767" s="105">
        <v>42</v>
      </c>
      <c r="E767" s="105">
        <f t="shared" ref="E767:E768" si="47">D767+E766</f>
        <v>1134</v>
      </c>
      <c r="F767" s="114"/>
      <c r="G767" s="114"/>
      <c r="H767" s="119"/>
      <c r="I767" s="120"/>
      <c r="J767" s="120"/>
      <c r="K767" s="120"/>
      <c r="L767" s="120"/>
    </row>
    <row r="768" spans="1:12" x14ac:dyDescent="0.2">
      <c r="A768" s="105"/>
      <c r="B768" s="105">
        <v>29</v>
      </c>
      <c r="C768" s="105"/>
      <c r="D768" s="105">
        <v>42</v>
      </c>
      <c r="E768" s="107">
        <f t="shared" si="47"/>
        <v>1176</v>
      </c>
      <c r="F768" s="114"/>
      <c r="G768" s="114"/>
      <c r="H768" s="119"/>
      <c r="I768" s="120"/>
      <c r="J768" s="120"/>
      <c r="K768" s="120"/>
      <c r="L768" s="120"/>
    </row>
    <row r="769" spans="1:12" ht="15" customHeight="1" x14ac:dyDescent="0.2">
      <c r="A769" s="105"/>
      <c r="B769" s="105">
        <v>30</v>
      </c>
      <c r="C769" s="105"/>
      <c r="D769" s="105"/>
      <c r="E769" s="105"/>
      <c r="F769" s="114"/>
      <c r="G769" s="114"/>
      <c r="H769" s="119"/>
      <c r="I769" s="120"/>
      <c r="J769" s="120"/>
      <c r="K769" s="120"/>
      <c r="L769" s="120"/>
    </row>
  </sheetData>
  <mergeCells count="1">
    <mergeCell ref="H752:H75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805"/>
  <sheetViews>
    <sheetView topLeftCell="A296" workbookViewId="0">
      <selection activeCell="S23" activeCellId="1" sqref="V7 S23"/>
    </sheetView>
  </sheetViews>
  <sheetFormatPr defaultColWidth="8.85546875" defaultRowHeight="12.75" x14ac:dyDescent="0.2"/>
  <cols>
    <col min="1" max="1" width="9.42578125" style="103" customWidth="1"/>
    <col min="2" max="2" width="5.5703125" style="103" customWidth="1"/>
    <col min="3" max="3" width="2.42578125" style="124" customWidth="1"/>
    <col min="4" max="4" width="36.85546875" style="103" hidden="1" customWidth="1"/>
    <col min="5" max="5" width="6.7109375" style="131" hidden="1" customWidth="1"/>
    <col min="6" max="6" width="10" style="103" hidden="1" customWidth="1"/>
    <col min="7" max="7" width="3.7109375" style="124" hidden="1" customWidth="1"/>
    <col min="8" max="8" width="14.28515625" style="103" hidden="1" customWidth="1"/>
    <col min="9" max="9" width="8" style="103" hidden="1" customWidth="1"/>
    <col min="10" max="10" width="5.5703125" style="103" hidden="1" customWidth="1"/>
    <col min="11" max="11" width="4" style="124" hidden="1" customWidth="1"/>
    <col min="12" max="12" width="12.140625" style="124" hidden="1" customWidth="1"/>
    <col min="13" max="13" width="6.5703125" style="103" hidden="1" customWidth="1"/>
    <col min="14" max="14" width="8.28515625" style="124" hidden="1" customWidth="1"/>
    <col min="15" max="15" width="0.140625" style="103" hidden="1" customWidth="1"/>
    <col min="16" max="16" width="4.85546875" style="126" hidden="1" customWidth="1"/>
    <col min="17" max="17" width="14.42578125" style="108" hidden="1" customWidth="1"/>
    <col min="18" max="18" width="7.7109375" style="108" hidden="1" customWidth="1"/>
    <col min="19" max="19" width="6" style="108" hidden="1" customWidth="1"/>
    <col min="20" max="20" width="4.140625" style="126" hidden="1" customWidth="1"/>
    <col min="21" max="21" width="12" style="108" hidden="1" customWidth="1"/>
    <col min="22" max="22" width="8.85546875" style="108" hidden="1" customWidth="1"/>
    <col min="23" max="23" width="7" style="108" hidden="1" customWidth="1"/>
    <col min="24" max="24" width="4.42578125" style="126" hidden="1" customWidth="1"/>
    <col min="25" max="25" width="8.7109375" style="108" hidden="1" customWidth="1"/>
    <col min="26" max="26" width="6.28515625" style="108" hidden="1" customWidth="1"/>
    <col min="27" max="27" width="6.85546875" style="108" hidden="1" customWidth="1"/>
    <col min="28" max="28" width="3" style="126" hidden="1" customWidth="1"/>
    <col min="29" max="29" width="17.85546875" style="108" hidden="1" customWidth="1"/>
    <col min="30" max="30" width="6.85546875" style="108" hidden="1" customWidth="1"/>
    <col min="31" max="31" width="10.140625" style="108" hidden="1" customWidth="1"/>
    <col min="32" max="32" width="4.140625" style="103" hidden="1" customWidth="1"/>
    <col min="33" max="33" width="10.7109375" style="108" customWidth="1"/>
    <col min="34" max="34" width="11.42578125" style="108" customWidth="1"/>
    <col min="35" max="35" width="6.140625" style="108" customWidth="1"/>
    <col min="36" max="37" width="8.85546875" style="103" customWidth="1"/>
    <col min="38" max="38" width="35.5703125" style="103" bestFit="1" customWidth="1"/>
    <col min="39" max="55" width="8.85546875" style="103" customWidth="1"/>
    <col min="56" max="16384" width="8.85546875" style="103"/>
  </cols>
  <sheetData>
    <row r="1" spans="1:35" ht="76.5" hidden="1" customHeight="1" x14ac:dyDescent="0.2">
      <c r="A1" s="99" t="s">
        <v>4</v>
      </c>
      <c r="B1" s="99" t="s">
        <v>5</v>
      </c>
      <c r="C1" s="123"/>
      <c r="D1" s="99" t="s">
        <v>6</v>
      </c>
      <c r="E1" s="101" t="s">
        <v>197</v>
      </c>
      <c r="F1" s="99" t="s">
        <v>31</v>
      </c>
      <c r="G1" s="100"/>
      <c r="H1" s="100" t="s">
        <v>198</v>
      </c>
      <c r="I1" s="101" t="s">
        <v>199</v>
      </c>
      <c r="J1" s="102" t="s">
        <v>31</v>
      </c>
      <c r="K1" s="102"/>
      <c r="L1" s="100" t="s">
        <v>198</v>
      </c>
      <c r="M1" s="101" t="s">
        <v>200</v>
      </c>
      <c r="N1" s="102" t="s">
        <v>31</v>
      </c>
      <c r="O1" s="102"/>
      <c r="P1" s="102"/>
      <c r="Q1" s="100" t="s">
        <v>6</v>
      </c>
      <c r="R1" s="101" t="s">
        <v>201</v>
      </c>
      <c r="S1" s="102" t="s">
        <v>31</v>
      </c>
      <c r="T1" s="102"/>
      <c r="U1" s="100" t="s">
        <v>6</v>
      </c>
      <c r="V1" s="101" t="s">
        <v>202</v>
      </c>
      <c r="W1" s="102" t="s">
        <v>31</v>
      </c>
      <c r="X1" s="102"/>
      <c r="Y1" s="100" t="s">
        <v>6</v>
      </c>
      <c r="Z1" s="101" t="s">
        <v>203</v>
      </c>
      <c r="AA1" s="102" t="s">
        <v>31</v>
      </c>
      <c r="AB1" s="102"/>
      <c r="AC1" s="100" t="s">
        <v>6</v>
      </c>
      <c r="AD1" s="101" t="s">
        <v>204</v>
      </c>
      <c r="AE1" s="102" t="s">
        <v>31</v>
      </c>
      <c r="AG1" s="100" t="s">
        <v>6</v>
      </c>
      <c r="AH1" s="101" t="s">
        <v>166</v>
      </c>
      <c r="AI1" s="102" t="s">
        <v>31</v>
      </c>
    </row>
    <row r="2" spans="1:35" ht="12.75" hidden="1" customHeight="1" x14ac:dyDescent="0.2">
      <c r="A2" s="104" t="s">
        <v>167</v>
      </c>
      <c r="B2" s="105">
        <v>1</v>
      </c>
      <c r="D2" s="125" t="s">
        <v>205</v>
      </c>
      <c r="E2" s="111">
        <v>60</v>
      </c>
      <c r="F2" s="111">
        <f>E2</f>
        <v>60</v>
      </c>
      <c r="H2" s="105" t="s">
        <v>20</v>
      </c>
      <c r="I2" s="105">
        <v>168</v>
      </c>
      <c r="J2" s="105">
        <f>I2</f>
        <v>168</v>
      </c>
      <c r="L2" s="105" t="s">
        <v>17</v>
      </c>
      <c r="M2" s="105">
        <v>200</v>
      </c>
      <c r="N2" s="105">
        <f>M2</f>
        <v>200</v>
      </c>
      <c r="O2" s="124"/>
      <c r="P2" s="124"/>
      <c r="Q2" s="105"/>
      <c r="R2" s="105"/>
      <c r="S2" s="105"/>
      <c r="U2" s="105"/>
      <c r="V2" s="105"/>
      <c r="W2" s="105"/>
      <c r="X2" s="124"/>
      <c r="Y2" s="105" t="s">
        <v>206</v>
      </c>
      <c r="Z2" s="105">
        <v>17</v>
      </c>
      <c r="AA2" s="105">
        <f>Z2</f>
        <v>17</v>
      </c>
      <c r="AB2" s="124"/>
      <c r="AC2" s="105"/>
      <c r="AD2" s="105"/>
      <c r="AE2" s="105"/>
      <c r="AG2" s="105"/>
      <c r="AH2" s="105"/>
      <c r="AI2" s="105"/>
    </row>
    <row r="3" spans="1:35" ht="12.75" hidden="1" customHeight="1" x14ac:dyDescent="0.2">
      <c r="A3" s="104"/>
      <c r="B3" s="105">
        <v>2</v>
      </c>
      <c r="D3" s="125"/>
      <c r="E3" s="111">
        <v>60</v>
      </c>
      <c r="F3" s="111">
        <f t="shared" ref="F3:F8" si="0">E3+F2</f>
        <v>120</v>
      </c>
      <c r="G3" s="103"/>
      <c r="H3" s="105"/>
      <c r="I3" s="105">
        <v>168</v>
      </c>
      <c r="J3" s="105">
        <f t="shared" ref="J3:J9" si="1">I3+J2</f>
        <v>336</v>
      </c>
      <c r="L3" s="105"/>
      <c r="M3" s="105">
        <v>300</v>
      </c>
      <c r="N3" s="107">
        <f>M3+N2</f>
        <v>500</v>
      </c>
      <c r="O3" s="124"/>
      <c r="P3" s="124"/>
      <c r="Q3" s="105"/>
      <c r="R3" s="105"/>
      <c r="S3" s="105"/>
      <c r="U3" s="105"/>
      <c r="V3" s="105"/>
      <c r="W3" s="105"/>
      <c r="X3" s="124"/>
      <c r="Y3" s="105"/>
      <c r="Z3" s="105">
        <v>17</v>
      </c>
      <c r="AA3" s="105">
        <f t="shared" ref="AA3:AA21" si="2">Z3+AA2</f>
        <v>34</v>
      </c>
      <c r="AB3" s="124"/>
      <c r="AC3" s="105"/>
      <c r="AD3" s="105"/>
      <c r="AE3" s="105"/>
      <c r="AG3" s="105" t="s">
        <v>168</v>
      </c>
      <c r="AH3" s="105">
        <v>50</v>
      </c>
      <c r="AI3" s="105">
        <v>50</v>
      </c>
    </row>
    <row r="4" spans="1:35" ht="12.75" hidden="1" customHeight="1" x14ac:dyDescent="0.2">
      <c r="A4" s="106"/>
      <c r="B4" s="105">
        <v>3</v>
      </c>
      <c r="D4" s="127"/>
      <c r="E4" s="111">
        <v>60</v>
      </c>
      <c r="F4" s="111">
        <f t="shared" si="0"/>
        <v>180</v>
      </c>
      <c r="H4" s="105"/>
      <c r="I4" s="105">
        <v>168</v>
      </c>
      <c r="J4" s="105">
        <f t="shared" si="1"/>
        <v>504</v>
      </c>
      <c r="L4" s="105"/>
      <c r="M4" s="105"/>
      <c r="N4" s="105"/>
      <c r="O4" s="124"/>
      <c r="P4" s="124"/>
      <c r="Q4" s="105"/>
      <c r="R4" s="105"/>
      <c r="S4" s="105"/>
      <c r="U4" s="105"/>
      <c r="V4" s="105"/>
      <c r="W4" s="105"/>
      <c r="X4" s="100"/>
      <c r="Y4" s="107"/>
      <c r="Z4" s="105">
        <v>17</v>
      </c>
      <c r="AA4" s="105">
        <f t="shared" si="2"/>
        <v>51</v>
      </c>
      <c r="AB4" s="124"/>
      <c r="AC4" s="105"/>
      <c r="AD4" s="105"/>
      <c r="AE4" s="105"/>
      <c r="AG4" s="105"/>
      <c r="AH4" s="105">
        <v>50</v>
      </c>
      <c r="AI4" s="105">
        <f t="shared" ref="AI4:AI15" si="3">AH4+AI3</f>
        <v>100</v>
      </c>
    </row>
    <row r="5" spans="1:35" ht="12.75" hidden="1" customHeight="1" x14ac:dyDescent="0.2">
      <c r="A5" s="106"/>
      <c r="B5" s="105">
        <v>4</v>
      </c>
      <c r="D5" s="127"/>
      <c r="E5" s="111">
        <v>60</v>
      </c>
      <c r="F5" s="111">
        <f t="shared" si="0"/>
        <v>240</v>
      </c>
      <c r="H5" s="105"/>
      <c r="I5" s="105">
        <v>168</v>
      </c>
      <c r="J5" s="105">
        <f t="shared" si="1"/>
        <v>672</v>
      </c>
      <c r="L5" s="105"/>
      <c r="M5" s="105"/>
      <c r="N5" s="105"/>
      <c r="O5" s="124"/>
      <c r="P5" s="124"/>
      <c r="Q5" s="105"/>
      <c r="R5" s="105"/>
      <c r="S5" s="105"/>
      <c r="U5" s="105"/>
      <c r="V5" s="105"/>
      <c r="W5" s="105"/>
      <c r="X5" s="124"/>
      <c r="Y5" s="107"/>
      <c r="Z5" s="105">
        <v>17</v>
      </c>
      <c r="AA5" s="105">
        <f t="shared" si="2"/>
        <v>68</v>
      </c>
      <c r="AB5" s="124"/>
      <c r="AC5" s="105"/>
      <c r="AD5" s="105"/>
      <c r="AE5" s="105"/>
      <c r="AG5" s="105"/>
      <c r="AH5" s="105">
        <v>50</v>
      </c>
      <c r="AI5" s="105">
        <f t="shared" si="3"/>
        <v>150</v>
      </c>
    </row>
    <row r="6" spans="1:35" ht="12.75" hidden="1" customHeight="1" x14ac:dyDescent="0.2">
      <c r="A6" s="106"/>
      <c r="B6" s="105">
        <v>5</v>
      </c>
      <c r="D6" s="125"/>
      <c r="E6" s="111">
        <v>60</v>
      </c>
      <c r="F6" s="111">
        <f t="shared" si="0"/>
        <v>300</v>
      </c>
      <c r="H6" s="105"/>
      <c r="I6" s="105">
        <v>168</v>
      </c>
      <c r="J6" s="105">
        <f t="shared" si="1"/>
        <v>840</v>
      </c>
      <c r="L6" s="105"/>
      <c r="M6" s="105"/>
      <c r="N6" s="105"/>
      <c r="O6" s="124"/>
      <c r="P6" s="124"/>
      <c r="Q6" s="105"/>
      <c r="R6" s="105"/>
      <c r="S6" s="105"/>
      <c r="U6" s="105"/>
      <c r="V6" s="105"/>
      <c r="W6" s="107"/>
      <c r="X6" s="124"/>
      <c r="Y6" s="107"/>
      <c r="Z6" s="105">
        <v>17</v>
      </c>
      <c r="AA6" s="105">
        <f t="shared" si="2"/>
        <v>85</v>
      </c>
      <c r="AB6" s="124"/>
      <c r="AC6" s="105"/>
      <c r="AD6" s="105"/>
      <c r="AE6" s="105"/>
      <c r="AG6" s="105"/>
      <c r="AH6" s="105">
        <v>50</v>
      </c>
      <c r="AI6" s="105">
        <f t="shared" si="3"/>
        <v>200</v>
      </c>
    </row>
    <row r="7" spans="1:35" ht="12.75" hidden="1" customHeight="1" x14ac:dyDescent="0.2">
      <c r="A7" s="106"/>
      <c r="B7" s="105">
        <v>6</v>
      </c>
      <c r="D7" s="125"/>
      <c r="E7" s="111">
        <v>60</v>
      </c>
      <c r="F7" s="111">
        <f t="shared" si="0"/>
        <v>360</v>
      </c>
      <c r="H7" s="105"/>
      <c r="I7" s="105">
        <v>168</v>
      </c>
      <c r="J7" s="105">
        <f t="shared" si="1"/>
        <v>1008</v>
      </c>
      <c r="L7" s="105"/>
      <c r="M7" s="105"/>
      <c r="N7" s="107"/>
      <c r="O7" s="124"/>
      <c r="P7" s="124"/>
      <c r="Q7" s="105"/>
      <c r="R7" s="105"/>
      <c r="S7" s="105"/>
      <c r="U7" s="105"/>
      <c r="V7" s="105"/>
      <c r="W7" s="105"/>
      <c r="X7" s="124"/>
      <c r="Y7" s="107"/>
      <c r="Z7" s="105">
        <v>17</v>
      </c>
      <c r="AA7" s="105">
        <f t="shared" si="2"/>
        <v>102</v>
      </c>
      <c r="AB7" s="124"/>
      <c r="AC7" s="105"/>
      <c r="AD7" s="105"/>
      <c r="AE7" s="105"/>
      <c r="AG7" s="105"/>
      <c r="AH7" s="105">
        <v>50</v>
      </c>
      <c r="AI7" s="105">
        <f t="shared" si="3"/>
        <v>250</v>
      </c>
    </row>
    <row r="8" spans="1:35" ht="12.75" hidden="1" customHeight="1" x14ac:dyDescent="0.2">
      <c r="A8" s="106"/>
      <c r="B8" s="105">
        <v>7</v>
      </c>
      <c r="D8" s="125"/>
      <c r="E8" s="111">
        <v>60</v>
      </c>
      <c r="F8" s="128">
        <f t="shared" si="0"/>
        <v>420</v>
      </c>
      <c r="H8" s="105"/>
      <c r="I8" s="105">
        <v>168</v>
      </c>
      <c r="J8" s="105">
        <f t="shared" si="1"/>
        <v>1176</v>
      </c>
      <c r="L8" s="105"/>
      <c r="M8" s="105"/>
      <c r="N8" s="107"/>
      <c r="O8" s="124"/>
      <c r="P8" s="124"/>
      <c r="Q8" s="105"/>
      <c r="R8" s="105"/>
      <c r="S8" s="105"/>
      <c r="U8" s="105"/>
      <c r="V8" s="105"/>
      <c r="W8" s="105"/>
      <c r="X8" s="124"/>
      <c r="Y8" s="107"/>
      <c r="Z8" s="105">
        <v>17</v>
      </c>
      <c r="AA8" s="105">
        <f t="shared" si="2"/>
        <v>119</v>
      </c>
      <c r="AB8" s="124"/>
      <c r="AC8" s="105"/>
      <c r="AD8" s="105"/>
      <c r="AE8" s="105"/>
      <c r="AG8" s="105"/>
      <c r="AH8" s="105">
        <v>50</v>
      </c>
      <c r="AI8" s="105">
        <f t="shared" si="3"/>
        <v>300</v>
      </c>
    </row>
    <row r="9" spans="1:35" ht="12.75" hidden="1" customHeight="1" x14ac:dyDescent="0.2">
      <c r="A9" s="106"/>
      <c r="B9" s="105">
        <v>8</v>
      </c>
      <c r="D9" s="125"/>
      <c r="E9" s="111"/>
      <c r="F9" s="128"/>
      <c r="H9" s="105"/>
      <c r="I9" s="105">
        <v>168</v>
      </c>
      <c r="J9" s="107">
        <f t="shared" si="1"/>
        <v>1344</v>
      </c>
      <c r="L9" s="105"/>
      <c r="M9" s="105"/>
      <c r="N9" s="105"/>
      <c r="O9" s="124"/>
      <c r="P9" s="100"/>
      <c r="Q9" s="105"/>
      <c r="R9" s="105"/>
      <c r="S9" s="105"/>
      <c r="U9" s="105"/>
      <c r="V9" s="105"/>
      <c r="W9" s="105"/>
      <c r="X9" s="124"/>
      <c r="Y9" s="105"/>
      <c r="Z9" s="105">
        <v>17</v>
      </c>
      <c r="AA9" s="105">
        <f t="shared" si="2"/>
        <v>136</v>
      </c>
      <c r="AB9" s="124"/>
      <c r="AC9" s="105"/>
      <c r="AD9" s="105"/>
      <c r="AE9" s="105"/>
      <c r="AG9" s="105"/>
      <c r="AH9" s="105"/>
      <c r="AI9" s="105">
        <f t="shared" si="3"/>
        <v>300</v>
      </c>
    </row>
    <row r="10" spans="1:35" ht="12.75" hidden="1" customHeight="1" x14ac:dyDescent="0.2">
      <c r="A10" s="105"/>
      <c r="B10" s="105">
        <v>9</v>
      </c>
      <c r="D10" s="125" t="s">
        <v>207</v>
      </c>
      <c r="E10" s="111">
        <v>48</v>
      </c>
      <c r="F10" s="111">
        <f>E10</f>
        <v>48</v>
      </c>
      <c r="H10" s="105"/>
      <c r="I10" s="105"/>
      <c r="J10" s="105"/>
      <c r="L10" s="105" t="s">
        <v>148</v>
      </c>
      <c r="M10" s="105">
        <v>600</v>
      </c>
      <c r="N10" s="105">
        <f>M10</f>
        <v>600</v>
      </c>
      <c r="O10" s="124"/>
      <c r="P10" s="124"/>
      <c r="Q10" s="105"/>
      <c r="R10" s="105"/>
      <c r="S10" s="105"/>
      <c r="U10" s="105"/>
      <c r="V10" s="105"/>
      <c r="W10" s="105"/>
      <c r="X10" s="124"/>
      <c r="Y10" s="105"/>
      <c r="Z10" s="105">
        <v>17</v>
      </c>
      <c r="AA10" s="105">
        <f t="shared" si="2"/>
        <v>153</v>
      </c>
      <c r="AB10" s="124"/>
      <c r="AC10" s="105"/>
      <c r="AD10" s="105"/>
      <c r="AE10" s="105"/>
      <c r="AG10" s="105"/>
      <c r="AH10" s="105">
        <v>50</v>
      </c>
      <c r="AI10" s="105">
        <f t="shared" si="3"/>
        <v>350</v>
      </c>
    </row>
    <row r="11" spans="1:35" ht="12.75" hidden="1" customHeight="1" x14ac:dyDescent="0.2">
      <c r="A11" s="105"/>
      <c r="B11" s="105">
        <v>10</v>
      </c>
      <c r="D11" s="127"/>
      <c r="E11" s="111">
        <v>84</v>
      </c>
      <c r="F11" s="111">
        <f>E11+F10</f>
        <v>132</v>
      </c>
      <c r="H11" s="105"/>
      <c r="I11" s="105"/>
      <c r="J11" s="105"/>
      <c r="L11" s="105"/>
      <c r="M11" s="105">
        <v>600</v>
      </c>
      <c r="N11" s="105">
        <f>M11+N10</f>
        <v>1200</v>
      </c>
      <c r="O11" s="124"/>
      <c r="P11" s="124"/>
      <c r="Q11" s="105" t="s">
        <v>208</v>
      </c>
      <c r="R11" s="105">
        <v>20</v>
      </c>
      <c r="S11" s="105">
        <f>R11+S10</f>
        <v>20</v>
      </c>
      <c r="U11" s="105"/>
      <c r="V11" s="105"/>
      <c r="W11" s="105"/>
      <c r="X11" s="124"/>
      <c r="Y11" s="105"/>
      <c r="Z11" s="105">
        <v>17</v>
      </c>
      <c r="AA11" s="105">
        <f t="shared" si="2"/>
        <v>170</v>
      </c>
      <c r="AB11" s="124"/>
      <c r="AC11" s="105"/>
      <c r="AD11" s="105"/>
      <c r="AE11" s="105"/>
      <c r="AG11" s="105"/>
      <c r="AH11" s="105">
        <v>50</v>
      </c>
      <c r="AI11" s="105">
        <f t="shared" si="3"/>
        <v>400</v>
      </c>
    </row>
    <row r="12" spans="1:35" ht="12.75" hidden="1" customHeight="1" x14ac:dyDescent="0.2">
      <c r="A12" s="105"/>
      <c r="B12" s="105">
        <v>11</v>
      </c>
      <c r="D12" s="127"/>
      <c r="E12" s="111">
        <v>84</v>
      </c>
      <c r="F12" s="111">
        <f>E12+F11</f>
        <v>216</v>
      </c>
      <c r="H12" s="105"/>
      <c r="I12" s="105"/>
      <c r="J12" s="105"/>
      <c r="L12" s="105"/>
      <c r="M12" s="105">
        <v>150</v>
      </c>
      <c r="N12" s="107">
        <f>M12+N11</f>
        <v>1350</v>
      </c>
      <c r="O12" s="124"/>
      <c r="P12" s="124"/>
      <c r="Q12" s="105"/>
      <c r="R12" s="105">
        <v>20</v>
      </c>
      <c r="S12" s="105">
        <f>R12+S11</f>
        <v>40</v>
      </c>
      <c r="U12" s="105" t="s">
        <v>209</v>
      </c>
      <c r="V12" s="105">
        <v>30</v>
      </c>
      <c r="W12" s="105">
        <f>V12</f>
        <v>30</v>
      </c>
      <c r="X12" s="124"/>
      <c r="Y12" s="105"/>
      <c r="Z12" s="105">
        <v>17</v>
      </c>
      <c r="AA12" s="105">
        <f t="shared" si="2"/>
        <v>187</v>
      </c>
      <c r="AB12" s="124"/>
      <c r="AC12" s="105"/>
      <c r="AD12" s="105"/>
      <c r="AE12" s="105"/>
      <c r="AG12" s="105"/>
      <c r="AH12" s="105">
        <v>50</v>
      </c>
      <c r="AI12" s="105">
        <f t="shared" si="3"/>
        <v>450</v>
      </c>
    </row>
    <row r="13" spans="1:35" ht="12.75" hidden="1" customHeight="1" x14ac:dyDescent="0.2">
      <c r="A13" s="105"/>
      <c r="B13" s="105">
        <v>12</v>
      </c>
      <c r="D13" s="125"/>
      <c r="E13" s="111">
        <v>84</v>
      </c>
      <c r="F13" s="128">
        <f>E13+F12</f>
        <v>300</v>
      </c>
      <c r="H13" s="105"/>
      <c r="I13" s="105"/>
      <c r="J13" s="105"/>
      <c r="L13" s="105"/>
      <c r="M13" s="105"/>
      <c r="N13" s="107"/>
      <c r="O13" s="124"/>
      <c r="P13" s="124"/>
      <c r="Q13" s="105"/>
      <c r="R13" s="105">
        <v>20</v>
      </c>
      <c r="S13" s="105">
        <f>R13+S12</f>
        <v>60</v>
      </c>
      <c r="U13" s="105"/>
      <c r="V13" s="105">
        <v>30</v>
      </c>
      <c r="W13" s="105">
        <f t="shared" ref="W13:W21" si="4">V13+W12</f>
        <v>60</v>
      </c>
      <c r="X13" s="124"/>
      <c r="Y13" s="105"/>
      <c r="Z13" s="105">
        <v>17</v>
      </c>
      <c r="AA13" s="105">
        <f t="shared" si="2"/>
        <v>204</v>
      </c>
      <c r="AB13" s="124"/>
      <c r="AC13" s="105"/>
      <c r="AD13" s="105"/>
      <c r="AE13" s="105"/>
      <c r="AG13" s="105"/>
      <c r="AH13" s="105">
        <v>50</v>
      </c>
      <c r="AI13" s="105">
        <f t="shared" si="3"/>
        <v>500</v>
      </c>
    </row>
    <row r="14" spans="1:35" ht="12.75" hidden="1" customHeight="1" x14ac:dyDescent="0.2">
      <c r="A14" s="105"/>
      <c r="B14" s="105">
        <v>13</v>
      </c>
      <c r="D14" s="125"/>
      <c r="E14" s="111"/>
      <c r="F14" s="111"/>
      <c r="H14" s="105"/>
      <c r="I14" s="105"/>
      <c r="J14" s="105"/>
      <c r="L14" s="105"/>
      <c r="M14" s="105"/>
      <c r="N14" s="105"/>
      <c r="O14" s="124"/>
      <c r="P14" s="124"/>
      <c r="Q14" s="105"/>
      <c r="R14" s="105">
        <v>20</v>
      </c>
      <c r="S14" s="105">
        <f>R14+S13</f>
        <v>80</v>
      </c>
      <c r="U14" s="105"/>
      <c r="V14" s="105">
        <v>30</v>
      </c>
      <c r="W14" s="105">
        <f t="shared" si="4"/>
        <v>90</v>
      </c>
      <c r="X14" s="124"/>
      <c r="Y14" s="105"/>
      <c r="Z14" s="105">
        <v>17</v>
      </c>
      <c r="AA14" s="105">
        <f t="shared" si="2"/>
        <v>221</v>
      </c>
      <c r="AB14" s="129"/>
      <c r="AC14" s="105"/>
      <c r="AD14" s="105"/>
      <c r="AE14" s="105"/>
      <c r="AG14" s="105"/>
      <c r="AH14" s="105">
        <v>50</v>
      </c>
      <c r="AI14" s="105">
        <f t="shared" si="3"/>
        <v>550</v>
      </c>
    </row>
    <row r="15" spans="1:35" ht="12.75" hidden="1" customHeight="1" x14ac:dyDescent="0.2">
      <c r="A15" s="105"/>
      <c r="B15" s="105">
        <v>14</v>
      </c>
      <c r="D15" s="125" t="s">
        <v>210</v>
      </c>
      <c r="E15" s="111">
        <v>70</v>
      </c>
      <c r="F15" s="111">
        <f>E15</f>
        <v>70</v>
      </c>
      <c r="H15" s="105"/>
      <c r="I15" s="105"/>
      <c r="J15" s="107"/>
      <c r="L15" s="105"/>
      <c r="M15" s="105"/>
      <c r="N15" s="105"/>
      <c r="O15" s="124"/>
      <c r="P15" s="100"/>
      <c r="Q15" s="105"/>
      <c r="R15" s="105">
        <v>20</v>
      </c>
      <c r="S15" s="105">
        <f>R15+S14</f>
        <v>100</v>
      </c>
      <c r="U15" s="105"/>
      <c r="V15" s="105">
        <v>30</v>
      </c>
      <c r="W15" s="105">
        <f t="shared" si="4"/>
        <v>120</v>
      </c>
      <c r="X15" s="124"/>
      <c r="Y15" s="105"/>
      <c r="Z15" s="105">
        <v>17</v>
      </c>
      <c r="AA15" s="105">
        <f t="shared" si="2"/>
        <v>238</v>
      </c>
      <c r="AB15" s="124"/>
      <c r="AC15" s="105"/>
      <c r="AD15" s="105"/>
      <c r="AE15" s="105"/>
      <c r="AG15" s="105"/>
      <c r="AH15" s="105">
        <v>50</v>
      </c>
      <c r="AI15" s="107">
        <f t="shared" si="3"/>
        <v>600</v>
      </c>
    </row>
    <row r="16" spans="1:35" ht="12.75" hidden="1" customHeight="1" x14ac:dyDescent="0.2">
      <c r="A16" s="105"/>
      <c r="B16" s="105">
        <v>15</v>
      </c>
      <c r="D16" s="125"/>
      <c r="E16" s="111">
        <v>70</v>
      </c>
      <c r="F16" s="111">
        <f>E16+F15</f>
        <v>140</v>
      </c>
      <c r="H16" s="105"/>
      <c r="I16" s="105"/>
      <c r="J16" s="105"/>
      <c r="L16" s="105" t="s">
        <v>211</v>
      </c>
      <c r="M16" s="105">
        <v>600</v>
      </c>
      <c r="N16" s="105">
        <f>M16</f>
        <v>600</v>
      </c>
      <c r="O16" s="124"/>
      <c r="P16" s="100"/>
      <c r="Q16" s="105"/>
      <c r="R16" s="105">
        <v>20</v>
      </c>
      <c r="S16" s="105">
        <f t="shared" ref="S16:S21" si="5">R16+S15</f>
        <v>120</v>
      </c>
      <c r="U16" s="105"/>
      <c r="V16" s="105">
        <v>30</v>
      </c>
      <c r="W16" s="105">
        <f t="shared" si="4"/>
        <v>150</v>
      </c>
      <c r="X16" s="100"/>
      <c r="Y16" s="105"/>
      <c r="Z16" s="105"/>
      <c r="AA16" s="105">
        <f t="shared" si="2"/>
        <v>238</v>
      </c>
      <c r="AB16" s="124"/>
      <c r="AC16" s="105"/>
      <c r="AD16" s="105"/>
      <c r="AE16" s="107"/>
      <c r="AG16" s="105"/>
      <c r="AH16" s="105"/>
      <c r="AI16" s="105"/>
    </row>
    <row r="17" spans="1:35" ht="12.75" hidden="1" customHeight="1" x14ac:dyDescent="0.2">
      <c r="A17" s="105"/>
      <c r="B17" s="105">
        <v>16</v>
      </c>
      <c r="D17" s="127"/>
      <c r="E17" s="111">
        <v>70</v>
      </c>
      <c r="F17" s="111">
        <f>E17+F16</f>
        <v>210</v>
      </c>
      <c r="H17" s="105"/>
      <c r="I17" s="105"/>
      <c r="J17" s="105"/>
      <c r="L17" s="105"/>
      <c r="M17" s="105">
        <v>600</v>
      </c>
      <c r="N17" s="105">
        <f>M17+N16</f>
        <v>1200</v>
      </c>
      <c r="O17" s="124"/>
      <c r="P17" s="100"/>
      <c r="Q17" s="105"/>
      <c r="R17" s="105">
        <v>20</v>
      </c>
      <c r="S17" s="105">
        <f t="shared" si="5"/>
        <v>140</v>
      </c>
      <c r="U17" s="105"/>
      <c r="V17" s="105">
        <v>30</v>
      </c>
      <c r="W17" s="105">
        <f t="shared" si="4"/>
        <v>180</v>
      </c>
      <c r="X17" s="100"/>
      <c r="Y17" s="105"/>
      <c r="Z17" s="105">
        <v>17</v>
      </c>
      <c r="AA17" s="105">
        <f t="shared" si="2"/>
        <v>255</v>
      </c>
      <c r="AB17" s="124"/>
      <c r="AC17" s="105"/>
      <c r="AD17" s="105"/>
      <c r="AE17" s="107"/>
      <c r="AG17" s="105" t="s">
        <v>168</v>
      </c>
      <c r="AH17" s="105">
        <v>50</v>
      </c>
      <c r="AI17" s="105">
        <f>AH17+AI16</f>
        <v>50</v>
      </c>
    </row>
    <row r="18" spans="1:35" ht="12.75" hidden="1" customHeight="1" x14ac:dyDescent="0.2">
      <c r="A18" s="105"/>
      <c r="B18" s="105">
        <v>17</v>
      </c>
      <c r="D18" s="125"/>
      <c r="E18" s="111">
        <v>70</v>
      </c>
      <c r="F18" s="111">
        <f>E18+F17</f>
        <v>280</v>
      </c>
      <c r="H18" s="105"/>
      <c r="I18" s="105"/>
      <c r="J18" s="105"/>
      <c r="L18" s="105"/>
      <c r="M18" s="105">
        <v>630</v>
      </c>
      <c r="N18" s="107">
        <f>M18+N17</f>
        <v>1830</v>
      </c>
      <c r="O18" s="124"/>
      <c r="P18" s="124"/>
      <c r="Q18" s="105"/>
      <c r="R18" s="105">
        <v>20</v>
      </c>
      <c r="S18" s="105">
        <f t="shared" si="5"/>
        <v>160</v>
      </c>
      <c r="U18" s="105"/>
      <c r="V18" s="105">
        <v>30</v>
      </c>
      <c r="W18" s="105">
        <f t="shared" si="4"/>
        <v>210</v>
      </c>
      <c r="X18" s="124"/>
      <c r="Y18" s="105"/>
      <c r="Z18" s="105">
        <v>17</v>
      </c>
      <c r="AA18" s="105">
        <f t="shared" si="2"/>
        <v>272</v>
      </c>
      <c r="AB18" s="124"/>
      <c r="AC18" s="105"/>
      <c r="AD18" s="105"/>
      <c r="AE18" s="105"/>
      <c r="AG18" s="105"/>
      <c r="AH18" s="105">
        <v>50</v>
      </c>
      <c r="AI18" s="105">
        <f>AH18+AI17</f>
        <v>100</v>
      </c>
    </row>
    <row r="19" spans="1:35" ht="12.75" hidden="1" customHeight="1" x14ac:dyDescent="0.2">
      <c r="A19" s="105"/>
      <c r="B19" s="105">
        <v>18</v>
      </c>
      <c r="D19" s="125"/>
      <c r="E19" s="111">
        <v>70</v>
      </c>
      <c r="F19" s="111">
        <f>E19+F18</f>
        <v>350</v>
      </c>
      <c r="H19" s="105"/>
      <c r="I19" s="105"/>
      <c r="J19" s="105"/>
      <c r="K19" s="100"/>
      <c r="L19" s="105"/>
      <c r="M19" s="105"/>
      <c r="N19" s="105"/>
      <c r="O19" s="124"/>
      <c r="P19" s="124"/>
      <c r="Q19" s="105"/>
      <c r="R19" s="105">
        <v>20</v>
      </c>
      <c r="S19" s="105">
        <f t="shared" si="5"/>
        <v>180</v>
      </c>
      <c r="U19" s="105"/>
      <c r="V19" s="105">
        <v>30</v>
      </c>
      <c r="W19" s="105">
        <f t="shared" si="4"/>
        <v>240</v>
      </c>
      <c r="X19" s="124"/>
      <c r="Y19" s="105"/>
      <c r="Z19" s="105">
        <v>17</v>
      </c>
      <c r="AA19" s="105">
        <f t="shared" si="2"/>
        <v>289</v>
      </c>
      <c r="AB19" s="124"/>
      <c r="AC19" s="105"/>
      <c r="AD19" s="105"/>
      <c r="AE19" s="105"/>
      <c r="AG19" s="105"/>
      <c r="AH19" s="105">
        <v>50</v>
      </c>
      <c r="AI19" s="105">
        <f>AH19+AI18</f>
        <v>150</v>
      </c>
    </row>
    <row r="20" spans="1:35" ht="12.75" hidden="1" customHeight="1" x14ac:dyDescent="0.2">
      <c r="A20" s="105"/>
      <c r="B20" s="105">
        <v>19</v>
      </c>
      <c r="D20" s="125"/>
      <c r="E20" s="111">
        <v>70</v>
      </c>
      <c r="F20" s="111">
        <f>E20+F19</f>
        <v>420</v>
      </c>
      <c r="H20" s="105" t="s">
        <v>132</v>
      </c>
      <c r="I20" s="105">
        <v>120</v>
      </c>
      <c r="J20" s="105">
        <f>I20</f>
        <v>120</v>
      </c>
      <c r="L20" s="105"/>
      <c r="M20" s="105"/>
      <c r="N20" s="105"/>
      <c r="O20" s="124"/>
      <c r="P20" s="124"/>
      <c r="Q20" s="105"/>
      <c r="R20" s="105">
        <v>20</v>
      </c>
      <c r="S20" s="105">
        <f t="shared" si="5"/>
        <v>200</v>
      </c>
      <c r="U20" s="105"/>
      <c r="V20" s="105">
        <v>30</v>
      </c>
      <c r="W20" s="105">
        <f t="shared" si="4"/>
        <v>270</v>
      </c>
      <c r="X20" s="124"/>
      <c r="Y20" s="105"/>
      <c r="Z20" s="105">
        <v>17</v>
      </c>
      <c r="AA20" s="105">
        <f t="shared" si="2"/>
        <v>306</v>
      </c>
      <c r="AB20" s="124"/>
      <c r="AC20" s="105"/>
      <c r="AD20" s="105"/>
      <c r="AE20" s="105"/>
      <c r="AG20" s="105"/>
      <c r="AH20" s="105">
        <v>50</v>
      </c>
      <c r="AI20" s="105">
        <f>AH20+AI19</f>
        <v>200</v>
      </c>
    </row>
    <row r="21" spans="1:35" ht="12.75" hidden="1" customHeight="1" x14ac:dyDescent="0.2">
      <c r="A21" s="105"/>
      <c r="B21" s="105">
        <v>20</v>
      </c>
      <c r="D21" s="125" t="s">
        <v>210</v>
      </c>
      <c r="E21" s="111">
        <v>70</v>
      </c>
      <c r="F21" s="111">
        <f>E21</f>
        <v>70</v>
      </c>
      <c r="H21" s="105"/>
      <c r="I21" s="105"/>
      <c r="J21" s="107"/>
      <c r="K21" s="100"/>
      <c r="L21" s="105"/>
      <c r="M21" s="105"/>
      <c r="N21" s="105"/>
      <c r="O21" s="124"/>
      <c r="P21" s="124"/>
      <c r="Q21" s="105"/>
      <c r="R21" s="105">
        <v>20</v>
      </c>
      <c r="S21" s="105">
        <f t="shared" si="5"/>
        <v>220</v>
      </c>
      <c r="U21" s="105"/>
      <c r="V21" s="105">
        <v>30</v>
      </c>
      <c r="W21" s="107">
        <f t="shared" si="4"/>
        <v>300</v>
      </c>
      <c r="X21" s="100"/>
      <c r="Y21" s="105"/>
      <c r="Z21" s="105">
        <v>17</v>
      </c>
      <c r="AA21" s="105">
        <f t="shared" si="2"/>
        <v>323</v>
      </c>
      <c r="AB21" s="124"/>
      <c r="AC21" s="105"/>
      <c r="AD21" s="105"/>
      <c r="AE21" s="105"/>
      <c r="AG21" s="105"/>
      <c r="AH21" s="105">
        <v>50</v>
      </c>
      <c r="AI21" s="105">
        <f>AH21+AI20</f>
        <v>250</v>
      </c>
    </row>
    <row r="22" spans="1:35" ht="12.75" hidden="1" customHeight="1" x14ac:dyDescent="0.2">
      <c r="A22" s="104" t="s">
        <v>167</v>
      </c>
      <c r="B22" s="105">
        <v>21</v>
      </c>
      <c r="D22" s="125" t="s">
        <v>212</v>
      </c>
      <c r="E22" s="111">
        <v>84</v>
      </c>
      <c r="F22" s="111">
        <f>E22+F21</f>
        <v>154</v>
      </c>
      <c r="H22" s="105"/>
      <c r="I22" s="105"/>
      <c r="J22" s="107"/>
      <c r="L22" s="105"/>
      <c r="M22" s="105"/>
      <c r="N22" s="107"/>
      <c r="O22" s="124"/>
      <c r="P22" s="124"/>
      <c r="Q22" s="105"/>
      <c r="R22" s="105"/>
      <c r="S22" s="105"/>
      <c r="U22" s="105"/>
      <c r="V22" s="105"/>
      <c r="W22" s="105"/>
      <c r="X22" s="124"/>
      <c r="Y22" s="107"/>
      <c r="Z22" s="105"/>
      <c r="AA22" s="105"/>
      <c r="AB22" s="124"/>
      <c r="AC22" s="105"/>
      <c r="AD22" s="105"/>
      <c r="AE22" s="105"/>
      <c r="AG22" s="105"/>
      <c r="AH22" s="105"/>
      <c r="AI22" s="105"/>
    </row>
    <row r="23" spans="1:35" ht="12.75" hidden="1" customHeight="1" x14ac:dyDescent="0.2">
      <c r="A23" s="105"/>
      <c r="B23" s="105">
        <v>22</v>
      </c>
      <c r="D23" s="127"/>
      <c r="E23" s="111">
        <v>84</v>
      </c>
      <c r="F23" s="111">
        <f>E23+F22</f>
        <v>238</v>
      </c>
      <c r="H23" s="105"/>
      <c r="I23" s="105"/>
      <c r="J23" s="107"/>
      <c r="L23" s="105"/>
      <c r="M23" s="105"/>
      <c r="N23" s="105"/>
      <c r="O23" s="124"/>
      <c r="P23" s="124"/>
      <c r="Q23" s="105"/>
      <c r="R23" s="105"/>
      <c r="S23" s="105"/>
      <c r="U23" s="105"/>
      <c r="V23" s="105"/>
      <c r="W23" s="105"/>
      <c r="X23" s="124"/>
      <c r="Y23" s="107"/>
      <c r="Z23" s="105"/>
      <c r="AA23" s="105"/>
      <c r="AB23" s="124"/>
      <c r="AC23" s="105"/>
      <c r="AD23" s="105"/>
      <c r="AE23" s="107"/>
      <c r="AG23" s="105"/>
      <c r="AH23" s="105"/>
      <c r="AI23" s="105"/>
    </row>
    <row r="24" spans="1:35" ht="12.75" hidden="1" customHeight="1" x14ac:dyDescent="0.2">
      <c r="A24" s="104"/>
      <c r="B24" s="105">
        <v>23</v>
      </c>
      <c r="D24" s="127"/>
      <c r="E24" s="111">
        <v>84</v>
      </c>
      <c r="F24" s="111">
        <f>E24+F23</f>
        <v>322</v>
      </c>
      <c r="H24" s="105"/>
      <c r="I24" s="105"/>
      <c r="J24" s="107"/>
      <c r="L24" s="105"/>
      <c r="M24" s="105"/>
      <c r="N24" s="105"/>
      <c r="O24" s="124"/>
      <c r="P24" s="124"/>
      <c r="Q24" s="105"/>
      <c r="R24" s="105"/>
      <c r="S24" s="105"/>
      <c r="U24" s="105"/>
      <c r="V24" s="105"/>
      <c r="W24" s="105"/>
      <c r="X24" s="124"/>
      <c r="Y24" s="105"/>
      <c r="Z24" s="105"/>
      <c r="AA24" s="105"/>
      <c r="AB24" s="124"/>
      <c r="AC24" s="105"/>
      <c r="AD24" s="105"/>
      <c r="AE24" s="107"/>
      <c r="AG24" s="105"/>
      <c r="AH24" s="105"/>
      <c r="AI24" s="105"/>
    </row>
    <row r="25" spans="1:35" ht="12.75" hidden="1" customHeight="1" x14ac:dyDescent="0.2">
      <c r="A25" s="105"/>
      <c r="B25" s="105">
        <v>24</v>
      </c>
      <c r="D25" s="127"/>
      <c r="E25" s="111">
        <v>84</v>
      </c>
      <c r="F25" s="111">
        <f>E25+F24</f>
        <v>406</v>
      </c>
      <c r="H25" s="105"/>
      <c r="I25" s="105"/>
      <c r="J25" s="107"/>
      <c r="L25" s="105"/>
      <c r="M25" s="105"/>
      <c r="N25" s="107"/>
      <c r="O25" s="124"/>
      <c r="P25" s="124"/>
      <c r="Q25" s="105"/>
      <c r="R25" s="105"/>
      <c r="S25" s="105"/>
      <c r="U25" s="105"/>
      <c r="V25" s="105"/>
      <c r="W25" s="105"/>
      <c r="X25" s="124"/>
      <c r="Y25" s="105"/>
      <c r="Z25" s="105"/>
      <c r="AA25" s="105"/>
      <c r="AB25" s="124"/>
      <c r="AC25" s="105"/>
      <c r="AD25" s="105"/>
      <c r="AE25" s="105"/>
      <c r="AG25" s="105"/>
      <c r="AH25" s="105"/>
      <c r="AI25" s="105"/>
    </row>
    <row r="26" spans="1:35" ht="12.75" hidden="1" customHeight="1" x14ac:dyDescent="0.2">
      <c r="A26" s="105"/>
      <c r="B26" s="105">
        <v>25</v>
      </c>
      <c r="D26" s="125"/>
      <c r="E26" s="111">
        <v>74</v>
      </c>
      <c r="F26" s="111">
        <f>E26+F25</f>
        <v>480</v>
      </c>
      <c r="H26" s="105"/>
      <c r="I26" s="105"/>
      <c r="J26" s="107"/>
      <c r="L26" s="105"/>
      <c r="M26" s="105"/>
      <c r="N26" s="107"/>
      <c r="O26" s="124"/>
      <c r="P26" s="100"/>
      <c r="Q26" s="105"/>
      <c r="R26" s="105"/>
      <c r="S26" s="105"/>
      <c r="U26" s="105"/>
      <c r="V26" s="105"/>
      <c r="W26" s="105"/>
      <c r="X26" s="124"/>
      <c r="Y26" s="105"/>
      <c r="Z26" s="105"/>
      <c r="AA26" s="105"/>
      <c r="AB26" s="124"/>
      <c r="AC26" s="105"/>
      <c r="AD26" s="105"/>
      <c r="AE26" s="105"/>
      <c r="AG26" s="105"/>
      <c r="AH26" s="105"/>
      <c r="AI26" s="105"/>
    </row>
    <row r="27" spans="1:35" ht="12.75" hidden="1" customHeight="1" x14ac:dyDescent="0.2">
      <c r="A27" s="105"/>
      <c r="B27" s="105">
        <v>26</v>
      </c>
      <c r="D27" s="125"/>
      <c r="E27" s="111"/>
      <c r="F27" s="128"/>
      <c r="H27" s="105"/>
      <c r="I27" s="105"/>
      <c r="J27" s="105"/>
      <c r="L27" s="105"/>
      <c r="M27" s="105"/>
      <c r="N27" s="105"/>
      <c r="O27" s="124"/>
      <c r="P27" s="124"/>
      <c r="Q27" s="105"/>
      <c r="R27" s="105"/>
      <c r="S27" s="105"/>
      <c r="U27" s="105"/>
      <c r="V27" s="105"/>
      <c r="W27" s="105"/>
      <c r="X27" s="124"/>
      <c r="Y27" s="105"/>
      <c r="Z27" s="105"/>
      <c r="AA27" s="105"/>
      <c r="AB27" s="124"/>
      <c r="AC27" s="105"/>
      <c r="AD27" s="105"/>
      <c r="AE27" s="105"/>
      <c r="AG27" s="105"/>
      <c r="AH27" s="105"/>
      <c r="AI27" s="105"/>
    </row>
    <row r="28" spans="1:35" ht="12.75" hidden="1" customHeight="1" x14ac:dyDescent="0.2">
      <c r="A28" s="105"/>
      <c r="B28" s="105">
        <v>27</v>
      </c>
      <c r="D28" s="125" t="s">
        <v>207</v>
      </c>
      <c r="E28" s="111">
        <v>70</v>
      </c>
      <c r="F28" s="111">
        <f>E28</f>
        <v>70</v>
      </c>
      <c r="H28" s="105"/>
      <c r="I28" s="105"/>
      <c r="J28" s="105"/>
      <c r="L28" s="105"/>
      <c r="M28" s="105"/>
      <c r="N28" s="107"/>
      <c r="O28" s="124"/>
      <c r="P28" s="124"/>
      <c r="Q28" s="105"/>
      <c r="R28" s="105"/>
      <c r="S28" s="105"/>
      <c r="U28" s="105"/>
      <c r="V28" s="105"/>
      <c r="W28" s="105"/>
      <c r="X28" s="124"/>
      <c r="Y28" s="105"/>
      <c r="Z28" s="105"/>
      <c r="AA28" s="105"/>
      <c r="AB28" s="124"/>
      <c r="AC28" s="105"/>
      <c r="AD28" s="105"/>
      <c r="AE28" s="105"/>
      <c r="AG28" s="105"/>
      <c r="AH28" s="105"/>
      <c r="AI28" s="105"/>
    </row>
    <row r="29" spans="1:35" ht="12.75" hidden="1" customHeight="1" x14ac:dyDescent="0.2">
      <c r="A29" s="105"/>
      <c r="B29" s="105">
        <v>28</v>
      </c>
      <c r="D29" s="127"/>
      <c r="E29" s="111">
        <v>70</v>
      </c>
      <c r="F29" s="111">
        <f>E29+F28</f>
        <v>140</v>
      </c>
      <c r="H29" s="105"/>
      <c r="I29" s="105"/>
      <c r="J29" s="107"/>
      <c r="L29" s="105"/>
      <c r="M29" s="105"/>
      <c r="N29" s="105"/>
      <c r="O29" s="124"/>
      <c r="P29" s="124"/>
      <c r="Q29" s="105"/>
      <c r="R29" s="105"/>
      <c r="S29" s="105"/>
      <c r="U29" s="105"/>
      <c r="V29" s="105"/>
      <c r="W29" s="105"/>
      <c r="X29" s="100"/>
      <c r="Y29" s="107"/>
      <c r="Z29" s="105"/>
      <c r="AA29" s="105"/>
      <c r="AB29" s="124"/>
      <c r="AC29" s="105"/>
      <c r="AD29" s="105"/>
      <c r="AE29" s="105"/>
      <c r="AG29" s="105"/>
      <c r="AH29" s="105"/>
      <c r="AI29" s="105"/>
    </row>
    <row r="30" spans="1:35" ht="12.75" hidden="1" customHeight="1" x14ac:dyDescent="0.2">
      <c r="A30" s="105"/>
      <c r="B30" s="105">
        <v>29</v>
      </c>
      <c r="D30" s="127"/>
      <c r="E30" s="111">
        <v>70</v>
      </c>
      <c r="F30" s="111">
        <f>E30+F29</f>
        <v>210</v>
      </c>
      <c r="H30" s="105"/>
      <c r="I30" s="105"/>
      <c r="J30" s="107"/>
      <c r="L30" s="105"/>
      <c r="M30" s="105"/>
      <c r="N30" s="105"/>
      <c r="O30" s="124"/>
      <c r="P30" s="124"/>
      <c r="Q30" s="105"/>
      <c r="R30" s="105"/>
      <c r="S30" s="105"/>
      <c r="U30" s="105"/>
      <c r="V30" s="105"/>
      <c r="W30" s="107"/>
      <c r="X30" s="124"/>
      <c r="Y30" s="105"/>
      <c r="Z30" s="105"/>
      <c r="AA30" s="105"/>
      <c r="AB30" s="124"/>
      <c r="AC30" s="105"/>
      <c r="AD30" s="105"/>
      <c r="AE30" s="105"/>
      <c r="AG30" s="105"/>
      <c r="AH30" s="105"/>
      <c r="AI30" s="107"/>
    </row>
    <row r="31" spans="1:35" ht="12.75" hidden="1" customHeight="1" x14ac:dyDescent="0.2">
      <c r="A31" s="105"/>
      <c r="B31" s="105">
        <v>30</v>
      </c>
      <c r="D31" s="127"/>
      <c r="E31" s="111">
        <v>30</v>
      </c>
      <c r="F31" s="128">
        <f>E31+F30</f>
        <v>240</v>
      </c>
      <c r="H31" s="105"/>
      <c r="I31" s="105"/>
      <c r="J31" s="107"/>
      <c r="L31" s="105"/>
      <c r="M31" s="105"/>
      <c r="N31" s="105"/>
      <c r="O31" s="124"/>
      <c r="P31" s="124"/>
      <c r="Q31" s="105"/>
      <c r="R31" s="105"/>
      <c r="S31" s="107"/>
      <c r="U31" s="105"/>
      <c r="V31" s="105"/>
      <c r="W31" s="105"/>
      <c r="X31" s="124"/>
      <c r="Y31" s="105"/>
      <c r="Z31" s="105"/>
      <c r="AA31" s="107"/>
      <c r="AB31" s="124"/>
      <c r="AC31" s="105"/>
      <c r="AD31" s="105"/>
      <c r="AE31" s="107"/>
      <c r="AG31" s="105"/>
      <c r="AH31" s="105"/>
      <c r="AI31" s="107"/>
    </row>
    <row r="32" spans="1:35" ht="12.75" hidden="1" customHeight="1" x14ac:dyDescent="0.2">
      <c r="C32" s="130"/>
      <c r="D32" s="124"/>
      <c r="E32" s="124"/>
      <c r="F32" s="124"/>
      <c r="H32" s="124"/>
      <c r="I32" s="124"/>
      <c r="J32" s="124"/>
      <c r="M32" s="124"/>
      <c r="Q32" s="126"/>
      <c r="R32" s="126"/>
      <c r="S32" s="126"/>
      <c r="U32" s="126"/>
      <c r="V32" s="126"/>
      <c r="W32" s="126"/>
    </row>
    <row r="33" spans="1:35" ht="12.75" hidden="1" customHeight="1" x14ac:dyDescent="0.2">
      <c r="A33" s="104" t="s">
        <v>169</v>
      </c>
      <c r="B33" s="105">
        <v>1</v>
      </c>
      <c r="D33" s="125"/>
      <c r="E33" s="111"/>
      <c r="F33" s="111"/>
      <c r="H33" s="105"/>
      <c r="I33" s="105"/>
      <c r="J33" s="107"/>
      <c r="L33" s="105" t="s">
        <v>148</v>
      </c>
      <c r="M33" s="105">
        <v>400</v>
      </c>
      <c r="N33" s="105">
        <f>M33</f>
        <v>400</v>
      </c>
      <c r="O33" s="124"/>
      <c r="P33" s="124"/>
      <c r="Q33" s="105" t="s">
        <v>208</v>
      </c>
      <c r="R33" s="105">
        <v>20</v>
      </c>
      <c r="S33" s="105">
        <f>R33+S32</f>
        <v>20</v>
      </c>
      <c r="U33" s="105" t="s">
        <v>209</v>
      </c>
      <c r="V33" s="105">
        <v>25</v>
      </c>
      <c r="W33" s="105">
        <f>V33</f>
        <v>25</v>
      </c>
      <c r="X33" s="124"/>
      <c r="Y33" s="105" t="s">
        <v>206</v>
      </c>
      <c r="Z33" s="105">
        <v>17</v>
      </c>
      <c r="AA33" s="105">
        <f>Z33</f>
        <v>17</v>
      </c>
      <c r="AB33" s="124"/>
      <c r="AC33" s="105"/>
      <c r="AD33" s="105"/>
      <c r="AE33" s="105"/>
      <c r="AG33" s="105"/>
      <c r="AH33" s="105"/>
      <c r="AI33" s="105"/>
    </row>
    <row r="34" spans="1:35" ht="12.75" hidden="1" customHeight="1" x14ac:dyDescent="0.2">
      <c r="A34" s="104"/>
      <c r="B34" s="105">
        <v>2</v>
      </c>
      <c r="D34" s="127" t="s">
        <v>213</v>
      </c>
      <c r="E34" s="111">
        <f>70</f>
        <v>70</v>
      </c>
      <c r="F34" s="111">
        <f>E34</f>
        <v>70</v>
      </c>
      <c r="G34" s="103"/>
      <c r="H34" s="105" t="s">
        <v>20</v>
      </c>
      <c r="I34" s="105">
        <v>168</v>
      </c>
      <c r="J34" s="105">
        <f>I34</f>
        <v>168</v>
      </c>
      <c r="L34" s="105"/>
      <c r="M34" s="105">
        <v>600</v>
      </c>
      <c r="N34" s="107">
        <f>M34+N33</f>
        <v>1000</v>
      </c>
      <c r="O34" s="124"/>
      <c r="P34" s="124"/>
      <c r="Q34" s="105"/>
      <c r="R34" s="105">
        <v>20</v>
      </c>
      <c r="S34" s="105">
        <f>R34+S33</f>
        <v>40</v>
      </c>
      <c r="U34" s="105"/>
      <c r="V34" s="105">
        <v>25</v>
      </c>
      <c r="W34" s="105">
        <f t="shared" ref="W34:W63" si="6">V34+W33</f>
        <v>50</v>
      </c>
      <c r="X34" s="124"/>
      <c r="Y34" s="105"/>
      <c r="Z34" s="105">
        <v>17</v>
      </c>
      <c r="AA34" s="105">
        <f t="shared" ref="AA34:AA57" si="7">Z34+AA33</f>
        <v>34</v>
      </c>
      <c r="AB34" s="124"/>
      <c r="AC34" s="105"/>
      <c r="AD34" s="105"/>
      <c r="AE34" s="105"/>
      <c r="AG34" s="105" t="s">
        <v>168</v>
      </c>
      <c r="AH34" s="105">
        <v>50</v>
      </c>
      <c r="AI34" s="105">
        <v>50</v>
      </c>
    </row>
    <row r="35" spans="1:35" ht="12.75" hidden="1" customHeight="1" x14ac:dyDescent="0.2">
      <c r="A35" s="106"/>
      <c r="B35" s="105">
        <v>3</v>
      </c>
      <c r="D35" s="127"/>
      <c r="E35" s="111">
        <f>70</f>
        <v>70</v>
      </c>
      <c r="F35" s="111">
        <f>E35+F34</f>
        <v>140</v>
      </c>
      <c r="H35" s="105"/>
      <c r="I35" s="105">
        <v>168</v>
      </c>
      <c r="J35" s="105">
        <f t="shared" ref="J35:J41" si="8">I35+J34</f>
        <v>336</v>
      </c>
      <c r="L35" s="105"/>
      <c r="M35" s="105"/>
      <c r="N35" s="107"/>
      <c r="O35" s="124"/>
      <c r="P35" s="124"/>
      <c r="Q35" s="105"/>
      <c r="R35" s="105">
        <v>20</v>
      </c>
      <c r="S35" s="105">
        <f>R35+S34</f>
        <v>60</v>
      </c>
      <c r="U35" s="105"/>
      <c r="V35" s="105">
        <v>25</v>
      </c>
      <c r="W35" s="105">
        <f t="shared" si="6"/>
        <v>75</v>
      </c>
      <c r="X35" s="100"/>
      <c r="Y35" s="107"/>
      <c r="Z35" s="105">
        <v>17</v>
      </c>
      <c r="AA35" s="105">
        <f t="shared" si="7"/>
        <v>51</v>
      </c>
      <c r="AB35" s="124"/>
      <c r="AC35" s="105"/>
      <c r="AD35" s="105"/>
      <c r="AE35" s="105"/>
      <c r="AG35" s="105"/>
      <c r="AH35" s="105">
        <v>50</v>
      </c>
      <c r="AI35" s="105">
        <f t="shared" ref="AI35:AI46" si="9">AH35+AI34</f>
        <v>100</v>
      </c>
    </row>
    <row r="36" spans="1:35" ht="12.75" hidden="1" customHeight="1" x14ac:dyDescent="0.2">
      <c r="A36" s="106"/>
      <c r="B36" s="105">
        <v>4</v>
      </c>
      <c r="D36" s="125"/>
      <c r="E36" s="111">
        <f>70</f>
        <v>70</v>
      </c>
      <c r="F36" s="111">
        <f>E36+F35</f>
        <v>210</v>
      </c>
      <c r="H36" s="105"/>
      <c r="I36" s="105">
        <v>168</v>
      </c>
      <c r="J36" s="105">
        <f t="shared" si="8"/>
        <v>504</v>
      </c>
      <c r="L36" s="105"/>
      <c r="M36" s="105"/>
      <c r="N36" s="105"/>
      <c r="O36" s="124"/>
      <c r="P36" s="124"/>
      <c r="Q36" s="105"/>
      <c r="R36" s="105">
        <v>20</v>
      </c>
      <c r="S36" s="105">
        <f>R36+S35</f>
        <v>80</v>
      </c>
      <c r="U36" s="105"/>
      <c r="V36" s="105">
        <v>25</v>
      </c>
      <c r="W36" s="105">
        <f t="shared" si="6"/>
        <v>100</v>
      </c>
      <c r="X36" s="124"/>
      <c r="Y36" s="107"/>
      <c r="Z36" s="105">
        <v>17</v>
      </c>
      <c r="AA36" s="105">
        <f t="shared" si="7"/>
        <v>68</v>
      </c>
      <c r="AB36" s="124"/>
      <c r="AC36" s="105"/>
      <c r="AD36" s="105"/>
      <c r="AE36" s="105"/>
      <c r="AG36" s="105"/>
      <c r="AH36" s="105">
        <v>50</v>
      </c>
      <c r="AI36" s="105">
        <f t="shared" si="9"/>
        <v>150</v>
      </c>
    </row>
    <row r="37" spans="1:35" ht="12.75" hidden="1" customHeight="1" x14ac:dyDescent="0.2">
      <c r="A37" s="106"/>
      <c r="B37" s="105">
        <v>5</v>
      </c>
      <c r="D37" s="125"/>
      <c r="E37" s="111">
        <v>67</v>
      </c>
      <c r="F37" s="128">
        <f>E37+F36</f>
        <v>277</v>
      </c>
      <c r="H37" s="105"/>
      <c r="I37" s="105">
        <v>168</v>
      </c>
      <c r="J37" s="105">
        <f t="shared" si="8"/>
        <v>672</v>
      </c>
      <c r="L37" s="105"/>
      <c r="M37" s="105"/>
      <c r="N37" s="105"/>
      <c r="O37" s="124"/>
      <c r="P37" s="124"/>
      <c r="Q37" s="105"/>
      <c r="R37" s="105">
        <v>20</v>
      </c>
      <c r="S37" s="105">
        <f>R37+S36</f>
        <v>100</v>
      </c>
      <c r="U37" s="105"/>
      <c r="V37" s="105">
        <v>25</v>
      </c>
      <c r="W37" s="105">
        <f t="shared" si="6"/>
        <v>125</v>
      </c>
      <c r="X37" s="124"/>
      <c r="Y37" s="107"/>
      <c r="Z37" s="105">
        <v>17</v>
      </c>
      <c r="AA37" s="105">
        <f t="shared" si="7"/>
        <v>85</v>
      </c>
      <c r="AB37" s="124"/>
      <c r="AC37" s="105"/>
      <c r="AD37" s="105"/>
      <c r="AE37" s="105"/>
      <c r="AG37" s="105"/>
      <c r="AH37" s="105">
        <v>50</v>
      </c>
      <c r="AI37" s="105">
        <f t="shared" si="9"/>
        <v>200</v>
      </c>
    </row>
    <row r="38" spans="1:35" ht="12.75" hidden="1" customHeight="1" x14ac:dyDescent="0.2">
      <c r="A38" s="106"/>
      <c r="B38" s="105">
        <v>6</v>
      </c>
      <c r="D38" s="125"/>
      <c r="E38" s="111"/>
      <c r="F38" s="111"/>
      <c r="H38" s="105"/>
      <c r="I38" s="105">
        <v>168</v>
      </c>
      <c r="J38" s="105">
        <f t="shared" si="8"/>
        <v>840</v>
      </c>
      <c r="L38" s="105"/>
      <c r="M38" s="105"/>
      <c r="N38" s="107"/>
      <c r="O38" s="124"/>
      <c r="P38" s="124"/>
      <c r="Q38" s="105"/>
      <c r="R38" s="105">
        <v>20</v>
      </c>
      <c r="S38" s="105">
        <f t="shared" ref="S38:S45" si="10">R38+S37</f>
        <v>120</v>
      </c>
      <c r="U38" s="105"/>
      <c r="V38" s="105">
        <v>25</v>
      </c>
      <c r="W38" s="105">
        <f t="shared" si="6"/>
        <v>150</v>
      </c>
      <c r="X38" s="124"/>
      <c r="Y38" s="107"/>
      <c r="Z38" s="105">
        <v>17</v>
      </c>
      <c r="AA38" s="105">
        <f t="shared" si="7"/>
        <v>102</v>
      </c>
      <c r="AB38" s="124"/>
      <c r="AC38" s="105"/>
      <c r="AD38" s="105"/>
      <c r="AE38" s="105"/>
      <c r="AG38" s="105"/>
      <c r="AH38" s="105">
        <v>50</v>
      </c>
      <c r="AI38" s="105">
        <f t="shared" si="9"/>
        <v>250</v>
      </c>
    </row>
    <row r="39" spans="1:35" ht="12.75" hidden="1" customHeight="1" x14ac:dyDescent="0.2">
      <c r="A39" s="106"/>
      <c r="B39" s="105">
        <v>7</v>
      </c>
      <c r="D39" s="125"/>
      <c r="E39" s="111"/>
      <c r="F39" s="111"/>
      <c r="H39" s="105"/>
      <c r="I39" s="105">
        <v>168</v>
      </c>
      <c r="J39" s="105">
        <f t="shared" si="8"/>
        <v>1008</v>
      </c>
      <c r="L39" s="105"/>
      <c r="M39" s="105"/>
      <c r="N39" s="107"/>
      <c r="O39" s="124"/>
      <c r="P39" s="124"/>
      <c r="Q39" s="105"/>
      <c r="R39" s="105">
        <v>20</v>
      </c>
      <c r="S39" s="105">
        <f t="shared" si="10"/>
        <v>140</v>
      </c>
      <c r="U39" s="105"/>
      <c r="V39" s="105">
        <v>25</v>
      </c>
      <c r="W39" s="105">
        <f t="shared" si="6"/>
        <v>175</v>
      </c>
      <c r="X39" s="124"/>
      <c r="Y39" s="107"/>
      <c r="Z39" s="105">
        <v>17</v>
      </c>
      <c r="AA39" s="105">
        <f t="shared" si="7"/>
        <v>119</v>
      </c>
      <c r="AB39" s="124"/>
      <c r="AC39" s="105"/>
      <c r="AD39" s="105"/>
      <c r="AE39" s="105"/>
      <c r="AG39" s="105"/>
      <c r="AH39" s="105">
        <v>50</v>
      </c>
      <c r="AI39" s="105">
        <f t="shared" si="9"/>
        <v>300</v>
      </c>
    </row>
    <row r="40" spans="1:35" ht="12.75" hidden="1" customHeight="1" x14ac:dyDescent="0.2">
      <c r="A40" s="106"/>
      <c r="B40" s="105">
        <v>8</v>
      </c>
      <c r="D40" s="127"/>
      <c r="E40" s="111"/>
      <c r="F40" s="111"/>
      <c r="H40" s="105"/>
      <c r="I40" s="105">
        <v>168</v>
      </c>
      <c r="J40" s="105">
        <f t="shared" si="8"/>
        <v>1176</v>
      </c>
      <c r="L40" s="105"/>
      <c r="M40" s="105"/>
      <c r="N40" s="105"/>
      <c r="O40" s="124"/>
      <c r="P40" s="100"/>
      <c r="Q40" s="105"/>
      <c r="R40" s="105">
        <v>20</v>
      </c>
      <c r="S40" s="105">
        <f t="shared" si="10"/>
        <v>160</v>
      </c>
      <c r="U40" s="105"/>
      <c r="V40" s="105">
        <v>25</v>
      </c>
      <c r="W40" s="105">
        <f t="shared" si="6"/>
        <v>200</v>
      </c>
      <c r="X40" s="124"/>
      <c r="Y40" s="105"/>
      <c r="Z40" s="105">
        <v>17</v>
      </c>
      <c r="AA40" s="105">
        <f t="shared" si="7"/>
        <v>136</v>
      </c>
      <c r="AB40" s="124"/>
      <c r="AC40" s="105"/>
      <c r="AD40" s="105"/>
      <c r="AE40" s="105"/>
      <c r="AG40" s="105"/>
      <c r="AH40" s="105"/>
      <c r="AI40" s="105">
        <f t="shared" si="9"/>
        <v>300</v>
      </c>
    </row>
    <row r="41" spans="1:35" ht="12.75" hidden="1" customHeight="1" x14ac:dyDescent="0.2">
      <c r="A41" s="105"/>
      <c r="B41" s="105">
        <v>9</v>
      </c>
      <c r="D41" s="127"/>
      <c r="E41" s="111"/>
      <c r="F41" s="111"/>
      <c r="H41" s="105"/>
      <c r="I41" s="105">
        <v>168</v>
      </c>
      <c r="J41" s="107">
        <f t="shared" si="8"/>
        <v>1344</v>
      </c>
      <c r="L41" s="105"/>
      <c r="M41" s="105"/>
      <c r="N41" s="105"/>
      <c r="O41" s="124"/>
      <c r="P41" s="124"/>
      <c r="Q41" s="105"/>
      <c r="R41" s="105">
        <v>20</v>
      </c>
      <c r="S41" s="105">
        <f t="shared" si="10"/>
        <v>180</v>
      </c>
      <c r="U41" s="105"/>
      <c r="V41" s="105">
        <v>25</v>
      </c>
      <c r="W41" s="105">
        <f t="shared" si="6"/>
        <v>225</v>
      </c>
      <c r="X41" s="124"/>
      <c r="Y41" s="105"/>
      <c r="Z41" s="105">
        <v>17</v>
      </c>
      <c r="AA41" s="105">
        <f t="shared" si="7"/>
        <v>153</v>
      </c>
      <c r="AB41" s="124"/>
      <c r="AC41" s="105"/>
      <c r="AD41" s="105"/>
      <c r="AE41" s="105"/>
      <c r="AG41" s="105"/>
      <c r="AH41" s="105">
        <v>50</v>
      </c>
      <c r="AI41" s="105">
        <f t="shared" si="9"/>
        <v>350</v>
      </c>
    </row>
    <row r="42" spans="1:35" ht="12.75" hidden="1" customHeight="1" x14ac:dyDescent="0.2">
      <c r="A42" s="105"/>
      <c r="B42" s="105">
        <v>10</v>
      </c>
      <c r="D42" s="125" t="s">
        <v>214</v>
      </c>
      <c r="E42" s="111">
        <v>100</v>
      </c>
      <c r="F42" s="111">
        <f>E42</f>
        <v>100</v>
      </c>
      <c r="H42" s="105"/>
      <c r="I42" s="105"/>
      <c r="J42" s="105"/>
      <c r="L42" s="105"/>
      <c r="M42" s="105"/>
      <c r="N42" s="105"/>
      <c r="O42" s="124"/>
      <c r="P42" s="124"/>
      <c r="Q42" s="105"/>
      <c r="R42" s="105">
        <v>20</v>
      </c>
      <c r="S42" s="105">
        <f t="shared" si="10"/>
        <v>200</v>
      </c>
      <c r="U42" s="105"/>
      <c r="V42" s="105">
        <v>25</v>
      </c>
      <c r="W42" s="105">
        <f t="shared" si="6"/>
        <v>250</v>
      </c>
      <c r="X42" s="124"/>
      <c r="Y42" s="105"/>
      <c r="Z42" s="105">
        <v>17</v>
      </c>
      <c r="AA42" s="105">
        <f t="shared" si="7"/>
        <v>170</v>
      </c>
      <c r="AB42" s="124"/>
      <c r="AC42" s="105"/>
      <c r="AD42" s="105"/>
      <c r="AE42" s="105"/>
      <c r="AG42" s="105"/>
      <c r="AH42" s="105">
        <v>50</v>
      </c>
      <c r="AI42" s="105">
        <f t="shared" si="9"/>
        <v>400</v>
      </c>
    </row>
    <row r="43" spans="1:35" ht="12.75" hidden="1" customHeight="1" x14ac:dyDescent="0.2">
      <c r="A43" s="105"/>
      <c r="B43" s="105">
        <v>11</v>
      </c>
      <c r="D43" s="125"/>
      <c r="E43" s="111">
        <v>100</v>
      </c>
      <c r="F43" s="111">
        <f>E43+F42</f>
        <v>200</v>
      </c>
      <c r="H43" s="105" t="s">
        <v>17</v>
      </c>
      <c r="I43" s="105">
        <v>140</v>
      </c>
      <c r="J43" s="105">
        <f>I43</f>
        <v>140</v>
      </c>
      <c r="L43" s="105"/>
      <c r="M43" s="105"/>
      <c r="N43" s="107"/>
      <c r="O43" s="124"/>
      <c r="P43" s="124"/>
      <c r="Q43" s="105"/>
      <c r="R43" s="105">
        <v>20</v>
      </c>
      <c r="S43" s="105">
        <f t="shared" si="10"/>
        <v>220</v>
      </c>
      <c r="U43" s="105"/>
      <c r="V43" s="105">
        <v>25</v>
      </c>
      <c r="W43" s="105">
        <f t="shared" si="6"/>
        <v>275</v>
      </c>
      <c r="X43" s="124"/>
      <c r="Y43" s="105"/>
      <c r="Z43" s="105">
        <v>17</v>
      </c>
      <c r="AA43" s="105">
        <f t="shared" si="7"/>
        <v>187</v>
      </c>
      <c r="AB43" s="124"/>
      <c r="AC43" s="105"/>
      <c r="AD43" s="105"/>
      <c r="AE43" s="105"/>
      <c r="AG43" s="105"/>
      <c r="AH43" s="105">
        <v>50</v>
      </c>
      <c r="AI43" s="105">
        <f t="shared" si="9"/>
        <v>450</v>
      </c>
    </row>
    <row r="44" spans="1:35" ht="12.75" hidden="1" customHeight="1" x14ac:dyDescent="0.2">
      <c r="A44" s="105"/>
      <c r="B44" s="105">
        <v>12</v>
      </c>
      <c r="D44" s="125"/>
      <c r="E44" s="111">
        <v>100</v>
      </c>
      <c r="F44" s="111">
        <f>E44+F43</f>
        <v>300</v>
      </c>
      <c r="H44" s="105"/>
      <c r="I44" s="105">
        <v>160</v>
      </c>
      <c r="J44" s="107">
        <f>I44+J43</f>
        <v>300</v>
      </c>
      <c r="L44" s="105"/>
      <c r="M44" s="105"/>
      <c r="N44" s="107"/>
      <c r="O44" s="124"/>
      <c r="P44" s="124"/>
      <c r="Q44" s="105"/>
      <c r="R44" s="105">
        <v>20</v>
      </c>
      <c r="S44" s="105">
        <f t="shared" si="10"/>
        <v>240</v>
      </c>
      <c r="U44" s="105"/>
      <c r="V44" s="105">
        <v>25</v>
      </c>
      <c r="W44" s="105">
        <f t="shared" si="6"/>
        <v>300</v>
      </c>
      <c r="X44" s="124"/>
      <c r="Y44" s="105"/>
      <c r="Z44" s="105">
        <v>17</v>
      </c>
      <c r="AA44" s="105">
        <f t="shared" si="7"/>
        <v>204</v>
      </c>
      <c r="AB44" s="124"/>
      <c r="AC44" s="105"/>
      <c r="AD44" s="105"/>
      <c r="AE44" s="105"/>
      <c r="AG44" s="105"/>
      <c r="AH44" s="105">
        <v>50</v>
      </c>
      <c r="AI44" s="105">
        <f t="shared" si="9"/>
        <v>500</v>
      </c>
    </row>
    <row r="45" spans="1:35" ht="12.75" hidden="1" customHeight="1" x14ac:dyDescent="0.2">
      <c r="A45" s="105"/>
      <c r="B45" s="105">
        <v>13</v>
      </c>
      <c r="D45" s="125"/>
      <c r="E45" s="111">
        <v>100</v>
      </c>
      <c r="F45" s="128">
        <f>E45+F44</f>
        <v>400</v>
      </c>
      <c r="H45" s="105"/>
      <c r="I45" s="105"/>
      <c r="J45" s="105"/>
      <c r="L45" s="105"/>
      <c r="M45" s="105"/>
      <c r="N45" s="105"/>
      <c r="O45" s="124"/>
      <c r="P45" s="124"/>
      <c r="Q45" s="105"/>
      <c r="R45" s="105">
        <v>20</v>
      </c>
      <c r="S45" s="105">
        <f t="shared" si="10"/>
        <v>260</v>
      </c>
      <c r="U45" s="105"/>
      <c r="V45" s="105">
        <v>25</v>
      </c>
      <c r="W45" s="105">
        <f t="shared" si="6"/>
        <v>325</v>
      </c>
      <c r="X45" s="124"/>
      <c r="Y45" s="105"/>
      <c r="Z45" s="105">
        <v>17</v>
      </c>
      <c r="AA45" s="105">
        <f t="shared" si="7"/>
        <v>221</v>
      </c>
      <c r="AB45" s="129"/>
      <c r="AC45" s="105"/>
      <c r="AD45" s="105"/>
      <c r="AE45" s="105"/>
      <c r="AG45" s="105"/>
      <c r="AH45" s="105">
        <v>50</v>
      </c>
      <c r="AI45" s="105">
        <f t="shared" si="9"/>
        <v>550</v>
      </c>
    </row>
    <row r="46" spans="1:35" ht="12.75" hidden="1" customHeight="1" x14ac:dyDescent="0.2">
      <c r="A46" s="105"/>
      <c r="B46" s="105">
        <v>14</v>
      </c>
      <c r="D46" s="125"/>
      <c r="E46" s="111"/>
      <c r="F46" s="111"/>
      <c r="H46" s="105" t="s">
        <v>215</v>
      </c>
      <c r="I46" s="105">
        <v>80</v>
      </c>
      <c r="J46" s="105">
        <f>I46</f>
        <v>80</v>
      </c>
      <c r="L46" s="105"/>
      <c r="M46" s="105"/>
      <c r="N46" s="105"/>
      <c r="O46" s="124"/>
      <c r="P46" s="100"/>
      <c r="Q46" s="105"/>
      <c r="R46" s="105">
        <v>20</v>
      </c>
      <c r="S46" s="105">
        <f>R46+S45</f>
        <v>280</v>
      </c>
      <c r="U46" s="105"/>
      <c r="V46" s="105">
        <v>25</v>
      </c>
      <c r="W46" s="105">
        <f t="shared" si="6"/>
        <v>350</v>
      </c>
      <c r="X46" s="124"/>
      <c r="Y46" s="105"/>
      <c r="Z46" s="105">
        <v>17</v>
      </c>
      <c r="AA46" s="105">
        <f t="shared" si="7"/>
        <v>238</v>
      </c>
      <c r="AB46" s="124"/>
      <c r="AC46" s="105"/>
      <c r="AD46" s="105"/>
      <c r="AE46" s="105"/>
      <c r="AG46" s="105"/>
      <c r="AH46" s="105">
        <v>50</v>
      </c>
      <c r="AI46" s="107">
        <f t="shared" si="9"/>
        <v>600</v>
      </c>
    </row>
    <row r="47" spans="1:35" ht="12.75" hidden="1" customHeight="1" x14ac:dyDescent="0.2">
      <c r="A47" s="105"/>
      <c r="B47" s="105">
        <v>15</v>
      </c>
      <c r="D47" s="125" t="s">
        <v>212</v>
      </c>
      <c r="E47" s="111">
        <v>48</v>
      </c>
      <c r="F47" s="111">
        <f>E47+F46</f>
        <v>48</v>
      </c>
      <c r="H47" s="105"/>
      <c r="I47" s="105">
        <v>160</v>
      </c>
      <c r="J47" s="105">
        <f>I47+J46</f>
        <v>240</v>
      </c>
      <c r="L47" s="105" t="s">
        <v>216</v>
      </c>
      <c r="M47" s="105">
        <v>600</v>
      </c>
      <c r="N47" s="105">
        <f>M47</f>
        <v>600</v>
      </c>
      <c r="O47" s="124"/>
      <c r="P47" s="100"/>
      <c r="Q47" s="105"/>
      <c r="R47" s="105">
        <v>20</v>
      </c>
      <c r="S47" s="105">
        <f>R47+S46</f>
        <v>300</v>
      </c>
      <c r="U47" s="105"/>
      <c r="V47" s="105">
        <v>25</v>
      </c>
      <c r="W47" s="105">
        <f t="shared" si="6"/>
        <v>375</v>
      </c>
      <c r="X47" s="100"/>
      <c r="Y47" s="105"/>
      <c r="Z47" s="105"/>
      <c r="AA47" s="105">
        <f t="shared" si="7"/>
        <v>238</v>
      </c>
      <c r="AB47" s="124"/>
      <c r="AC47" s="105"/>
      <c r="AD47" s="105"/>
      <c r="AE47" s="107"/>
      <c r="AG47" s="105"/>
      <c r="AH47" s="105"/>
      <c r="AI47" s="105"/>
    </row>
    <row r="48" spans="1:35" ht="12.75" hidden="1" customHeight="1" x14ac:dyDescent="0.2">
      <c r="A48" s="105"/>
      <c r="B48" s="105">
        <v>16</v>
      </c>
      <c r="D48" s="127"/>
      <c r="E48" s="111">
        <v>84</v>
      </c>
      <c r="F48" s="111">
        <f>E48+F47</f>
        <v>132</v>
      </c>
      <c r="H48" s="105"/>
      <c r="I48" s="105">
        <v>160</v>
      </c>
      <c r="J48" s="105">
        <f>I48+J47</f>
        <v>400</v>
      </c>
      <c r="L48" s="105"/>
      <c r="M48" s="105">
        <v>600</v>
      </c>
      <c r="N48" s="105">
        <f>M48+N47</f>
        <v>1200</v>
      </c>
      <c r="O48" s="124"/>
      <c r="P48" s="100"/>
      <c r="Q48" s="105"/>
      <c r="R48" s="105">
        <v>20</v>
      </c>
      <c r="S48" s="105">
        <f>R48+S47</f>
        <v>320</v>
      </c>
      <c r="U48" s="105"/>
      <c r="V48" s="105">
        <v>25</v>
      </c>
      <c r="W48" s="105">
        <f t="shared" si="6"/>
        <v>400</v>
      </c>
      <c r="X48" s="100"/>
      <c r="Y48" s="105"/>
      <c r="Z48" s="105">
        <v>17</v>
      </c>
      <c r="AA48" s="105">
        <f t="shared" si="7"/>
        <v>255</v>
      </c>
      <c r="AB48" s="124"/>
      <c r="AC48" s="105"/>
      <c r="AD48" s="105"/>
      <c r="AE48" s="107"/>
      <c r="AG48" s="105" t="s">
        <v>168</v>
      </c>
      <c r="AH48" s="105">
        <v>50</v>
      </c>
      <c r="AI48" s="105">
        <f t="shared" ref="AI48:AI57" si="11">AH48+AI47</f>
        <v>50</v>
      </c>
    </row>
    <row r="49" spans="1:35" ht="12.75" hidden="1" customHeight="1" x14ac:dyDescent="0.2">
      <c r="A49" s="105"/>
      <c r="B49" s="105">
        <v>17</v>
      </c>
      <c r="D49" s="127"/>
      <c r="E49" s="111">
        <v>84</v>
      </c>
      <c r="F49" s="111">
        <f>E49+F48</f>
        <v>216</v>
      </c>
      <c r="H49" s="105"/>
      <c r="I49" s="105">
        <v>160</v>
      </c>
      <c r="J49" s="105">
        <f>I49+J48</f>
        <v>560</v>
      </c>
      <c r="L49" s="105"/>
      <c r="M49" s="105">
        <v>600</v>
      </c>
      <c r="N49" s="105">
        <f>M49+N48</f>
        <v>1800</v>
      </c>
      <c r="O49" s="124"/>
      <c r="P49" s="124"/>
      <c r="Q49" s="105"/>
      <c r="R49" s="105">
        <v>20</v>
      </c>
      <c r="S49" s="105">
        <f>R49+S48</f>
        <v>340</v>
      </c>
      <c r="U49" s="105"/>
      <c r="V49" s="105">
        <v>25</v>
      </c>
      <c r="W49" s="105">
        <f t="shared" si="6"/>
        <v>425</v>
      </c>
      <c r="X49" s="124"/>
      <c r="Y49" s="105"/>
      <c r="Z49" s="105">
        <v>17</v>
      </c>
      <c r="AA49" s="105">
        <f t="shared" si="7"/>
        <v>272</v>
      </c>
      <c r="AB49" s="124"/>
      <c r="AC49" s="105"/>
      <c r="AD49" s="105"/>
      <c r="AE49" s="105"/>
      <c r="AG49" s="105"/>
      <c r="AH49" s="105">
        <v>50</v>
      </c>
      <c r="AI49" s="105">
        <f t="shared" si="11"/>
        <v>100</v>
      </c>
    </row>
    <row r="50" spans="1:35" ht="12.75" hidden="1" customHeight="1" x14ac:dyDescent="0.2">
      <c r="A50" s="105"/>
      <c r="B50" s="105">
        <v>18</v>
      </c>
      <c r="D50" s="125"/>
      <c r="E50" s="111">
        <v>84</v>
      </c>
      <c r="F50" s="128">
        <f>E50+F49</f>
        <v>300</v>
      </c>
      <c r="H50" s="105"/>
      <c r="I50" s="105">
        <v>160</v>
      </c>
      <c r="J50" s="107">
        <f>I50+J49</f>
        <v>720</v>
      </c>
      <c r="K50" s="100"/>
      <c r="L50" s="105"/>
      <c r="M50" s="105">
        <v>600</v>
      </c>
      <c r="N50" s="107">
        <f>M50+N49</f>
        <v>2400</v>
      </c>
      <c r="O50" s="124"/>
      <c r="P50" s="124"/>
      <c r="Q50" s="105"/>
      <c r="R50" s="105">
        <v>20</v>
      </c>
      <c r="S50" s="105">
        <f t="shared" ref="S50:S56" si="12">R50+S49</f>
        <v>360</v>
      </c>
      <c r="U50" s="105"/>
      <c r="V50" s="105">
        <v>25</v>
      </c>
      <c r="W50" s="105">
        <f t="shared" si="6"/>
        <v>450</v>
      </c>
      <c r="X50" s="124"/>
      <c r="Y50" s="105"/>
      <c r="Z50" s="105">
        <v>17</v>
      </c>
      <c r="AA50" s="105">
        <f t="shared" si="7"/>
        <v>289</v>
      </c>
      <c r="AB50" s="124"/>
      <c r="AC50" s="105"/>
      <c r="AD50" s="105"/>
      <c r="AE50" s="105"/>
      <c r="AG50" s="105"/>
      <c r="AH50" s="105">
        <v>50</v>
      </c>
      <c r="AI50" s="105">
        <f t="shared" si="11"/>
        <v>150</v>
      </c>
    </row>
    <row r="51" spans="1:35" ht="12.75" hidden="1" customHeight="1" x14ac:dyDescent="0.2">
      <c r="A51" s="105"/>
      <c r="B51" s="105">
        <v>19</v>
      </c>
      <c r="D51" s="127"/>
      <c r="E51" s="127"/>
      <c r="F51" s="127"/>
      <c r="H51" s="105"/>
      <c r="I51" s="105"/>
      <c r="J51" s="105"/>
      <c r="L51" s="105"/>
      <c r="M51" s="105"/>
      <c r="N51" s="105"/>
      <c r="O51" s="124"/>
      <c r="P51" s="124"/>
      <c r="Q51" s="105"/>
      <c r="R51" s="105">
        <v>20</v>
      </c>
      <c r="S51" s="105">
        <f t="shared" si="12"/>
        <v>380</v>
      </c>
      <c r="U51" s="105"/>
      <c r="V51" s="105">
        <v>25</v>
      </c>
      <c r="W51" s="105">
        <f t="shared" si="6"/>
        <v>475</v>
      </c>
      <c r="X51" s="124"/>
      <c r="Y51" s="105"/>
      <c r="Z51" s="105">
        <v>17</v>
      </c>
      <c r="AA51" s="105">
        <f t="shared" si="7"/>
        <v>306</v>
      </c>
      <c r="AB51" s="124"/>
      <c r="AC51" s="105"/>
      <c r="AD51" s="105"/>
      <c r="AE51" s="105"/>
      <c r="AG51" s="105"/>
      <c r="AH51" s="105">
        <v>50</v>
      </c>
      <c r="AI51" s="105">
        <f t="shared" si="11"/>
        <v>200</v>
      </c>
    </row>
    <row r="52" spans="1:35" ht="12.75" hidden="1" customHeight="1" x14ac:dyDescent="0.2">
      <c r="A52" s="105"/>
      <c r="B52" s="105">
        <v>20</v>
      </c>
      <c r="D52" s="127"/>
      <c r="E52" s="127"/>
      <c r="F52" s="127"/>
      <c r="H52" s="105" t="s">
        <v>132</v>
      </c>
      <c r="I52" s="105">
        <v>120</v>
      </c>
      <c r="J52" s="105">
        <f>I52</f>
        <v>120</v>
      </c>
      <c r="K52" s="100"/>
      <c r="L52" s="105"/>
      <c r="M52" s="105"/>
      <c r="N52" s="105"/>
      <c r="O52" s="124"/>
      <c r="P52" s="124"/>
      <c r="Q52" s="105"/>
      <c r="R52" s="105">
        <v>20</v>
      </c>
      <c r="S52" s="105">
        <f t="shared" si="12"/>
        <v>400</v>
      </c>
      <c r="U52" s="105"/>
      <c r="V52" s="105">
        <v>25</v>
      </c>
      <c r="W52" s="105">
        <f t="shared" si="6"/>
        <v>500</v>
      </c>
      <c r="X52" s="100"/>
      <c r="Y52" s="105"/>
      <c r="Z52" s="105">
        <v>17</v>
      </c>
      <c r="AA52" s="105">
        <f t="shared" si="7"/>
        <v>323</v>
      </c>
      <c r="AB52" s="124"/>
      <c r="AC52" s="105"/>
      <c r="AD52" s="105"/>
      <c r="AE52" s="105"/>
      <c r="AG52" s="105"/>
      <c r="AH52" s="105">
        <v>50</v>
      </c>
      <c r="AI52" s="105">
        <f t="shared" si="11"/>
        <v>250</v>
      </c>
    </row>
    <row r="53" spans="1:35" ht="12.75" hidden="1" customHeight="1" x14ac:dyDescent="0.2">
      <c r="A53" s="105"/>
      <c r="B53" s="105">
        <v>21</v>
      </c>
      <c r="D53" s="127"/>
      <c r="E53" s="127"/>
      <c r="F53" s="127"/>
      <c r="H53" s="105"/>
      <c r="I53" s="105">
        <v>120</v>
      </c>
      <c r="J53" s="105">
        <f>I53+J52</f>
        <v>240</v>
      </c>
      <c r="L53" s="105"/>
      <c r="M53" s="105"/>
      <c r="N53" s="107"/>
      <c r="O53" s="124"/>
      <c r="P53" s="124"/>
      <c r="Q53" s="105"/>
      <c r="R53" s="105">
        <v>20</v>
      </c>
      <c r="S53" s="105">
        <f t="shared" si="12"/>
        <v>420</v>
      </c>
      <c r="U53" s="105"/>
      <c r="V53" s="105">
        <v>25</v>
      </c>
      <c r="W53" s="105">
        <f t="shared" si="6"/>
        <v>525</v>
      </c>
      <c r="X53" s="124"/>
      <c r="Y53" s="107"/>
      <c r="Z53" s="105">
        <v>17</v>
      </c>
      <c r="AA53" s="105">
        <f t="shared" si="7"/>
        <v>340</v>
      </c>
      <c r="AB53" s="124"/>
      <c r="AC53" s="105"/>
      <c r="AD53" s="105"/>
      <c r="AE53" s="105"/>
      <c r="AG53" s="105"/>
      <c r="AH53" s="105">
        <v>50</v>
      </c>
      <c r="AI53" s="105">
        <f t="shared" si="11"/>
        <v>300</v>
      </c>
    </row>
    <row r="54" spans="1:35" ht="12.75" hidden="1" customHeight="1" x14ac:dyDescent="0.2">
      <c r="A54" s="105"/>
      <c r="B54" s="105">
        <v>22</v>
      </c>
      <c r="D54" s="127"/>
      <c r="E54" s="127"/>
      <c r="F54" s="127"/>
      <c r="H54" s="105"/>
      <c r="I54" s="105">
        <v>120</v>
      </c>
      <c r="J54" s="105">
        <f>I54+J53</f>
        <v>360</v>
      </c>
      <c r="L54" s="105" t="s">
        <v>148</v>
      </c>
      <c r="M54" s="105">
        <v>600</v>
      </c>
      <c r="N54" s="105">
        <f>M54</f>
        <v>600</v>
      </c>
      <c r="O54" s="124"/>
      <c r="P54" s="124"/>
      <c r="Q54" s="105"/>
      <c r="R54" s="105">
        <v>20</v>
      </c>
      <c r="S54" s="105">
        <f t="shared" si="12"/>
        <v>440</v>
      </c>
      <c r="U54" s="105"/>
      <c r="V54" s="105">
        <v>25</v>
      </c>
      <c r="W54" s="105">
        <f t="shared" si="6"/>
        <v>550</v>
      </c>
      <c r="X54" s="124"/>
      <c r="Y54" s="107"/>
      <c r="Z54" s="105">
        <v>17</v>
      </c>
      <c r="AA54" s="105">
        <f t="shared" si="7"/>
        <v>357</v>
      </c>
      <c r="AB54" s="124"/>
      <c r="AC54" s="105"/>
      <c r="AD54" s="105"/>
      <c r="AE54" s="107"/>
      <c r="AG54" s="105"/>
      <c r="AH54" s="105"/>
      <c r="AI54" s="105">
        <f t="shared" si="11"/>
        <v>300</v>
      </c>
    </row>
    <row r="55" spans="1:35" ht="12.75" hidden="1" customHeight="1" x14ac:dyDescent="0.2">
      <c r="A55" s="105"/>
      <c r="B55" s="105">
        <v>23</v>
      </c>
      <c r="D55" s="127"/>
      <c r="E55" s="127"/>
      <c r="F55" s="127"/>
      <c r="H55" s="105"/>
      <c r="I55" s="105">
        <v>120</v>
      </c>
      <c r="J55" s="105">
        <f>I55+J54</f>
        <v>480</v>
      </c>
      <c r="L55" s="105"/>
      <c r="M55" s="105">
        <v>600</v>
      </c>
      <c r="N55" s="105">
        <f>M55+N54</f>
        <v>1200</v>
      </c>
      <c r="O55" s="124"/>
      <c r="P55" s="124"/>
      <c r="Q55" s="105"/>
      <c r="R55" s="105">
        <v>20</v>
      </c>
      <c r="S55" s="105">
        <f t="shared" si="12"/>
        <v>460</v>
      </c>
      <c r="U55" s="105"/>
      <c r="V55" s="105">
        <v>25</v>
      </c>
      <c r="W55" s="105">
        <f t="shared" si="6"/>
        <v>575</v>
      </c>
      <c r="X55" s="124"/>
      <c r="Y55" s="105"/>
      <c r="Z55" s="105">
        <v>17</v>
      </c>
      <c r="AA55" s="105">
        <f t="shared" si="7"/>
        <v>374</v>
      </c>
      <c r="AB55" s="124"/>
      <c r="AC55" s="105"/>
      <c r="AD55" s="105"/>
      <c r="AE55" s="107"/>
      <c r="AG55" s="105"/>
      <c r="AH55" s="105">
        <v>50</v>
      </c>
      <c r="AI55" s="105">
        <f t="shared" si="11"/>
        <v>350</v>
      </c>
    </row>
    <row r="56" spans="1:35" ht="12.75" hidden="1" customHeight="1" x14ac:dyDescent="0.2">
      <c r="A56" s="105"/>
      <c r="B56" s="105">
        <v>24</v>
      </c>
      <c r="D56" s="127"/>
      <c r="E56" s="127"/>
      <c r="F56" s="127"/>
      <c r="H56" s="105"/>
      <c r="I56" s="105">
        <v>120</v>
      </c>
      <c r="J56" s="105">
        <f>I56+J55</f>
        <v>600</v>
      </c>
      <c r="L56" s="105"/>
      <c r="M56" s="105">
        <v>200</v>
      </c>
      <c r="N56" s="107">
        <f>M56+N55</f>
        <v>1400</v>
      </c>
      <c r="O56" s="124"/>
      <c r="P56" s="124"/>
      <c r="Q56" s="105"/>
      <c r="R56" s="105">
        <v>20</v>
      </c>
      <c r="S56" s="107">
        <f t="shared" si="12"/>
        <v>480</v>
      </c>
      <c r="U56" s="105"/>
      <c r="V56" s="105">
        <v>25</v>
      </c>
      <c r="W56" s="105">
        <f t="shared" si="6"/>
        <v>600</v>
      </c>
      <c r="X56" s="124"/>
      <c r="Y56" s="105"/>
      <c r="Z56" s="105">
        <v>17</v>
      </c>
      <c r="AA56" s="105">
        <f t="shared" si="7"/>
        <v>391</v>
      </c>
      <c r="AB56" s="124"/>
      <c r="AC56" s="105"/>
      <c r="AD56" s="105"/>
      <c r="AE56" s="105"/>
      <c r="AG56" s="105"/>
      <c r="AH56" s="105">
        <v>50</v>
      </c>
      <c r="AI56" s="105">
        <f t="shared" si="11"/>
        <v>400</v>
      </c>
    </row>
    <row r="57" spans="1:35" ht="12.75" hidden="1" customHeight="1" x14ac:dyDescent="0.2">
      <c r="A57" s="105"/>
      <c r="B57" s="105">
        <v>25</v>
      </c>
      <c r="D57" s="125"/>
      <c r="E57" s="111"/>
      <c r="F57" s="128"/>
      <c r="H57" s="105"/>
      <c r="I57" s="105">
        <v>120</v>
      </c>
      <c r="J57" s="107">
        <f>I57+J56</f>
        <v>720</v>
      </c>
      <c r="L57" s="105"/>
      <c r="M57" s="105"/>
      <c r="N57" s="107"/>
      <c r="O57" s="124"/>
      <c r="P57" s="100"/>
      <c r="Q57" s="105"/>
      <c r="R57" s="105"/>
      <c r="S57" s="105"/>
      <c r="U57" s="105"/>
      <c r="V57" s="105">
        <v>25</v>
      </c>
      <c r="W57" s="105">
        <f t="shared" si="6"/>
        <v>625</v>
      </c>
      <c r="X57" s="124"/>
      <c r="Y57" s="105"/>
      <c r="Z57" s="105">
        <v>17</v>
      </c>
      <c r="AA57" s="105">
        <f t="shared" si="7"/>
        <v>408</v>
      </c>
      <c r="AB57" s="124"/>
      <c r="AC57" s="105" t="s">
        <v>217</v>
      </c>
      <c r="AD57" s="105">
        <v>25</v>
      </c>
      <c r="AE57" s="105">
        <f>AD57</f>
        <v>25</v>
      </c>
      <c r="AG57" s="105"/>
      <c r="AH57" s="105">
        <v>50</v>
      </c>
      <c r="AI57" s="105">
        <f t="shared" si="11"/>
        <v>450</v>
      </c>
    </row>
    <row r="58" spans="1:35" ht="12.75" hidden="1" customHeight="1" x14ac:dyDescent="0.2">
      <c r="A58" s="104" t="s">
        <v>169</v>
      </c>
      <c r="B58" s="105">
        <v>26</v>
      </c>
      <c r="D58" s="125"/>
      <c r="E58" s="111"/>
      <c r="F58" s="128"/>
      <c r="H58" s="105"/>
      <c r="I58" s="105"/>
      <c r="J58" s="105"/>
      <c r="L58" s="105"/>
      <c r="M58" s="105"/>
      <c r="N58" s="105"/>
      <c r="O58" s="124"/>
      <c r="P58" s="124"/>
      <c r="Q58" s="105"/>
      <c r="R58" s="105"/>
      <c r="S58" s="105"/>
      <c r="U58" s="105"/>
      <c r="V58" s="105"/>
      <c r="W58" s="105"/>
      <c r="X58" s="124"/>
      <c r="Y58" s="105" t="s">
        <v>206</v>
      </c>
      <c r="Z58" s="105">
        <v>17</v>
      </c>
      <c r="AA58" s="105">
        <f>Z58</f>
        <v>17</v>
      </c>
      <c r="AC58" s="105"/>
      <c r="AD58" s="105"/>
      <c r="AE58" s="105"/>
      <c r="AG58" s="105"/>
      <c r="AH58" s="105"/>
      <c r="AI58" s="107"/>
    </row>
    <row r="59" spans="1:35" ht="12.75" hidden="1" customHeight="1" x14ac:dyDescent="0.2">
      <c r="A59" s="105"/>
      <c r="B59" s="105">
        <v>27</v>
      </c>
      <c r="D59" s="125"/>
      <c r="E59" s="111"/>
      <c r="F59" s="111"/>
      <c r="H59" s="105"/>
      <c r="I59" s="105"/>
      <c r="J59" s="105"/>
      <c r="L59" s="105"/>
      <c r="M59" s="105"/>
      <c r="N59" s="105"/>
      <c r="O59" s="124"/>
      <c r="P59" s="124"/>
      <c r="Q59" s="105"/>
      <c r="R59" s="105"/>
      <c r="S59" s="105"/>
      <c r="U59" s="105" t="s">
        <v>208</v>
      </c>
      <c r="V59" s="105">
        <v>40</v>
      </c>
      <c r="W59" s="105">
        <f t="shared" si="6"/>
        <v>40</v>
      </c>
      <c r="X59" s="124"/>
      <c r="Y59" s="105" t="s">
        <v>206</v>
      </c>
      <c r="Z59" s="105">
        <v>17</v>
      </c>
      <c r="AA59" s="105">
        <f>Z59+AA58</f>
        <v>34</v>
      </c>
      <c r="AC59" s="105"/>
      <c r="AD59" s="105"/>
      <c r="AE59" s="105"/>
      <c r="AG59" s="105"/>
      <c r="AH59" s="105"/>
      <c r="AI59" s="107"/>
    </row>
    <row r="60" spans="1:35" ht="12.75" hidden="1" customHeight="1" x14ac:dyDescent="0.2">
      <c r="A60" s="105"/>
      <c r="B60" s="105">
        <v>28</v>
      </c>
      <c r="D60" s="125"/>
      <c r="E60" s="111"/>
      <c r="F60" s="111"/>
      <c r="H60" s="105"/>
      <c r="I60" s="105"/>
      <c r="J60" s="105"/>
      <c r="L60" s="105"/>
      <c r="M60" s="105"/>
      <c r="N60" s="105"/>
      <c r="O60" s="124"/>
      <c r="P60" s="124"/>
      <c r="Q60" s="105"/>
      <c r="R60" s="105"/>
      <c r="S60" s="105"/>
      <c r="U60" s="105"/>
      <c r="V60" s="105">
        <v>40</v>
      </c>
      <c r="W60" s="105">
        <f t="shared" si="6"/>
        <v>80</v>
      </c>
      <c r="X60" s="100"/>
      <c r="Y60" s="107"/>
      <c r="Z60" s="105">
        <v>17</v>
      </c>
      <c r="AA60" s="105">
        <f>Z60+AA59</f>
        <v>51</v>
      </c>
      <c r="AC60" s="105"/>
      <c r="AD60" s="105"/>
      <c r="AE60" s="105"/>
      <c r="AG60" s="105"/>
      <c r="AH60" s="105"/>
      <c r="AI60" s="107"/>
    </row>
    <row r="61" spans="1:35" ht="12.75" hidden="1" customHeight="1" x14ac:dyDescent="0.2">
      <c r="A61" s="105"/>
      <c r="B61" s="105">
        <v>29</v>
      </c>
      <c r="D61" s="127"/>
      <c r="E61" s="111"/>
      <c r="F61" s="111"/>
      <c r="H61" s="105" t="s">
        <v>132</v>
      </c>
      <c r="I61" s="105">
        <v>120</v>
      </c>
      <c r="J61" s="105">
        <f>I61</f>
        <v>120</v>
      </c>
      <c r="L61" s="105"/>
      <c r="M61" s="105"/>
      <c r="N61" s="105"/>
      <c r="O61" s="124"/>
      <c r="P61" s="124"/>
      <c r="Q61" s="105"/>
      <c r="R61" s="105"/>
      <c r="S61" s="105"/>
      <c r="U61" s="105"/>
      <c r="V61" s="105">
        <v>40</v>
      </c>
      <c r="W61" s="105">
        <f t="shared" si="6"/>
        <v>120</v>
      </c>
      <c r="X61" s="124"/>
      <c r="Y61" s="107"/>
      <c r="Z61" s="105">
        <v>17</v>
      </c>
      <c r="AA61" s="105">
        <f>Z61+AA60</f>
        <v>68</v>
      </c>
      <c r="AC61" s="105"/>
      <c r="AD61" s="105"/>
      <c r="AE61" s="105"/>
      <c r="AG61" s="105"/>
      <c r="AH61" s="105"/>
      <c r="AI61" s="107"/>
    </row>
    <row r="62" spans="1:35" ht="12.75" hidden="1" customHeight="1" x14ac:dyDescent="0.2">
      <c r="A62" s="105"/>
      <c r="B62" s="105">
        <v>30</v>
      </c>
      <c r="D62" s="127" t="s">
        <v>212</v>
      </c>
      <c r="E62" s="111">
        <v>84</v>
      </c>
      <c r="F62" s="111">
        <f>E62+F61</f>
        <v>84</v>
      </c>
      <c r="H62" s="105"/>
      <c r="I62" s="105">
        <v>120</v>
      </c>
      <c r="J62" s="105">
        <f>I62+J61</f>
        <v>240</v>
      </c>
      <c r="L62" s="105"/>
      <c r="M62" s="105"/>
      <c r="N62" s="105"/>
      <c r="O62" s="124"/>
      <c r="P62" s="124"/>
      <c r="Q62" s="105"/>
      <c r="R62" s="105"/>
      <c r="S62" s="105"/>
      <c r="U62" s="105"/>
      <c r="V62" s="105">
        <v>40</v>
      </c>
      <c r="W62" s="105">
        <f t="shared" si="6"/>
        <v>160</v>
      </c>
      <c r="X62" s="124"/>
      <c r="Y62" s="107"/>
      <c r="Z62" s="105">
        <v>17</v>
      </c>
      <c r="AA62" s="105">
        <f>Z62+AA61</f>
        <v>85</v>
      </c>
      <c r="AC62" s="105"/>
      <c r="AD62" s="105"/>
      <c r="AE62" s="105"/>
      <c r="AG62" s="105"/>
      <c r="AH62" s="105"/>
      <c r="AI62" s="107"/>
    </row>
    <row r="63" spans="1:35" ht="12.75" hidden="1" customHeight="1" x14ac:dyDescent="0.2">
      <c r="A63" s="105"/>
      <c r="B63" s="105">
        <v>31</v>
      </c>
      <c r="D63" s="127"/>
      <c r="E63" s="111">
        <v>84</v>
      </c>
      <c r="F63" s="128">
        <f>E63+F62</f>
        <v>168</v>
      </c>
      <c r="H63" s="105"/>
      <c r="I63" s="105">
        <v>120</v>
      </c>
      <c r="J63" s="107">
        <f>I63+J62</f>
        <v>360</v>
      </c>
      <c r="L63" s="105"/>
      <c r="M63" s="105"/>
      <c r="N63" s="105"/>
      <c r="O63" s="124"/>
      <c r="P63" s="124"/>
      <c r="Q63" s="105"/>
      <c r="R63" s="105"/>
      <c r="S63" s="107"/>
      <c r="U63" s="105"/>
      <c r="V63" s="105">
        <v>40</v>
      </c>
      <c r="W63" s="107">
        <f t="shared" si="6"/>
        <v>200</v>
      </c>
      <c r="X63" s="124"/>
      <c r="Y63" s="105"/>
      <c r="Z63" s="105">
        <v>17</v>
      </c>
      <c r="AA63" s="107">
        <f>Z63+AA62</f>
        <v>102</v>
      </c>
      <c r="AC63" s="105"/>
      <c r="AD63" s="105"/>
      <c r="AE63" s="105"/>
      <c r="AG63" s="105"/>
      <c r="AH63" s="105"/>
      <c r="AI63" s="107"/>
    </row>
    <row r="64" spans="1:35" ht="12.75" hidden="1" customHeight="1" x14ac:dyDescent="0.2"/>
    <row r="65" spans="1:35" ht="12.75" hidden="1" customHeight="1" x14ac:dyDescent="0.2">
      <c r="A65" s="104" t="s">
        <v>170</v>
      </c>
      <c r="B65" s="105">
        <v>1</v>
      </c>
      <c r="D65" s="127" t="s">
        <v>212</v>
      </c>
      <c r="E65" s="111">
        <v>84</v>
      </c>
      <c r="F65" s="111">
        <f>E65+F64</f>
        <v>84</v>
      </c>
      <c r="H65" s="105" t="s">
        <v>132</v>
      </c>
      <c r="I65" s="105">
        <v>120</v>
      </c>
      <c r="J65" s="105">
        <f>I65</f>
        <v>120</v>
      </c>
      <c r="L65" s="105"/>
      <c r="M65" s="105"/>
      <c r="N65" s="105"/>
      <c r="O65" s="124"/>
      <c r="P65" s="124"/>
      <c r="Q65" s="105" t="s">
        <v>218</v>
      </c>
      <c r="R65" s="105">
        <v>20</v>
      </c>
      <c r="S65" s="105">
        <f>R65+S64</f>
        <v>20</v>
      </c>
      <c r="U65" s="105" t="s">
        <v>208</v>
      </c>
      <c r="V65" s="105">
        <v>25</v>
      </c>
      <c r="W65" s="105">
        <f>V65</f>
        <v>25</v>
      </c>
      <c r="X65" s="124"/>
      <c r="Y65" s="105" t="s">
        <v>206</v>
      </c>
      <c r="Z65" s="105">
        <v>17</v>
      </c>
      <c r="AA65" s="105">
        <f>Z65</f>
        <v>17</v>
      </c>
      <c r="AB65" s="124"/>
      <c r="AC65" s="105"/>
      <c r="AD65" s="105"/>
      <c r="AE65" s="105"/>
      <c r="AG65" s="105"/>
      <c r="AH65" s="105"/>
      <c r="AI65" s="105"/>
    </row>
    <row r="66" spans="1:35" ht="12.75" hidden="1" customHeight="1" x14ac:dyDescent="0.2">
      <c r="A66" s="104"/>
      <c r="B66" s="105">
        <v>2</v>
      </c>
      <c r="D66" s="125"/>
      <c r="E66" s="111">
        <v>48</v>
      </c>
      <c r="F66" s="128">
        <f>E66+F65</f>
        <v>132</v>
      </c>
      <c r="G66" s="103"/>
      <c r="H66" s="105"/>
      <c r="I66" s="105">
        <v>120</v>
      </c>
      <c r="J66" s="107">
        <f>I66+J65</f>
        <v>240</v>
      </c>
      <c r="L66" s="105"/>
      <c r="M66" s="105"/>
      <c r="N66" s="107"/>
      <c r="O66" s="124"/>
      <c r="P66" s="124"/>
      <c r="Q66" s="105"/>
      <c r="R66" s="105">
        <v>20</v>
      </c>
      <c r="S66" s="105">
        <f>R66+S65</f>
        <v>40</v>
      </c>
      <c r="U66" s="105"/>
      <c r="V66" s="105">
        <v>25</v>
      </c>
      <c r="W66" s="105">
        <f t="shared" ref="W66:W78" si="13">V66+W65</f>
        <v>50</v>
      </c>
      <c r="X66" s="124"/>
      <c r="Y66" s="105"/>
      <c r="Z66" s="105">
        <v>17</v>
      </c>
      <c r="AA66" s="105">
        <f>Z66+AA65</f>
        <v>34</v>
      </c>
      <c r="AB66" s="124"/>
      <c r="AC66" s="105"/>
      <c r="AD66" s="105"/>
      <c r="AE66" s="105"/>
      <c r="AG66" s="105" t="s">
        <v>168</v>
      </c>
      <c r="AH66" s="105">
        <v>50</v>
      </c>
      <c r="AI66" s="105">
        <v>50</v>
      </c>
    </row>
    <row r="67" spans="1:35" ht="12.75" hidden="1" customHeight="1" x14ac:dyDescent="0.2">
      <c r="A67" s="106"/>
      <c r="B67" s="105">
        <v>3</v>
      </c>
      <c r="D67" s="125"/>
      <c r="E67" s="111"/>
      <c r="F67" s="127"/>
      <c r="H67" s="105"/>
      <c r="I67" s="105"/>
      <c r="J67" s="105"/>
      <c r="L67" s="105"/>
      <c r="M67" s="105"/>
      <c r="N67" s="107"/>
      <c r="O67" s="124"/>
      <c r="P67" s="124"/>
      <c r="Q67" s="105"/>
      <c r="R67" s="105">
        <v>20</v>
      </c>
      <c r="S67" s="105">
        <f>R67+S66</f>
        <v>60</v>
      </c>
      <c r="U67" s="105"/>
      <c r="V67" s="105">
        <v>25</v>
      </c>
      <c r="W67" s="105">
        <f t="shared" si="13"/>
        <v>75</v>
      </c>
      <c r="X67" s="100"/>
      <c r="Y67" s="107"/>
      <c r="Z67" s="105">
        <v>17</v>
      </c>
      <c r="AA67" s="105">
        <f>Z67+AA66</f>
        <v>51</v>
      </c>
      <c r="AB67" s="124"/>
      <c r="AC67" s="105"/>
      <c r="AD67" s="105"/>
      <c r="AE67" s="105"/>
      <c r="AG67" s="105"/>
      <c r="AH67" s="105">
        <v>50</v>
      </c>
      <c r="AI67" s="105">
        <f t="shared" ref="AI67:AI78" si="14">AH67+AI66</f>
        <v>100</v>
      </c>
    </row>
    <row r="68" spans="1:35" ht="12.75" hidden="1" customHeight="1" x14ac:dyDescent="0.2">
      <c r="A68" s="106"/>
      <c r="B68" s="105">
        <v>4</v>
      </c>
      <c r="D68" s="125" t="s">
        <v>207</v>
      </c>
      <c r="E68" s="111">
        <v>48</v>
      </c>
      <c r="F68" s="111">
        <f>E68</f>
        <v>48</v>
      </c>
      <c r="H68" s="105"/>
      <c r="I68" s="105"/>
      <c r="J68" s="105"/>
      <c r="L68" s="105"/>
      <c r="M68" s="105"/>
      <c r="N68" s="105"/>
      <c r="O68" s="124"/>
      <c r="P68" s="124"/>
      <c r="Q68" s="105"/>
      <c r="R68" s="105">
        <v>20</v>
      </c>
      <c r="S68" s="105">
        <f>R68+S67</f>
        <v>80</v>
      </c>
      <c r="U68" s="105"/>
      <c r="V68" s="105">
        <v>25</v>
      </c>
      <c r="W68" s="105">
        <f t="shared" si="13"/>
        <v>100</v>
      </c>
      <c r="X68" s="124"/>
      <c r="Y68" s="107"/>
      <c r="Z68" s="105">
        <v>17</v>
      </c>
      <c r="AA68" s="105">
        <f>Z68+AA67</f>
        <v>68</v>
      </c>
      <c r="AB68" s="124"/>
      <c r="AC68" s="105"/>
      <c r="AD68" s="105"/>
      <c r="AE68" s="105"/>
      <c r="AG68" s="105"/>
      <c r="AH68" s="105">
        <v>50</v>
      </c>
      <c r="AI68" s="105">
        <f t="shared" si="14"/>
        <v>150</v>
      </c>
    </row>
    <row r="69" spans="1:35" ht="12.75" hidden="1" customHeight="1" x14ac:dyDescent="0.2">
      <c r="A69" s="106"/>
      <c r="B69" s="105">
        <v>5</v>
      </c>
      <c r="D69" s="125"/>
      <c r="E69" s="111">
        <v>84</v>
      </c>
      <c r="F69" s="111">
        <f>E69+F68</f>
        <v>132</v>
      </c>
      <c r="H69" s="105" t="s">
        <v>62</v>
      </c>
      <c r="I69" s="105">
        <v>120</v>
      </c>
      <c r="J69" s="105">
        <f>I69</f>
        <v>120</v>
      </c>
      <c r="L69" s="105"/>
      <c r="M69" s="105"/>
      <c r="N69" s="105"/>
      <c r="O69" s="124"/>
      <c r="P69" s="124"/>
      <c r="Q69" s="105"/>
      <c r="R69" s="105">
        <v>20</v>
      </c>
      <c r="S69" s="105">
        <f>R69+S68</f>
        <v>100</v>
      </c>
      <c r="U69" s="105"/>
      <c r="V69" s="105">
        <v>25</v>
      </c>
      <c r="W69" s="105">
        <f t="shared" si="13"/>
        <v>125</v>
      </c>
      <c r="X69" s="124"/>
      <c r="Y69" s="107"/>
      <c r="Z69" s="105">
        <v>17</v>
      </c>
      <c r="AA69" s="105">
        <f>Z69+AA68</f>
        <v>85</v>
      </c>
      <c r="AB69" s="124"/>
      <c r="AC69" s="105"/>
      <c r="AD69" s="105"/>
      <c r="AE69" s="105"/>
      <c r="AG69" s="105"/>
      <c r="AH69" s="105">
        <v>50</v>
      </c>
      <c r="AI69" s="105">
        <f t="shared" si="14"/>
        <v>200</v>
      </c>
    </row>
    <row r="70" spans="1:35" ht="12.75" hidden="1" customHeight="1" x14ac:dyDescent="0.2">
      <c r="A70" s="106"/>
      <c r="B70" s="105">
        <v>6</v>
      </c>
      <c r="D70" s="127"/>
      <c r="E70" s="111">
        <v>84</v>
      </c>
      <c r="F70" s="111">
        <f>E70+F69</f>
        <v>216</v>
      </c>
      <c r="H70" s="105"/>
      <c r="I70" s="105">
        <v>120</v>
      </c>
      <c r="J70" s="105">
        <f>I70+J69</f>
        <v>240</v>
      </c>
      <c r="L70" s="105"/>
      <c r="M70" s="105"/>
      <c r="N70" s="107"/>
      <c r="O70" s="124"/>
      <c r="P70" s="124"/>
      <c r="Q70" s="105"/>
      <c r="R70" s="105">
        <v>20</v>
      </c>
      <c r="S70" s="105">
        <f t="shared" ref="S70:S75" si="15">R70+S69</f>
        <v>120</v>
      </c>
      <c r="U70" s="105"/>
      <c r="V70" s="105">
        <v>25</v>
      </c>
      <c r="W70" s="105">
        <f t="shared" si="13"/>
        <v>150</v>
      </c>
      <c r="X70" s="124"/>
      <c r="Y70" s="107"/>
      <c r="Z70" s="105">
        <v>17</v>
      </c>
      <c r="AA70" s="107">
        <f>Z70+AA69</f>
        <v>102</v>
      </c>
      <c r="AB70" s="124"/>
      <c r="AC70" s="105"/>
      <c r="AD70" s="105"/>
      <c r="AE70" s="105"/>
      <c r="AG70" s="105"/>
      <c r="AH70" s="105">
        <v>50</v>
      </c>
      <c r="AI70" s="105">
        <f t="shared" si="14"/>
        <v>250</v>
      </c>
    </row>
    <row r="71" spans="1:35" ht="12.75" hidden="1" customHeight="1" x14ac:dyDescent="0.2">
      <c r="A71" s="106"/>
      <c r="B71" s="105">
        <v>7</v>
      </c>
      <c r="D71" s="127"/>
      <c r="E71" s="111">
        <v>84</v>
      </c>
      <c r="F71" s="128">
        <f>E71+F70</f>
        <v>300</v>
      </c>
      <c r="H71" s="105"/>
      <c r="I71" s="105">
        <v>120</v>
      </c>
      <c r="J71" s="105">
        <f>I71+J70</f>
        <v>360</v>
      </c>
      <c r="L71" s="105"/>
      <c r="M71" s="105"/>
      <c r="N71" s="105"/>
      <c r="O71" s="124"/>
      <c r="P71" s="124"/>
      <c r="Q71" s="105"/>
      <c r="R71" s="105">
        <v>20</v>
      </c>
      <c r="S71" s="105">
        <f t="shared" si="15"/>
        <v>140</v>
      </c>
      <c r="U71" s="105"/>
      <c r="V71" s="105">
        <v>25</v>
      </c>
      <c r="W71" s="105">
        <f t="shared" si="13"/>
        <v>175</v>
      </c>
      <c r="X71" s="124"/>
      <c r="Y71" s="107"/>
      <c r="Z71" s="105"/>
      <c r="AA71" s="105"/>
      <c r="AB71" s="124"/>
      <c r="AC71" s="105" t="s">
        <v>217</v>
      </c>
      <c r="AD71" s="105">
        <v>75</v>
      </c>
      <c r="AE71" s="105">
        <f>AD71</f>
        <v>75</v>
      </c>
      <c r="AG71" s="105"/>
      <c r="AH71" s="105">
        <v>50</v>
      </c>
      <c r="AI71" s="105">
        <f t="shared" si="14"/>
        <v>300</v>
      </c>
    </row>
    <row r="72" spans="1:35" ht="12.75" hidden="1" customHeight="1" x14ac:dyDescent="0.2">
      <c r="A72" s="106"/>
      <c r="B72" s="105">
        <v>8</v>
      </c>
      <c r="D72" s="127"/>
      <c r="E72" s="111"/>
      <c r="F72" s="111"/>
      <c r="H72" s="105"/>
      <c r="I72" s="105">
        <v>120</v>
      </c>
      <c r="J72" s="105">
        <f>I72+J71</f>
        <v>480</v>
      </c>
      <c r="L72" s="105"/>
      <c r="M72" s="105"/>
      <c r="N72" s="105"/>
      <c r="O72" s="124"/>
      <c r="P72" s="100"/>
      <c r="Q72" s="105"/>
      <c r="R72" s="105">
        <v>20</v>
      </c>
      <c r="S72" s="105">
        <f t="shared" si="15"/>
        <v>160</v>
      </c>
      <c r="U72" s="105"/>
      <c r="V72" s="105">
        <v>25</v>
      </c>
      <c r="W72" s="105">
        <f t="shared" si="13"/>
        <v>200</v>
      </c>
      <c r="X72" s="124"/>
      <c r="Y72" s="105" t="s">
        <v>219</v>
      </c>
      <c r="Z72" s="105">
        <v>17</v>
      </c>
      <c r="AA72" s="105">
        <f t="shared" ref="AA72:AA85" si="16">Z72+AA71</f>
        <v>17</v>
      </c>
      <c r="AB72" s="124"/>
      <c r="AC72" s="105"/>
      <c r="AD72" s="105">
        <v>75</v>
      </c>
      <c r="AE72" s="105">
        <f>AD72+AE71</f>
        <v>150</v>
      </c>
      <c r="AG72" s="105"/>
      <c r="AH72" s="105"/>
      <c r="AI72" s="105">
        <f t="shared" si="14"/>
        <v>300</v>
      </c>
    </row>
    <row r="73" spans="1:35" ht="12.75" hidden="1" customHeight="1" x14ac:dyDescent="0.2">
      <c r="A73" s="105"/>
      <c r="B73" s="105">
        <v>9</v>
      </c>
      <c r="D73" s="127"/>
      <c r="E73" s="111"/>
      <c r="F73" s="111"/>
      <c r="H73" s="105"/>
      <c r="I73" s="105">
        <v>120</v>
      </c>
      <c r="J73" s="107">
        <f>I73+J72</f>
        <v>600</v>
      </c>
      <c r="L73" s="105" t="s">
        <v>211</v>
      </c>
      <c r="M73" s="105">
        <v>550</v>
      </c>
      <c r="N73" s="105">
        <f t="shared" ref="N73:N78" si="17">M73+N72</f>
        <v>550</v>
      </c>
      <c r="O73" s="124"/>
      <c r="P73" s="124"/>
      <c r="Q73" s="105"/>
      <c r="R73" s="105">
        <v>20</v>
      </c>
      <c r="S73" s="105">
        <f t="shared" si="15"/>
        <v>180</v>
      </c>
      <c r="U73" s="105"/>
      <c r="V73" s="105">
        <v>25</v>
      </c>
      <c r="W73" s="105">
        <f t="shared" si="13"/>
        <v>225</v>
      </c>
      <c r="X73" s="124"/>
      <c r="Y73" s="105" t="s">
        <v>220</v>
      </c>
      <c r="Z73" s="105">
        <v>17</v>
      </c>
      <c r="AA73" s="105">
        <f t="shared" si="16"/>
        <v>34</v>
      </c>
      <c r="AB73" s="124"/>
      <c r="AC73" s="105"/>
      <c r="AD73" s="105">
        <v>75</v>
      </c>
      <c r="AE73" s="107">
        <f>AD73+AE72</f>
        <v>225</v>
      </c>
      <c r="AG73" s="105"/>
      <c r="AH73" s="105">
        <v>50</v>
      </c>
      <c r="AI73" s="105">
        <f t="shared" si="14"/>
        <v>350</v>
      </c>
    </row>
    <row r="74" spans="1:35" ht="12.75" hidden="1" customHeight="1" x14ac:dyDescent="0.2">
      <c r="A74" s="105"/>
      <c r="B74" s="105">
        <v>10</v>
      </c>
      <c r="D74" s="127"/>
      <c r="E74" s="111"/>
      <c r="F74" s="111"/>
      <c r="H74" s="105"/>
      <c r="I74" s="105"/>
      <c r="J74" s="107"/>
      <c r="L74" s="105"/>
      <c r="M74" s="105">
        <v>600</v>
      </c>
      <c r="N74" s="105">
        <f t="shared" si="17"/>
        <v>1150</v>
      </c>
      <c r="O74" s="124"/>
      <c r="P74" s="124"/>
      <c r="Q74" s="105"/>
      <c r="R74" s="105">
        <v>20</v>
      </c>
      <c r="S74" s="105">
        <f t="shared" si="15"/>
        <v>200</v>
      </c>
      <c r="U74" s="105"/>
      <c r="V74" s="105">
        <v>25</v>
      </c>
      <c r="W74" s="105">
        <f t="shared" si="13"/>
        <v>250</v>
      </c>
      <c r="X74" s="124"/>
      <c r="Y74" s="105"/>
      <c r="Z74" s="105">
        <v>17</v>
      </c>
      <c r="AA74" s="105">
        <f t="shared" si="16"/>
        <v>51</v>
      </c>
      <c r="AB74" s="124"/>
      <c r="AC74" s="105"/>
      <c r="AD74" s="105"/>
      <c r="AE74" s="105"/>
      <c r="AG74" s="105"/>
      <c r="AH74" s="105">
        <v>50</v>
      </c>
      <c r="AI74" s="105">
        <f t="shared" si="14"/>
        <v>400</v>
      </c>
    </row>
    <row r="75" spans="1:35" ht="12.75" hidden="1" customHeight="1" x14ac:dyDescent="0.2">
      <c r="A75" s="105"/>
      <c r="B75" s="105">
        <v>11</v>
      </c>
      <c r="D75" s="125" t="s">
        <v>221</v>
      </c>
      <c r="E75" s="111">
        <v>50</v>
      </c>
      <c r="F75" s="111">
        <f>E75+F74</f>
        <v>50</v>
      </c>
      <c r="H75" s="105" t="s">
        <v>217</v>
      </c>
      <c r="I75" s="132">
        <v>120</v>
      </c>
      <c r="J75" s="105">
        <f>I75</f>
        <v>120</v>
      </c>
      <c r="L75" s="105"/>
      <c r="M75" s="105">
        <v>600</v>
      </c>
      <c r="N75" s="105">
        <f t="shared" si="17"/>
        <v>1750</v>
      </c>
      <c r="O75" s="124"/>
      <c r="P75" s="124"/>
      <c r="Q75" s="105"/>
      <c r="R75" s="105">
        <v>20</v>
      </c>
      <c r="S75" s="107">
        <f t="shared" si="15"/>
        <v>220</v>
      </c>
      <c r="U75" s="105"/>
      <c r="V75" s="105">
        <v>25</v>
      </c>
      <c r="W75" s="105">
        <f t="shared" si="13"/>
        <v>275</v>
      </c>
      <c r="X75" s="124"/>
      <c r="Y75" s="105"/>
      <c r="Z75" s="105">
        <v>17</v>
      </c>
      <c r="AA75" s="105">
        <f t="shared" si="16"/>
        <v>68</v>
      </c>
      <c r="AB75" s="124"/>
      <c r="AC75" s="105" t="s">
        <v>193</v>
      </c>
      <c r="AD75" s="105">
        <v>50</v>
      </c>
      <c r="AE75" s="105">
        <f t="shared" ref="AE75:AE83" si="18">AD75+AE74</f>
        <v>50</v>
      </c>
      <c r="AG75" s="105"/>
      <c r="AH75" s="105">
        <v>50</v>
      </c>
      <c r="AI75" s="105">
        <f t="shared" si="14"/>
        <v>450</v>
      </c>
    </row>
    <row r="76" spans="1:35" ht="12.75" hidden="1" customHeight="1" x14ac:dyDescent="0.2">
      <c r="A76" s="105"/>
      <c r="B76" s="105">
        <v>12</v>
      </c>
      <c r="D76" s="125"/>
      <c r="E76" s="111">
        <v>100</v>
      </c>
      <c r="F76" s="111">
        <f>E76+F75</f>
        <v>150</v>
      </c>
      <c r="H76" s="132"/>
      <c r="I76" s="132">
        <v>120</v>
      </c>
      <c r="J76" s="105">
        <f>I76+J75</f>
        <v>240</v>
      </c>
      <c r="L76" s="105"/>
      <c r="M76" s="105">
        <v>600</v>
      </c>
      <c r="N76" s="105">
        <f t="shared" si="17"/>
        <v>2350</v>
      </c>
      <c r="O76" s="124"/>
      <c r="P76" s="124"/>
      <c r="Q76" s="105"/>
      <c r="R76" s="105"/>
      <c r="S76" s="105"/>
      <c r="U76" s="105"/>
      <c r="V76" s="105">
        <v>25</v>
      </c>
      <c r="W76" s="105">
        <f t="shared" si="13"/>
        <v>300</v>
      </c>
      <c r="X76" s="124"/>
      <c r="Y76" s="105"/>
      <c r="Z76" s="105">
        <v>17</v>
      </c>
      <c r="AA76" s="105">
        <f t="shared" si="16"/>
        <v>85</v>
      </c>
      <c r="AB76" s="124"/>
      <c r="AC76" s="105"/>
      <c r="AD76" s="105">
        <v>50</v>
      </c>
      <c r="AE76" s="105">
        <f t="shared" si="18"/>
        <v>100</v>
      </c>
      <c r="AG76" s="105"/>
      <c r="AH76" s="105">
        <v>50</v>
      </c>
      <c r="AI76" s="105">
        <f t="shared" si="14"/>
        <v>500</v>
      </c>
    </row>
    <row r="77" spans="1:35" ht="12.75" hidden="1" customHeight="1" x14ac:dyDescent="0.2">
      <c r="A77" s="105"/>
      <c r="B77" s="105">
        <v>13</v>
      </c>
      <c r="D77" s="125"/>
      <c r="E77" s="111">
        <v>100</v>
      </c>
      <c r="F77" s="111">
        <f>E77+F76</f>
        <v>250</v>
      </c>
      <c r="H77" s="105"/>
      <c r="I77" s="105">
        <v>120</v>
      </c>
      <c r="J77" s="105">
        <f>I77+J76</f>
        <v>360</v>
      </c>
      <c r="L77" s="105"/>
      <c r="M77" s="105">
        <v>600</v>
      </c>
      <c r="N77" s="105">
        <f t="shared" si="17"/>
        <v>2950</v>
      </c>
      <c r="O77" s="124"/>
      <c r="P77" s="124"/>
      <c r="Q77" s="105"/>
      <c r="R77" s="105"/>
      <c r="S77" s="105"/>
      <c r="U77" s="105"/>
      <c r="V77" s="105">
        <v>25</v>
      </c>
      <c r="W77" s="105">
        <f t="shared" si="13"/>
        <v>325</v>
      </c>
      <c r="X77" s="124"/>
      <c r="Y77" s="105"/>
      <c r="Z77" s="105">
        <v>17</v>
      </c>
      <c r="AA77" s="105">
        <f t="shared" si="16"/>
        <v>102</v>
      </c>
      <c r="AB77" s="129"/>
      <c r="AC77" s="105"/>
      <c r="AD77" s="105">
        <v>50</v>
      </c>
      <c r="AE77" s="105">
        <f t="shared" si="18"/>
        <v>150</v>
      </c>
      <c r="AG77" s="105"/>
      <c r="AH77" s="105">
        <v>50</v>
      </c>
      <c r="AI77" s="105">
        <f t="shared" si="14"/>
        <v>550</v>
      </c>
    </row>
    <row r="78" spans="1:35" ht="12.75" hidden="1" customHeight="1" x14ac:dyDescent="0.2">
      <c r="A78" s="105"/>
      <c r="B78" s="105">
        <v>14</v>
      </c>
      <c r="D78" s="125"/>
      <c r="E78" s="111">
        <v>100</v>
      </c>
      <c r="F78" s="128">
        <f>E78+F77</f>
        <v>350</v>
      </c>
      <c r="H78" s="105"/>
      <c r="I78" s="105">
        <v>40</v>
      </c>
      <c r="J78" s="107">
        <f>I78+J77</f>
        <v>400</v>
      </c>
      <c r="L78" s="105"/>
      <c r="M78" s="105">
        <v>600</v>
      </c>
      <c r="N78" s="107">
        <f t="shared" si="17"/>
        <v>3550</v>
      </c>
      <c r="O78" s="124"/>
      <c r="P78" s="100"/>
      <c r="Q78" s="105"/>
      <c r="R78" s="105"/>
      <c r="S78" s="105"/>
      <c r="U78" s="105"/>
      <c r="V78" s="105">
        <v>25</v>
      </c>
      <c r="W78" s="107">
        <f t="shared" si="13"/>
        <v>350</v>
      </c>
      <c r="X78" s="124"/>
      <c r="Y78" s="105"/>
      <c r="Z78" s="105">
        <v>17</v>
      </c>
      <c r="AA78" s="105">
        <f t="shared" si="16"/>
        <v>119</v>
      </c>
      <c r="AB78" s="124"/>
      <c r="AC78" s="105"/>
      <c r="AD78" s="105">
        <v>50</v>
      </c>
      <c r="AE78" s="105">
        <f t="shared" si="18"/>
        <v>200</v>
      </c>
      <c r="AG78" s="105"/>
      <c r="AH78" s="105">
        <v>50</v>
      </c>
      <c r="AI78" s="107">
        <f t="shared" si="14"/>
        <v>600</v>
      </c>
    </row>
    <row r="79" spans="1:35" ht="12.75" hidden="1" customHeight="1" x14ac:dyDescent="0.2">
      <c r="A79" s="105"/>
      <c r="B79" s="105">
        <v>15</v>
      </c>
      <c r="D79" s="125" t="s">
        <v>214</v>
      </c>
      <c r="E79" s="111">
        <v>75</v>
      </c>
      <c r="F79" s="111">
        <f>E79</f>
        <v>75</v>
      </c>
      <c r="H79" s="105"/>
      <c r="I79" s="105"/>
      <c r="J79" s="105"/>
      <c r="L79" s="105"/>
      <c r="M79" s="105"/>
      <c r="N79" s="107"/>
      <c r="O79" s="124"/>
      <c r="P79" s="100"/>
      <c r="Q79" s="105"/>
      <c r="R79" s="105"/>
      <c r="S79" s="105"/>
      <c r="U79" s="105"/>
      <c r="V79" s="105"/>
      <c r="W79" s="105"/>
      <c r="X79" s="100"/>
      <c r="Y79" s="105"/>
      <c r="Z79" s="105">
        <v>17</v>
      </c>
      <c r="AA79" s="105">
        <f t="shared" si="16"/>
        <v>136</v>
      </c>
      <c r="AB79" s="124"/>
      <c r="AC79" s="105"/>
      <c r="AD79" s="105">
        <v>50</v>
      </c>
      <c r="AE79" s="105">
        <f t="shared" si="18"/>
        <v>250</v>
      </c>
      <c r="AG79" s="105"/>
      <c r="AH79" s="105"/>
      <c r="AI79" s="105"/>
    </row>
    <row r="80" spans="1:35" ht="12.75" hidden="1" customHeight="1" x14ac:dyDescent="0.2">
      <c r="A80" s="105"/>
      <c r="B80" s="105">
        <v>16</v>
      </c>
      <c r="D80" s="125"/>
      <c r="E80" s="111">
        <v>100</v>
      </c>
      <c r="F80" s="111">
        <f>E80+F79</f>
        <v>175</v>
      </c>
      <c r="H80" s="105"/>
      <c r="I80" s="105"/>
      <c r="J80" s="105"/>
      <c r="L80" s="105"/>
      <c r="M80" s="105"/>
      <c r="N80" s="107"/>
      <c r="O80" s="124"/>
      <c r="P80" s="100"/>
      <c r="Q80" s="105"/>
      <c r="R80" s="105"/>
      <c r="S80" s="105"/>
      <c r="U80" s="105"/>
      <c r="V80" s="105"/>
      <c r="W80" s="105"/>
      <c r="X80" s="100"/>
      <c r="Y80" s="105"/>
      <c r="Z80" s="105">
        <v>17</v>
      </c>
      <c r="AA80" s="105">
        <f t="shared" si="16"/>
        <v>153</v>
      </c>
      <c r="AB80" s="124"/>
      <c r="AC80" s="105"/>
      <c r="AD80" s="105">
        <v>50</v>
      </c>
      <c r="AE80" s="105">
        <f t="shared" si="18"/>
        <v>300</v>
      </c>
      <c r="AG80" s="105" t="s">
        <v>168</v>
      </c>
      <c r="AH80" s="105">
        <v>50</v>
      </c>
      <c r="AI80" s="105">
        <f t="shared" ref="AI80:AI88" si="19">AH80+AI79</f>
        <v>50</v>
      </c>
    </row>
    <row r="81" spans="1:35" ht="12.75" hidden="1" customHeight="1" x14ac:dyDescent="0.2">
      <c r="A81" s="105"/>
      <c r="B81" s="105">
        <v>17</v>
      </c>
      <c r="D81" s="125"/>
      <c r="E81" s="111">
        <v>100</v>
      </c>
      <c r="F81" s="128">
        <f>E81+F80</f>
        <v>275</v>
      </c>
      <c r="H81" s="105"/>
      <c r="I81" s="105"/>
      <c r="J81" s="105"/>
      <c r="L81" s="105" t="s">
        <v>17</v>
      </c>
      <c r="M81" s="105">
        <v>400</v>
      </c>
      <c r="N81" s="105">
        <f>M81+N80</f>
        <v>400</v>
      </c>
      <c r="O81" s="124"/>
      <c r="P81" s="124"/>
      <c r="Q81" s="105"/>
      <c r="R81" s="105"/>
      <c r="S81" s="105"/>
      <c r="U81" s="105"/>
      <c r="V81" s="105"/>
      <c r="W81" s="105"/>
      <c r="X81" s="124"/>
      <c r="Y81" s="105"/>
      <c r="Z81" s="105">
        <v>17</v>
      </c>
      <c r="AA81" s="105">
        <f t="shared" si="16"/>
        <v>170</v>
      </c>
      <c r="AB81" s="124"/>
      <c r="AC81" s="105"/>
      <c r="AD81" s="105">
        <v>50</v>
      </c>
      <c r="AE81" s="105">
        <f t="shared" si="18"/>
        <v>350</v>
      </c>
      <c r="AG81" s="105"/>
      <c r="AH81" s="105">
        <v>50</v>
      </c>
      <c r="AI81" s="105">
        <f t="shared" si="19"/>
        <v>100</v>
      </c>
    </row>
    <row r="82" spans="1:35" ht="12.75" hidden="1" customHeight="1" x14ac:dyDescent="0.2">
      <c r="A82" s="105"/>
      <c r="B82" s="105">
        <v>18</v>
      </c>
      <c r="D82" s="125"/>
      <c r="E82" s="111"/>
      <c r="F82" s="128"/>
      <c r="H82" s="105"/>
      <c r="I82" s="105"/>
      <c r="J82" s="105"/>
      <c r="K82" s="100"/>
      <c r="L82" s="105"/>
      <c r="M82" s="105">
        <v>400</v>
      </c>
      <c r="N82" s="107">
        <f>M82+N81</f>
        <v>800</v>
      </c>
      <c r="O82" s="124"/>
      <c r="P82" s="124"/>
      <c r="Q82" s="105"/>
      <c r="R82" s="105"/>
      <c r="S82" s="105"/>
      <c r="U82" s="105"/>
      <c r="V82" s="105"/>
      <c r="W82" s="105"/>
      <c r="X82" s="124"/>
      <c r="Y82" s="105"/>
      <c r="Z82" s="105">
        <v>17</v>
      </c>
      <c r="AA82" s="105">
        <f t="shared" si="16"/>
        <v>187</v>
      </c>
      <c r="AB82" s="124"/>
      <c r="AC82" s="105"/>
      <c r="AD82" s="105">
        <v>50</v>
      </c>
      <c r="AE82" s="105">
        <f t="shared" si="18"/>
        <v>400</v>
      </c>
      <c r="AG82" s="105"/>
      <c r="AH82" s="105">
        <v>50</v>
      </c>
      <c r="AI82" s="105">
        <f t="shared" si="19"/>
        <v>150</v>
      </c>
    </row>
    <row r="83" spans="1:35" ht="12.75" hidden="1" customHeight="1" x14ac:dyDescent="0.2">
      <c r="A83" s="105"/>
      <c r="B83" s="105">
        <v>19</v>
      </c>
      <c r="D83" s="125"/>
      <c r="E83" s="111"/>
      <c r="F83" s="128"/>
      <c r="H83" s="105"/>
      <c r="I83" s="105"/>
      <c r="J83" s="105"/>
      <c r="L83" s="105"/>
      <c r="M83" s="105"/>
      <c r="N83" s="107"/>
      <c r="O83" s="124"/>
      <c r="P83" s="124"/>
      <c r="Q83" s="105"/>
      <c r="R83" s="105"/>
      <c r="S83" s="105"/>
      <c r="U83" s="105"/>
      <c r="V83" s="105"/>
      <c r="W83" s="105"/>
      <c r="X83" s="124"/>
      <c r="Y83" s="105"/>
      <c r="Z83" s="105">
        <v>17</v>
      </c>
      <c r="AA83" s="105">
        <f t="shared" si="16"/>
        <v>204</v>
      </c>
      <c r="AB83" s="124"/>
      <c r="AC83" s="105"/>
      <c r="AD83" s="105">
        <v>50</v>
      </c>
      <c r="AE83" s="107">
        <f t="shared" si="18"/>
        <v>450</v>
      </c>
      <c r="AG83" s="105"/>
      <c r="AH83" s="105">
        <v>50</v>
      </c>
      <c r="AI83" s="105">
        <f t="shared" si="19"/>
        <v>200</v>
      </c>
    </row>
    <row r="84" spans="1:35" ht="12.75" hidden="1" customHeight="1" x14ac:dyDescent="0.2">
      <c r="A84" s="105"/>
      <c r="B84" s="105">
        <v>20</v>
      </c>
      <c r="D84" s="125"/>
      <c r="E84" s="111"/>
      <c r="F84" s="128"/>
      <c r="H84" s="105"/>
      <c r="I84" s="105"/>
      <c r="J84" s="105"/>
      <c r="K84" s="100"/>
      <c r="L84" s="105"/>
      <c r="M84" s="105"/>
      <c r="N84" s="107"/>
      <c r="O84" s="124"/>
      <c r="P84" s="124"/>
      <c r="Q84" s="105"/>
      <c r="R84" s="105"/>
      <c r="S84" s="105"/>
      <c r="U84" s="105"/>
      <c r="V84" s="105"/>
      <c r="W84" s="105"/>
      <c r="X84" s="100"/>
      <c r="Y84" s="105"/>
      <c r="Z84" s="105">
        <v>17</v>
      </c>
      <c r="AA84" s="105">
        <f t="shared" si="16"/>
        <v>221</v>
      </c>
      <c r="AB84" s="124"/>
      <c r="AC84" s="105"/>
      <c r="AD84" s="105"/>
      <c r="AE84" s="105"/>
      <c r="AG84" s="105"/>
      <c r="AH84" s="105">
        <v>50</v>
      </c>
      <c r="AI84" s="105">
        <f t="shared" si="19"/>
        <v>250</v>
      </c>
    </row>
    <row r="85" spans="1:35" ht="12.75" hidden="1" customHeight="1" x14ac:dyDescent="0.2">
      <c r="A85" s="105"/>
      <c r="B85" s="105">
        <v>21</v>
      </c>
      <c r="D85" s="125"/>
      <c r="E85" s="111"/>
      <c r="F85" s="128"/>
      <c r="H85" s="132"/>
      <c r="I85" s="105"/>
      <c r="J85" s="107"/>
      <c r="L85" s="105"/>
      <c r="M85" s="105"/>
      <c r="N85" s="107"/>
      <c r="O85" s="124"/>
      <c r="P85" s="124"/>
      <c r="Q85" s="105"/>
      <c r="R85" s="105"/>
      <c r="S85" s="105"/>
      <c r="U85" s="105"/>
      <c r="V85" s="105"/>
      <c r="W85" s="105"/>
      <c r="X85" s="124"/>
      <c r="Y85" s="107"/>
      <c r="Z85" s="105">
        <v>17</v>
      </c>
      <c r="AA85" s="105">
        <f t="shared" si="16"/>
        <v>238</v>
      </c>
      <c r="AB85" s="124"/>
      <c r="AC85" s="105"/>
      <c r="AD85" s="105"/>
      <c r="AE85" s="105"/>
      <c r="AG85" s="105"/>
      <c r="AH85" s="105">
        <v>50</v>
      </c>
      <c r="AI85" s="105">
        <f t="shared" si="19"/>
        <v>300</v>
      </c>
    </row>
    <row r="86" spans="1:35" ht="12.75" hidden="1" customHeight="1" x14ac:dyDescent="0.2">
      <c r="A86" s="105"/>
      <c r="B86" s="105">
        <v>22</v>
      </c>
      <c r="D86" s="125"/>
      <c r="E86" s="111"/>
      <c r="F86" s="128"/>
      <c r="H86" s="132"/>
      <c r="I86" s="132"/>
      <c r="J86" s="132"/>
      <c r="L86" s="105"/>
      <c r="M86" s="105"/>
      <c r="N86" s="105"/>
      <c r="O86" s="124"/>
      <c r="P86" s="124"/>
      <c r="Q86" s="105"/>
      <c r="R86" s="105"/>
      <c r="S86" s="105"/>
      <c r="U86" s="105"/>
      <c r="V86" s="105"/>
      <c r="W86" s="105"/>
      <c r="X86" s="124"/>
      <c r="Y86" s="105"/>
      <c r="Z86" s="105"/>
      <c r="AA86" s="105"/>
      <c r="AB86" s="124"/>
      <c r="AC86" s="105"/>
      <c r="AD86" s="105"/>
      <c r="AE86" s="107"/>
      <c r="AG86" s="105"/>
      <c r="AH86" s="105"/>
      <c r="AI86" s="105">
        <f t="shared" si="19"/>
        <v>300</v>
      </c>
    </row>
    <row r="87" spans="1:35" ht="12.75" hidden="1" customHeight="1" x14ac:dyDescent="0.2">
      <c r="A87" s="105"/>
      <c r="B87" s="105">
        <v>23</v>
      </c>
      <c r="D87" s="125"/>
      <c r="E87" s="111"/>
      <c r="F87" s="128"/>
      <c r="H87" s="105"/>
      <c r="I87" s="132"/>
      <c r="J87" s="132"/>
      <c r="L87" s="105"/>
      <c r="M87" s="105"/>
      <c r="N87" s="105"/>
      <c r="O87" s="124"/>
      <c r="P87" s="124"/>
      <c r="Q87" s="105"/>
      <c r="R87" s="105"/>
      <c r="S87" s="105"/>
      <c r="U87" s="105"/>
      <c r="V87" s="105"/>
      <c r="W87" s="105"/>
      <c r="X87" s="124"/>
      <c r="Y87" s="105"/>
      <c r="Z87" s="105"/>
      <c r="AA87" s="105"/>
      <c r="AB87" s="124"/>
      <c r="AC87" s="105"/>
      <c r="AD87" s="105"/>
      <c r="AE87" s="107"/>
      <c r="AG87" s="105"/>
      <c r="AH87" s="105">
        <v>50</v>
      </c>
      <c r="AI87" s="105">
        <f t="shared" si="19"/>
        <v>350</v>
      </c>
    </row>
    <row r="88" spans="1:35" ht="12.75" hidden="1" customHeight="1" x14ac:dyDescent="0.2">
      <c r="A88" s="105"/>
      <c r="B88" s="105">
        <v>24</v>
      </c>
      <c r="D88" s="125"/>
      <c r="E88" s="111"/>
      <c r="F88" s="128"/>
      <c r="H88" s="105"/>
      <c r="I88" s="132"/>
      <c r="J88" s="132"/>
      <c r="L88" s="105"/>
      <c r="M88" s="105"/>
      <c r="N88" s="105"/>
      <c r="O88" s="124"/>
      <c r="P88" s="124"/>
      <c r="Q88" s="105"/>
      <c r="R88" s="105"/>
      <c r="S88" s="105"/>
      <c r="U88" s="105"/>
      <c r="V88" s="105"/>
      <c r="W88" s="105"/>
      <c r="X88" s="124"/>
      <c r="Y88" s="105"/>
      <c r="Z88" s="105"/>
      <c r="AA88" s="105"/>
      <c r="AB88" s="124"/>
      <c r="AC88" s="105"/>
      <c r="AD88" s="105"/>
      <c r="AE88" s="107"/>
      <c r="AG88" s="105"/>
      <c r="AH88" s="105">
        <v>50</v>
      </c>
      <c r="AI88" s="105">
        <f t="shared" si="19"/>
        <v>400</v>
      </c>
    </row>
    <row r="89" spans="1:35" ht="12.75" hidden="1" customHeight="1" x14ac:dyDescent="0.2">
      <c r="A89" s="105"/>
      <c r="B89" s="105">
        <v>25</v>
      </c>
      <c r="D89" s="125"/>
      <c r="E89" s="111"/>
      <c r="F89" s="128"/>
      <c r="H89" s="105"/>
      <c r="I89" s="132"/>
      <c r="J89" s="132"/>
      <c r="L89" s="105"/>
      <c r="M89" s="105"/>
      <c r="N89" s="105"/>
      <c r="O89" s="124"/>
      <c r="P89" s="100"/>
      <c r="Q89" s="105"/>
      <c r="R89" s="105"/>
      <c r="S89" s="105"/>
      <c r="U89" s="105"/>
      <c r="V89" s="105"/>
      <c r="W89" s="105"/>
      <c r="X89" s="124"/>
      <c r="Y89" s="105"/>
      <c r="Z89" s="105"/>
      <c r="AA89" s="105"/>
      <c r="AB89" s="124"/>
      <c r="AC89" s="105"/>
      <c r="AD89" s="105"/>
      <c r="AE89" s="107"/>
      <c r="AG89" s="105"/>
      <c r="AH89" s="105"/>
      <c r="AI89" s="105"/>
    </row>
    <row r="90" spans="1:35" ht="12.75" hidden="1" customHeight="1" x14ac:dyDescent="0.2">
      <c r="A90" s="105"/>
      <c r="B90" s="105">
        <v>26</v>
      </c>
      <c r="D90" s="125"/>
      <c r="E90" s="111"/>
      <c r="F90" s="128"/>
      <c r="H90" s="105"/>
      <c r="I90" s="132"/>
      <c r="J90" s="132"/>
      <c r="L90" s="105"/>
      <c r="M90" s="105"/>
      <c r="N90" s="107"/>
      <c r="O90" s="124"/>
      <c r="P90" s="124"/>
      <c r="Q90" s="105"/>
      <c r="R90" s="105"/>
      <c r="S90" s="105"/>
      <c r="U90" s="105"/>
      <c r="V90" s="105"/>
      <c r="W90" s="105"/>
      <c r="X90" s="124"/>
      <c r="Y90" s="105"/>
      <c r="Z90" s="105"/>
      <c r="AA90" s="105"/>
      <c r="AB90" s="124"/>
      <c r="AC90" s="105"/>
      <c r="AD90" s="105"/>
      <c r="AE90" s="107"/>
      <c r="AG90" s="105"/>
      <c r="AH90" s="105"/>
      <c r="AI90" s="105"/>
    </row>
    <row r="91" spans="1:35" ht="12.75" hidden="1" customHeight="1" x14ac:dyDescent="0.2">
      <c r="A91" s="105"/>
      <c r="B91" s="105">
        <v>27</v>
      </c>
      <c r="D91" s="125"/>
      <c r="E91" s="111"/>
      <c r="F91" s="128"/>
      <c r="H91" s="105"/>
      <c r="I91" s="132"/>
      <c r="J91" s="132"/>
      <c r="L91" s="105" t="s">
        <v>20</v>
      </c>
      <c r="M91" s="105">
        <v>350</v>
      </c>
      <c r="N91" s="105">
        <f>M91+N90</f>
        <v>350</v>
      </c>
      <c r="O91" s="124"/>
      <c r="P91" s="124"/>
      <c r="Q91" s="105"/>
      <c r="R91" s="105"/>
      <c r="S91" s="105"/>
      <c r="U91" s="105"/>
      <c r="V91" s="105"/>
      <c r="W91" s="105"/>
      <c r="X91" s="124"/>
      <c r="Y91" s="105"/>
      <c r="Z91" s="105"/>
      <c r="AA91" s="105"/>
      <c r="AB91" s="124"/>
      <c r="AC91" s="105"/>
      <c r="AD91" s="105"/>
      <c r="AE91" s="107"/>
      <c r="AG91" s="105"/>
      <c r="AH91" s="105"/>
      <c r="AI91" s="105"/>
    </row>
    <row r="92" spans="1:35" ht="12.75" hidden="1" customHeight="1" x14ac:dyDescent="0.2">
      <c r="A92" s="105"/>
      <c r="B92" s="105">
        <v>28</v>
      </c>
      <c r="D92" s="125"/>
      <c r="E92" s="111"/>
      <c r="F92" s="128"/>
      <c r="H92" s="105"/>
      <c r="I92" s="132"/>
      <c r="J92" s="132"/>
      <c r="L92" s="105"/>
      <c r="M92" s="105">
        <v>400</v>
      </c>
      <c r="N92" s="105">
        <f>M92+N91</f>
        <v>750</v>
      </c>
      <c r="O92" s="124"/>
      <c r="P92" s="124"/>
      <c r="Q92" s="105"/>
      <c r="R92" s="105"/>
      <c r="S92" s="105"/>
      <c r="U92" s="105"/>
      <c r="V92" s="105"/>
      <c r="W92" s="105"/>
      <c r="X92" s="100"/>
      <c r="Y92" s="105"/>
      <c r="Z92" s="105"/>
      <c r="AA92" s="105"/>
      <c r="AB92" s="124"/>
      <c r="AC92" s="105"/>
      <c r="AD92" s="105"/>
      <c r="AE92" s="107"/>
      <c r="AG92" s="105"/>
      <c r="AH92" s="105"/>
      <c r="AI92" s="105"/>
    </row>
    <row r="93" spans="1:35" ht="12.75" hidden="1" customHeight="1" x14ac:dyDescent="0.2">
      <c r="A93" s="105"/>
      <c r="B93" s="105">
        <v>29</v>
      </c>
      <c r="D93" s="125"/>
      <c r="E93" s="111"/>
      <c r="F93" s="128"/>
      <c r="H93" s="105"/>
      <c r="I93" s="105"/>
      <c r="J93" s="107"/>
      <c r="L93" s="105"/>
      <c r="M93" s="105">
        <v>400</v>
      </c>
      <c r="N93" s="107">
        <f>M93+N92</f>
        <v>1150</v>
      </c>
      <c r="O93" s="124"/>
      <c r="P93" s="124"/>
      <c r="Q93" s="105"/>
      <c r="R93" s="105"/>
      <c r="S93" s="105"/>
      <c r="U93" s="105"/>
      <c r="V93" s="105"/>
      <c r="W93" s="105"/>
      <c r="X93" s="124"/>
      <c r="Y93" s="105"/>
      <c r="Z93" s="105"/>
      <c r="AA93" s="105"/>
      <c r="AB93" s="124"/>
      <c r="AC93" s="105"/>
      <c r="AD93" s="105"/>
      <c r="AE93" s="107"/>
      <c r="AG93" s="105"/>
      <c r="AH93" s="105"/>
      <c r="AI93" s="105"/>
    </row>
    <row r="94" spans="1:35" ht="12.75" hidden="1" customHeight="1" x14ac:dyDescent="0.2">
      <c r="A94" s="105"/>
      <c r="B94" s="105">
        <v>30</v>
      </c>
      <c r="D94" s="125"/>
      <c r="E94" s="111"/>
      <c r="F94" s="128"/>
      <c r="H94" s="132"/>
      <c r="I94" s="132"/>
      <c r="J94" s="132"/>
      <c r="L94" s="105"/>
      <c r="M94" s="105"/>
      <c r="N94" s="107"/>
      <c r="O94" s="124"/>
      <c r="P94" s="124"/>
      <c r="Q94" s="105"/>
      <c r="R94" s="105"/>
      <c r="S94" s="105"/>
      <c r="U94" s="105"/>
      <c r="V94" s="105"/>
      <c r="W94" s="105"/>
      <c r="X94" s="124"/>
      <c r="Y94" s="105"/>
      <c r="Z94" s="105"/>
      <c r="AA94" s="105"/>
      <c r="AB94" s="124"/>
      <c r="AC94" s="105"/>
      <c r="AD94" s="105"/>
      <c r="AE94" s="107"/>
      <c r="AG94" s="105"/>
      <c r="AH94" s="105"/>
      <c r="AI94" s="105"/>
    </row>
    <row r="95" spans="1:35" ht="12.75" hidden="1" customHeight="1" x14ac:dyDescent="0.2">
      <c r="G95" s="103"/>
    </row>
    <row r="96" spans="1:35" ht="12.75" hidden="1" customHeight="1" x14ac:dyDescent="0.2">
      <c r="A96" s="104" t="s">
        <v>171</v>
      </c>
      <c r="B96" s="105">
        <v>1</v>
      </c>
      <c r="D96" s="125" t="s">
        <v>207</v>
      </c>
      <c r="E96" s="111">
        <v>48</v>
      </c>
      <c r="F96" s="111">
        <f>E96</f>
        <v>48</v>
      </c>
      <c r="H96" s="105"/>
      <c r="I96" s="105"/>
      <c r="J96" s="105"/>
      <c r="L96" s="105"/>
      <c r="M96" s="105"/>
      <c r="N96" s="105"/>
      <c r="O96" s="124"/>
      <c r="P96" s="124"/>
      <c r="Q96" s="105"/>
      <c r="R96" s="105"/>
      <c r="S96" s="105"/>
      <c r="U96" s="105" t="s">
        <v>208</v>
      </c>
      <c r="V96" s="105">
        <v>40</v>
      </c>
      <c r="W96" s="105">
        <f>V96</f>
        <v>40</v>
      </c>
      <c r="X96" s="124"/>
      <c r="Y96" s="105" t="s">
        <v>219</v>
      </c>
      <c r="Z96" s="105">
        <v>19</v>
      </c>
      <c r="AA96" s="105">
        <f t="shared" ref="AA96:AA111" si="20">Z96+AA95</f>
        <v>19</v>
      </c>
      <c r="AB96" s="124"/>
      <c r="AC96" s="105" t="s">
        <v>222</v>
      </c>
      <c r="AD96" s="105">
        <v>20</v>
      </c>
      <c r="AE96" s="105">
        <f t="shared" ref="AE96:AE111" si="21">AD96+AE95</f>
        <v>20</v>
      </c>
      <c r="AG96" s="105"/>
      <c r="AH96" s="105"/>
      <c r="AI96" s="105"/>
    </row>
    <row r="97" spans="1:35" ht="12.75" hidden="1" customHeight="1" x14ac:dyDescent="0.2">
      <c r="A97" s="104"/>
      <c r="B97" s="105">
        <v>2</v>
      </c>
      <c r="D97" s="125"/>
      <c r="E97" s="111">
        <v>84</v>
      </c>
      <c r="F97" s="111">
        <f>E97+F96</f>
        <v>132</v>
      </c>
      <c r="G97" s="103"/>
      <c r="H97" s="105"/>
      <c r="I97" s="105"/>
      <c r="J97" s="105"/>
      <c r="L97" s="105" t="s">
        <v>17</v>
      </c>
      <c r="M97" s="105">
        <v>300</v>
      </c>
      <c r="N97" s="105">
        <f>M97+N96</f>
        <v>300</v>
      </c>
      <c r="O97" s="124"/>
      <c r="P97" s="124"/>
      <c r="Q97" s="105"/>
      <c r="R97" s="105"/>
      <c r="S97" s="105"/>
      <c r="U97" s="105"/>
      <c r="V97" s="105">
        <v>40</v>
      </c>
      <c r="W97" s="105">
        <f t="shared" ref="W97:W104" si="22">V97+W96</f>
        <v>80</v>
      </c>
      <c r="X97" s="124"/>
      <c r="Y97" s="105" t="s">
        <v>220</v>
      </c>
      <c r="Z97" s="105">
        <v>19</v>
      </c>
      <c r="AA97" s="105">
        <f t="shared" si="20"/>
        <v>38</v>
      </c>
      <c r="AB97" s="124"/>
      <c r="AC97" s="105" t="s">
        <v>220</v>
      </c>
      <c r="AD97" s="105">
        <v>50</v>
      </c>
      <c r="AE97" s="105">
        <f t="shared" si="21"/>
        <v>70</v>
      </c>
      <c r="AG97" s="105" t="s">
        <v>168</v>
      </c>
      <c r="AH97" s="105">
        <v>50</v>
      </c>
      <c r="AI97" s="105">
        <v>50</v>
      </c>
    </row>
    <row r="98" spans="1:35" ht="12.75" hidden="1" customHeight="1" x14ac:dyDescent="0.2">
      <c r="A98" s="106"/>
      <c r="B98" s="105">
        <v>3</v>
      </c>
      <c r="D98" s="127"/>
      <c r="E98" s="111">
        <v>84</v>
      </c>
      <c r="F98" s="128">
        <f>E98+F97</f>
        <v>216</v>
      </c>
      <c r="H98" s="105"/>
      <c r="I98" s="105"/>
      <c r="J98" s="105"/>
      <c r="L98" s="105"/>
      <c r="M98" s="105">
        <v>300</v>
      </c>
      <c r="N98" s="107">
        <f>M98+N97</f>
        <v>600</v>
      </c>
      <c r="O98" s="124"/>
      <c r="P98" s="124"/>
      <c r="Q98" s="105"/>
      <c r="R98" s="105"/>
      <c r="S98" s="105"/>
      <c r="U98" s="105"/>
      <c r="V98" s="105">
        <v>40</v>
      </c>
      <c r="W98" s="105">
        <f t="shared" si="22"/>
        <v>120</v>
      </c>
      <c r="X98" s="100"/>
      <c r="Y98" s="105"/>
      <c r="Z98" s="105">
        <v>19</v>
      </c>
      <c r="AA98" s="105">
        <f t="shared" si="20"/>
        <v>57</v>
      </c>
      <c r="AB98" s="124"/>
      <c r="AC98" s="105"/>
      <c r="AD98" s="105">
        <v>50</v>
      </c>
      <c r="AE98" s="105">
        <f t="shared" si="21"/>
        <v>120</v>
      </c>
      <c r="AG98" s="105"/>
      <c r="AH98" s="105">
        <v>50</v>
      </c>
      <c r="AI98" s="105">
        <f t="shared" ref="AI98:AI109" si="23">AH98+AI97</f>
        <v>100</v>
      </c>
    </row>
    <row r="99" spans="1:35" ht="12.75" hidden="1" customHeight="1" x14ac:dyDescent="0.2">
      <c r="A99" s="106"/>
      <c r="B99" s="105">
        <v>4</v>
      </c>
      <c r="D99" s="125"/>
      <c r="E99" s="111"/>
      <c r="F99" s="111"/>
      <c r="H99" s="105"/>
      <c r="I99" s="105"/>
      <c r="J99" s="105"/>
      <c r="L99" s="105"/>
      <c r="M99" s="105"/>
      <c r="N99" s="105"/>
      <c r="O99" s="124"/>
      <c r="P99" s="124"/>
      <c r="Q99" s="105"/>
      <c r="R99" s="105"/>
      <c r="S99" s="105"/>
      <c r="U99" s="105"/>
      <c r="V99" s="105">
        <v>40</v>
      </c>
      <c r="W99" s="105">
        <f t="shared" si="22"/>
        <v>160</v>
      </c>
      <c r="X99" s="124"/>
      <c r="Y99" s="105"/>
      <c r="Z99" s="105">
        <v>19</v>
      </c>
      <c r="AA99" s="105">
        <f t="shared" si="20"/>
        <v>76</v>
      </c>
      <c r="AB99" s="124"/>
      <c r="AC99" s="105"/>
      <c r="AD99" s="105">
        <v>50</v>
      </c>
      <c r="AE99" s="105">
        <f t="shared" si="21"/>
        <v>170</v>
      </c>
      <c r="AG99" s="105"/>
      <c r="AH99" s="105">
        <v>50</v>
      </c>
      <c r="AI99" s="105">
        <f t="shared" si="23"/>
        <v>150</v>
      </c>
    </row>
    <row r="100" spans="1:35" ht="12.75" hidden="1" customHeight="1" x14ac:dyDescent="0.2">
      <c r="A100" s="106"/>
      <c r="B100" s="105">
        <v>5</v>
      </c>
      <c r="D100" s="127" t="s">
        <v>212</v>
      </c>
      <c r="E100" s="111">
        <v>40</v>
      </c>
      <c r="F100" s="111">
        <f t="shared" ref="F100:F105" si="24">E100+F99</f>
        <v>40</v>
      </c>
      <c r="H100" s="105"/>
      <c r="I100" s="105"/>
      <c r="J100" s="111"/>
      <c r="L100" s="105" t="s">
        <v>211</v>
      </c>
      <c r="M100" s="105">
        <v>300</v>
      </c>
      <c r="N100" s="105">
        <f>M100+N99</f>
        <v>300</v>
      </c>
      <c r="O100" s="124"/>
      <c r="P100" s="124"/>
      <c r="Q100" s="105"/>
      <c r="R100" s="105"/>
      <c r="S100" s="105"/>
      <c r="U100" s="105"/>
      <c r="V100" s="105">
        <v>40</v>
      </c>
      <c r="W100" s="105">
        <f t="shared" si="22"/>
        <v>200</v>
      </c>
      <c r="X100" s="124"/>
      <c r="Y100" s="105"/>
      <c r="Z100" s="105">
        <v>19</v>
      </c>
      <c r="AA100" s="105">
        <f t="shared" si="20"/>
        <v>95</v>
      </c>
      <c r="AB100" s="124"/>
      <c r="AC100" s="105"/>
      <c r="AD100" s="105">
        <v>50</v>
      </c>
      <c r="AE100" s="105">
        <f t="shared" si="21"/>
        <v>220</v>
      </c>
      <c r="AG100" s="105"/>
      <c r="AH100" s="105">
        <v>50</v>
      </c>
      <c r="AI100" s="105">
        <f t="shared" si="23"/>
        <v>200</v>
      </c>
    </row>
    <row r="101" spans="1:35" ht="12.75" hidden="1" customHeight="1" x14ac:dyDescent="0.2">
      <c r="A101" s="106"/>
      <c r="B101" s="105">
        <v>6</v>
      </c>
      <c r="D101" s="127"/>
      <c r="E101" s="111">
        <v>84</v>
      </c>
      <c r="F101" s="111">
        <f t="shared" si="24"/>
        <v>124</v>
      </c>
      <c r="H101" s="105" t="s">
        <v>20</v>
      </c>
      <c r="I101" s="105">
        <v>120</v>
      </c>
      <c r="J101" s="111">
        <f>I101+J100</f>
        <v>120</v>
      </c>
      <c r="L101" s="105"/>
      <c r="M101" s="105">
        <v>450</v>
      </c>
      <c r="N101" s="105">
        <f>M101+N100</f>
        <v>750</v>
      </c>
      <c r="O101" s="124"/>
      <c r="P101" s="124"/>
      <c r="Q101" s="105"/>
      <c r="R101" s="105"/>
      <c r="S101" s="105"/>
      <c r="U101" s="105"/>
      <c r="V101" s="105">
        <v>40</v>
      </c>
      <c r="W101" s="105">
        <f t="shared" si="22"/>
        <v>240</v>
      </c>
      <c r="X101" s="124"/>
      <c r="Y101" s="105"/>
      <c r="Z101" s="105">
        <v>19</v>
      </c>
      <c r="AA101" s="105">
        <f t="shared" si="20"/>
        <v>114</v>
      </c>
      <c r="AB101" s="124"/>
      <c r="AC101" s="105"/>
      <c r="AD101" s="105">
        <v>50</v>
      </c>
      <c r="AE101" s="105">
        <f t="shared" si="21"/>
        <v>270</v>
      </c>
      <c r="AG101" s="105"/>
      <c r="AH101" s="105">
        <v>50</v>
      </c>
      <c r="AI101" s="105">
        <f t="shared" si="23"/>
        <v>250</v>
      </c>
    </row>
    <row r="102" spans="1:35" ht="12.75" hidden="1" customHeight="1" x14ac:dyDescent="0.2">
      <c r="A102" s="106"/>
      <c r="B102" s="105">
        <v>7</v>
      </c>
      <c r="D102" s="127"/>
      <c r="E102" s="111">
        <v>84</v>
      </c>
      <c r="F102" s="111">
        <f t="shared" si="24"/>
        <v>208</v>
      </c>
      <c r="H102" s="105"/>
      <c r="I102" s="105">
        <v>120</v>
      </c>
      <c r="J102" s="111">
        <f>I102+J101</f>
        <v>240</v>
      </c>
      <c r="L102" s="105"/>
      <c r="M102" s="105">
        <v>500</v>
      </c>
      <c r="N102" s="105">
        <f>M102+N101</f>
        <v>1250</v>
      </c>
      <c r="O102" s="124"/>
      <c r="P102" s="124"/>
      <c r="Q102" s="105"/>
      <c r="R102" s="105"/>
      <c r="S102" s="105"/>
      <c r="U102" s="105"/>
      <c r="V102" s="105">
        <v>40</v>
      </c>
      <c r="W102" s="105">
        <f t="shared" si="22"/>
        <v>280</v>
      </c>
      <c r="X102" s="124"/>
      <c r="Y102" s="105"/>
      <c r="Z102" s="105">
        <v>19</v>
      </c>
      <c r="AA102" s="105">
        <f t="shared" si="20"/>
        <v>133</v>
      </c>
      <c r="AB102" s="124"/>
      <c r="AC102" s="105"/>
      <c r="AD102" s="105">
        <v>50</v>
      </c>
      <c r="AE102" s="105">
        <f t="shared" si="21"/>
        <v>320</v>
      </c>
      <c r="AG102" s="105"/>
      <c r="AH102" s="105">
        <v>50</v>
      </c>
      <c r="AI102" s="105">
        <f t="shared" si="23"/>
        <v>300</v>
      </c>
    </row>
    <row r="103" spans="1:35" ht="12.75" hidden="1" customHeight="1" x14ac:dyDescent="0.2">
      <c r="A103" s="106"/>
      <c r="B103" s="105">
        <v>8</v>
      </c>
      <c r="D103" s="127"/>
      <c r="E103" s="111">
        <v>84</v>
      </c>
      <c r="F103" s="111">
        <f t="shared" si="24"/>
        <v>292</v>
      </c>
      <c r="H103" s="105"/>
      <c r="I103" s="105">
        <v>120</v>
      </c>
      <c r="J103" s="111">
        <f>I103+J102</f>
        <v>360</v>
      </c>
      <c r="L103" s="105"/>
      <c r="M103" s="105">
        <v>550</v>
      </c>
      <c r="N103" s="105">
        <f>M103+N102</f>
        <v>1800</v>
      </c>
      <c r="O103" s="124"/>
      <c r="P103" s="100"/>
      <c r="Q103" s="105"/>
      <c r="R103" s="105"/>
      <c r="S103" s="105"/>
      <c r="U103" s="105"/>
      <c r="V103" s="105">
        <v>40</v>
      </c>
      <c r="W103" s="105">
        <f t="shared" si="22"/>
        <v>320</v>
      </c>
      <c r="X103" s="124"/>
      <c r="Y103" s="105"/>
      <c r="Z103" s="105">
        <v>19</v>
      </c>
      <c r="AA103" s="105">
        <f t="shared" si="20"/>
        <v>152</v>
      </c>
      <c r="AB103" s="124"/>
      <c r="AC103" s="105"/>
      <c r="AD103" s="105">
        <v>50</v>
      </c>
      <c r="AE103" s="105">
        <f t="shared" si="21"/>
        <v>370</v>
      </c>
      <c r="AG103" s="105"/>
      <c r="AH103" s="105"/>
      <c r="AI103" s="105">
        <f t="shared" si="23"/>
        <v>300</v>
      </c>
    </row>
    <row r="104" spans="1:35" ht="12.75" hidden="1" customHeight="1" x14ac:dyDescent="0.2">
      <c r="A104" s="105"/>
      <c r="B104" s="105">
        <v>9</v>
      </c>
      <c r="D104" s="127"/>
      <c r="E104" s="111">
        <v>84</v>
      </c>
      <c r="F104" s="111">
        <f t="shared" si="24"/>
        <v>376</v>
      </c>
      <c r="H104" s="105"/>
      <c r="I104" s="105">
        <v>120</v>
      </c>
      <c r="J104" s="111">
        <f>I104+J103</f>
        <v>480</v>
      </c>
      <c r="L104" s="105"/>
      <c r="M104" s="105">
        <v>600</v>
      </c>
      <c r="N104" s="107">
        <f>M104+N103</f>
        <v>2400</v>
      </c>
      <c r="O104" s="124"/>
      <c r="P104" s="124"/>
      <c r="Q104" s="105"/>
      <c r="R104" s="105"/>
      <c r="S104" s="105"/>
      <c r="U104" s="105"/>
      <c r="V104" s="105">
        <v>40</v>
      </c>
      <c r="W104" s="107">
        <f t="shared" si="22"/>
        <v>360</v>
      </c>
      <c r="X104" s="124"/>
      <c r="Y104" s="105"/>
      <c r="Z104" s="105">
        <v>19</v>
      </c>
      <c r="AA104" s="105">
        <f t="shared" si="20"/>
        <v>171</v>
      </c>
      <c r="AB104" s="124"/>
      <c r="AC104" s="105"/>
      <c r="AD104" s="105">
        <v>50</v>
      </c>
      <c r="AE104" s="105">
        <f t="shared" si="21"/>
        <v>420</v>
      </c>
      <c r="AG104" s="105"/>
      <c r="AH104" s="105">
        <v>50</v>
      </c>
      <c r="AI104" s="105">
        <f t="shared" si="23"/>
        <v>350</v>
      </c>
    </row>
    <row r="105" spans="1:35" ht="12.75" hidden="1" customHeight="1" x14ac:dyDescent="0.2">
      <c r="A105" s="105"/>
      <c r="B105" s="105">
        <v>10</v>
      </c>
      <c r="D105" s="127"/>
      <c r="E105" s="111">
        <v>84</v>
      </c>
      <c r="F105" s="128">
        <f t="shared" si="24"/>
        <v>460</v>
      </c>
      <c r="H105" s="105"/>
      <c r="I105" s="105">
        <v>120</v>
      </c>
      <c r="J105" s="128">
        <f>I105+J104</f>
        <v>600</v>
      </c>
      <c r="L105" s="105"/>
      <c r="M105" s="105"/>
      <c r="N105" s="105"/>
      <c r="O105" s="124"/>
      <c r="P105" s="124"/>
      <c r="Q105" s="105"/>
      <c r="R105" s="105"/>
      <c r="S105" s="105"/>
      <c r="U105" s="105"/>
      <c r="V105" s="105"/>
      <c r="W105" s="105"/>
      <c r="X105" s="124"/>
      <c r="Y105" s="105"/>
      <c r="Z105" s="105">
        <v>19</v>
      </c>
      <c r="AA105" s="105">
        <f t="shared" si="20"/>
        <v>190</v>
      </c>
      <c r="AB105" s="124"/>
      <c r="AC105" s="105"/>
      <c r="AD105" s="105">
        <v>50</v>
      </c>
      <c r="AE105" s="105">
        <f t="shared" si="21"/>
        <v>470</v>
      </c>
      <c r="AG105" s="105"/>
      <c r="AH105" s="105">
        <v>50</v>
      </c>
      <c r="AI105" s="105">
        <f t="shared" si="23"/>
        <v>400</v>
      </c>
    </row>
    <row r="106" spans="1:35" ht="12.75" hidden="1" customHeight="1" x14ac:dyDescent="0.2">
      <c r="A106" s="105"/>
      <c r="B106" s="105">
        <v>11</v>
      </c>
      <c r="D106" s="125"/>
      <c r="E106" s="111"/>
      <c r="F106" s="127"/>
      <c r="H106" s="105"/>
      <c r="I106" s="105"/>
      <c r="J106" s="105"/>
      <c r="L106" s="105" t="s">
        <v>148</v>
      </c>
      <c r="M106" s="105">
        <v>300</v>
      </c>
      <c r="N106" s="107">
        <f>M106</f>
        <v>300</v>
      </c>
      <c r="O106" s="124"/>
      <c r="P106" s="124"/>
      <c r="Q106" s="105"/>
      <c r="R106" s="105"/>
      <c r="S106" s="105"/>
      <c r="U106" s="105" t="s">
        <v>218</v>
      </c>
      <c r="V106" s="105">
        <v>40</v>
      </c>
      <c r="W106" s="105">
        <f>V106</f>
        <v>40</v>
      </c>
      <c r="X106" s="124"/>
      <c r="Y106" s="105"/>
      <c r="Z106" s="105">
        <v>19</v>
      </c>
      <c r="AA106" s="105">
        <f t="shared" si="20"/>
        <v>209</v>
      </c>
      <c r="AB106" s="124"/>
      <c r="AC106" s="105"/>
      <c r="AD106" s="105">
        <v>50</v>
      </c>
      <c r="AE106" s="105">
        <f t="shared" si="21"/>
        <v>520</v>
      </c>
      <c r="AG106" s="105"/>
      <c r="AH106" s="105">
        <v>50</v>
      </c>
      <c r="AI106" s="105">
        <f t="shared" si="23"/>
        <v>450</v>
      </c>
    </row>
    <row r="107" spans="1:35" ht="12.75" hidden="1" customHeight="1" x14ac:dyDescent="0.2">
      <c r="A107" s="105"/>
      <c r="B107" s="105">
        <v>12</v>
      </c>
      <c r="D107" s="125" t="s">
        <v>223</v>
      </c>
      <c r="E107" s="111">
        <v>50</v>
      </c>
      <c r="F107" s="111">
        <f>E107</f>
        <v>50</v>
      </c>
      <c r="H107" s="105" t="s">
        <v>219</v>
      </c>
      <c r="I107" s="105">
        <v>120</v>
      </c>
      <c r="J107" s="111">
        <f>I107</f>
        <v>120</v>
      </c>
      <c r="L107" s="105"/>
      <c r="M107" s="105"/>
      <c r="N107" s="105"/>
      <c r="O107" s="124"/>
      <c r="P107" s="124"/>
      <c r="Q107" s="105"/>
      <c r="R107" s="105"/>
      <c r="S107" s="105"/>
      <c r="U107" s="105"/>
      <c r="V107" s="105">
        <v>40</v>
      </c>
      <c r="W107" s="107">
        <f>V107+W106</f>
        <v>80</v>
      </c>
      <c r="X107" s="124"/>
      <c r="Y107" s="105"/>
      <c r="Z107" s="105">
        <v>19</v>
      </c>
      <c r="AA107" s="105">
        <f t="shared" si="20"/>
        <v>228</v>
      </c>
      <c r="AB107" s="124"/>
      <c r="AC107" s="105"/>
      <c r="AD107" s="105">
        <v>50</v>
      </c>
      <c r="AE107" s="105">
        <f t="shared" si="21"/>
        <v>570</v>
      </c>
      <c r="AG107" s="105"/>
      <c r="AH107" s="105">
        <v>50</v>
      </c>
      <c r="AI107" s="105">
        <f t="shared" si="23"/>
        <v>500</v>
      </c>
    </row>
    <row r="108" spans="1:35" ht="12.75" hidden="1" customHeight="1" x14ac:dyDescent="0.2">
      <c r="A108" s="105"/>
      <c r="B108" s="105">
        <v>13</v>
      </c>
      <c r="D108" s="125" t="s">
        <v>224</v>
      </c>
      <c r="E108" s="111">
        <v>50</v>
      </c>
      <c r="F108" s="111">
        <f>E108+F107</f>
        <v>100</v>
      </c>
      <c r="H108" s="105"/>
      <c r="I108" s="105">
        <v>120</v>
      </c>
      <c r="J108" s="111">
        <f>I108+J107</f>
        <v>240</v>
      </c>
      <c r="L108" s="105"/>
      <c r="M108" s="105"/>
      <c r="N108" s="105"/>
      <c r="O108" s="124"/>
      <c r="P108" s="124"/>
      <c r="Q108" s="105"/>
      <c r="R108" s="105"/>
      <c r="S108" s="105"/>
      <c r="U108" s="105"/>
      <c r="V108" s="105"/>
      <c r="W108" s="105"/>
      <c r="X108" s="124"/>
      <c r="Y108" s="105"/>
      <c r="Z108" s="105">
        <v>19</v>
      </c>
      <c r="AA108" s="105">
        <f t="shared" si="20"/>
        <v>247</v>
      </c>
      <c r="AB108" s="129"/>
      <c r="AC108" s="105"/>
      <c r="AD108" s="105">
        <v>50</v>
      </c>
      <c r="AE108" s="105">
        <f t="shared" si="21"/>
        <v>620</v>
      </c>
      <c r="AG108" s="105"/>
      <c r="AH108" s="105">
        <v>50</v>
      </c>
      <c r="AI108" s="105">
        <f t="shared" si="23"/>
        <v>550</v>
      </c>
    </row>
    <row r="109" spans="1:35" ht="12.75" hidden="1" customHeight="1" x14ac:dyDescent="0.2">
      <c r="A109" s="105"/>
      <c r="B109" s="105">
        <v>14</v>
      </c>
      <c r="D109" s="125"/>
      <c r="E109" s="111">
        <v>50</v>
      </c>
      <c r="F109" s="111">
        <f>E109+F108</f>
        <v>150</v>
      </c>
      <c r="H109" s="105"/>
      <c r="I109" s="105">
        <v>120</v>
      </c>
      <c r="J109" s="111">
        <f>I109+J108</f>
        <v>360</v>
      </c>
      <c r="L109" s="105"/>
      <c r="M109" s="105"/>
      <c r="N109" s="105"/>
      <c r="O109" s="124"/>
      <c r="P109" s="100"/>
      <c r="Q109" s="105"/>
      <c r="R109" s="105"/>
      <c r="S109" s="105"/>
      <c r="U109" s="105" t="s">
        <v>225</v>
      </c>
      <c r="V109" s="105">
        <v>30</v>
      </c>
      <c r="W109" s="105">
        <f>V109</f>
        <v>30</v>
      </c>
      <c r="X109" s="124"/>
      <c r="Y109" s="107"/>
      <c r="Z109" s="105">
        <v>19</v>
      </c>
      <c r="AA109" s="105">
        <f t="shared" si="20"/>
        <v>266</v>
      </c>
      <c r="AB109" s="124"/>
      <c r="AC109" s="105"/>
      <c r="AD109" s="105">
        <v>50</v>
      </c>
      <c r="AE109" s="105">
        <f t="shared" si="21"/>
        <v>670</v>
      </c>
      <c r="AG109" s="105"/>
      <c r="AH109" s="105">
        <v>50</v>
      </c>
      <c r="AI109" s="107">
        <f t="shared" si="23"/>
        <v>600</v>
      </c>
    </row>
    <row r="110" spans="1:35" ht="12.75" hidden="1" customHeight="1" x14ac:dyDescent="0.2">
      <c r="A110" s="105"/>
      <c r="B110" s="105">
        <v>15</v>
      </c>
      <c r="D110" s="125"/>
      <c r="E110" s="111">
        <v>50</v>
      </c>
      <c r="F110" s="111">
        <f>E110+F109</f>
        <v>200</v>
      </c>
      <c r="H110" s="105"/>
      <c r="I110" s="105">
        <v>120</v>
      </c>
      <c r="J110" s="111">
        <f>I110+J109</f>
        <v>480</v>
      </c>
      <c r="L110" s="105" t="s">
        <v>17</v>
      </c>
      <c r="M110" s="105">
        <v>250</v>
      </c>
      <c r="N110" s="105">
        <f>M110+N109</f>
        <v>250</v>
      </c>
      <c r="O110" s="124"/>
      <c r="P110" s="100"/>
      <c r="Q110" s="105"/>
      <c r="R110" s="105"/>
      <c r="S110" s="105"/>
      <c r="U110" s="105"/>
      <c r="V110" s="105">
        <v>30</v>
      </c>
      <c r="W110" s="105">
        <f>V110+W109</f>
        <v>60</v>
      </c>
      <c r="X110" s="100"/>
      <c r="Y110" s="107"/>
      <c r="Z110" s="105">
        <v>19</v>
      </c>
      <c r="AA110" s="105">
        <f t="shared" si="20"/>
        <v>285</v>
      </c>
      <c r="AB110" s="124"/>
      <c r="AC110" s="105"/>
      <c r="AD110" s="105">
        <v>50</v>
      </c>
      <c r="AE110" s="105">
        <f t="shared" si="21"/>
        <v>720</v>
      </c>
      <c r="AG110" s="105"/>
      <c r="AH110" s="105"/>
      <c r="AI110" s="105"/>
    </row>
    <row r="111" spans="1:35" ht="12.75" hidden="1" customHeight="1" x14ac:dyDescent="0.2">
      <c r="A111" s="105"/>
      <c r="B111" s="105">
        <v>16</v>
      </c>
      <c r="D111" s="125"/>
      <c r="E111" s="111">
        <v>50</v>
      </c>
      <c r="F111" s="128">
        <f>E111+F110</f>
        <v>250</v>
      </c>
      <c r="H111" s="105"/>
      <c r="I111" s="105">
        <v>120</v>
      </c>
      <c r="J111" s="111">
        <f>I111+J110</f>
        <v>600</v>
      </c>
      <c r="L111" s="105"/>
      <c r="M111" s="105">
        <v>400</v>
      </c>
      <c r="N111" s="105">
        <f>M111+N110</f>
        <v>650</v>
      </c>
      <c r="O111" s="124"/>
      <c r="P111" s="100"/>
      <c r="Q111" s="105"/>
      <c r="R111" s="105"/>
      <c r="S111" s="105"/>
      <c r="U111" s="105"/>
      <c r="V111" s="105">
        <v>30</v>
      </c>
      <c r="W111" s="105">
        <f>V111+W110</f>
        <v>90</v>
      </c>
      <c r="X111" s="100"/>
      <c r="Y111" s="105"/>
      <c r="Z111" s="105">
        <v>19</v>
      </c>
      <c r="AA111" s="107">
        <f t="shared" si="20"/>
        <v>304</v>
      </c>
      <c r="AB111" s="124"/>
      <c r="AC111" s="105"/>
      <c r="AD111" s="105">
        <v>50</v>
      </c>
      <c r="AE111" s="107">
        <f t="shared" si="21"/>
        <v>770</v>
      </c>
      <c r="AG111" s="105" t="s">
        <v>168</v>
      </c>
      <c r="AH111" s="105">
        <v>50</v>
      </c>
      <c r="AI111" s="105">
        <f t="shared" ref="AI111:AI120" si="25">AH111+AI110</f>
        <v>50</v>
      </c>
    </row>
    <row r="112" spans="1:35" ht="12.75" hidden="1" customHeight="1" x14ac:dyDescent="0.2">
      <c r="A112" s="105"/>
      <c r="B112" s="105">
        <v>17</v>
      </c>
      <c r="D112" s="125"/>
      <c r="E112" s="111"/>
      <c r="F112" s="127"/>
      <c r="H112" s="105"/>
      <c r="I112" s="105">
        <v>120</v>
      </c>
      <c r="J112" s="128">
        <f>I112+J111</f>
        <v>720</v>
      </c>
      <c r="L112" s="105"/>
      <c r="M112" s="105">
        <v>400</v>
      </c>
      <c r="N112" s="107">
        <f>M112+N111</f>
        <v>1050</v>
      </c>
      <c r="O112" s="124"/>
      <c r="P112" s="124"/>
      <c r="Q112" s="105"/>
      <c r="R112" s="105"/>
      <c r="S112" s="105"/>
      <c r="U112" s="105"/>
      <c r="V112" s="105">
        <v>30</v>
      </c>
      <c r="W112" s="107">
        <f>V112+W111</f>
        <v>120</v>
      </c>
      <c r="X112" s="124"/>
      <c r="Y112" s="105"/>
      <c r="Z112" s="105"/>
      <c r="AA112" s="105"/>
      <c r="AB112" s="124"/>
      <c r="AC112" s="105"/>
      <c r="AD112" s="105"/>
      <c r="AE112" s="105"/>
      <c r="AG112" s="105"/>
      <c r="AH112" s="105">
        <v>50</v>
      </c>
      <c r="AI112" s="105">
        <f t="shared" si="25"/>
        <v>100</v>
      </c>
    </row>
    <row r="113" spans="1:35" ht="12.75" hidden="1" customHeight="1" x14ac:dyDescent="0.2">
      <c r="A113" s="105"/>
      <c r="B113" s="105">
        <v>18</v>
      </c>
      <c r="D113" s="127" t="s">
        <v>212</v>
      </c>
      <c r="E113" s="111">
        <v>32</v>
      </c>
      <c r="F113" s="111">
        <f>E113+F112</f>
        <v>32</v>
      </c>
      <c r="H113" s="105"/>
      <c r="I113" s="105"/>
      <c r="J113" s="105"/>
      <c r="K113" s="100"/>
      <c r="L113" s="105"/>
      <c r="M113" s="105"/>
      <c r="N113" s="105"/>
      <c r="O113" s="124"/>
      <c r="P113" s="124"/>
      <c r="Q113" s="105"/>
      <c r="R113" s="105"/>
      <c r="S113" s="105"/>
      <c r="U113" s="105"/>
      <c r="V113" s="105"/>
      <c r="W113" s="105"/>
      <c r="X113" s="124"/>
      <c r="Y113" s="105"/>
      <c r="Z113" s="105"/>
      <c r="AA113" s="105"/>
      <c r="AB113" s="124"/>
      <c r="AC113" s="105"/>
      <c r="AD113" s="105"/>
      <c r="AE113" s="105"/>
      <c r="AG113" s="105"/>
      <c r="AH113" s="105">
        <v>50</v>
      </c>
      <c r="AI113" s="105">
        <f t="shared" si="25"/>
        <v>150</v>
      </c>
    </row>
    <row r="114" spans="1:35" ht="12.75" hidden="1" customHeight="1" x14ac:dyDescent="0.2">
      <c r="A114" s="105"/>
      <c r="B114" s="105">
        <v>19</v>
      </c>
      <c r="D114" s="127"/>
      <c r="E114" s="111">
        <v>84</v>
      </c>
      <c r="F114" s="111">
        <f>E114+F113</f>
        <v>116</v>
      </c>
      <c r="H114" s="105" t="s">
        <v>16</v>
      </c>
      <c r="I114" s="105">
        <v>120</v>
      </c>
      <c r="J114" s="111">
        <f>I114</f>
        <v>120</v>
      </c>
      <c r="L114" s="105"/>
      <c r="M114" s="105"/>
      <c r="N114" s="105"/>
      <c r="O114" s="124"/>
      <c r="P114" s="124"/>
      <c r="Q114" s="105"/>
      <c r="R114" s="105"/>
      <c r="S114" s="105"/>
      <c r="U114" s="105" t="s">
        <v>226</v>
      </c>
      <c r="V114" s="105">
        <v>30</v>
      </c>
      <c r="W114" s="105">
        <f>V114</f>
        <v>30</v>
      </c>
      <c r="X114" s="124"/>
      <c r="Y114" s="105" t="s">
        <v>206</v>
      </c>
      <c r="Z114" s="105">
        <v>19</v>
      </c>
      <c r="AA114" s="105">
        <f>Z114+AA113</f>
        <v>19</v>
      </c>
      <c r="AB114" s="124"/>
      <c r="AC114" s="105"/>
      <c r="AD114" s="105"/>
      <c r="AE114" s="105"/>
      <c r="AG114" s="105"/>
      <c r="AH114" s="105">
        <v>50</v>
      </c>
      <c r="AI114" s="105">
        <f t="shared" si="25"/>
        <v>200</v>
      </c>
    </row>
    <row r="115" spans="1:35" ht="12.75" hidden="1" customHeight="1" x14ac:dyDescent="0.2">
      <c r="A115" s="105"/>
      <c r="B115" s="105">
        <v>20</v>
      </c>
      <c r="D115" s="127"/>
      <c r="E115" s="111">
        <v>84</v>
      </c>
      <c r="F115" s="111">
        <f>E115+F114</f>
        <v>200</v>
      </c>
      <c r="H115" s="105"/>
      <c r="I115" s="105">
        <v>120</v>
      </c>
      <c r="J115" s="111">
        <f>I115+J114</f>
        <v>240</v>
      </c>
      <c r="K115" s="100"/>
      <c r="L115" s="105" t="s">
        <v>148</v>
      </c>
      <c r="M115" s="105">
        <v>300</v>
      </c>
      <c r="N115" s="105">
        <f>M115+N114</f>
        <v>300</v>
      </c>
      <c r="O115" s="124"/>
      <c r="P115" s="124"/>
      <c r="Q115" s="105"/>
      <c r="R115" s="105"/>
      <c r="S115" s="105"/>
      <c r="U115" s="105"/>
      <c r="V115" s="105">
        <v>30</v>
      </c>
      <c r="W115" s="105">
        <f>V115+W114</f>
        <v>60</v>
      </c>
      <c r="X115" s="100"/>
      <c r="Y115" s="105"/>
      <c r="Z115" s="105">
        <v>19</v>
      </c>
      <c r="AA115" s="105">
        <f>Z115+AA114</f>
        <v>38</v>
      </c>
      <c r="AB115" s="124"/>
      <c r="AC115" s="105"/>
      <c r="AD115" s="105"/>
      <c r="AE115" s="105"/>
      <c r="AG115" s="105"/>
      <c r="AH115" s="105">
        <v>50</v>
      </c>
      <c r="AI115" s="105">
        <f t="shared" si="25"/>
        <v>250</v>
      </c>
    </row>
    <row r="116" spans="1:35" ht="12.75" hidden="1" customHeight="1" x14ac:dyDescent="0.2">
      <c r="A116" s="105" t="s">
        <v>171</v>
      </c>
      <c r="B116" s="105">
        <v>21</v>
      </c>
      <c r="D116" s="127"/>
      <c r="E116" s="127"/>
      <c r="F116" s="127"/>
      <c r="H116" s="105"/>
      <c r="I116" s="105"/>
      <c r="J116" s="128"/>
      <c r="L116" s="105"/>
      <c r="M116" s="105"/>
      <c r="N116" s="105"/>
      <c r="O116" s="124"/>
      <c r="P116" s="124"/>
      <c r="Q116" s="105"/>
      <c r="R116" s="105"/>
      <c r="S116" s="105"/>
      <c r="U116" s="105"/>
      <c r="V116" s="105">
        <v>30</v>
      </c>
      <c r="W116" s="105">
        <f>V116+W115</f>
        <v>90</v>
      </c>
      <c r="X116" s="124"/>
      <c r="Y116" s="132" t="s">
        <v>206</v>
      </c>
      <c r="Z116" s="132">
        <v>17</v>
      </c>
      <c r="AA116" s="132">
        <v>19</v>
      </c>
      <c r="AB116" s="124"/>
      <c r="AC116" s="105"/>
      <c r="AD116" s="105"/>
      <c r="AE116" s="105"/>
      <c r="AG116" s="105"/>
      <c r="AH116" s="105">
        <v>50</v>
      </c>
      <c r="AI116" s="105">
        <f t="shared" si="25"/>
        <v>300</v>
      </c>
    </row>
    <row r="117" spans="1:35" ht="12.75" hidden="1" customHeight="1" x14ac:dyDescent="0.2">
      <c r="A117" s="105"/>
      <c r="B117" s="105">
        <v>22</v>
      </c>
      <c r="D117" s="127" t="s">
        <v>212</v>
      </c>
      <c r="E117" s="111">
        <v>36</v>
      </c>
      <c r="F117" s="111">
        <f t="shared" ref="F117:F122" si="26">E117+F116</f>
        <v>36</v>
      </c>
      <c r="H117" s="105"/>
      <c r="I117" s="105"/>
      <c r="J117" s="128"/>
      <c r="L117" s="105"/>
      <c r="M117" s="105"/>
      <c r="N117" s="105"/>
      <c r="O117" s="124"/>
      <c r="P117" s="124"/>
      <c r="Q117" s="105"/>
      <c r="R117" s="105"/>
      <c r="S117" s="105"/>
      <c r="U117" s="105"/>
      <c r="V117" s="105">
        <v>30</v>
      </c>
      <c r="W117" s="105">
        <f>V117+W116</f>
        <v>120</v>
      </c>
      <c r="X117" s="124"/>
      <c r="Y117" s="132"/>
      <c r="Z117" s="132">
        <v>17</v>
      </c>
      <c r="AA117" s="132">
        <v>38</v>
      </c>
      <c r="AB117" s="124"/>
      <c r="AC117" s="105"/>
      <c r="AD117" s="105"/>
      <c r="AE117" s="107"/>
      <c r="AG117" s="105"/>
      <c r="AH117" s="105"/>
      <c r="AI117" s="105">
        <f t="shared" si="25"/>
        <v>300</v>
      </c>
    </row>
    <row r="118" spans="1:35" ht="12.75" hidden="1" customHeight="1" x14ac:dyDescent="0.2">
      <c r="A118" s="105"/>
      <c r="B118" s="105">
        <v>23</v>
      </c>
      <c r="D118" s="127"/>
      <c r="E118" s="111">
        <v>84</v>
      </c>
      <c r="F118" s="111">
        <f t="shared" si="26"/>
        <v>120</v>
      </c>
      <c r="H118" s="105"/>
      <c r="I118" s="105"/>
      <c r="J118" s="128"/>
      <c r="L118" s="105"/>
      <c r="M118" s="105"/>
      <c r="N118" s="105"/>
      <c r="O118" s="124"/>
      <c r="P118" s="124"/>
      <c r="Q118" s="105"/>
      <c r="R118" s="105"/>
      <c r="S118" s="105"/>
      <c r="U118" s="105"/>
      <c r="V118" s="105">
        <v>30</v>
      </c>
      <c r="W118" s="107">
        <f>V118+W117</f>
        <v>150</v>
      </c>
      <c r="X118" s="124"/>
      <c r="Y118" s="133"/>
      <c r="Z118" s="132">
        <v>17</v>
      </c>
      <c r="AA118" s="132">
        <f>Z118</f>
        <v>17</v>
      </c>
      <c r="AB118" s="124"/>
      <c r="AC118" s="105"/>
      <c r="AD118" s="105"/>
      <c r="AE118" s="107"/>
      <c r="AG118" s="105"/>
      <c r="AH118" s="105">
        <v>50</v>
      </c>
      <c r="AI118" s="105">
        <f t="shared" si="25"/>
        <v>350</v>
      </c>
    </row>
    <row r="119" spans="1:35" ht="12.75" hidden="1" customHeight="1" x14ac:dyDescent="0.2">
      <c r="A119" s="105"/>
      <c r="B119" s="105">
        <v>24</v>
      </c>
      <c r="D119" s="127"/>
      <c r="E119" s="111">
        <v>84</v>
      </c>
      <c r="F119" s="111">
        <f t="shared" si="26"/>
        <v>204</v>
      </c>
      <c r="H119" s="105"/>
      <c r="I119" s="105"/>
      <c r="J119" s="128"/>
      <c r="L119" s="105"/>
      <c r="M119" s="105"/>
      <c r="N119" s="105"/>
      <c r="O119" s="124"/>
      <c r="P119" s="124"/>
      <c r="Q119" s="105"/>
      <c r="R119" s="105"/>
      <c r="S119" s="105"/>
      <c r="U119" s="132"/>
      <c r="V119" s="132"/>
      <c r="W119" s="105"/>
      <c r="X119" s="124"/>
      <c r="Y119" s="133"/>
      <c r="Z119" s="132">
        <v>17</v>
      </c>
      <c r="AA119" s="105">
        <f t="shared" ref="AA119:AA126" si="27">Z119+AA118</f>
        <v>34</v>
      </c>
      <c r="AB119" s="124"/>
      <c r="AC119" s="105"/>
      <c r="AD119" s="105"/>
      <c r="AE119" s="107"/>
      <c r="AG119" s="105"/>
      <c r="AH119" s="105">
        <v>50</v>
      </c>
      <c r="AI119" s="105">
        <f t="shared" si="25"/>
        <v>400</v>
      </c>
    </row>
    <row r="120" spans="1:35" ht="12.75" hidden="1" customHeight="1" x14ac:dyDescent="0.2">
      <c r="A120" s="105"/>
      <c r="B120" s="105">
        <v>25</v>
      </c>
      <c r="D120" s="127"/>
      <c r="E120" s="111">
        <v>84</v>
      </c>
      <c r="F120" s="111">
        <f t="shared" si="26"/>
        <v>288</v>
      </c>
      <c r="H120" s="105"/>
      <c r="I120" s="105"/>
      <c r="J120" s="128"/>
      <c r="L120" s="105"/>
      <c r="M120" s="105"/>
      <c r="N120" s="105"/>
      <c r="O120" s="124"/>
      <c r="P120" s="100"/>
      <c r="Q120" s="105"/>
      <c r="R120" s="105"/>
      <c r="S120" s="105"/>
      <c r="U120" s="132" t="s">
        <v>208</v>
      </c>
      <c r="V120" s="132">
        <v>40</v>
      </c>
      <c r="W120" s="105">
        <f>V120</f>
        <v>40</v>
      </c>
      <c r="X120" s="124"/>
      <c r="Y120" s="133"/>
      <c r="Z120" s="132">
        <v>17</v>
      </c>
      <c r="AA120" s="105">
        <f t="shared" si="27"/>
        <v>51</v>
      </c>
      <c r="AB120" s="124"/>
      <c r="AC120" s="105"/>
      <c r="AD120" s="105"/>
      <c r="AE120" s="107"/>
      <c r="AG120" s="105"/>
      <c r="AH120" s="105">
        <v>50</v>
      </c>
      <c r="AI120" s="107">
        <f t="shared" si="25"/>
        <v>450</v>
      </c>
    </row>
    <row r="121" spans="1:35" ht="12.75" hidden="1" customHeight="1" x14ac:dyDescent="0.2">
      <c r="A121" s="105"/>
      <c r="B121" s="105">
        <v>26</v>
      </c>
      <c r="D121" s="127"/>
      <c r="E121" s="111">
        <v>84</v>
      </c>
      <c r="F121" s="111">
        <f t="shared" si="26"/>
        <v>372</v>
      </c>
      <c r="H121" s="105"/>
      <c r="I121" s="105"/>
      <c r="J121" s="128"/>
      <c r="L121" s="105"/>
      <c r="M121" s="105"/>
      <c r="N121" s="105"/>
      <c r="O121" s="124"/>
      <c r="P121" s="124"/>
      <c r="Q121" s="105"/>
      <c r="R121" s="105"/>
      <c r="S121" s="105"/>
      <c r="U121" s="132"/>
      <c r="V121" s="132">
        <v>40</v>
      </c>
      <c r="W121" s="105">
        <f>V121+W120</f>
        <v>80</v>
      </c>
      <c r="X121" s="124"/>
      <c r="Y121" s="132"/>
      <c r="Z121" s="132">
        <v>17</v>
      </c>
      <c r="AA121" s="105">
        <f t="shared" si="27"/>
        <v>68</v>
      </c>
      <c r="AB121" s="124"/>
      <c r="AC121" s="105"/>
      <c r="AD121" s="105"/>
      <c r="AE121" s="107"/>
      <c r="AG121" s="105"/>
      <c r="AH121" s="105"/>
      <c r="AI121" s="105"/>
    </row>
    <row r="122" spans="1:35" ht="12.75" hidden="1" customHeight="1" x14ac:dyDescent="0.2">
      <c r="A122" s="105"/>
      <c r="B122" s="105">
        <v>27</v>
      </c>
      <c r="D122" s="127"/>
      <c r="E122" s="111">
        <v>84</v>
      </c>
      <c r="F122" s="111">
        <f t="shared" si="26"/>
        <v>456</v>
      </c>
      <c r="H122" s="105"/>
      <c r="I122" s="105"/>
      <c r="J122" s="128"/>
      <c r="L122" s="105"/>
      <c r="M122" s="105"/>
      <c r="N122" s="105"/>
      <c r="O122" s="124"/>
      <c r="P122" s="124"/>
      <c r="Q122" s="105"/>
      <c r="R122" s="105"/>
      <c r="S122" s="105"/>
      <c r="U122" s="132"/>
      <c r="V122" s="132">
        <v>40</v>
      </c>
      <c r="W122" s="105">
        <f>V122+W121</f>
        <v>120</v>
      </c>
      <c r="X122" s="124"/>
      <c r="Y122" s="132"/>
      <c r="Z122" s="132">
        <v>17</v>
      </c>
      <c r="AA122" s="105">
        <f t="shared" si="27"/>
        <v>85</v>
      </c>
      <c r="AB122" s="124"/>
      <c r="AC122" s="105" t="s">
        <v>227</v>
      </c>
      <c r="AD122" s="105">
        <v>30</v>
      </c>
      <c r="AE122" s="105">
        <f>AD122+AE121</f>
        <v>30</v>
      </c>
      <c r="AG122" s="105"/>
      <c r="AH122" s="105"/>
      <c r="AI122" s="105"/>
    </row>
    <row r="123" spans="1:35" ht="12.75" hidden="1" customHeight="1" x14ac:dyDescent="0.2">
      <c r="A123" s="105"/>
      <c r="B123" s="105">
        <v>28</v>
      </c>
      <c r="D123" s="127"/>
      <c r="E123" s="127"/>
      <c r="F123" s="127"/>
      <c r="H123" s="105"/>
      <c r="I123" s="105"/>
      <c r="J123" s="128"/>
      <c r="L123" s="105"/>
      <c r="M123" s="105"/>
      <c r="N123" s="105"/>
      <c r="O123" s="124"/>
      <c r="P123" s="124"/>
      <c r="Q123" s="105"/>
      <c r="R123" s="105"/>
      <c r="S123" s="105"/>
      <c r="U123" s="132"/>
      <c r="V123" s="132">
        <v>40</v>
      </c>
      <c r="W123" s="105">
        <f>V123+W122</f>
        <v>160</v>
      </c>
      <c r="X123" s="100"/>
      <c r="Y123" s="132"/>
      <c r="Z123" s="132">
        <v>17</v>
      </c>
      <c r="AA123" s="105">
        <f t="shared" si="27"/>
        <v>102</v>
      </c>
      <c r="AB123" s="124"/>
      <c r="AC123" s="105"/>
      <c r="AD123" s="105">
        <v>50</v>
      </c>
      <c r="AE123" s="105">
        <f>AD123+AE122</f>
        <v>80</v>
      </c>
      <c r="AG123" s="105"/>
      <c r="AH123" s="105"/>
      <c r="AI123" s="105"/>
    </row>
    <row r="124" spans="1:35" ht="12.75" hidden="1" customHeight="1" x14ac:dyDescent="0.2">
      <c r="A124" s="105"/>
      <c r="B124" s="105">
        <v>29</v>
      </c>
      <c r="D124" s="127"/>
      <c r="E124" s="127"/>
      <c r="F124" s="127"/>
      <c r="H124" s="105"/>
      <c r="I124" s="105"/>
      <c r="J124" s="128"/>
      <c r="L124" s="105"/>
      <c r="M124" s="105"/>
      <c r="N124" s="105"/>
      <c r="O124" s="124"/>
      <c r="P124" s="124"/>
      <c r="Q124" s="105"/>
      <c r="R124" s="105"/>
      <c r="S124" s="105"/>
      <c r="U124" s="132"/>
      <c r="V124" s="132">
        <v>40</v>
      </c>
      <c r="W124" s="105">
        <f>V124+W123</f>
        <v>200</v>
      </c>
      <c r="X124" s="124"/>
      <c r="Y124" s="132"/>
      <c r="Z124" s="132">
        <v>17</v>
      </c>
      <c r="AA124" s="105">
        <f t="shared" si="27"/>
        <v>119</v>
      </c>
      <c r="AB124" s="124"/>
      <c r="AC124" s="105"/>
      <c r="AD124" s="105">
        <v>50</v>
      </c>
      <c r="AE124" s="105">
        <f>AD124+AE123</f>
        <v>130</v>
      </c>
      <c r="AG124" s="105"/>
      <c r="AH124" s="105"/>
      <c r="AI124" s="107"/>
    </row>
    <row r="125" spans="1:35" ht="12.75" hidden="1" customHeight="1" x14ac:dyDescent="0.2">
      <c r="A125" s="105"/>
      <c r="B125" s="105">
        <v>30</v>
      </c>
      <c r="D125" s="125"/>
      <c r="E125" s="111"/>
      <c r="F125" s="111"/>
      <c r="H125" s="105"/>
      <c r="I125" s="105"/>
      <c r="J125" s="128"/>
      <c r="L125" s="105"/>
      <c r="M125" s="105"/>
      <c r="N125" s="105"/>
      <c r="O125" s="124"/>
      <c r="P125" s="124"/>
      <c r="Q125" s="105"/>
      <c r="R125" s="105"/>
      <c r="S125" s="105"/>
      <c r="U125" s="105"/>
      <c r="V125" s="132">
        <v>40</v>
      </c>
      <c r="W125" s="107">
        <f>V125+W124</f>
        <v>240</v>
      </c>
      <c r="X125" s="124"/>
      <c r="Y125" s="133"/>
      <c r="Z125" s="132">
        <v>17</v>
      </c>
      <c r="AA125" s="105">
        <f t="shared" si="27"/>
        <v>136</v>
      </c>
      <c r="AB125" s="124"/>
      <c r="AC125" s="105"/>
      <c r="AD125" s="105">
        <v>50</v>
      </c>
      <c r="AE125" s="105">
        <f>AD125+AE124</f>
        <v>180</v>
      </c>
      <c r="AG125" s="105"/>
      <c r="AH125" s="105"/>
      <c r="AI125" s="107"/>
    </row>
    <row r="126" spans="1:35" ht="12.75" hidden="1" customHeight="1" x14ac:dyDescent="0.2">
      <c r="A126" s="107" t="s">
        <v>171</v>
      </c>
      <c r="B126" s="105">
        <v>31</v>
      </c>
      <c r="D126" s="125"/>
      <c r="E126" s="111"/>
      <c r="F126" s="128"/>
      <c r="H126" s="105"/>
      <c r="I126" s="105"/>
      <c r="J126" s="128"/>
      <c r="L126" s="105"/>
      <c r="M126" s="105"/>
      <c r="N126" s="105"/>
      <c r="O126" s="124"/>
      <c r="P126" s="124"/>
      <c r="Q126" s="105"/>
      <c r="R126" s="105"/>
      <c r="S126" s="105"/>
      <c r="U126" s="105"/>
      <c r="V126" s="132"/>
      <c r="W126" s="107"/>
      <c r="X126" s="124"/>
      <c r="Y126" s="132" t="s">
        <v>165</v>
      </c>
      <c r="Z126" s="132">
        <v>17</v>
      </c>
      <c r="AA126" s="105">
        <f t="shared" si="27"/>
        <v>153</v>
      </c>
      <c r="AB126" s="124"/>
      <c r="AC126" s="105" t="s">
        <v>217</v>
      </c>
      <c r="AD126" s="105">
        <v>50</v>
      </c>
      <c r="AE126" s="107">
        <f>AD126+AE125</f>
        <v>230</v>
      </c>
      <c r="AG126" s="105"/>
      <c r="AH126" s="105"/>
      <c r="AI126" s="107"/>
    </row>
    <row r="127" spans="1:35" ht="12.75" hidden="1" customHeight="1" x14ac:dyDescent="0.2">
      <c r="F127" s="131"/>
      <c r="G127" s="131"/>
      <c r="H127" s="131"/>
      <c r="I127" s="131"/>
      <c r="J127" s="131"/>
      <c r="K127" s="131"/>
      <c r="X127" s="108"/>
    </row>
    <row r="128" spans="1:35" ht="12.75" hidden="1" customHeight="1" x14ac:dyDescent="0.2">
      <c r="A128" s="105"/>
      <c r="B128" s="105">
        <v>22</v>
      </c>
      <c r="D128" s="127"/>
      <c r="E128" s="111"/>
      <c r="F128" s="111"/>
      <c r="H128" s="105"/>
      <c r="I128" s="105"/>
      <c r="J128" s="111"/>
      <c r="L128" s="105"/>
      <c r="M128" s="105"/>
      <c r="N128" s="105"/>
      <c r="O128" s="124"/>
      <c r="P128" s="124"/>
      <c r="Q128" s="105"/>
      <c r="R128" s="105"/>
      <c r="S128" s="105"/>
      <c r="U128" s="132"/>
      <c r="V128" s="132"/>
      <c r="W128" s="105"/>
      <c r="X128" s="124"/>
      <c r="Y128" s="105"/>
      <c r="Z128" s="132"/>
      <c r="AA128" s="105"/>
      <c r="AB128" s="124"/>
      <c r="AC128" s="105"/>
      <c r="AD128" s="105"/>
      <c r="AE128" s="107"/>
      <c r="AG128" s="105"/>
      <c r="AH128" s="105"/>
      <c r="AI128" s="105"/>
    </row>
    <row r="129" spans="1:35" ht="12.75" hidden="1" customHeight="1" x14ac:dyDescent="0.2">
      <c r="A129" s="105"/>
      <c r="B129" s="105">
        <v>23</v>
      </c>
      <c r="D129" s="127"/>
      <c r="E129" s="111"/>
      <c r="F129" s="128"/>
      <c r="H129" s="105"/>
      <c r="I129" s="105"/>
      <c r="J129" s="111"/>
      <c r="L129" s="105"/>
      <c r="M129" s="105"/>
      <c r="N129" s="107"/>
      <c r="O129" s="124"/>
      <c r="P129" s="124"/>
      <c r="Q129" s="105"/>
      <c r="R129" s="105"/>
      <c r="S129" s="105"/>
      <c r="U129" s="132"/>
      <c r="V129" s="132"/>
      <c r="W129" s="105"/>
      <c r="X129" s="124"/>
      <c r="Y129" s="107"/>
      <c r="Z129" s="132"/>
      <c r="AA129" s="105"/>
      <c r="AB129" s="124"/>
      <c r="AC129" s="105"/>
      <c r="AD129" s="105"/>
      <c r="AE129" s="107"/>
      <c r="AG129" s="105"/>
      <c r="AH129" s="105"/>
      <c r="AI129" s="105"/>
    </row>
    <row r="130" spans="1:35" ht="12.75" hidden="1" customHeight="1" x14ac:dyDescent="0.2">
      <c r="A130" s="105"/>
      <c r="B130" s="105">
        <v>24</v>
      </c>
      <c r="D130" s="127"/>
      <c r="E130" s="111"/>
      <c r="F130" s="111"/>
      <c r="H130" s="105"/>
      <c r="I130" s="105"/>
      <c r="J130" s="111"/>
      <c r="L130" s="105"/>
      <c r="M130" s="105"/>
      <c r="N130" s="105"/>
      <c r="O130" s="124"/>
      <c r="P130" s="124"/>
      <c r="Q130" s="105"/>
      <c r="R130" s="105"/>
      <c r="S130" s="105"/>
      <c r="U130" s="132"/>
      <c r="V130" s="132"/>
      <c r="W130" s="105"/>
      <c r="X130" s="124"/>
      <c r="Y130" s="105"/>
      <c r="Z130" s="132"/>
      <c r="AA130" s="105"/>
      <c r="AB130" s="124"/>
      <c r="AC130" s="105"/>
      <c r="AD130" s="105"/>
      <c r="AE130" s="107"/>
      <c r="AG130" s="105"/>
      <c r="AH130" s="105"/>
      <c r="AI130" s="105"/>
    </row>
    <row r="131" spans="1:35" ht="12.75" hidden="1" customHeight="1" x14ac:dyDescent="0.2">
      <c r="A131" s="105"/>
      <c r="B131" s="105">
        <v>25</v>
      </c>
      <c r="D131" s="127"/>
      <c r="E131" s="111"/>
      <c r="F131" s="111"/>
      <c r="H131" s="105" t="s">
        <v>228</v>
      </c>
      <c r="I131" s="105">
        <v>100</v>
      </c>
      <c r="J131" s="111">
        <f t="shared" ref="J131:J137" si="28">I131+J130</f>
        <v>100</v>
      </c>
      <c r="L131" s="105"/>
      <c r="M131" s="105"/>
      <c r="N131" s="105"/>
      <c r="O131" s="124"/>
      <c r="P131" s="100"/>
      <c r="Q131" s="105"/>
      <c r="R131" s="105"/>
      <c r="S131" s="105"/>
      <c r="U131" s="132"/>
      <c r="V131" s="132"/>
      <c r="W131" s="105"/>
      <c r="X131" s="124"/>
      <c r="Y131" s="105"/>
      <c r="Z131" s="132"/>
      <c r="AA131" s="105"/>
      <c r="AB131" s="124"/>
      <c r="AC131" s="105"/>
      <c r="AD131" s="105"/>
      <c r="AE131" s="105"/>
      <c r="AG131" s="105"/>
      <c r="AH131" s="105"/>
      <c r="AI131" s="105"/>
    </row>
    <row r="132" spans="1:35" ht="12.75" hidden="1" customHeight="1" x14ac:dyDescent="0.2">
      <c r="A132" s="105"/>
      <c r="B132" s="105">
        <v>26</v>
      </c>
      <c r="D132" s="127"/>
      <c r="E132" s="111"/>
      <c r="F132" s="111"/>
      <c r="H132" s="105"/>
      <c r="I132" s="105">
        <v>100</v>
      </c>
      <c r="J132" s="111">
        <f t="shared" si="28"/>
        <v>200</v>
      </c>
      <c r="L132" s="105"/>
      <c r="M132" s="105"/>
      <c r="N132" s="107"/>
      <c r="O132" s="124"/>
      <c r="P132" s="124"/>
      <c r="Q132" s="105"/>
      <c r="R132" s="105"/>
      <c r="S132" s="105"/>
      <c r="U132" s="105"/>
      <c r="V132" s="132"/>
      <c r="W132" s="105"/>
      <c r="X132" s="124"/>
      <c r="Y132" s="105"/>
      <c r="Z132" s="132"/>
      <c r="AA132" s="105"/>
      <c r="AB132" s="124"/>
      <c r="AC132" s="105"/>
      <c r="AD132" s="105"/>
      <c r="AE132" s="105"/>
      <c r="AG132" s="105"/>
      <c r="AH132" s="105"/>
      <c r="AI132" s="105"/>
    </row>
    <row r="133" spans="1:35" ht="12.75" hidden="1" customHeight="1" x14ac:dyDescent="0.2">
      <c r="A133" s="105"/>
      <c r="B133" s="105">
        <v>27</v>
      </c>
      <c r="D133" s="127" t="s">
        <v>229</v>
      </c>
      <c r="E133" s="111">
        <v>50</v>
      </c>
      <c r="F133" s="111">
        <f>E133+F132</f>
        <v>50</v>
      </c>
      <c r="H133" s="105"/>
      <c r="I133" s="105">
        <v>120</v>
      </c>
      <c r="J133" s="111">
        <f t="shared" si="28"/>
        <v>320</v>
      </c>
      <c r="L133" s="105"/>
      <c r="M133" s="105"/>
      <c r="N133" s="105"/>
      <c r="O133" s="105"/>
      <c r="P133" s="124"/>
      <c r="Q133" s="105"/>
      <c r="R133" s="105"/>
      <c r="S133" s="105"/>
      <c r="U133" s="132"/>
      <c r="V133" s="132"/>
      <c r="W133" s="105"/>
      <c r="X133" s="124"/>
      <c r="Y133" s="105"/>
      <c r="Z133" s="132"/>
      <c r="AA133" s="105"/>
      <c r="AB133" s="124"/>
      <c r="AC133" s="105"/>
      <c r="AD133" s="105"/>
      <c r="AE133" s="105"/>
      <c r="AG133" s="105"/>
      <c r="AH133" s="105"/>
      <c r="AI133" s="107"/>
    </row>
    <row r="134" spans="1:35" ht="12.75" hidden="1" customHeight="1" x14ac:dyDescent="0.2">
      <c r="A134" s="105"/>
      <c r="B134" s="105">
        <v>28</v>
      </c>
      <c r="D134" s="127"/>
      <c r="E134" s="111">
        <v>100</v>
      </c>
      <c r="F134" s="111">
        <f>E134+F133</f>
        <v>150</v>
      </c>
      <c r="H134" s="105"/>
      <c r="I134" s="105">
        <v>120</v>
      </c>
      <c r="J134" s="111">
        <f t="shared" si="28"/>
        <v>440</v>
      </c>
      <c r="L134" s="105"/>
      <c r="M134" s="105"/>
      <c r="N134" s="105"/>
      <c r="O134" s="124"/>
      <c r="P134" s="124"/>
      <c r="Q134" s="105"/>
      <c r="R134" s="105"/>
      <c r="S134" s="105"/>
      <c r="U134" s="132"/>
      <c r="V134" s="132"/>
      <c r="W134" s="105"/>
      <c r="X134" s="100"/>
      <c r="Y134" s="107"/>
      <c r="Z134" s="132"/>
      <c r="AA134" s="105"/>
      <c r="AB134" s="124"/>
      <c r="AC134" s="105"/>
      <c r="AD134" s="105"/>
      <c r="AE134" s="105"/>
      <c r="AG134" s="105"/>
      <c r="AH134" s="105"/>
      <c r="AI134" s="105"/>
    </row>
    <row r="135" spans="1:35" ht="12.75" hidden="1" customHeight="1" x14ac:dyDescent="0.2">
      <c r="A135" s="105"/>
      <c r="B135" s="105">
        <v>29</v>
      </c>
      <c r="D135" s="127"/>
      <c r="E135" s="111">
        <v>100</v>
      </c>
      <c r="F135" s="111">
        <f>E135+F134</f>
        <v>250</v>
      </c>
      <c r="H135" s="105"/>
      <c r="I135" s="105">
        <v>120</v>
      </c>
      <c r="J135" s="111">
        <f t="shared" si="28"/>
        <v>560</v>
      </c>
      <c r="L135" s="105"/>
      <c r="M135" s="105"/>
      <c r="N135" s="105"/>
      <c r="O135" s="124"/>
      <c r="P135" s="124"/>
      <c r="Q135" s="105"/>
      <c r="R135" s="105"/>
      <c r="S135" s="105"/>
      <c r="U135" s="132"/>
      <c r="V135" s="132"/>
      <c r="W135" s="107"/>
      <c r="X135" s="124"/>
      <c r="Y135" s="105"/>
      <c r="Z135" s="132"/>
      <c r="AA135" s="105"/>
      <c r="AB135" s="124"/>
      <c r="AC135" s="105"/>
      <c r="AD135" s="105"/>
      <c r="AE135" s="105"/>
      <c r="AG135" s="105"/>
      <c r="AH135" s="105"/>
      <c r="AI135" s="107"/>
    </row>
    <row r="136" spans="1:35" ht="12.75" hidden="1" customHeight="1" x14ac:dyDescent="0.2">
      <c r="A136" s="105"/>
      <c r="B136" s="105">
        <v>30</v>
      </c>
      <c r="D136" s="127"/>
      <c r="E136" s="111">
        <v>100</v>
      </c>
      <c r="F136" s="111">
        <f>E136+F135</f>
        <v>350</v>
      </c>
      <c r="H136" s="105"/>
      <c r="I136" s="105">
        <v>120</v>
      </c>
      <c r="J136" s="111">
        <f t="shared" si="28"/>
        <v>680</v>
      </c>
      <c r="L136" s="105"/>
      <c r="M136" s="105"/>
      <c r="N136" s="107"/>
      <c r="O136" s="124"/>
      <c r="P136" s="124"/>
      <c r="Q136" s="105"/>
      <c r="R136" s="105"/>
      <c r="S136" s="105"/>
      <c r="U136" s="105"/>
      <c r="V136" s="132"/>
      <c r="W136" s="107"/>
      <c r="X136" s="124"/>
      <c r="Y136" s="105"/>
      <c r="Z136" s="132"/>
      <c r="AA136" s="105"/>
      <c r="AB136" s="124"/>
      <c r="AC136" s="105"/>
      <c r="AD136" s="105"/>
      <c r="AE136" s="105"/>
      <c r="AG136" s="105"/>
      <c r="AH136" s="105"/>
      <c r="AI136" s="107"/>
    </row>
    <row r="137" spans="1:35" ht="12.75" hidden="1" customHeight="1" x14ac:dyDescent="0.2">
      <c r="A137" s="105"/>
      <c r="B137" s="105">
        <v>31</v>
      </c>
      <c r="D137" s="127"/>
      <c r="E137" s="111">
        <v>100</v>
      </c>
      <c r="F137" s="128">
        <f>E137+F136</f>
        <v>450</v>
      </c>
      <c r="H137" s="105"/>
      <c r="I137" s="105">
        <v>40</v>
      </c>
      <c r="J137" s="128">
        <f t="shared" si="28"/>
        <v>720</v>
      </c>
      <c r="L137" s="105"/>
      <c r="M137" s="105"/>
      <c r="N137" s="105"/>
      <c r="O137" s="124"/>
      <c r="P137" s="124"/>
      <c r="Q137" s="105"/>
      <c r="R137" s="105"/>
      <c r="S137" s="105"/>
      <c r="U137" s="105"/>
      <c r="V137" s="132"/>
      <c r="W137" s="107"/>
      <c r="X137" s="124"/>
      <c r="Y137" s="105"/>
      <c r="Z137" s="132"/>
      <c r="AA137" s="107"/>
      <c r="AB137" s="124"/>
      <c r="AC137" s="105"/>
      <c r="AD137" s="105"/>
      <c r="AE137" s="107"/>
      <c r="AG137" s="105"/>
      <c r="AH137" s="105"/>
      <c r="AI137" s="107"/>
    </row>
    <row r="138" spans="1:35" ht="12.75" hidden="1" customHeight="1" x14ac:dyDescent="0.2"/>
    <row r="139" spans="1:35" ht="12.75" hidden="1" customHeight="1" x14ac:dyDescent="0.2">
      <c r="A139" s="104" t="s">
        <v>172</v>
      </c>
      <c r="B139" s="105">
        <v>1</v>
      </c>
      <c r="D139" s="127" t="s">
        <v>229</v>
      </c>
      <c r="E139" s="111">
        <v>100</v>
      </c>
      <c r="F139" s="111">
        <f>E139</f>
        <v>100</v>
      </c>
      <c r="H139" s="105"/>
      <c r="I139" s="105"/>
      <c r="J139" s="105"/>
      <c r="L139" s="105"/>
      <c r="M139" s="105"/>
      <c r="N139" s="105"/>
      <c r="O139" s="124"/>
      <c r="P139" s="124"/>
      <c r="Q139" s="105"/>
      <c r="R139" s="105"/>
      <c r="S139" s="105"/>
      <c r="U139" s="105" t="s">
        <v>230</v>
      </c>
      <c r="V139" s="105">
        <v>40</v>
      </c>
      <c r="W139" s="105">
        <f>V139</f>
        <v>40</v>
      </c>
      <c r="X139" s="124"/>
      <c r="Y139" s="105" t="s">
        <v>219</v>
      </c>
      <c r="Z139" s="105">
        <v>19</v>
      </c>
      <c r="AA139" s="105">
        <f>Z139</f>
        <v>19</v>
      </c>
      <c r="AB139" s="124"/>
      <c r="AC139" s="105"/>
      <c r="AD139" s="105"/>
      <c r="AE139" s="105"/>
      <c r="AG139" s="105"/>
      <c r="AH139" s="105"/>
      <c r="AI139" s="105"/>
    </row>
    <row r="140" spans="1:35" ht="12.75" hidden="1" customHeight="1" x14ac:dyDescent="0.2">
      <c r="A140" s="104"/>
      <c r="B140" s="105">
        <v>2</v>
      </c>
      <c r="D140" s="125"/>
      <c r="E140" s="111">
        <v>100</v>
      </c>
      <c r="F140" s="111">
        <f>E140+F139</f>
        <v>200</v>
      </c>
      <c r="G140" s="103"/>
      <c r="H140" s="105" t="s">
        <v>16</v>
      </c>
      <c r="I140" s="105">
        <v>120</v>
      </c>
      <c r="J140" s="111">
        <f>I140+J139</f>
        <v>120</v>
      </c>
      <c r="L140" s="105"/>
      <c r="M140" s="105"/>
      <c r="N140" s="105"/>
      <c r="O140" s="124"/>
      <c r="P140" s="124"/>
      <c r="Q140" s="105"/>
      <c r="R140" s="105"/>
      <c r="S140" s="105"/>
      <c r="U140" s="105"/>
      <c r="V140" s="105">
        <v>40</v>
      </c>
      <c r="W140" s="105">
        <f>V140+W139</f>
        <v>80</v>
      </c>
      <c r="X140" s="124"/>
      <c r="Y140" s="105"/>
      <c r="Z140" s="105">
        <v>19</v>
      </c>
      <c r="AA140" s="105">
        <f>Z140+AA139</f>
        <v>38</v>
      </c>
      <c r="AB140" s="124"/>
      <c r="AC140" s="105"/>
      <c r="AD140" s="105"/>
      <c r="AE140" s="105"/>
      <c r="AG140" s="105" t="s">
        <v>168</v>
      </c>
      <c r="AH140" s="105">
        <v>55</v>
      </c>
      <c r="AI140" s="105">
        <v>50</v>
      </c>
    </row>
    <row r="141" spans="1:35" ht="12.75" hidden="1" customHeight="1" x14ac:dyDescent="0.2">
      <c r="A141" s="106"/>
      <c r="B141" s="105">
        <v>3</v>
      </c>
      <c r="D141" s="127"/>
      <c r="E141" s="111">
        <v>50</v>
      </c>
      <c r="F141" s="128">
        <f t="shared" ref="F141:F146" si="29">E141+F140</f>
        <v>250</v>
      </c>
      <c r="H141" s="105"/>
      <c r="I141" s="105">
        <v>120</v>
      </c>
      <c r="J141" s="111">
        <f>I141+J140</f>
        <v>240</v>
      </c>
      <c r="L141" s="105"/>
      <c r="M141" s="105"/>
      <c r="N141" s="105"/>
      <c r="O141" s="124"/>
      <c r="P141" s="124"/>
      <c r="Q141" s="105"/>
      <c r="R141" s="105"/>
      <c r="S141" s="105"/>
      <c r="U141" s="105"/>
      <c r="V141" s="105">
        <v>40</v>
      </c>
      <c r="W141" s="107">
        <f>V141+W140</f>
        <v>120</v>
      </c>
      <c r="X141" s="100"/>
      <c r="Y141" s="105"/>
      <c r="Z141" s="105">
        <v>19</v>
      </c>
      <c r="AA141" s="105">
        <f t="shared" ref="AA141:AA149" si="30">Z141+AA140</f>
        <v>57</v>
      </c>
      <c r="AB141" s="124"/>
      <c r="AC141" s="105"/>
      <c r="AD141" s="105"/>
      <c r="AE141" s="105"/>
      <c r="AG141" s="105"/>
      <c r="AH141" s="105">
        <v>55</v>
      </c>
      <c r="AI141" s="105">
        <f t="shared" ref="AI141:AI152" si="31">AH141+AI140</f>
        <v>105</v>
      </c>
    </row>
    <row r="142" spans="1:35" ht="12.75" hidden="1" customHeight="1" x14ac:dyDescent="0.2">
      <c r="A142" s="106"/>
      <c r="B142" s="105">
        <v>4</v>
      </c>
      <c r="D142" s="127" t="s">
        <v>231</v>
      </c>
      <c r="E142" s="111">
        <v>50</v>
      </c>
      <c r="F142" s="111">
        <f>E142</f>
        <v>50</v>
      </c>
      <c r="H142" s="105"/>
      <c r="I142" s="105">
        <v>120</v>
      </c>
      <c r="J142" s="111">
        <f>I142+J141</f>
        <v>360</v>
      </c>
      <c r="L142" s="105"/>
      <c r="M142" s="105"/>
      <c r="N142" s="107"/>
      <c r="O142" s="124"/>
      <c r="P142" s="124"/>
      <c r="Q142" s="105"/>
      <c r="R142" s="105"/>
      <c r="S142" s="105"/>
      <c r="U142" s="105"/>
      <c r="V142" s="105"/>
      <c r="W142" s="107"/>
      <c r="X142" s="124"/>
      <c r="Y142" s="105"/>
      <c r="Z142" s="105">
        <v>19</v>
      </c>
      <c r="AA142" s="105">
        <f t="shared" si="30"/>
        <v>76</v>
      </c>
      <c r="AB142" s="124"/>
      <c r="AC142" s="105"/>
      <c r="AD142" s="105"/>
      <c r="AE142" s="105"/>
      <c r="AG142" s="105"/>
      <c r="AH142" s="105">
        <v>55</v>
      </c>
      <c r="AI142" s="105">
        <f t="shared" si="31"/>
        <v>160</v>
      </c>
    </row>
    <row r="143" spans="1:35" ht="12.75" hidden="1" customHeight="1" x14ac:dyDescent="0.2">
      <c r="A143" s="106"/>
      <c r="B143" s="105">
        <v>5</v>
      </c>
      <c r="D143" s="127"/>
      <c r="E143" s="111">
        <v>100</v>
      </c>
      <c r="F143" s="111">
        <f t="shared" si="29"/>
        <v>150</v>
      </c>
      <c r="H143" s="105"/>
      <c r="I143" s="105">
        <v>120</v>
      </c>
      <c r="J143" s="128">
        <f>I143+J142</f>
        <v>480</v>
      </c>
      <c r="L143" s="105"/>
      <c r="M143" s="105"/>
      <c r="N143" s="107"/>
      <c r="O143" s="124"/>
      <c r="P143" s="124"/>
      <c r="Q143" s="105"/>
      <c r="R143" s="105"/>
      <c r="S143" s="105"/>
      <c r="U143" s="105" t="s">
        <v>208</v>
      </c>
      <c r="V143" s="105">
        <v>40</v>
      </c>
      <c r="W143" s="105">
        <f>V143</f>
        <v>40</v>
      </c>
      <c r="X143" s="124"/>
      <c r="Y143" s="105"/>
      <c r="Z143" s="105">
        <v>19</v>
      </c>
      <c r="AA143" s="105">
        <f t="shared" si="30"/>
        <v>95</v>
      </c>
      <c r="AB143" s="124"/>
      <c r="AC143" s="105"/>
      <c r="AD143" s="105"/>
      <c r="AE143" s="105"/>
      <c r="AG143" s="105"/>
      <c r="AH143" s="105">
        <v>55</v>
      </c>
      <c r="AI143" s="105">
        <f t="shared" si="31"/>
        <v>215</v>
      </c>
    </row>
    <row r="144" spans="1:35" ht="12.75" hidden="1" customHeight="1" x14ac:dyDescent="0.2">
      <c r="A144" s="106"/>
      <c r="B144" s="105">
        <v>6</v>
      </c>
      <c r="D144" s="127"/>
      <c r="E144" s="111">
        <v>100</v>
      </c>
      <c r="F144" s="111">
        <f t="shared" si="29"/>
        <v>250</v>
      </c>
      <c r="H144" s="105"/>
      <c r="I144" s="105"/>
      <c r="J144" s="111"/>
      <c r="L144" s="105"/>
      <c r="M144" s="105"/>
      <c r="N144" s="107"/>
      <c r="O144" s="124"/>
      <c r="P144" s="124"/>
      <c r="Q144" s="105"/>
      <c r="R144" s="105"/>
      <c r="S144" s="105"/>
      <c r="U144" s="105"/>
      <c r="V144" s="105">
        <v>40</v>
      </c>
      <c r="W144" s="105">
        <f>V144+W143</f>
        <v>80</v>
      </c>
      <c r="X144" s="124"/>
      <c r="Y144" s="105"/>
      <c r="Z144" s="105">
        <v>19</v>
      </c>
      <c r="AA144" s="105">
        <f t="shared" si="30"/>
        <v>114</v>
      </c>
      <c r="AB144" s="124"/>
      <c r="AC144" s="105"/>
      <c r="AD144" s="105"/>
      <c r="AE144" s="105"/>
      <c r="AG144" s="105"/>
      <c r="AH144" s="105">
        <v>55</v>
      </c>
      <c r="AI144" s="105">
        <f t="shared" si="31"/>
        <v>270</v>
      </c>
    </row>
    <row r="145" spans="1:35" ht="12.75" hidden="1" customHeight="1" x14ac:dyDescent="0.2">
      <c r="A145" s="106"/>
      <c r="B145" s="105">
        <v>7</v>
      </c>
      <c r="D145" s="127"/>
      <c r="E145" s="111">
        <v>100</v>
      </c>
      <c r="F145" s="111">
        <f t="shared" si="29"/>
        <v>350</v>
      </c>
      <c r="H145" s="105" t="s">
        <v>20</v>
      </c>
      <c r="I145" s="105">
        <v>144</v>
      </c>
      <c r="J145" s="111">
        <f>I145</f>
        <v>144</v>
      </c>
      <c r="L145" s="105"/>
      <c r="M145" s="105"/>
      <c r="N145" s="107"/>
      <c r="O145" s="124"/>
      <c r="P145" s="124"/>
      <c r="Q145" s="105"/>
      <c r="R145" s="105"/>
      <c r="S145" s="105"/>
      <c r="U145" s="105"/>
      <c r="V145" s="105">
        <v>40</v>
      </c>
      <c r="W145" s="105">
        <f>V145+W144</f>
        <v>120</v>
      </c>
      <c r="X145" s="124"/>
      <c r="Y145" s="105"/>
      <c r="Z145" s="105">
        <v>19</v>
      </c>
      <c r="AA145" s="105">
        <f t="shared" si="30"/>
        <v>133</v>
      </c>
      <c r="AB145" s="124"/>
      <c r="AC145" s="105"/>
      <c r="AD145" s="105"/>
      <c r="AE145" s="105"/>
      <c r="AG145" s="105"/>
      <c r="AH145" s="105">
        <v>55</v>
      </c>
      <c r="AI145" s="105">
        <f t="shared" si="31"/>
        <v>325</v>
      </c>
    </row>
    <row r="146" spans="1:35" ht="12.75" hidden="1" customHeight="1" x14ac:dyDescent="0.2">
      <c r="A146" s="106"/>
      <c r="B146" s="105">
        <v>8</v>
      </c>
      <c r="D146" s="127"/>
      <c r="E146" s="111">
        <v>100</v>
      </c>
      <c r="F146" s="128">
        <f t="shared" si="29"/>
        <v>450</v>
      </c>
      <c r="H146" s="105"/>
      <c r="I146" s="105">
        <v>144</v>
      </c>
      <c r="J146" s="111">
        <f>I146+J145</f>
        <v>288</v>
      </c>
      <c r="L146" s="105"/>
      <c r="M146" s="105"/>
      <c r="N146" s="105"/>
      <c r="O146" s="124"/>
      <c r="P146" s="100"/>
      <c r="Q146" s="105"/>
      <c r="R146" s="105"/>
      <c r="S146" s="105"/>
      <c r="U146" s="105"/>
      <c r="V146" s="105">
        <v>40</v>
      </c>
      <c r="W146" s="105">
        <f t="shared" ref="W146:W157" si="32">V146+W145</f>
        <v>160</v>
      </c>
      <c r="X146" s="124"/>
      <c r="Y146" s="105"/>
      <c r="Z146" s="105">
        <v>19</v>
      </c>
      <c r="AA146" s="105">
        <f t="shared" si="30"/>
        <v>152</v>
      </c>
      <c r="AB146" s="124"/>
      <c r="AC146" s="105"/>
      <c r="AD146" s="105"/>
      <c r="AE146" s="105"/>
      <c r="AG146" s="105"/>
      <c r="AH146" s="105"/>
      <c r="AI146" s="105">
        <f t="shared" si="31"/>
        <v>325</v>
      </c>
    </row>
    <row r="147" spans="1:35" ht="12.75" hidden="1" customHeight="1" x14ac:dyDescent="0.2">
      <c r="A147" s="105"/>
      <c r="B147" s="105">
        <v>9</v>
      </c>
      <c r="D147" s="125"/>
      <c r="E147" s="111"/>
      <c r="F147" s="128"/>
      <c r="H147" s="105"/>
      <c r="I147" s="105">
        <v>144</v>
      </c>
      <c r="J147" s="111">
        <f>I147+J146</f>
        <v>432</v>
      </c>
      <c r="L147" s="105"/>
      <c r="M147" s="105"/>
      <c r="N147" s="105"/>
      <c r="O147" s="124"/>
      <c r="P147" s="124"/>
      <c r="Q147" s="105"/>
      <c r="R147" s="105"/>
      <c r="S147" s="105"/>
      <c r="U147" s="105"/>
      <c r="V147" s="105">
        <v>40</v>
      </c>
      <c r="W147" s="105">
        <f t="shared" si="32"/>
        <v>200</v>
      </c>
      <c r="X147" s="124"/>
      <c r="Y147" s="105"/>
      <c r="Z147" s="105">
        <v>19</v>
      </c>
      <c r="AA147" s="105">
        <f t="shared" si="30"/>
        <v>171</v>
      </c>
      <c r="AB147" s="124"/>
      <c r="AC147" s="105"/>
      <c r="AD147" s="105"/>
      <c r="AE147" s="105"/>
      <c r="AG147" s="105"/>
      <c r="AH147" s="105">
        <v>55</v>
      </c>
      <c r="AI147" s="105">
        <f t="shared" si="31"/>
        <v>380</v>
      </c>
    </row>
    <row r="148" spans="1:35" ht="12.75" hidden="1" customHeight="1" x14ac:dyDescent="0.2">
      <c r="A148" s="105"/>
      <c r="B148" s="105">
        <v>10</v>
      </c>
      <c r="D148" s="127" t="s">
        <v>45</v>
      </c>
      <c r="E148" s="111">
        <v>84</v>
      </c>
      <c r="F148" s="111">
        <f>E148</f>
        <v>84</v>
      </c>
      <c r="H148" s="105"/>
      <c r="I148" s="105">
        <v>144</v>
      </c>
      <c r="J148" s="111">
        <f>I148+J147</f>
        <v>576</v>
      </c>
      <c r="L148" s="105"/>
      <c r="M148" s="105"/>
      <c r="N148" s="105"/>
      <c r="O148" s="124"/>
      <c r="P148" s="124"/>
      <c r="Q148" s="105"/>
      <c r="R148" s="105"/>
      <c r="S148" s="105"/>
      <c r="U148" s="105"/>
      <c r="V148" s="105">
        <v>40</v>
      </c>
      <c r="W148" s="105">
        <f t="shared" si="32"/>
        <v>240</v>
      </c>
      <c r="X148" s="124"/>
      <c r="Y148" s="105"/>
      <c r="Z148" s="105">
        <v>19</v>
      </c>
      <c r="AA148" s="105">
        <f t="shared" si="30"/>
        <v>190</v>
      </c>
      <c r="AB148" s="124"/>
      <c r="AC148" s="105"/>
      <c r="AD148" s="105"/>
      <c r="AE148" s="105"/>
      <c r="AG148" s="105"/>
      <c r="AH148" s="105">
        <v>55</v>
      </c>
      <c r="AI148" s="105">
        <f t="shared" si="31"/>
        <v>435</v>
      </c>
    </row>
    <row r="149" spans="1:35" ht="12.75" hidden="1" customHeight="1" x14ac:dyDescent="0.2">
      <c r="A149" s="105"/>
      <c r="B149" s="105">
        <v>11</v>
      </c>
      <c r="D149" s="127"/>
      <c r="E149" s="111">
        <v>84</v>
      </c>
      <c r="F149" s="111">
        <f>E149+F148</f>
        <v>168</v>
      </c>
      <c r="H149" s="105"/>
      <c r="I149" s="105">
        <v>144</v>
      </c>
      <c r="J149" s="128">
        <f>I149+J148</f>
        <v>720</v>
      </c>
      <c r="L149" s="105"/>
      <c r="M149" s="105"/>
      <c r="N149" s="105"/>
      <c r="O149" s="124"/>
      <c r="P149" s="124"/>
      <c r="Q149" s="105"/>
      <c r="R149" s="105"/>
      <c r="S149" s="105"/>
      <c r="U149" s="105"/>
      <c r="V149" s="105">
        <v>40</v>
      </c>
      <c r="W149" s="105">
        <f t="shared" si="32"/>
        <v>280</v>
      </c>
      <c r="X149" s="124"/>
      <c r="Y149" s="105"/>
      <c r="Z149" s="105">
        <v>19</v>
      </c>
      <c r="AA149" s="107">
        <f t="shared" si="30"/>
        <v>209</v>
      </c>
      <c r="AB149" s="124"/>
      <c r="AC149" s="105"/>
      <c r="AD149" s="105"/>
      <c r="AE149" s="105"/>
      <c r="AG149" s="105"/>
      <c r="AH149" s="105"/>
      <c r="AI149" s="105">
        <f t="shared" si="31"/>
        <v>435</v>
      </c>
    </row>
    <row r="150" spans="1:35" ht="12.75" hidden="1" customHeight="1" x14ac:dyDescent="0.2">
      <c r="A150" s="105"/>
      <c r="B150" s="105">
        <v>12</v>
      </c>
      <c r="D150" s="127"/>
      <c r="E150" s="111">
        <v>84</v>
      </c>
      <c r="F150" s="128">
        <f>E150+F149</f>
        <v>252</v>
      </c>
      <c r="H150" s="105"/>
      <c r="I150" s="105"/>
      <c r="J150" s="128"/>
      <c r="L150" s="105"/>
      <c r="M150" s="105"/>
      <c r="N150" s="105"/>
      <c r="O150" s="124"/>
      <c r="P150" s="124"/>
      <c r="Q150" s="105"/>
      <c r="R150" s="105"/>
      <c r="S150" s="105"/>
      <c r="U150" s="105"/>
      <c r="V150" s="105">
        <v>40</v>
      </c>
      <c r="W150" s="105">
        <f t="shared" si="32"/>
        <v>320</v>
      </c>
      <c r="X150" s="124"/>
      <c r="Y150" s="105"/>
      <c r="Z150" s="105"/>
      <c r="AA150" s="105"/>
      <c r="AB150" s="124"/>
      <c r="AC150" s="105"/>
      <c r="AD150" s="105"/>
      <c r="AE150" s="105"/>
      <c r="AG150" s="105"/>
      <c r="AH150" s="105">
        <v>55</v>
      </c>
      <c r="AI150" s="105">
        <f t="shared" si="31"/>
        <v>490</v>
      </c>
    </row>
    <row r="151" spans="1:35" ht="12.75" hidden="1" customHeight="1" x14ac:dyDescent="0.2">
      <c r="A151" s="105"/>
      <c r="B151" s="105">
        <v>13</v>
      </c>
      <c r="D151" s="125"/>
      <c r="E151" s="111"/>
      <c r="F151" s="111"/>
      <c r="H151" s="105"/>
      <c r="I151" s="105"/>
      <c r="J151" s="111"/>
      <c r="L151" s="105"/>
      <c r="M151" s="105"/>
      <c r="N151" s="105"/>
      <c r="O151" s="124"/>
      <c r="P151" s="124"/>
      <c r="Q151" s="105"/>
      <c r="R151" s="105"/>
      <c r="S151" s="105"/>
      <c r="U151" s="105"/>
      <c r="V151" s="105">
        <v>40</v>
      </c>
      <c r="W151" s="105">
        <f t="shared" si="32"/>
        <v>360</v>
      </c>
      <c r="X151" s="124"/>
      <c r="Y151" s="105"/>
      <c r="Z151" s="105"/>
      <c r="AA151" s="105"/>
      <c r="AB151" s="129"/>
      <c r="AC151" s="105"/>
      <c r="AD151" s="105"/>
      <c r="AE151" s="105"/>
      <c r="AG151" s="105"/>
      <c r="AH151" s="105">
        <v>55</v>
      </c>
      <c r="AI151" s="105">
        <f t="shared" si="31"/>
        <v>545</v>
      </c>
    </row>
    <row r="152" spans="1:35" ht="12.75" hidden="1" customHeight="1" x14ac:dyDescent="0.2">
      <c r="A152" s="105"/>
      <c r="B152" s="105">
        <v>14</v>
      </c>
      <c r="D152" s="125" t="s">
        <v>223</v>
      </c>
      <c r="E152" s="111">
        <v>50</v>
      </c>
      <c r="F152" s="111">
        <f>E152</f>
        <v>50</v>
      </c>
      <c r="H152" s="105" t="s">
        <v>148</v>
      </c>
      <c r="I152" s="105">
        <v>100</v>
      </c>
      <c r="J152" s="111">
        <f>I152+J151</f>
        <v>100</v>
      </c>
      <c r="L152" s="105"/>
      <c r="M152" s="105"/>
      <c r="N152" s="105"/>
      <c r="O152" s="124"/>
      <c r="P152" s="100"/>
      <c r="Q152" s="105"/>
      <c r="R152" s="105"/>
      <c r="S152" s="105"/>
      <c r="U152" s="105"/>
      <c r="V152" s="105">
        <v>40</v>
      </c>
      <c r="W152" s="105">
        <f t="shared" si="32"/>
        <v>400</v>
      </c>
      <c r="X152" s="124"/>
      <c r="Y152" s="105"/>
      <c r="Z152" s="105"/>
      <c r="AA152" s="105"/>
      <c r="AB152" s="124"/>
      <c r="AC152" s="105"/>
      <c r="AD152" s="105"/>
      <c r="AE152" s="105"/>
      <c r="AG152" s="105"/>
      <c r="AH152" s="105">
        <v>55</v>
      </c>
      <c r="AI152" s="107">
        <f t="shared" si="31"/>
        <v>600</v>
      </c>
    </row>
    <row r="153" spans="1:35" ht="12.75" hidden="1" customHeight="1" x14ac:dyDescent="0.2">
      <c r="A153" s="105"/>
      <c r="B153" s="105">
        <v>15</v>
      </c>
      <c r="D153" s="127" t="s">
        <v>232</v>
      </c>
      <c r="E153" s="111">
        <v>50</v>
      </c>
      <c r="F153" s="111">
        <f t="shared" ref="F153:F158" si="33">E153+F152</f>
        <v>100</v>
      </c>
      <c r="H153" s="134" t="s">
        <v>233</v>
      </c>
      <c r="I153" s="105">
        <v>150</v>
      </c>
      <c r="J153" s="111">
        <f>I153+J152</f>
        <v>250</v>
      </c>
      <c r="L153" s="105"/>
      <c r="M153" s="105"/>
      <c r="N153" s="105"/>
      <c r="O153" s="124"/>
      <c r="P153" s="100"/>
      <c r="Q153" s="105"/>
      <c r="R153" s="105"/>
      <c r="S153" s="105"/>
      <c r="U153" s="105"/>
      <c r="V153" s="105">
        <v>40</v>
      </c>
      <c r="W153" s="105">
        <f t="shared" si="32"/>
        <v>440</v>
      </c>
      <c r="X153" s="100"/>
      <c r="Y153" s="105"/>
      <c r="Z153" s="105"/>
      <c r="AA153" s="105"/>
      <c r="AB153" s="124"/>
      <c r="AC153" s="105"/>
      <c r="AD153" s="105"/>
      <c r="AE153" s="105"/>
      <c r="AG153" s="105"/>
      <c r="AH153" s="105"/>
      <c r="AI153" s="105"/>
    </row>
    <row r="154" spans="1:35" ht="12.75" hidden="1" customHeight="1" x14ac:dyDescent="0.2">
      <c r="A154" s="105"/>
      <c r="B154" s="105">
        <v>16</v>
      </c>
      <c r="D154" s="127"/>
      <c r="E154" s="111">
        <v>50</v>
      </c>
      <c r="F154" s="111">
        <f t="shared" si="33"/>
        <v>150</v>
      </c>
      <c r="H154" s="105"/>
      <c r="I154" s="105">
        <v>150</v>
      </c>
      <c r="J154" s="128">
        <f>I154+J153</f>
        <v>400</v>
      </c>
      <c r="L154" s="105"/>
      <c r="M154" s="105"/>
      <c r="N154" s="105"/>
      <c r="O154" s="124"/>
      <c r="P154" s="100"/>
      <c r="Q154" s="105"/>
      <c r="R154" s="105"/>
      <c r="S154" s="105"/>
      <c r="U154" s="105"/>
      <c r="V154" s="105">
        <v>40</v>
      </c>
      <c r="W154" s="105">
        <f t="shared" si="32"/>
        <v>480</v>
      </c>
      <c r="X154" s="100"/>
      <c r="Y154" s="105"/>
      <c r="Z154" s="105"/>
      <c r="AA154" s="105"/>
      <c r="AB154" s="124"/>
      <c r="AC154" s="105"/>
      <c r="AD154" s="105"/>
      <c r="AE154" s="105"/>
      <c r="AG154" s="105" t="s">
        <v>168</v>
      </c>
      <c r="AH154" s="105">
        <v>50</v>
      </c>
      <c r="AI154" s="105">
        <f t="shared" ref="AI154:AI160" si="34">AH154+AI153</f>
        <v>50</v>
      </c>
    </row>
    <row r="155" spans="1:35" ht="12.75" hidden="1" customHeight="1" x14ac:dyDescent="0.2">
      <c r="A155" s="105"/>
      <c r="B155" s="105">
        <v>17</v>
      </c>
      <c r="D155" s="127"/>
      <c r="E155" s="111">
        <v>50</v>
      </c>
      <c r="F155" s="111">
        <f t="shared" si="33"/>
        <v>200</v>
      </c>
      <c r="H155" s="105"/>
      <c r="I155" s="105"/>
      <c r="J155" s="128"/>
      <c r="L155" s="105"/>
      <c r="M155" s="105"/>
      <c r="N155" s="105"/>
      <c r="O155" s="124"/>
      <c r="P155" s="124"/>
      <c r="Q155" s="105"/>
      <c r="R155" s="105"/>
      <c r="S155" s="105"/>
      <c r="U155" s="105"/>
      <c r="V155" s="105">
        <v>40</v>
      </c>
      <c r="W155" s="105">
        <f t="shared" si="32"/>
        <v>520</v>
      </c>
      <c r="X155" s="124"/>
      <c r="Y155" s="105"/>
      <c r="Z155" s="105"/>
      <c r="AA155" s="105"/>
      <c r="AB155" s="124"/>
      <c r="AC155" s="105"/>
      <c r="AD155" s="105"/>
      <c r="AE155" s="105"/>
      <c r="AG155" s="105"/>
      <c r="AH155" s="105">
        <v>55</v>
      </c>
      <c r="AI155" s="105">
        <f t="shared" si="34"/>
        <v>105</v>
      </c>
    </row>
    <row r="156" spans="1:35" ht="12.75" hidden="1" customHeight="1" x14ac:dyDescent="0.2">
      <c r="A156" s="105"/>
      <c r="B156" s="105">
        <v>18</v>
      </c>
      <c r="D156" s="127"/>
      <c r="E156" s="111">
        <v>50</v>
      </c>
      <c r="F156" s="111">
        <f t="shared" si="33"/>
        <v>250</v>
      </c>
      <c r="H156" s="105"/>
      <c r="I156" s="105"/>
      <c r="J156" s="128"/>
      <c r="K156" s="100"/>
      <c r="L156" s="105"/>
      <c r="M156" s="105"/>
      <c r="N156" s="105"/>
      <c r="O156" s="124"/>
      <c r="P156" s="124"/>
      <c r="Q156" s="105"/>
      <c r="R156" s="105"/>
      <c r="S156" s="105"/>
      <c r="U156" s="105"/>
      <c r="V156" s="105">
        <v>40</v>
      </c>
      <c r="W156" s="105">
        <f t="shared" si="32"/>
        <v>560</v>
      </c>
      <c r="X156" s="124"/>
      <c r="Y156" s="105"/>
      <c r="Z156" s="105"/>
      <c r="AA156" s="105"/>
      <c r="AB156" s="124"/>
      <c r="AC156" s="105"/>
      <c r="AD156" s="105"/>
      <c r="AE156" s="105"/>
      <c r="AG156" s="105"/>
      <c r="AH156" s="105">
        <v>55</v>
      </c>
      <c r="AI156" s="105">
        <f t="shared" si="34"/>
        <v>160</v>
      </c>
    </row>
    <row r="157" spans="1:35" ht="12.75" hidden="1" customHeight="1" x14ac:dyDescent="0.2">
      <c r="A157" s="105"/>
      <c r="B157" s="105">
        <v>19</v>
      </c>
      <c r="D157" s="127"/>
      <c r="E157" s="111">
        <v>50</v>
      </c>
      <c r="F157" s="111">
        <f t="shared" si="33"/>
        <v>300</v>
      </c>
      <c r="H157" s="105" t="s">
        <v>16</v>
      </c>
      <c r="I157" s="105">
        <v>120</v>
      </c>
      <c r="J157" s="111">
        <f>I157+J156</f>
        <v>120</v>
      </c>
      <c r="L157" s="105"/>
      <c r="M157" s="105"/>
      <c r="N157" s="105"/>
      <c r="O157" s="124"/>
      <c r="P157" s="124"/>
      <c r="Q157" s="105"/>
      <c r="R157" s="105"/>
      <c r="S157" s="105"/>
      <c r="U157" s="105"/>
      <c r="V157" s="105">
        <v>40</v>
      </c>
      <c r="W157" s="107">
        <f t="shared" si="32"/>
        <v>600</v>
      </c>
      <c r="X157" s="124"/>
      <c r="Y157" s="105"/>
      <c r="Z157" s="105"/>
      <c r="AA157" s="105"/>
      <c r="AB157" s="124"/>
      <c r="AC157" s="105"/>
      <c r="AD157" s="105"/>
      <c r="AE157" s="105"/>
      <c r="AG157" s="105"/>
      <c r="AH157" s="105">
        <v>55</v>
      </c>
      <c r="AI157" s="105">
        <f t="shared" si="34"/>
        <v>215</v>
      </c>
    </row>
    <row r="158" spans="1:35" ht="12.75" hidden="1" customHeight="1" x14ac:dyDescent="0.2">
      <c r="A158" s="105"/>
      <c r="B158" s="105">
        <v>20</v>
      </c>
      <c r="D158" s="127"/>
      <c r="E158" s="111">
        <v>50</v>
      </c>
      <c r="F158" s="128">
        <f t="shared" si="33"/>
        <v>350</v>
      </c>
      <c r="H158" s="105"/>
      <c r="I158" s="105">
        <v>120</v>
      </c>
      <c r="J158" s="111">
        <f>I158+J157</f>
        <v>240</v>
      </c>
      <c r="K158" s="100"/>
      <c r="L158" s="105" t="s">
        <v>211</v>
      </c>
      <c r="M158" s="105">
        <v>400</v>
      </c>
      <c r="N158" s="105">
        <f>M158</f>
        <v>400</v>
      </c>
      <c r="O158" s="124"/>
      <c r="P158" s="124"/>
      <c r="Q158" s="105"/>
      <c r="R158" s="105"/>
      <c r="S158" s="105"/>
      <c r="U158" s="105"/>
      <c r="V158" s="105"/>
      <c r="W158" s="107"/>
      <c r="X158" s="100"/>
      <c r="Y158" s="105"/>
      <c r="Z158" s="105"/>
      <c r="AA158" s="105"/>
      <c r="AB158" s="124"/>
      <c r="AC158" s="105"/>
      <c r="AD158" s="105"/>
      <c r="AE158" s="105"/>
      <c r="AG158" s="105"/>
      <c r="AH158" s="105">
        <v>55</v>
      </c>
      <c r="AI158" s="105">
        <f t="shared" si="34"/>
        <v>270</v>
      </c>
    </row>
    <row r="159" spans="1:35" ht="12.75" hidden="1" customHeight="1" x14ac:dyDescent="0.2">
      <c r="A159" s="105"/>
      <c r="B159" s="105">
        <v>21</v>
      </c>
      <c r="D159" s="127"/>
      <c r="E159" s="111"/>
      <c r="F159" s="111"/>
      <c r="H159" s="105"/>
      <c r="I159" s="105">
        <v>120</v>
      </c>
      <c r="J159" s="111">
        <f>I159+J158</f>
        <v>360</v>
      </c>
      <c r="L159" s="105" t="s">
        <v>234</v>
      </c>
      <c r="M159" s="105">
        <v>450</v>
      </c>
      <c r="N159" s="105">
        <f>M159+N158</f>
        <v>850</v>
      </c>
      <c r="O159" s="124"/>
      <c r="P159" s="124"/>
      <c r="Q159" s="105"/>
      <c r="R159" s="105"/>
      <c r="S159" s="105"/>
      <c r="U159" s="105" t="s">
        <v>218</v>
      </c>
      <c r="V159" s="105">
        <v>40</v>
      </c>
      <c r="W159" s="105">
        <f>V159</f>
        <v>40</v>
      </c>
      <c r="X159" s="124"/>
      <c r="Y159" s="105"/>
      <c r="Z159" s="105"/>
      <c r="AA159" s="105"/>
      <c r="AB159" s="124"/>
      <c r="AC159" s="105"/>
      <c r="AD159" s="105"/>
      <c r="AE159" s="105"/>
      <c r="AG159" s="105"/>
      <c r="AH159" s="105">
        <v>55</v>
      </c>
      <c r="AI159" s="105">
        <f t="shared" si="34"/>
        <v>325</v>
      </c>
    </row>
    <row r="160" spans="1:35" ht="12.75" hidden="1" customHeight="1" x14ac:dyDescent="0.2">
      <c r="A160" s="105"/>
      <c r="B160" s="105">
        <v>22</v>
      </c>
      <c r="D160" s="127" t="s">
        <v>45</v>
      </c>
      <c r="E160" s="111">
        <v>84</v>
      </c>
      <c r="F160" s="111">
        <f>E160</f>
        <v>84</v>
      </c>
      <c r="H160" s="105"/>
      <c r="I160" s="105">
        <v>120</v>
      </c>
      <c r="J160" s="111">
        <f>I160+J159</f>
        <v>480</v>
      </c>
      <c r="L160" s="105" t="s">
        <v>235</v>
      </c>
      <c r="M160" s="105">
        <v>450</v>
      </c>
      <c r="N160" s="105">
        <f>M160+N159</f>
        <v>1300</v>
      </c>
      <c r="O160" s="124"/>
      <c r="P160" s="124"/>
      <c r="Q160" s="105"/>
      <c r="R160" s="105"/>
      <c r="S160" s="105"/>
      <c r="U160" s="105"/>
      <c r="V160" s="105">
        <v>40</v>
      </c>
      <c r="W160" s="105">
        <f>V160+W159</f>
        <v>80</v>
      </c>
      <c r="X160" s="124"/>
      <c r="Y160" s="105"/>
      <c r="Z160" s="105"/>
      <c r="AA160" s="105"/>
      <c r="AB160" s="124"/>
      <c r="AC160" s="105"/>
      <c r="AD160" s="105"/>
      <c r="AE160" s="105"/>
      <c r="AG160" s="105"/>
      <c r="AH160" s="105">
        <v>55</v>
      </c>
      <c r="AI160" s="105">
        <f t="shared" si="34"/>
        <v>380</v>
      </c>
    </row>
    <row r="161" spans="1:35" ht="12.75" hidden="1" customHeight="1" x14ac:dyDescent="0.2">
      <c r="A161" s="106"/>
      <c r="B161" s="105">
        <v>23</v>
      </c>
      <c r="D161" s="127" t="s">
        <v>28</v>
      </c>
      <c r="E161" s="111">
        <f>8*7</f>
        <v>56</v>
      </c>
      <c r="F161" s="111">
        <f>E161</f>
        <v>56</v>
      </c>
      <c r="H161" s="105" t="s">
        <v>20</v>
      </c>
      <c r="I161" s="105">
        <v>144</v>
      </c>
      <c r="J161" s="111">
        <f>I161</f>
        <v>144</v>
      </c>
      <c r="L161" s="105"/>
      <c r="M161" s="105"/>
      <c r="N161" s="105"/>
      <c r="O161" s="124"/>
      <c r="P161" s="124"/>
      <c r="Q161" s="105"/>
      <c r="R161" s="105"/>
      <c r="S161" s="105"/>
      <c r="U161" s="105"/>
      <c r="V161" s="105"/>
      <c r="W161" s="107"/>
      <c r="X161" s="124"/>
      <c r="Y161" s="105"/>
      <c r="Z161" s="105"/>
      <c r="AA161" s="105"/>
      <c r="AB161" s="124"/>
      <c r="AC161" s="105"/>
      <c r="AD161" s="105"/>
      <c r="AE161" s="105"/>
      <c r="AG161" s="105"/>
      <c r="AH161" s="105"/>
      <c r="AI161" s="105"/>
    </row>
    <row r="162" spans="1:35" ht="12.75" hidden="1" customHeight="1" x14ac:dyDescent="0.2">
      <c r="A162" s="105"/>
      <c r="B162" s="105">
        <v>24</v>
      </c>
      <c r="D162" s="127"/>
      <c r="E162" s="111">
        <v>24</v>
      </c>
      <c r="F162" s="111">
        <f>E162+F161</f>
        <v>80</v>
      </c>
      <c r="H162" s="105"/>
      <c r="I162" s="105">
        <v>144</v>
      </c>
      <c r="J162" s="111">
        <f>I162+J161</f>
        <v>288</v>
      </c>
      <c r="L162" s="105"/>
      <c r="M162" s="105"/>
      <c r="N162" s="105"/>
      <c r="O162" s="124"/>
      <c r="P162" s="124"/>
      <c r="Q162" s="105"/>
      <c r="R162" s="105"/>
      <c r="S162" s="105"/>
      <c r="U162" s="105"/>
      <c r="V162" s="105"/>
      <c r="W162" s="107"/>
      <c r="X162" s="124"/>
      <c r="Y162" s="105"/>
      <c r="Z162" s="105"/>
      <c r="AA162" s="105"/>
      <c r="AB162" s="124"/>
      <c r="AC162" s="105"/>
      <c r="AD162" s="105"/>
      <c r="AE162" s="105"/>
      <c r="AG162" s="105"/>
      <c r="AH162" s="105"/>
      <c r="AI162" s="107"/>
    </row>
    <row r="163" spans="1:35" ht="12.75" hidden="1" customHeight="1" x14ac:dyDescent="0.2">
      <c r="A163" s="105"/>
      <c r="B163" s="105">
        <v>25</v>
      </c>
      <c r="D163" s="127"/>
      <c r="E163" s="111"/>
      <c r="F163" s="111"/>
      <c r="H163" s="105"/>
      <c r="I163" s="105">
        <v>144</v>
      </c>
      <c r="J163" s="128">
        <f>I163+J162</f>
        <v>432</v>
      </c>
      <c r="L163" s="105"/>
      <c r="M163" s="105"/>
      <c r="N163" s="105"/>
      <c r="O163" s="124"/>
      <c r="P163" s="100"/>
      <c r="Q163" s="105"/>
      <c r="R163" s="105"/>
      <c r="S163" s="105"/>
      <c r="U163" s="105"/>
      <c r="V163" s="105"/>
      <c r="W163" s="105"/>
      <c r="X163" s="124"/>
      <c r="Y163" s="105"/>
      <c r="Z163" s="105"/>
      <c r="AA163" s="105"/>
      <c r="AB163" s="124"/>
      <c r="AC163" s="105"/>
      <c r="AD163" s="105"/>
      <c r="AE163" s="105"/>
      <c r="AG163" s="105"/>
      <c r="AH163" s="105"/>
      <c r="AI163" s="107"/>
    </row>
    <row r="164" spans="1:35" ht="12.75" hidden="1" customHeight="1" x14ac:dyDescent="0.2">
      <c r="A164" s="105"/>
      <c r="B164" s="105">
        <v>26</v>
      </c>
      <c r="D164" s="127" t="s">
        <v>236</v>
      </c>
      <c r="E164" s="111">
        <v>56</v>
      </c>
      <c r="F164" s="111">
        <f>E164</f>
        <v>56</v>
      </c>
      <c r="H164" s="105"/>
      <c r="I164" s="105"/>
      <c r="J164" s="111"/>
      <c r="L164" s="105"/>
      <c r="M164" s="105"/>
      <c r="N164" s="105"/>
      <c r="O164" s="124"/>
      <c r="P164" s="124"/>
      <c r="Q164" s="105"/>
      <c r="R164" s="105"/>
      <c r="S164" s="105"/>
      <c r="U164" s="105"/>
      <c r="V164" s="105"/>
      <c r="W164" s="105"/>
      <c r="X164" s="124"/>
      <c r="Y164" s="105"/>
      <c r="Z164" s="105"/>
      <c r="AA164" s="105"/>
      <c r="AB164" s="124"/>
      <c r="AC164" s="105"/>
      <c r="AD164" s="105"/>
      <c r="AE164" s="105"/>
      <c r="AG164" s="105"/>
      <c r="AH164" s="105"/>
      <c r="AI164" s="105"/>
    </row>
    <row r="165" spans="1:35" ht="12.75" hidden="1" customHeight="1" x14ac:dyDescent="0.2">
      <c r="A165" s="105"/>
      <c r="B165" s="105">
        <v>27</v>
      </c>
      <c r="D165" s="125" t="s">
        <v>226</v>
      </c>
      <c r="E165" s="111">
        <v>56</v>
      </c>
      <c r="F165" s="111">
        <f>E165+F164</f>
        <v>112</v>
      </c>
      <c r="H165" s="105" t="s">
        <v>148</v>
      </c>
      <c r="I165" s="105">
        <v>100</v>
      </c>
      <c r="J165" s="111">
        <f>I165</f>
        <v>100</v>
      </c>
      <c r="L165" s="105"/>
      <c r="M165" s="105"/>
      <c r="N165" s="105"/>
      <c r="O165" s="105"/>
      <c r="P165" s="124"/>
      <c r="Q165" s="105"/>
      <c r="R165" s="105"/>
      <c r="S165" s="105"/>
      <c r="U165" s="105"/>
      <c r="V165" s="105"/>
      <c r="W165" s="105"/>
      <c r="X165" s="124"/>
      <c r="Y165" s="105"/>
      <c r="Z165" s="105"/>
      <c r="AA165" s="105"/>
      <c r="AB165" s="124"/>
      <c r="AC165" s="105"/>
      <c r="AD165" s="105"/>
      <c r="AE165" s="105"/>
      <c r="AG165" s="105"/>
      <c r="AH165" s="105"/>
      <c r="AI165" s="107"/>
    </row>
    <row r="166" spans="1:35" ht="12.75" hidden="1" customHeight="1" x14ac:dyDescent="0.2">
      <c r="A166" s="105"/>
      <c r="B166" s="105">
        <v>28</v>
      </c>
      <c r="D166" s="127"/>
      <c r="E166" s="111">
        <v>56</v>
      </c>
      <c r="F166" s="111">
        <f>E166+F165</f>
        <v>168</v>
      </c>
      <c r="H166" s="105"/>
      <c r="I166" s="105">
        <v>180</v>
      </c>
      <c r="J166" s="128">
        <f>I166+J165</f>
        <v>280</v>
      </c>
      <c r="L166" s="105"/>
      <c r="M166" s="105"/>
      <c r="N166" s="111"/>
      <c r="O166" s="124"/>
      <c r="P166" s="124"/>
      <c r="Q166" s="105"/>
      <c r="R166" s="105"/>
      <c r="S166" s="105"/>
      <c r="U166" s="132"/>
      <c r="V166" s="132"/>
      <c r="W166" s="107"/>
      <c r="X166" s="100"/>
      <c r="Y166" s="105"/>
      <c r="Z166" s="105"/>
      <c r="AA166" s="107"/>
      <c r="AB166" s="124"/>
      <c r="AC166" s="105"/>
      <c r="AD166" s="105"/>
      <c r="AE166" s="107"/>
      <c r="AG166" s="105"/>
      <c r="AH166" s="105"/>
      <c r="AI166" s="105"/>
    </row>
    <row r="167" spans="1:35" ht="12.75" hidden="1" customHeight="1" x14ac:dyDescent="0.2">
      <c r="E167" s="103"/>
      <c r="G167" s="103"/>
      <c r="N167" s="103"/>
    </row>
    <row r="168" spans="1:35" ht="12.75" hidden="1" customHeight="1" x14ac:dyDescent="0.2">
      <c r="A168" s="104" t="s">
        <v>173</v>
      </c>
      <c r="B168" s="105">
        <v>1</v>
      </c>
      <c r="D168" s="127"/>
      <c r="E168" s="111"/>
      <c r="F168" s="111"/>
      <c r="H168" s="105"/>
      <c r="I168" s="105"/>
      <c r="J168" s="111"/>
      <c r="L168" s="105"/>
      <c r="M168" s="105"/>
      <c r="N168" s="111"/>
      <c r="O168" s="124"/>
      <c r="P168" s="124"/>
      <c r="Q168" s="105"/>
      <c r="R168" s="105"/>
      <c r="S168" s="105"/>
      <c r="U168" s="105" t="s">
        <v>208</v>
      </c>
      <c r="V168" s="105">
        <v>40</v>
      </c>
      <c r="W168" s="105">
        <f>V168</f>
        <v>40</v>
      </c>
      <c r="X168" s="124"/>
      <c r="Y168" s="105"/>
      <c r="Z168" s="105"/>
      <c r="AA168" s="105"/>
      <c r="AB168" s="124"/>
      <c r="AC168" s="105" t="s">
        <v>222</v>
      </c>
      <c r="AD168" s="105">
        <v>50</v>
      </c>
      <c r="AE168" s="105">
        <f>AD168</f>
        <v>50</v>
      </c>
      <c r="AG168" s="105"/>
      <c r="AH168" s="105"/>
      <c r="AI168" s="105"/>
    </row>
    <row r="169" spans="1:35" ht="12.75" hidden="1" customHeight="1" x14ac:dyDescent="0.2">
      <c r="A169" s="104"/>
      <c r="B169" s="105">
        <v>2</v>
      </c>
      <c r="D169" s="125"/>
      <c r="E169" s="111"/>
      <c r="F169" s="111"/>
      <c r="G169" s="103"/>
      <c r="H169" s="105"/>
      <c r="I169" s="105"/>
      <c r="J169" s="111"/>
      <c r="L169" s="105"/>
      <c r="M169" s="105"/>
      <c r="N169" s="111"/>
      <c r="O169" s="124"/>
      <c r="P169" s="124"/>
      <c r="Q169" s="105"/>
      <c r="R169" s="105"/>
      <c r="S169" s="105"/>
      <c r="U169" s="105"/>
      <c r="V169" s="105">
        <v>40</v>
      </c>
      <c r="W169" s="111">
        <f t="shared" ref="W169:W182" si="35">V169+W168</f>
        <v>80</v>
      </c>
      <c r="X169" s="124"/>
      <c r="Y169" s="105"/>
      <c r="Z169" s="105"/>
      <c r="AA169" s="105"/>
      <c r="AB169" s="124"/>
      <c r="AC169" s="105"/>
      <c r="AD169" s="105">
        <v>50</v>
      </c>
      <c r="AE169" s="105">
        <f>AD169+AE168</f>
        <v>100</v>
      </c>
      <c r="AG169" s="105"/>
      <c r="AH169" s="105"/>
      <c r="AI169" s="105"/>
    </row>
    <row r="170" spans="1:35" ht="12.75" hidden="1" customHeight="1" x14ac:dyDescent="0.2">
      <c r="A170" s="106"/>
      <c r="B170" s="105">
        <v>3</v>
      </c>
      <c r="D170" s="127"/>
      <c r="E170" s="111"/>
      <c r="F170" s="111"/>
      <c r="H170" s="105"/>
      <c r="I170" s="105"/>
      <c r="J170" s="111"/>
      <c r="L170" s="105"/>
      <c r="M170" s="105"/>
      <c r="N170" s="128"/>
      <c r="O170" s="124"/>
      <c r="P170" s="124"/>
      <c r="Q170" s="105"/>
      <c r="R170" s="105"/>
      <c r="S170" s="105"/>
      <c r="U170" s="105"/>
      <c r="V170" s="105">
        <v>40</v>
      </c>
      <c r="W170" s="111">
        <f t="shared" si="35"/>
        <v>120</v>
      </c>
      <c r="X170" s="100"/>
      <c r="Y170" s="105"/>
      <c r="Z170" s="105"/>
      <c r="AA170" s="105"/>
      <c r="AB170" s="124"/>
      <c r="AC170" s="105"/>
      <c r="AD170" s="105">
        <v>50</v>
      </c>
      <c r="AE170" s="105">
        <f>AD170+AE169</f>
        <v>150</v>
      </c>
      <c r="AG170" s="105"/>
      <c r="AH170" s="105"/>
      <c r="AI170" s="105"/>
    </row>
    <row r="171" spans="1:35" ht="12.75" hidden="1" customHeight="1" x14ac:dyDescent="0.2">
      <c r="A171" s="106"/>
      <c r="B171" s="105">
        <v>4</v>
      </c>
      <c r="D171" s="127"/>
      <c r="E171" s="111"/>
      <c r="F171" s="128"/>
      <c r="H171" s="105" t="s">
        <v>148</v>
      </c>
      <c r="I171" s="105">
        <v>100</v>
      </c>
      <c r="J171" s="111">
        <f t="shared" ref="J171:J176" si="36">I171+J170</f>
        <v>100</v>
      </c>
      <c r="L171" s="105"/>
      <c r="M171" s="105"/>
      <c r="N171" s="111"/>
      <c r="O171" s="124"/>
      <c r="P171" s="124"/>
      <c r="Q171" s="105"/>
      <c r="R171" s="105"/>
      <c r="S171" s="105"/>
      <c r="U171" s="105"/>
      <c r="V171" s="105">
        <v>40</v>
      </c>
      <c r="W171" s="111">
        <f t="shared" si="35"/>
        <v>160</v>
      </c>
      <c r="X171" s="124"/>
      <c r="Y171" s="105"/>
      <c r="Z171" s="105"/>
      <c r="AA171" s="105"/>
      <c r="AB171" s="124"/>
      <c r="AC171" s="105"/>
      <c r="AD171" s="105">
        <v>50</v>
      </c>
      <c r="AE171" s="105">
        <f>AD171+AE170</f>
        <v>200</v>
      </c>
      <c r="AG171" s="105"/>
      <c r="AH171" s="105"/>
      <c r="AI171" s="105"/>
    </row>
    <row r="172" spans="1:35" ht="12.75" hidden="1" customHeight="1" x14ac:dyDescent="0.2">
      <c r="A172" s="106"/>
      <c r="B172" s="105">
        <v>5</v>
      </c>
      <c r="D172" s="127" t="s">
        <v>236</v>
      </c>
      <c r="E172" s="111">
        <v>56</v>
      </c>
      <c r="F172" s="111">
        <f>E172</f>
        <v>56</v>
      </c>
      <c r="H172" s="105"/>
      <c r="I172" s="105">
        <v>180</v>
      </c>
      <c r="J172" s="111">
        <f t="shared" si="36"/>
        <v>280</v>
      </c>
      <c r="L172" s="105"/>
      <c r="M172" s="105"/>
      <c r="N172" s="111"/>
      <c r="O172" s="124"/>
      <c r="P172" s="124"/>
      <c r="Q172" s="105"/>
      <c r="R172" s="105"/>
      <c r="S172" s="105"/>
      <c r="U172" s="105"/>
      <c r="V172" s="105">
        <v>40</v>
      </c>
      <c r="W172" s="111">
        <f t="shared" si="35"/>
        <v>200</v>
      </c>
      <c r="X172" s="124"/>
      <c r="Y172" s="105"/>
      <c r="Z172" s="105"/>
      <c r="AA172" s="105"/>
      <c r="AB172" s="124"/>
      <c r="AC172" s="105"/>
      <c r="AD172" s="105">
        <v>50</v>
      </c>
      <c r="AE172" s="105">
        <f>AD172+AE171</f>
        <v>250</v>
      </c>
      <c r="AG172" s="105" t="s">
        <v>52</v>
      </c>
      <c r="AH172" s="105">
        <v>55</v>
      </c>
      <c r="AI172" s="105">
        <f t="shared" ref="AI172:AI188" si="37">AH172+AI171</f>
        <v>55</v>
      </c>
    </row>
    <row r="173" spans="1:35" ht="12.75" hidden="1" customHeight="1" x14ac:dyDescent="0.2">
      <c r="A173" s="106"/>
      <c r="B173" s="105">
        <v>6</v>
      </c>
      <c r="D173" s="125" t="s">
        <v>226</v>
      </c>
      <c r="E173" s="111">
        <v>56</v>
      </c>
      <c r="F173" s="111">
        <f t="shared" ref="F173:F178" si="38">E173+F172</f>
        <v>112</v>
      </c>
      <c r="H173" s="105"/>
      <c r="I173" s="105">
        <v>180</v>
      </c>
      <c r="J173" s="111">
        <f t="shared" si="36"/>
        <v>460</v>
      </c>
      <c r="L173" s="105"/>
      <c r="M173" s="105"/>
      <c r="N173" s="111"/>
      <c r="O173" s="124"/>
      <c r="P173" s="124"/>
      <c r="Q173" s="105"/>
      <c r="R173" s="105"/>
      <c r="S173" s="105"/>
      <c r="U173" s="105"/>
      <c r="V173" s="105">
        <v>40</v>
      </c>
      <c r="W173" s="111">
        <f t="shared" si="35"/>
        <v>240</v>
      </c>
      <c r="X173" s="124"/>
      <c r="Y173" s="105"/>
      <c r="Z173" s="105"/>
      <c r="AA173" s="105"/>
      <c r="AB173" s="124"/>
      <c r="AC173" s="105"/>
      <c r="AD173" s="105">
        <v>50</v>
      </c>
      <c r="AE173" s="105">
        <f>AD173+AE172</f>
        <v>300</v>
      </c>
      <c r="AG173" s="105"/>
      <c r="AH173" s="105">
        <v>55</v>
      </c>
      <c r="AI173" s="105">
        <f t="shared" si="37"/>
        <v>110</v>
      </c>
    </row>
    <row r="174" spans="1:35" ht="12.75" hidden="1" customHeight="1" x14ac:dyDescent="0.2">
      <c r="A174" s="106"/>
      <c r="B174" s="105">
        <v>7</v>
      </c>
      <c r="D174" s="127"/>
      <c r="E174" s="111">
        <v>56</v>
      </c>
      <c r="F174" s="111">
        <f t="shared" si="38"/>
        <v>168</v>
      </c>
      <c r="H174" s="105"/>
      <c r="I174" s="105">
        <v>180</v>
      </c>
      <c r="J174" s="111">
        <f t="shared" si="36"/>
        <v>640</v>
      </c>
      <c r="L174" s="105" t="s">
        <v>20</v>
      </c>
      <c r="M174" s="105">
        <v>100</v>
      </c>
      <c r="N174" s="111">
        <f>M174+N173</f>
        <v>100</v>
      </c>
      <c r="O174" s="124"/>
      <c r="P174" s="124"/>
      <c r="Q174" s="105"/>
      <c r="R174" s="105"/>
      <c r="S174" s="105"/>
      <c r="U174" s="105"/>
      <c r="V174" s="105">
        <v>40</v>
      </c>
      <c r="W174" s="111">
        <f t="shared" si="35"/>
        <v>280</v>
      </c>
      <c r="X174" s="124"/>
      <c r="Y174" s="105"/>
      <c r="Z174" s="105"/>
      <c r="AA174" s="105"/>
      <c r="AB174" s="124"/>
      <c r="AC174" s="105"/>
      <c r="AD174" s="105"/>
      <c r="AE174" s="105"/>
      <c r="AG174" s="105"/>
      <c r="AH174" s="105">
        <v>55</v>
      </c>
      <c r="AI174" s="105">
        <f t="shared" si="37"/>
        <v>165</v>
      </c>
    </row>
    <row r="175" spans="1:35" ht="12.75" hidden="1" customHeight="1" x14ac:dyDescent="0.2">
      <c r="A175" s="106"/>
      <c r="B175" s="105">
        <v>8</v>
      </c>
      <c r="D175" s="127"/>
      <c r="E175" s="111">
        <v>56</v>
      </c>
      <c r="F175" s="111">
        <f t="shared" si="38"/>
        <v>224</v>
      </c>
      <c r="H175" s="105"/>
      <c r="I175" s="105">
        <v>180</v>
      </c>
      <c r="J175" s="111">
        <f t="shared" si="36"/>
        <v>820</v>
      </c>
      <c r="L175" s="105"/>
      <c r="M175" s="105">
        <v>300</v>
      </c>
      <c r="N175" s="111">
        <f>M175+N174</f>
        <v>400</v>
      </c>
      <c r="O175" s="124"/>
      <c r="P175" s="100"/>
      <c r="Q175" s="105"/>
      <c r="R175" s="105"/>
      <c r="S175" s="105"/>
      <c r="U175" s="105"/>
      <c r="V175" s="105">
        <v>40</v>
      </c>
      <c r="W175" s="111">
        <f t="shared" si="35"/>
        <v>320</v>
      </c>
      <c r="X175" s="124"/>
      <c r="Y175" s="105"/>
      <c r="Z175" s="105"/>
      <c r="AA175" s="105"/>
      <c r="AB175" s="124"/>
      <c r="AC175" s="105"/>
      <c r="AD175" s="105"/>
      <c r="AE175" s="105"/>
      <c r="AG175" s="105"/>
      <c r="AH175" s="105">
        <v>55</v>
      </c>
      <c r="AI175" s="105">
        <f t="shared" si="37"/>
        <v>220</v>
      </c>
    </row>
    <row r="176" spans="1:35" ht="12.75" hidden="1" customHeight="1" x14ac:dyDescent="0.2">
      <c r="A176" s="105"/>
      <c r="B176" s="105">
        <v>9</v>
      </c>
      <c r="D176" s="125"/>
      <c r="E176" s="111">
        <v>56</v>
      </c>
      <c r="F176" s="111">
        <f t="shared" si="38"/>
        <v>280</v>
      </c>
      <c r="H176" s="105"/>
      <c r="I176" s="105">
        <v>180</v>
      </c>
      <c r="J176" s="128">
        <f t="shared" si="36"/>
        <v>1000</v>
      </c>
      <c r="L176" s="105"/>
      <c r="M176" s="105">
        <v>200</v>
      </c>
      <c r="N176" s="128">
        <f>M176+N175</f>
        <v>600</v>
      </c>
      <c r="O176" s="124"/>
      <c r="P176" s="124"/>
      <c r="Q176" s="105"/>
      <c r="R176" s="105"/>
      <c r="S176" s="105"/>
      <c r="U176" s="105"/>
      <c r="V176" s="105">
        <v>40</v>
      </c>
      <c r="W176" s="111">
        <f t="shared" si="35"/>
        <v>360</v>
      </c>
      <c r="X176" s="124"/>
      <c r="Y176" s="105"/>
      <c r="Z176" s="105"/>
      <c r="AA176" s="105"/>
      <c r="AB176" s="124"/>
      <c r="AC176" s="105"/>
      <c r="AD176" s="105"/>
      <c r="AE176" s="105"/>
      <c r="AG176" s="105"/>
      <c r="AH176" s="105">
        <v>55</v>
      </c>
      <c r="AI176" s="105">
        <f t="shared" si="37"/>
        <v>275</v>
      </c>
    </row>
    <row r="177" spans="1:35" ht="12.75" hidden="1" customHeight="1" x14ac:dyDescent="0.2">
      <c r="A177" s="105"/>
      <c r="B177" s="105">
        <v>10</v>
      </c>
      <c r="D177" s="127"/>
      <c r="E177" s="111">
        <v>56</v>
      </c>
      <c r="F177" s="111">
        <f t="shared" si="38"/>
        <v>336</v>
      </c>
      <c r="H177" s="105"/>
      <c r="I177" s="105"/>
      <c r="J177" s="111"/>
      <c r="L177" s="105"/>
      <c r="M177" s="105"/>
      <c r="N177" s="111"/>
      <c r="O177" s="124"/>
      <c r="P177" s="124"/>
      <c r="Q177" s="105"/>
      <c r="R177" s="105"/>
      <c r="S177" s="105"/>
      <c r="U177" s="105"/>
      <c r="V177" s="105">
        <v>40</v>
      </c>
      <c r="W177" s="111">
        <f t="shared" si="35"/>
        <v>400</v>
      </c>
      <c r="X177" s="124"/>
      <c r="Y177" s="105"/>
      <c r="Z177" s="105"/>
      <c r="AA177" s="105"/>
      <c r="AB177" s="124"/>
      <c r="AC177" s="105"/>
      <c r="AD177" s="105"/>
      <c r="AE177" s="105"/>
      <c r="AG177" s="105"/>
      <c r="AH177" s="105">
        <v>55</v>
      </c>
      <c r="AI177" s="105">
        <f t="shared" si="37"/>
        <v>330</v>
      </c>
    </row>
    <row r="178" spans="1:35" ht="12.75" hidden="1" customHeight="1" x14ac:dyDescent="0.2">
      <c r="A178" s="105"/>
      <c r="B178" s="105">
        <v>11</v>
      </c>
      <c r="D178" s="127"/>
      <c r="E178" s="111">
        <v>56</v>
      </c>
      <c r="F178" s="128">
        <f t="shared" si="38"/>
        <v>392</v>
      </c>
      <c r="H178" s="105" t="s">
        <v>20</v>
      </c>
      <c r="I178" s="105">
        <v>144</v>
      </c>
      <c r="J178" s="111">
        <f t="shared" ref="J178:J187" si="39">I178+J177</f>
        <v>144</v>
      </c>
      <c r="L178" s="105"/>
      <c r="M178" s="105"/>
      <c r="N178" s="111"/>
      <c r="O178" s="124"/>
      <c r="P178" s="124"/>
      <c r="Q178" s="105"/>
      <c r="R178" s="105"/>
      <c r="S178" s="105"/>
      <c r="U178" s="105"/>
      <c r="V178" s="105">
        <v>40</v>
      </c>
      <c r="W178" s="111">
        <f t="shared" si="35"/>
        <v>440</v>
      </c>
      <c r="X178" s="124"/>
      <c r="Y178" s="105"/>
      <c r="Z178" s="105"/>
      <c r="AA178" s="107"/>
      <c r="AB178" s="124"/>
      <c r="AC178" s="105"/>
      <c r="AD178" s="105"/>
      <c r="AE178" s="105"/>
      <c r="AG178" s="105"/>
      <c r="AH178" s="105">
        <v>55</v>
      </c>
      <c r="AI178" s="105">
        <f t="shared" si="37"/>
        <v>385</v>
      </c>
    </row>
    <row r="179" spans="1:35" ht="12.75" hidden="1" customHeight="1" x14ac:dyDescent="0.2">
      <c r="A179" s="105"/>
      <c r="B179" s="105">
        <v>12</v>
      </c>
      <c r="D179" s="127"/>
      <c r="E179" s="127"/>
      <c r="F179" s="127"/>
      <c r="H179" s="134"/>
      <c r="I179" s="105">
        <v>144</v>
      </c>
      <c r="J179" s="111">
        <f t="shared" si="39"/>
        <v>288</v>
      </c>
      <c r="L179" s="105"/>
      <c r="M179" s="105"/>
      <c r="N179" s="111"/>
      <c r="O179" s="124"/>
      <c r="P179" s="124"/>
      <c r="Q179" s="105"/>
      <c r="R179" s="105"/>
      <c r="S179" s="105"/>
      <c r="U179" s="105"/>
      <c r="V179" s="105">
        <v>40</v>
      </c>
      <c r="W179" s="111">
        <f t="shared" si="35"/>
        <v>480</v>
      </c>
      <c r="X179" s="124"/>
      <c r="Y179" s="105"/>
      <c r="Z179" s="105"/>
      <c r="AA179" s="105"/>
      <c r="AB179" s="124"/>
      <c r="AC179" s="105"/>
      <c r="AD179" s="105"/>
      <c r="AE179" s="105"/>
      <c r="AG179" s="105"/>
      <c r="AH179" s="105">
        <v>55</v>
      </c>
      <c r="AI179" s="105">
        <f t="shared" si="37"/>
        <v>440</v>
      </c>
    </row>
    <row r="180" spans="1:35" ht="12.75" hidden="1" customHeight="1" x14ac:dyDescent="0.2">
      <c r="A180" s="105"/>
      <c r="B180" s="105">
        <v>13</v>
      </c>
      <c r="D180" s="127"/>
      <c r="E180" s="127"/>
      <c r="F180" s="127"/>
      <c r="H180" s="105"/>
      <c r="I180" s="105">
        <v>144</v>
      </c>
      <c r="J180" s="111">
        <f t="shared" si="39"/>
        <v>432</v>
      </c>
      <c r="L180" s="105"/>
      <c r="M180" s="105"/>
      <c r="N180" s="111"/>
      <c r="O180" s="124"/>
      <c r="P180" s="124"/>
      <c r="Q180" s="105"/>
      <c r="R180" s="105"/>
      <c r="S180" s="105"/>
      <c r="U180" s="105"/>
      <c r="V180" s="105">
        <v>40</v>
      </c>
      <c r="W180" s="111">
        <f t="shared" si="35"/>
        <v>520</v>
      </c>
      <c r="X180" s="124"/>
      <c r="Y180" s="105"/>
      <c r="Z180" s="105"/>
      <c r="AA180" s="105"/>
      <c r="AB180" s="129"/>
      <c r="AC180" s="105"/>
      <c r="AD180" s="105"/>
      <c r="AE180" s="105"/>
      <c r="AG180" s="105"/>
      <c r="AH180" s="105">
        <v>55</v>
      </c>
      <c r="AI180" s="105">
        <f t="shared" si="37"/>
        <v>495</v>
      </c>
    </row>
    <row r="181" spans="1:35" ht="12.75" hidden="1" customHeight="1" x14ac:dyDescent="0.2">
      <c r="A181" s="105"/>
      <c r="B181" s="105">
        <v>14</v>
      </c>
      <c r="D181" s="125"/>
      <c r="E181" s="125"/>
      <c r="F181" s="125"/>
      <c r="H181" s="105"/>
      <c r="I181" s="105">
        <v>144</v>
      </c>
      <c r="J181" s="111">
        <f t="shared" si="39"/>
        <v>576</v>
      </c>
      <c r="L181" s="105" t="s">
        <v>237</v>
      </c>
      <c r="M181" s="105">
        <v>200</v>
      </c>
      <c r="N181" s="111">
        <f>M181</f>
        <v>200</v>
      </c>
      <c r="O181" s="124"/>
      <c r="P181" s="100"/>
      <c r="Q181" s="105"/>
      <c r="R181" s="105"/>
      <c r="S181" s="105"/>
      <c r="U181" s="105"/>
      <c r="V181" s="105">
        <v>40</v>
      </c>
      <c r="W181" s="111">
        <f t="shared" si="35"/>
        <v>560</v>
      </c>
      <c r="X181" s="124"/>
      <c r="Y181" s="105"/>
      <c r="Z181" s="105"/>
      <c r="AA181" s="105"/>
      <c r="AB181" s="124"/>
      <c r="AC181" s="105"/>
      <c r="AD181" s="105"/>
      <c r="AE181" s="105"/>
      <c r="AG181" s="105"/>
      <c r="AH181" s="105">
        <v>55</v>
      </c>
      <c r="AI181" s="105">
        <f t="shared" si="37"/>
        <v>550</v>
      </c>
    </row>
    <row r="182" spans="1:35" ht="12.75" hidden="1" customHeight="1" x14ac:dyDescent="0.2">
      <c r="A182" s="105"/>
      <c r="B182" s="105">
        <v>15</v>
      </c>
      <c r="D182" s="135"/>
      <c r="E182" s="111"/>
      <c r="F182" s="111"/>
      <c r="H182" s="134"/>
      <c r="I182" s="105">
        <v>144</v>
      </c>
      <c r="J182" s="111">
        <f t="shared" si="39"/>
        <v>720</v>
      </c>
      <c r="L182" s="105"/>
      <c r="M182" s="105">
        <v>500</v>
      </c>
      <c r="N182" s="111">
        <f t="shared" ref="N182:N190" si="40">M182+N181</f>
        <v>700</v>
      </c>
      <c r="O182" s="124"/>
      <c r="P182" s="100"/>
      <c r="Q182" s="105"/>
      <c r="R182" s="105"/>
      <c r="S182" s="105"/>
      <c r="U182" s="105"/>
      <c r="V182" s="105">
        <v>40</v>
      </c>
      <c r="W182" s="128">
        <f t="shared" si="35"/>
        <v>600</v>
      </c>
      <c r="X182" s="100"/>
      <c r="Y182" s="105"/>
      <c r="Z182" s="105"/>
      <c r="AA182" s="105"/>
      <c r="AB182" s="124"/>
      <c r="AC182" s="105"/>
      <c r="AD182" s="105"/>
      <c r="AE182" s="105"/>
      <c r="AG182" s="105"/>
      <c r="AH182" s="105"/>
      <c r="AI182" s="105">
        <f t="shared" si="37"/>
        <v>550</v>
      </c>
    </row>
    <row r="183" spans="1:35" ht="12.75" hidden="1" customHeight="1" x14ac:dyDescent="0.2">
      <c r="A183" s="105"/>
      <c r="B183" s="105">
        <v>16</v>
      </c>
      <c r="D183" s="127"/>
      <c r="E183" s="111"/>
      <c r="F183" s="111"/>
      <c r="H183" s="105"/>
      <c r="I183" s="105">
        <v>144</v>
      </c>
      <c r="J183" s="111">
        <f t="shared" si="39"/>
        <v>864</v>
      </c>
      <c r="L183" s="105"/>
      <c r="M183" s="105">
        <v>500</v>
      </c>
      <c r="N183" s="111">
        <f t="shared" si="40"/>
        <v>1200</v>
      </c>
      <c r="O183" s="124"/>
      <c r="P183" s="100"/>
      <c r="Q183" s="105"/>
      <c r="R183" s="105"/>
      <c r="S183" s="105"/>
      <c r="U183" s="105"/>
      <c r="V183" s="105"/>
      <c r="W183" s="111"/>
      <c r="X183" s="100"/>
      <c r="Y183" s="105"/>
      <c r="Z183" s="105"/>
      <c r="AA183" s="105"/>
      <c r="AB183" s="124"/>
      <c r="AC183" s="105"/>
      <c r="AD183" s="105"/>
      <c r="AE183" s="105"/>
      <c r="AG183" s="105"/>
      <c r="AH183" s="105">
        <v>55</v>
      </c>
      <c r="AI183" s="105">
        <f t="shared" si="37"/>
        <v>605</v>
      </c>
    </row>
    <row r="184" spans="1:35" ht="12.75" hidden="1" customHeight="1" x14ac:dyDescent="0.2">
      <c r="A184" s="105"/>
      <c r="B184" s="105">
        <v>17</v>
      </c>
      <c r="D184" s="127"/>
      <c r="E184" s="111"/>
      <c r="F184" s="111"/>
      <c r="H184" s="105"/>
      <c r="I184" s="105">
        <v>144</v>
      </c>
      <c r="J184" s="111">
        <f t="shared" si="39"/>
        <v>1008</v>
      </c>
      <c r="L184" s="105"/>
      <c r="M184" s="105">
        <v>500</v>
      </c>
      <c r="N184" s="111">
        <f t="shared" si="40"/>
        <v>1700</v>
      </c>
      <c r="O184" s="124"/>
      <c r="P184" s="124"/>
      <c r="Q184" s="105"/>
      <c r="R184" s="105"/>
      <c r="S184" s="105"/>
      <c r="U184" s="105" t="s">
        <v>226</v>
      </c>
      <c r="V184" s="105">
        <v>40</v>
      </c>
      <c r="W184" s="105">
        <f>V184</f>
        <v>40</v>
      </c>
      <c r="X184" s="124"/>
      <c r="Y184" s="105"/>
      <c r="Z184" s="105"/>
      <c r="AA184" s="105"/>
      <c r="AB184" s="124"/>
      <c r="AC184" s="105"/>
      <c r="AD184" s="105"/>
      <c r="AE184" s="105"/>
      <c r="AG184" s="105"/>
      <c r="AH184" s="105">
        <v>55</v>
      </c>
      <c r="AI184" s="105">
        <f t="shared" si="37"/>
        <v>660</v>
      </c>
    </row>
    <row r="185" spans="1:35" ht="12.75" hidden="1" customHeight="1" x14ac:dyDescent="0.2">
      <c r="A185" s="105"/>
      <c r="B185" s="105">
        <v>18</v>
      </c>
      <c r="D185" s="127"/>
      <c r="E185" s="111"/>
      <c r="F185" s="111"/>
      <c r="H185" s="105"/>
      <c r="I185" s="105">
        <v>144</v>
      </c>
      <c r="J185" s="111">
        <f t="shared" si="39"/>
        <v>1152</v>
      </c>
      <c r="K185" s="100"/>
      <c r="L185" s="105"/>
      <c r="M185" s="105">
        <v>500</v>
      </c>
      <c r="N185" s="111">
        <f t="shared" si="40"/>
        <v>2200</v>
      </c>
      <c r="O185" s="124"/>
      <c r="P185" s="124"/>
      <c r="Q185" s="105"/>
      <c r="R185" s="105"/>
      <c r="S185" s="105"/>
      <c r="U185" s="105"/>
      <c r="V185" s="105">
        <v>40</v>
      </c>
      <c r="W185" s="111">
        <f>V185+W184</f>
        <v>80</v>
      </c>
      <c r="X185" s="124"/>
      <c r="Y185" s="105"/>
      <c r="Z185" s="105"/>
      <c r="AA185" s="111"/>
      <c r="AB185" s="124"/>
      <c r="AC185" s="105"/>
      <c r="AD185" s="105"/>
      <c r="AE185" s="105"/>
      <c r="AG185" s="105"/>
      <c r="AH185" s="105">
        <v>55</v>
      </c>
      <c r="AI185" s="105">
        <f t="shared" si="37"/>
        <v>715</v>
      </c>
    </row>
    <row r="186" spans="1:35" ht="12.75" hidden="1" customHeight="1" x14ac:dyDescent="0.2">
      <c r="A186" s="105"/>
      <c r="B186" s="105">
        <v>19</v>
      </c>
      <c r="D186" s="127"/>
      <c r="E186" s="111"/>
      <c r="F186" s="111"/>
      <c r="H186" s="105"/>
      <c r="I186" s="105">
        <v>144</v>
      </c>
      <c r="J186" s="111">
        <f t="shared" si="39"/>
        <v>1296</v>
      </c>
      <c r="L186" s="105"/>
      <c r="M186" s="105">
        <v>500</v>
      </c>
      <c r="N186" s="111">
        <f t="shared" si="40"/>
        <v>2700</v>
      </c>
      <c r="O186" s="124"/>
      <c r="P186" s="124"/>
      <c r="Q186" s="105"/>
      <c r="R186" s="105"/>
      <c r="S186" s="105"/>
      <c r="U186" s="105"/>
      <c r="V186" s="105">
        <v>40</v>
      </c>
      <c r="W186" s="111">
        <f>V186+W185</f>
        <v>120</v>
      </c>
      <c r="X186" s="124"/>
      <c r="Y186" s="105"/>
      <c r="Z186" s="105"/>
      <c r="AA186" s="111"/>
      <c r="AB186" s="124"/>
      <c r="AC186" s="105"/>
      <c r="AD186" s="105"/>
      <c r="AE186" s="105"/>
      <c r="AG186" s="105"/>
      <c r="AH186" s="105">
        <v>55</v>
      </c>
      <c r="AI186" s="105">
        <f t="shared" si="37"/>
        <v>770</v>
      </c>
    </row>
    <row r="187" spans="1:35" ht="12.75" hidden="1" customHeight="1" x14ac:dyDescent="0.2">
      <c r="A187" s="105"/>
      <c r="B187" s="105">
        <v>20</v>
      </c>
      <c r="D187" s="127"/>
      <c r="E187" s="111"/>
      <c r="F187" s="111"/>
      <c r="H187" s="105"/>
      <c r="I187" s="105">
        <v>144</v>
      </c>
      <c r="J187" s="128">
        <f t="shared" si="39"/>
        <v>1440</v>
      </c>
      <c r="K187" s="100"/>
      <c r="L187" s="105"/>
      <c r="M187" s="105">
        <v>500</v>
      </c>
      <c r="N187" s="111">
        <f t="shared" si="40"/>
        <v>3200</v>
      </c>
      <c r="O187" s="124"/>
      <c r="P187" s="124"/>
      <c r="Q187" s="105"/>
      <c r="R187" s="105"/>
      <c r="S187" s="105"/>
      <c r="U187" s="105"/>
      <c r="V187" s="105">
        <v>40</v>
      </c>
      <c r="W187" s="111">
        <f>V187+W186</f>
        <v>160</v>
      </c>
      <c r="X187" s="100"/>
      <c r="Y187" s="105" t="s">
        <v>219</v>
      </c>
      <c r="Z187" s="105">
        <v>19</v>
      </c>
      <c r="AA187" s="111">
        <f t="shared" ref="AA187:AA198" si="41">Z187+AA186</f>
        <v>19</v>
      </c>
      <c r="AB187" s="124"/>
      <c r="AC187" s="105"/>
      <c r="AD187" s="105"/>
      <c r="AE187" s="105"/>
      <c r="AG187" s="105"/>
      <c r="AH187" s="105">
        <v>55</v>
      </c>
      <c r="AI187" s="105">
        <f t="shared" si="37"/>
        <v>825</v>
      </c>
    </row>
    <row r="188" spans="1:35" ht="12.75" hidden="1" customHeight="1" x14ac:dyDescent="0.2">
      <c r="A188" s="105"/>
      <c r="B188" s="105">
        <v>21</v>
      </c>
      <c r="D188" s="127"/>
      <c r="E188" s="111"/>
      <c r="F188" s="111"/>
      <c r="H188" s="105"/>
      <c r="I188" s="105"/>
      <c r="J188" s="111"/>
      <c r="L188" s="105"/>
      <c r="M188" s="105">
        <v>500</v>
      </c>
      <c r="N188" s="111">
        <f t="shared" si="40"/>
        <v>3700</v>
      </c>
      <c r="O188" s="124"/>
      <c r="P188" s="124"/>
      <c r="Q188" s="105"/>
      <c r="R188" s="105"/>
      <c r="S188" s="105"/>
      <c r="U188" s="105"/>
      <c r="V188" s="105">
        <v>40</v>
      </c>
      <c r="W188" s="111">
        <f>V188+W187</f>
        <v>200</v>
      </c>
      <c r="X188" s="124"/>
      <c r="Y188" s="105"/>
      <c r="Z188" s="105">
        <v>19</v>
      </c>
      <c r="AA188" s="111">
        <f t="shared" si="41"/>
        <v>38</v>
      </c>
      <c r="AB188" s="124"/>
      <c r="AC188" s="105"/>
      <c r="AD188" s="105"/>
      <c r="AE188" s="105"/>
      <c r="AG188" s="105"/>
      <c r="AH188" s="105">
        <v>55</v>
      </c>
      <c r="AI188" s="105">
        <f t="shared" si="37"/>
        <v>880</v>
      </c>
    </row>
    <row r="189" spans="1:35" ht="12.75" hidden="1" customHeight="1" x14ac:dyDescent="0.2">
      <c r="A189" s="105"/>
      <c r="B189" s="105">
        <v>22</v>
      </c>
      <c r="D189" s="127"/>
      <c r="E189" s="111"/>
      <c r="F189" s="111"/>
      <c r="H189" s="105" t="s">
        <v>62</v>
      </c>
      <c r="I189" s="105">
        <v>120</v>
      </c>
      <c r="J189" s="111">
        <f t="shared" ref="J189:J194" si="42">I189+J188</f>
        <v>120</v>
      </c>
      <c r="L189" s="105"/>
      <c r="M189" s="105">
        <v>500</v>
      </c>
      <c r="N189" s="111">
        <f t="shared" si="40"/>
        <v>4200</v>
      </c>
      <c r="O189" s="124"/>
      <c r="P189" s="124"/>
      <c r="Q189" s="105"/>
      <c r="R189" s="105"/>
      <c r="S189" s="105"/>
      <c r="U189" s="105"/>
      <c r="V189" s="105">
        <v>40</v>
      </c>
      <c r="W189" s="111">
        <f>V189+W188</f>
        <v>240</v>
      </c>
      <c r="X189" s="124"/>
      <c r="Y189" s="105"/>
      <c r="Z189" s="105">
        <v>19</v>
      </c>
      <c r="AA189" s="111">
        <f t="shared" si="41"/>
        <v>57</v>
      </c>
      <c r="AB189" s="124"/>
      <c r="AC189" s="105"/>
      <c r="AD189" s="105"/>
      <c r="AE189" s="105"/>
      <c r="AG189" s="105"/>
      <c r="AH189" s="105"/>
      <c r="AI189" s="105"/>
    </row>
    <row r="190" spans="1:35" ht="12.75" hidden="1" customHeight="1" x14ac:dyDescent="0.2">
      <c r="A190" s="105"/>
      <c r="B190" s="105">
        <v>23</v>
      </c>
      <c r="D190" s="127"/>
      <c r="E190" s="111"/>
      <c r="F190" s="111"/>
      <c r="H190" s="105"/>
      <c r="I190" s="105">
        <v>120</v>
      </c>
      <c r="J190" s="111">
        <f t="shared" si="42"/>
        <v>240</v>
      </c>
      <c r="L190" s="105"/>
      <c r="M190" s="105">
        <v>500</v>
      </c>
      <c r="N190" s="111">
        <f t="shared" si="40"/>
        <v>4700</v>
      </c>
      <c r="O190" s="124"/>
      <c r="P190" s="124"/>
      <c r="Q190" s="105"/>
      <c r="R190" s="105"/>
      <c r="S190" s="105"/>
      <c r="U190" s="105"/>
      <c r="V190" s="105"/>
      <c r="W190" s="111"/>
      <c r="X190" s="124"/>
      <c r="Y190" s="105"/>
      <c r="Z190" s="105">
        <v>19</v>
      </c>
      <c r="AA190" s="111">
        <f t="shared" si="41"/>
        <v>76</v>
      </c>
      <c r="AB190" s="124"/>
      <c r="AC190" s="105"/>
      <c r="AD190" s="105"/>
      <c r="AE190" s="105"/>
      <c r="AG190" s="105"/>
      <c r="AH190" s="105"/>
      <c r="AI190" s="105"/>
    </row>
    <row r="191" spans="1:35" ht="12.75" hidden="1" customHeight="1" x14ac:dyDescent="0.2">
      <c r="A191" s="105"/>
      <c r="B191" s="105">
        <v>24</v>
      </c>
      <c r="D191" s="127"/>
      <c r="E191" s="111"/>
      <c r="F191" s="111"/>
      <c r="H191" s="105" t="s">
        <v>62</v>
      </c>
      <c r="I191" s="105">
        <v>120</v>
      </c>
      <c r="J191" s="111">
        <f t="shared" si="42"/>
        <v>360</v>
      </c>
      <c r="L191" s="105"/>
      <c r="M191" s="105"/>
      <c r="N191" s="111"/>
      <c r="O191" s="124"/>
      <c r="P191" s="124"/>
      <c r="Q191" s="105"/>
      <c r="R191" s="105"/>
      <c r="S191" s="105"/>
      <c r="U191" s="105"/>
      <c r="V191" s="105"/>
      <c r="W191" s="105"/>
      <c r="X191" s="124"/>
      <c r="Y191" s="105" t="s">
        <v>219</v>
      </c>
      <c r="Z191" s="105">
        <v>19</v>
      </c>
      <c r="AA191" s="111">
        <f t="shared" si="41"/>
        <v>95</v>
      </c>
      <c r="AB191" s="124"/>
      <c r="AC191" s="105" t="s">
        <v>193</v>
      </c>
      <c r="AD191" s="105">
        <v>32</v>
      </c>
      <c r="AE191" s="105">
        <f>AD191</f>
        <v>32</v>
      </c>
      <c r="AG191" s="105"/>
      <c r="AH191" s="105"/>
      <c r="AI191" s="105"/>
    </row>
    <row r="192" spans="1:35" ht="12.75" hidden="1" customHeight="1" x14ac:dyDescent="0.2">
      <c r="A192" s="105"/>
      <c r="B192" s="105">
        <v>25</v>
      </c>
      <c r="D192" s="127"/>
      <c r="E192" s="111"/>
      <c r="F192" s="111"/>
      <c r="H192" s="105"/>
      <c r="I192" s="105">
        <v>120</v>
      </c>
      <c r="J192" s="111">
        <f t="shared" si="42"/>
        <v>480</v>
      </c>
      <c r="L192" s="105" t="s">
        <v>237</v>
      </c>
      <c r="M192" s="105">
        <v>100</v>
      </c>
      <c r="N192" s="111">
        <f>M192+N191</f>
        <v>100</v>
      </c>
      <c r="O192" s="124"/>
      <c r="P192" s="100"/>
      <c r="Q192" s="105"/>
      <c r="R192" s="105"/>
      <c r="S192" s="105"/>
      <c r="U192" s="105"/>
      <c r="V192" s="105"/>
      <c r="W192" s="111"/>
      <c r="X192" s="124"/>
      <c r="Y192" s="105"/>
      <c r="Z192" s="105">
        <v>19</v>
      </c>
      <c r="AA192" s="111">
        <f t="shared" si="41"/>
        <v>114</v>
      </c>
      <c r="AB192" s="124"/>
      <c r="AC192" s="105"/>
      <c r="AD192" s="105">
        <v>40</v>
      </c>
      <c r="AE192" s="105">
        <f t="shared" ref="AE192:AE203" si="43">AD192+AE191</f>
        <v>72</v>
      </c>
      <c r="AG192" s="105"/>
      <c r="AH192" s="105"/>
      <c r="AI192" s="105"/>
    </row>
    <row r="193" spans="1:35" ht="12.75" hidden="1" customHeight="1" x14ac:dyDescent="0.2">
      <c r="A193" s="105"/>
      <c r="B193" s="105">
        <v>26</v>
      </c>
      <c r="D193" s="125"/>
      <c r="E193" s="111"/>
      <c r="F193" s="128"/>
      <c r="H193" s="105"/>
      <c r="I193" s="105">
        <v>120</v>
      </c>
      <c r="J193" s="111">
        <f t="shared" si="42"/>
        <v>600</v>
      </c>
      <c r="L193" s="105"/>
      <c r="M193" s="105">
        <v>300</v>
      </c>
      <c r="N193" s="111">
        <f>M193+N192</f>
        <v>400</v>
      </c>
      <c r="O193" s="124"/>
      <c r="P193" s="124"/>
      <c r="Q193" s="105"/>
      <c r="R193" s="105"/>
      <c r="S193" s="105"/>
      <c r="U193" s="105"/>
      <c r="V193" s="105"/>
      <c r="W193" s="111"/>
      <c r="X193" s="124"/>
      <c r="Y193" s="105"/>
      <c r="Z193" s="105">
        <v>19</v>
      </c>
      <c r="AA193" s="111">
        <f t="shared" si="41"/>
        <v>133</v>
      </c>
      <c r="AB193" s="124"/>
      <c r="AC193" s="105"/>
      <c r="AD193" s="105">
        <v>40</v>
      </c>
      <c r="AE193" s="105">
        <f t="shared" si="43"/>
        <v>112</v>
      </c>
      <c r="AG193" s="105"/>
      <c r="AH193" s="105"/>
      <c r="AI193" s="105"/>
    </row>
    <row r="194" spans="1:35" ht="12.75" hidden="1" customHeight="1" x14ac:dyDescent="0.2">
      <c r="A194" s="105"/>
      <c r="B194" s="105">
        <v>27</v>
      </c>
      <c r="D194" s="127"/>
      <c r="E194" s="111"/>
      <c r="F194" s="111"/>
      <c r="H194" s="134"/>
      <c r="I194" s="105">
        <v>120</v>
      </c>
      <c r="J194" s="128">
        <f t="shared" si="42"/>
        <v>720</v>
      </c>
      <c r="L194" s="105"/>
      <c r="M194" s="105">
        <v>500</v>
      </c>
      <c r="N194" s="111">
        <f>M194+N193</f>
        <v>900</v>
      </c>
      <c r="O194" s="105"/>
      <c r="P194" s="124"/>
      <c r="Q194" s="105"/>
      <c r="R194" s="105"/>
      <c r="S194" s="105"/>
      <c r="U194" s="105"/>
      <c r="V194" s="105"/>
      <c r="W194" s="105"/>
      <c r="X194" s="124"/>
      <c r="Y194" s="105"/>
      <c r="Z194" s="105">
        <v>19</v>
      </c>
      <c r="AA194" s="111">
        <f t="shared" si="41"/>
        <v>152</v>
      </c>
      <c r="AB194" s="124"/>
      <c r="AC194" s="105"/>
      <c r="AD194" s="105">
        <v>40</v>
      </c>
      <c r="AE194" s="105">
        <f t="shared" si="43"/>
        <v>152</v>
      </c>
      <c r="AG194" s="105"/>
      <c r="AH194" s="105"/>
      <c r="AI194" s="105"/>
    </row>
    <row r="195" spans="1:35" ht="12.75" hidden="1" customHeight="1" x14ac:dyDescent="0.2">
      <c r="A195" s="105"/>
      <c r="B195" s="105">
        <v>28</v>
      </c>
      <c r="D195" s="135"/>
      <c r="E195" s="111"/>
      <c r="F195" s="111"/>
      <c r="H195" s="105"/>
      <c r="I195" s="105"/>
      <c r="J195" s="111"/>
      <c r="L195" s="105"/>
      <c r="M195" s="105">
        <v>600</v>
      </c>
      <c r="N195" s="111">
        <f>M195+N194</f>
        <v>1500</v>
      </c>
      <c r="O195" s="124"/>
      <c r="P195" s="124"/>
      <c r="Q195" s="105"/>
      <c r="R195" s="105"/>
      <c r="S195" s="105"/>
      <c r="U195" s="105"/>
      <c r="V195" s="105"/>
      <c r="W195" s="111"/>
      <c r="X195" s="124"/>
      <c r="Y195" s="105"/>
      <c r="Z195" s="105">
        <v>19</v>
      </c>
      <c r="AA195" s="111">
        <f t="shared" si="41"/>
        <v>171</v>
      </c>
      <c r="AB195" s="124"/>
      <c r="AC195" s="105"/>
      <c r="AD195" s="105">
        <v>40</v>
      </c>
      <c r="AE195" s="105">
        <f t="shared" si="43"/>
        <v>192</v>
      </c>
      <c r="AG195" s="105"/>
      <c r="AH195" s="105"/>
      <c r="AI195" s="105"/>
    </row>
    <row r="196" spans="1:35" ht="12.75" hidden="1" customHeight="1" x14ac:dyDescent="0.2">
      <c r="A196" s="105"/>
      <c r="B196" s="105">
        <v>29</v>
      </c>
      <c r="D196" s="127"/>
      <c r="E196" s="111"/>
      <c r="F196" s="111"/>
      <c r="H196" s="105" t="s">
        <v>238</v>
      </c>
      <c r="I196" s="105">
        <v>100</v>
      </c>
      <c r="J196" s="111">
        <f>I196+J195</f>
        <v>100</v>
      </c>
      <c r="L196" s="105"/>
      <c r="M196" s="105">
        <v>500</v>
      </c>
      <c r="N196" s="128">
        <f>M196+N195</f>
        <v>2000</v>
      </c>
      <c r="O196" s="124"/>
      <c r="P196" s="124"/>
      <c r="Q196" s="105"/>
      <c r="R196" s="105"/>
      <c r="S196" s="111"/>
      <c r="U196" s="105"/>
      <c r="V196" s="105"/>
      <c r="W196" s="111"/>
      <c r="X196" s="124"/>
      <c r="Y196" s="105"/>
      <c r="Z196" s="105">
        <v>19</v>
      </c>
      <c r="AA196" s="111">
        <f t="shared" si="41"/>
        <v>190</v>
      </c>
      <c r="AB196" s="124"/>
      <c r="AC196" s="105"/>
      <c r="AD196" s="105">
        <v>40</v>
      </c>
      <c r="AE196" s="105">
        <f t="shared" si="43"/>
        <v>232</v>
      </c>
      <c r="AG196" s="105"/>
      <c r="AH196" s="105"/>
      <c r="AI196" s="105"/>
    </row>
    <row r="197" spans="1:35" ht="12.75" hidden="1" customHeight="1" x14ac:dyDescent="0.2">
      <c r="A197" s="105"/>
      <c r="B197" s="105">
        <v>30</v>
      </c>
      <c r="D197" s="127"/>
      <c r="E197" s="111"/>
      <c r="F197" s="111"/>
      <c r="H197" s="105"/>
      <c r="I197" s="105">
        <v>144</v>
      </c>
      <c r="J197" s="111">
        <f>I197+J196</f>
        <v>244</v>
      </c>
      <c r="L197" s="105"/>
      <c r="M197" s="105"/>
      <c r="N197" s="111"/>
      <c r="O197" s="124"/>
      <c r="P197" s="124"/>
      <c r="Q197" s="105"/>
      <c r="R197" s="105"/>
      <c r="S197" s="128"/>
      <c r="U197" s="105"/>
      <c r="V197" s="105"/>
      <c r="W197" s="111"/>
      <c r="X197" s="124"/>
      <c r="Y197" s="105"/>
      <c r="Z197" s="105">
        <v>19</v>
      </c>
      <c r="AA197" s="111">
        <f t="shared" si="41"/>
        <v>209</v>
      </c>
      <c r="AB197" s="124"/>
      <c r="AC197" s="105"/>
      <c r="AD197" s="105">
        <v>40</v>
      </c>
      <c r="AE197" s="105">
        <f t="shared" si="43"/>
        <v>272</v>
      </c>
      <c r="AG197" s="105"/>
      <c r="AH197" s="105"/>
      <c r="AI197" s="105"/>
    </row>
    <row r="198" spans="1:35" ht="12.75" hidden="1" customHeight="1" x14ac:dyDescent="0.2">
      <c r="A198" s="105"/>
      <c r="B198" s="105">
        <v>31</v>
      </c>
      <c r="D198" s="127"/>
      <c r="E198" s="111"/>
      <c r="F198" s="111"/>
      <c r="H198" s="134"/>
      <c r="I198" s="105">
        <v>144</v>
      </c>
      <c r="J198" s="128">
        <f>I198+J197</f>
        <v>388</v>
      </c>
      <c r="L198" s="105"/>
      <c r="M198" s="105"/>
      <c r="N198" s="111"/>
      <c r="O198" s="124"/>
      <c r="P198" s="124"/>
      <c r="Q198" s="105"/>
      <c r="R198" s="105"/>
      <c r="S198" s="105"/>
      <c r="U198" s="105"/>
      <c r="V198" s="105"/>
      <c r="W198" s="128"/>
      <c r="X198" s="124"/>
      <c r="Y198" s="105"/>
      <c r="Z198" s="105">
        <v>19</v>
      </c>
      <c r="AA198" s="128">
        <f t="shared" si="41"/>
        <v>228</v>
      </c>
      <c r="AB198" s="124"/>
      <c r="AC198" s="105"/>
      <c r="AD198" s="105">
        <v>40</v>
      </c>
      <c r="AE198" s="105">
        <f t="shared" si="43"/>
        <v>312</v>
      </c>
      <c r="AG198" s="105"/>
      <c r="AH198" s="105"/>
      <c r="AI198" s="105"/>
    </row>
    <row r="199" spans="1:35" ht="12.75" hidden="1" customHeight="1" x14ac:dyDescent="0.2"/>
    <row r="200" spans="1:35" ht="12.75" hidden="1" customHeight="1" x14ac:dyDescent="0.2">
      <c r="A200" s="104" t="s">
        <v>174</v>
      </c>
      <c r="B200" s="105">
        <v>1</v>
      </c>
      <c r="D200" s="127" t="s">
        <v>231</v>
      </c>
      <c r="E200" s="111">
        <v>100</v>
      </c>
      <c r="F200" s="111">
        <f t="shared" ref="F200:F205" si="44">E200+F199</f>
        <v>100</v>
      </c>
      <c r="H200" s="105" t="s">
        <v>238</v>
      </c>
      <c r="I200" s="105">
        <v>144</v>
      </c>
      <c r="J200" s="111">
        <f t="shared" ref="J200:J209" si="45">I200+J199</f>
        <v>144</v>
      </c>
      <c r="L200" s="105" t="s">
        <v>17</v>
      </c>
      <c r="M200" s="105">
        <v>300</v>
      </c>
      <c r="N200" s="128">
        <f>M200</f>
        <v>300</v>
      </c>
      <c r="O200" s="124"/>
      <c r="P200" s="124"/>
      <c r="Q200" s="105"/>
      <c r="R200" s="105"/>
      <c r="S200" s="105"/>
      <c r="U200" s="105" t="s">
        <v>42</v>
      </c>
      <c r="V200" s="105">
        <v>40</v>
      </c>
      <c r="W200" s="111">
        <f>V200+W199</f>
        <v>40</v>
      </c>
      <c r="X200" s="124"/>
      <c r="Y200" s="105" t="s">
        <v>219</v>
      </c>
      <c r="Z200" s="105">
        <v>19</v>
      </c>
      <c r="AA200" s="111">
        <f t="shared" ref="AA200:AA207" si="46">Z200+AA199</f>
        <v>19</v>
      </c>
      <c r="AB200" s="124"/>
      <c r="AC200" s="105" t="s">
        <v>193</v>
      </c>
      <c r="AD200" s="105">
        <v>40</v>
      </c>
      <c r="AE200" s="105">
        <f t="shared" si="43"/>
        <v>40</v>
      </c>
      <c r="AG200" s="105"/>
      <c r="AH200" s="105"/>
      <c r="AI200" s="105"/>
    </row>
    <row r="201" spans="1:35" ht="12.75" hidden="1" customHeight="1" x14ac:dyDescent="0.2">
      <c r="A201" s="104"/>
      <c r="B201" s="105">
        <v>2</v>
      </c>
      <c r="D201" s="127"/>
      <c r="E201" s="111">
        <v>100</v>
      </c>
      <c r="F201" s="111">
        <f t="shared" si="44"/>
        <v>200</v>
      </c>
      <c r="G201" s="103"/>
      <c r="H201" s="105"/>
      <c r="I201" s="105">
        <v>144</v>
      </c>
      <c r="J201" s="111">
        <f t="shared" si="45"/>
        <v>288</v>
      </c>
      <c r="L201" s="105"/>
      <c r="M201" s="105"/>
      <c r="N201" s="111"/>
      <c r="O201" s="124"/>
      <c r="P201" s="124"/>
      <c r="Q201" s="105"/>
      <c r="R201" s="105"/>
      <c r="S201" s="105"/>
      <c r="U201" s="105"/>
      <c r="V201" s="105">
        <v>40</v>
      </c>
      <c r="W201" s="111">
        <f>V201+W200</f>
        <v>80</v>
      </c>
      <c r="X201" s="124"/>
      <c r="Y201" s="105"/>
      <c r="Z201" s="105">
        <v>19</v>
      </c>
      <c r="AA201" s="111">
        <f t="shared" si="46"/>
        <v>38</v>
      </c>
      <c r="AB201" s="124"/>
      <c r="AC201" s="105"/>
      <c r="AD201" s="105">
        <v>40</v>
      </c>
      <c r="AE201" s="105">
        <f t="shared" si="43"/>
        <v>80</v>
      </c>
      <c r="AG201" s="105"/>
      <c r="AH201" s="105"/>
      <c r="AI201" s="105"/>
    </row>
    <row r="202" spans="1:35" ht="12.75" hidden="1" customHeight="1" x14ac:dyDescent="0.2">
      <c r="A202" s="106"/>
      <c r="B202" s="105">
        <v>3</v>
      </c>
      <c r="D202" s="125"/>
      <c r="E202" s="111">
        <v>100</v>
      </c>
      <c r="F202" s="111">
        <f t="shared" si="44"/>
        <v>300</v>
      </c>
      <c r="H202" s="134"/>
      <c r="I202" s="105">
        <v>144</v>
      </c>
      <c r="J202" s="111">
        <f t="shared" si="45"/>
        <v>432</v>
      </c>
      <c r="L202" s="105"/>
      <c r="M202" s="105"/>
      <c r="N202" s="128"/>
      <c r="O202" s="124"/>
      <c r="P202" s="124"/>
      <c r="Q202" s="105"/>
      <c r="R202" s="105"/>
      <c r="S202" s="105"/>
      <c r="U202" s="105"/>
      <c r="V202" s="105"/>
      <c r="W202" s="111"/>
      <c r="X202" s="100"/>
      <c r="Y202" s="105"/>
      <c r="Z202" s="105">
        <v>19</v>
      </c>
      <c r="AA202" s="111">
        <f t="shared" si="46"/>
        <v>57</v>
      </c>
      <c r="AB202" s="124"/>
      <c r="AC202" s="105"/>
      <c r="AD202" s="105">
        <v>40</v>
      </c>
      <c r="AE202" s="105">
        <f t="shared" si="43"/>
        <v>120</v>
      </c>
      <c r="AG202" s="105"/>
      <c r="AH202" s="105"/>
      <c r="AI202" s="105"/>
    </row>
    <row r="203" spans="1:35" ht="12.75" hidden="1" customHeight="1" x14ac:dyDescent="0.2">
      <c r="A203" s="106"/>
      <c r="B203" s="105">
        <v>4</v>
      </c>
      <c r="D203" s="125"/>
      <c r="E203" s="111">
        <v>100</v>
      </c>
      <c r="F203" s="111">
        <f t="shared" si="44"/>
        <v>400</v>
      </c>
      <c r="H203" s="105"/>
      <c r="I203" s="105">
        <v>144</v>
      </c>
      <c r="J203" s="111">
        <f t="shared" si="45"/>
        <v>576</v>
      </c>
      <c r="L203" s="105" t="s">
        <v>20</v>
      </c>
      <c r="M203" s="105">
        <v>100</v>
      </c>
      <c r="N203" s="111">
        <f>M203+N202</f>
        <v>100</v>
      </c>
      <c r="O203" s="124"/>
      <c r="P203" s="124"/>
      <c r="Q203" s="105"/>
      <c r="R203" s="105"/>
      <c r="S203" s="105"/>
      <c r="U203" s="105"/>
      <c r="V203" s="105"/>
      <c r="W203" s="105"/>
      <c r="X203" s="124"/>
      <c r="Y203" s="105"/>
      <c r="Z203" s="105">
        <v>19</v>
      </c>
      <c r="AA203" s="111">
        <f t="shared" si="46"/>
        <v>76</v>
      </c>
      <c r="AB203" s="124"/>
      <c r="AC203" s="105"/>
      <c r="AD203" s="105">
        <v>40</v>
      </c>
      <c r="AE203" s="105">
        <f t="shared" si="43"/>
        <v>160</v>
      </c>
      <c r="AG203" s="105"/>
      <c r="AH203" s="105"/>
      <c r="AI203" s="105"/>
    </row>
    <row r="204" spans="1:35" ht="12.75" hidden="1" customHeight="1" x14ac:dyDescent="0.2">
      <c r="A204" s="106"/>
      <c r="B204" s="105">
        <v>5</v>
      </c>
      <c r="D204" s="127"/>
      <c r="E204" s="111">
        <v>100</v>
      </c>
      <c r="F204" s="111">
        <f t="shared" si="44"/>
        <v>500</v>
      </c>
      <c r="H204" s="105"/>
      <c r="I204" s="105">
        <v>144</v>
      </c>
      <c r="J204" s="111">
        <f t="shared" si="45"/>
        <v>720</v>
      </c>
      <c r="L204" s="105"/>
      <c r="M204" s="105">
        <v>300</v>
      </c>
      <c r="N204" s="111">
        <f>M204+N203</f>
        <v>400</v>
      </c>
      <c r="O204" s="124"/>
      <c r="P204" s="124"/>
      <c r="Q204" s="105"/>
      <c r="R204" s="105"/>
      <c r="S204" s="105"/>
      <c r="U204" s="105"/>
      <c r="V204" s="105"/>
      <c r="W204" s="105"/>
      <c r="X204" s="124"/>
      <c r="Y204" s="105"/>
      <c r="Z204" s="105">
        <v>19</v>
      </c>
      <c r="AA204" s="111">
        <f t="shared" si="46"/>
        <v>95</v>
      </c>
      <c r="AB204" s="124"/>
      <c r="AC204" s="105"/>
      <c r="AD204" s="105"/>
      <c r="AE204" s="105"/>
      <c r="AG204" s="105" t="s">
        <v>52</v>
      </c>
      <c r="AH204" s="105">
        <v>55</v>
      </c>
      <c r="AI204" s="105">
        <f t="shared" ref="AI204:AI220" si="47">AH204+AI203</f>
        <v>55</v>
      </c>
    </row>
    <row r="205" spans="1:35" ht="12.75" hidden="1" customHeight="1" x14ac:dyDescent="0.2">
      <c r="A205" s="106"/>
      <c r="B205" s="105">
        <v>6</v>
      </c>
      <c r="D205" s="125"/>
      <c r="E205" s="111">
        <v>50</v>
      </c>
      <c r="F205" s="128">
        <f t="shared" si="44"/>
        <v>550</v>
      </c>
      <c r="H205" s="105"/>
      <c r="I205" s="105">
        <v>144</v>
      </c>
      <c r="J205" s="111">
        <f t="shared" si="45"/>
        <v>864</v>
      </c>
      <c r="L205" s="105"/>
      <c r="M205" s="105">
        <v>400</v>
      </c>
      <c r="N205" s="111">
        <f>M205+N204</f>
        <v>800</v>
      </c>
      <c r="O205" s="124"/>
      <c r="P205" s="124"/>
      <c r="Q205" s="105"/>
      <c r="R205" s="105"/>
      <c r="S205" s="105"/>
      <c r="U205" s="105" t="s">
        <v>239</v>
      </c>
      <c r="V205" s="105">
        <v>40</v>
      </c>
      <c r="W205" s="111">
        <f>V205+W204</f>
        <v>40</v>
      </c>
      <c r="X205" s="124"/>
      <c r="Y205" s="105"/>
      <c r="Z205" s="105">
        <v>19</v>
      </c>
      <c r="AA205" s="111">
        <f t="shared" si="46"/>
        <v>114</v>
      </c>
      <c r="AB205" s="124"/>
      <c r="AC205" s="105" t="s">
        <v>222</v>
      </c>
      <c r="AD205" s="105">
        <v>50</v>
      </c>
      <c r="AE205" s="105">
        <f>AD205</f>
        <v>50</v>
      </c>
      <c r="AG205" s="105"/>
      <c r="AH205" s="105">
        <v>55</v>
      </c>
      <c r="AI205" s="105">
        <f t="shared" si="47"/>
        <v>110</v>
      </c>
    </row>
    <row r="206" spans="1:35" ht="12.75" hidden="1" customHeight="1" x14ac:dyDescent="0.2">
      <c r="A206" s="106"/>
      <c r="B206" s="105">
        <v>7</v>
      </c>
      <c r="D206" s="127"/>
      <c r="E206" s="111"/>
      <c r="F206" s="111"/>
      <c r="H206" s="105"/>
      <c r="I206" s="105">
        <v>144</v>
      </c>
      <c r="J206" s="111">
        <f t="shared" si="45"/>
        <v>1008</v>
      </c>
      <c r="L206" s="105"/>
      <c r="M206" s="105">
        <v>400</v>
      </c>
      <c r="N206" s="111">
        <f>M206+N205</f>
        <v>1200</v>
      </c>
      <c r="O206" s="124"/>
      <c r="P206" s="124"/>
      <c r="Q206" s="105"/>
      <c r="R206" s="105"/>
      <c r="S206" s="105"/>
      <c r="U206" s="105"/>
      <c r="V206" s="105">
        <v>40</v>
      </c>
      <c r="W206" s="111">
        <f>V206+W205</f>
        <v>80</v>
      </c>
      <c r="X206" s="124"/>
      <c r="Y206" s="105"/>
      <c r="Z206" s="105">
        <v>19</v>
      </c>
      <c r="AA206" s="111">
        <f t="shared" si="46"/>
        <v>133</v>
      </c>
      <c r="AB206" s="124"/>
      <c r="AC206" s="105"/>
      <c r="AD206" s="105">
        <v>50</v>
      </c>
      <c r="AE206" s="105">
        <f t="shared" ref="AE206:AE212" si="48">AD206+AE205</f>
        <v>100</v>
      </c>
      <c r="AG206" s="105"/>
      <c r="AH206" s="105">
        <v>55</v>
      </c>
      <c r="AI206" s="105">
        <f t="shared" si="47"/>
        <v>165</v>
      </c>
    </row>
    <row r="207" spans="1:35" ht="12.75" hidden="1" customHeight="1" x14ac:dyDescent="0.2">
      <c r="A207" s="106"/>
      <c r="B207" s="105">
        <v>8</v>
      </c>
      <c r="D207" s="125" t="s">
        <v>19</v>
      </c>
      <c r="E207" s="111">
        <v>20</v>
      </c>
      <c r="F207" s="111">
        <f>E207+F206</f>
        <v>20</v>
      </c>
      <c r="H207" s="105"/>
      <c r="I207" s="105">
        <v>144</v>
      </c>
      <c r="J207" s="111">
        <f t="shared" si="45"/>
        <v>1152</v>
      </c>
      <c r="L207" s="105"/>
      <c r="M207" s="105">
        <v>300</v>
      </c>
      <c r="N207" s="128">
        <f>M207+N206</f>
        <v>1500</v>
      </c>
      <c r="O207" s="124"/>
      <c r="P207" s="100"/>
      <c r="Q207" s="105"/>
      <c r="R207" s="105"/>
      <c r="S207" s="105"/>
      <c r="U207" s="105"/>
      <c r="V207" s="105">
        <v>40</v>
      </c>
      <c r="W207" s="111">
        <f>V207+W206</f>
        <v>120</v>
      </c>
      <c r="X207" s="124"/>
      <c r="Y207" s="105"/>
      <c r="Z207" s="105">
        <v>19</v>
      </c>
      <c r="AA207" s="111">
        <f t="shared" si="46"/>
        <v>152</v>
      </c>
      <c r="AB207" s="124"/>
      <c r="AC207" s="105"/>
      <c r="AD207" s="105">
        <v>50</v>
      </c>
      <c r="AE207" s="105">
        <f t="shared" si="48"/>
        <v>150</v>
      </c>
      <c r="AG207" s="105"/>
      <c r="AH207" s="105">
        <v>55</v>
      </c>
      <c r="AI207" s="105">
        <f t="shared" si="47"/>
        <v>220</v>
      </c>
    </row>
    <row r="208" spans="1:35" ht="12.75" hidden="1" customHeight="1" x14ac:dyDescent="0.2">
      <c r="A208" s="105"/>
      <c r="B208" s="105">
        <v>9</v>
      </c>
      <c r="D208" s="127" t="s">
        <v>240</v>
      </c>
      <c r="E208" s="111">
        <v>80</v>
      </c>
      <c r="F208" s="128">
        <f>E208+F207</f>
        <v>100</v>
      </c>
      <c r="H208" s="105"/>
      <c r="I208" s="105">
        <v>144</v>
      </c>
      <c r="J208" s="111">
        <f t="shared" si="45"/>
        <v>1296</v>
      </c>
      <c r="L208" s="105"/>
      <c r="M208" s="105"/>
      <c r="N208" s="128"/>
      <c r="O208" s="124"/>
      <c r="P208" s="124"/>
      <c r="Q208" s="105"/>
      <c r="R208" s="105"/>
      <c r="S208" s="105"/>
      <c r="U208" s="105"/>
      <c r="V208" s="105">
        <v>40</v>
      </c>
      <c r="W208" s="128">
        <f>V208+W207</f>
        <v>160</v>
      </c>
      <c r="X208" s="124"/>
      <c r="Y208" s="105"/>
      <c r="Z208" s="105"/>
      <c r="AA208" s="105"/>
      <c r="AB208" s="124"/>
      <c r="AC208" s="105"/>
      <c r="AD208" s="105">
        <v>50</v>
      </c>
      <c r="AE208" s="105">
        <f t="shared" si="48"/>
        <v>200</v>
      </c>
      <c r="AG208" s="105"/>
      <c r="AH208" s="105">
        <v>55</v>
      </c>
      <c r="AI208" s="105">
        <f t="shared" si="47"/>
        <v>275</v>
      </c>
    </row>
    <row r="209" spans="1:35" ht="12.75" hidden="1" customHeight="1" x14ac:dyDescent="0.2">
      <c r="A209" s="105"/>
      <c r="B209" s="105">
        <v>10</v>
      </c>
      <c r="D209" s="125" t="s">
        <v>210</v>
      </c>
      <c r="E209" s="111">
        <v>100</v>
      </c>
      <c r="F209" s="128">
        <f>E209</f>
        <v>100</v>
      </c>
      <c r="H209" s="105"/>
      <c r="I209" s="105">
        <v>144</v>
      </c>
      <c r="J209" s="128">
        <f t="shared" si="45"/>
        <v>1440</v>
      </c>
      <c r="L209" s="105" t="s">
        <v>148</v>
      </c>
      <c r="M209" s="105">
        <v>100</v>
      </c>
      <c r="N209" s="111">
        <f>M209+N208</f>
        <v>100</v>
      </c>
      <c r="O209" s="124"/>
      <c r="P209" s="124"/>
      <c r="Q209" s="105"/>
      <c r="R209" s="105"/>
      <c r="S209" s="105"/>
      <c r="U209" s="105"/>
      <c r="V209" s="105"/>
      <c r="W209" s="105"/>
      <c r="X209" s="124"/>
      <c r="Y209" s="105"/>
      <c r="Z209" s="105"/>
      <c r="AA209" s="105"/>
      <c r="AB209" s="124"/>
      <c r="AC209" s="105"/>
      <c r="AD209" s="105">
        <v>50</v>
      </c>
      <c r="AE209" s="105">
        <f t="shared" si="48"/>
        <v>250</v>
      </c>
      <c r="AG209" s="105"/>
      <c r="AH209" s="105">
        <v>55</v>
      </c>
      <c r="AI209" s="105">
        <f t="shared" si="47"/>
        <v>330</v>
      </c>
    </row>
    <row r="210" spans="1:35" ht="12.75" hidden="1" customHeight="1" x14ac:dyDescent="0.2">
      <c r="A210" s="105"/>
      <c r="B210" s="105">
        <v>11</v>
      </c>
      <c r="D210" s="127"/>
      <c r="E210" s="111"/>
      <c r="F210" s="111"/>
      <c r="H210" s="105"/>
      <c r="I210" s="105"/>
      <c r="J210" s="105"/>
      <c r="L210" s="105"/>
      <c r="M210" s="105">
        <v>400</v>
      </c>
      <c r="N210" s="111">
        <f>M210+N209</f>
        <v>500</v>
      </c>
      <c r="O210" s="124"/>
      <c r="P210" s="124"/>
      <c r="Q210" s="105"/>
      <c r="R210" s="105"/>
      <c r="S210" s="105"/>
      <c r="U210" s="105"/>
      <c r="V210" s="105"/>
      <c r="W210" s="105"/>
      <c r="X210" s="124"/>
      <c r="Y210" s="105" t="s">
        <v>165</v>
      </c>
      <c r="Z210" s="105">
        <v>19</v>
      </c>
      <c r="AA210" s="111">
        <f t="shared" ref="AA210:AA224" si="49">Z210+AA209</f>
        <v>19</v>
      </c>
      <c r="AB210" s="124"/>
      <c r="AC210" s="105"/>
      <c r="AD210" s="105">
        <v>50</v>
      </c>
      <c r="AE210" s="105">
        <f t="shared" si="48"/>
        <v>300</v>
      </c>
      <c r="AG210" s="105"/>
      <c r="AH210" s="105">
        <v>55</v>
      </c>
      <c r="AI210" s="105">
        <f t="shared" si="47"/>
        <v>385</v>
      </c>
    </row>
    <row r="211" spans="1:35" ht="12.75" hidden="1" customHeight="1" x14ac:dyDescent="0.2">
      <c r="A211" s="105"/>
      <c r="B211" s="105">
        <v>12</v>
      </c>
      <c r="D211" s="127" t="s">
        <v>45</v>
      </c>
      <c r="E211" s="111">
        <v>30</v>
      </c>
      <c r="F211" s="111">
        <f>E211+F210</f>
        <v>30</v>
      </c>
      <c r="H211" s="105" t="s">
        <v>20</v>
      </c>
      <c r="I211" s="105">
        <v>100</v>
      </c>
      <c r="J211" s="111">
        <f>I211+J210</f>
        <v>100</v>
      </c>
      <c r="L211" s="105"/>
      <c r="M211" s="105">
        <v>400</v>
      </c>
      <c r="N211" s="111">
        <f>M211+N210</f>
        <v>900</v>
      </c>
      <c r="O211" s="124"/>
      <c r="P211" s="124"/>
      <c r="Q211" s="105"/>
      <c r="R211" s="105"/>
      <c r="S211" s="105"/>
      <c r="U211" s="105" t="s">
        <v>208</v>
      </c>
      <c r="V211" s="105">
        <v>20</v>
      </c>
      <c r="W211" s="105">
        <f>V211</f>
        <v>20</v>
      </c>
      <c r="X211" s="124"/>
      <c r="Y211" s="105"/>
      <c r="Z211" s="105">
        <v>19</v>
      </c>
      <c r="AA211" s="111">
        <f t="shared" si="49"/>
        <v>38</v>
      </c>
      <c r="AB211" s="124"/>
      <c r="AC211" s="105"/>
      <c r="AD211" s="105">
        <v>50</v>
      </c>
      <c r="AE211" s="105">
        <f t="shared" si="48"/>
        <v>350</v>
      </c>
      <c r="AG211" s="105"/>
      <c r="AH211" s="105">
        <v>55</v>
      </c>
      <c r="AI211" s="105">
        <f t="shared" si="47"/>
        <v>440</v>
      </c>
    </row>
    <row r="212" spans="1:35" ht="12.75" hidden="1" customHeight="1" x14ac:dyDescent="0.2">
      <c r="A212" s="105"/>
      <c r="B212" s="105">
        <v>13</v>
      </c>
      <c r="D212" s="127"/>
      <c r="E212" s="111">
        <v>84</v>
      </c>
      <c r="F212" s="111">
        <f>E212+F211</f>
        <v>114</v>
      </c>
      <c r="H212" s="105"/>
      <c r="I212" s="105">
        <v>145</v>
      </c>
      <c r="J212" s="111">
        <f>I212+J211</f>
        <v>245</v>
      </c>
      <c r="L212" s="105"/>
      <c r="M212" s="105">
        <v>100</v>
      </c>
      <c r="N212" s="128">
        <f>M212+N211</f>
        <v>1000</v>
      </c>
      <c r="O212" s="124"/>
      <c r="P212" s="124"/>
      <c r="Q212" s="105"/>
      <c r="R212" s="105"/>
      <c r="S212" s="105"/>
      <c r="U212" s="105"/>
      <c r="V212" s="105">
        <v>40</v>
      </c>
      <c r="W212" s="111">
        <f>V212+W211</f>
        <v>60</v>
      </c>
      <c r="X212" s="124"/>
      <c r="Y212" s="105"/>
      <c r="Z212" s="105">
        <v>19</v>
      </c>
      <c r="AA212" s="111">
        <f t="shared" si="49"/>
        <v>57</v>
      </c>
      <c r="AB212" s="129"/>
      <c r="AC212" s="105"/>
      <c r="AD212" s="105">
        <v>50</v>
      </c>
      <c r="AE212" s="107">
        <f t="shared" si="48"/>
        <v>400</v>
      </c>
      <c r="AG212" s="105"/>
      <c r="AH212" s="105">
        <v>55</v>
      </c>
      <c r="AI212" s="105">
        <f t="shared" si="47"/>
        <v>495</v>
      </c>
    </row>
    <row r="213" spans="1:35" ht="12.75" hidden="1" customHeight="1" x14ac:dyDescent="0.2">
      <c r="A213" s="105"/>
      <c r="B213" s="105">
        <v>14</v>
      </c>
      <c r="D213" s="125"/>
      <c r="E213" s="111">
        <v>84</v>
      </c>
      <c r="F213" s="111">
        <f>E213+F212</f>
        <v>198</v>
      </c>
      <c r="H213" s="105"/>
      <c r="I213" s="105">
        <v>145</v>
      </c>
      <c r="J213" s="111">
        <f>I213+J212</f>
        <v>390</v>
      </c>
      <c r="L213" s="105"/>
      <c r="M213" s="105"/>
      <c r="N213" s="105"/>
      <c r="O213" s="124"/>
      <c r="P213" s="100"/>
      <c r="Q213" s="105"/>
      <c r="R213" s="105"/>
      <c r="S213" s="105"/>
      <c r="U213" s="105"/>
      <c r="V213" s="105">
        <v>40</v>
      </c>
      <c r="W213" s="111">
        <f>V213+W212</f>
        <v>100</v>
      </c>
      <c r="X213" s="124"/>
      <c r="Y213" s="105"/>
      <c r="Z213" s="105">
        <v>19</v>
      </c>
      <c r="AA213" s="111">
        <f t="shared" si="49"/>
        <v>76</v>
      </c>
      <c r="AB213" s="124"/>
      <c r="AC213" s="105"/>
      <c r="AD213" s="105"/>
      <c r="AE213" s="105"/>
      <c r="AG213" s="105"/>
      <c r="AH213" s="105">
        <v>55</v>
      </c>
      <c r="AI213" s="105">
        <f t="shared" si="47"/>
        <v>550</v>
      </c>
    </row>
    <row r="214" spans="1:35" ht="12.75" hidden="1" customHeight="1" x14ac:dyDescent="0.2">
      <c r="A214" s="105"/>
      <c r="B214" s="105">
        <v>15</v>
      </c>
      <c r="D214" s="127"/>
      <c r="E214" s="111">
        <v>84</v>
      </c>
      <c r="F214" s="111">
        <f>E214+F213</f>
        <v>282</v>
      </c>
      <c r="H214" s="105"/>
      <c r="I214" s="105">
        <v>145</v>
      </c>
      <c r="J214" s="111">
        <f>I214+J213</f>
        <v>535</v>
      </c>
      <c r="L214" s="105" t="s">
        <v>237</v>
      </c>
      <c r="M214" s="105">
        <v>100</v>
      </c>
      <c r="N214" s="111">
        <f>M214+N213</f>
        <v>100</v>
      </c>
      <c r="O214" s="124"/>
      <c r="P214" s="100"/>
      <c r="Q214" s="105"/>
      <c r="R214" s="105"/>
      <c r="S214" s="105"/>
      <c r="U214" s="105"/>
      <c r="V214" s="105">
        <v>40</v>
      </c>
      <c r="W214" s="111">
        <f>V214+W213</f>
        <v>140</v>
      </c>
      <c r="X214" s="100"/>
      <c r="Y214" s="105"/>
      <c r="Z214" s="105">
        <v>19</v>
      </c>
      <c r="AA214" s="111">
        <f t="shared" si="49"/>
        <v>95</v>
      </c>
      <c r="AB214" s="124"/>
      <c r="AC214" s="105"/>
      <c r="AD214" s="105"/>
      <c r="AE214" s="105"/>
      <c r="AG214" s="105"/>
      <c r="AH214" s="105"/>
      <c r="AI214" s="105">
        <f t="shared" si="47"/>
        <v>550</v>
      </c>
    </row>
    <row r="215" spans="1:35" ht="12.75" hidden="1" customHeight="1" x14ac:dyDescent="0.2">
      <c r="A215" s="105"/>
      <c r="B215" s="105">
        <v>16</v>
      </c>
      <c r="D215" s="127"/>
      <c r="E215" s="111"/>
      <c r="F215" s="111"/>
      <c r="H215" s="105"/>
      <c r="I215" s="105"/>
      <c r="J215" s="111"/>
      <c r="L215" s="105"/>
      <c r="M215" s="105"/>
      <c r="N215" s="111"/>
      <c r="O215" s="124"/>
      <c r="P215" s="100"/>
      <c r="Q215" s="105"/>
      <c r="R215" s="105"/>
      <c r="S215" s="105"/>
      <c r="U215" s="105"/>
      <c r="V215" s="105"/>
      <c r="W215" s="111"/>
      <c r="X215" s="100"/>
      <c r="Y215" s="105"/>
      <c r="Z215" s="105">
        <v>19</v>
      </c>
      <c r="AA215" s="111">
        <f t="shared" si="49"/>
        <v>114</v>
      </c>
      <c r="AB215" s="124"/>
      <c r="AC215" s="105"/>
      <c r="AD215" s="105"/>
      <c r="AE215" s="105"/>
      <c r="AG215" s="105"/>
      <c r="AH215" s="105">
        <v>55</v>
      </c>
      <c r="AI215" s="105">
        <f t="shared" si="47"/>
        <v>605</v>
      </c>
    </row>
    <row r="216" spans="1:35" ht="12.75" hidden="1" customHeight="1" x14ac:dyDescent="0.2">
      <c r="A216" s="105"/>
      <c r="B216" s="105">
        <v>17</v>
      </c>
      <c r="D216" s="127"/>
      <c r="E216" s="111"/>
      <c r="F216" s="111"/>
      <c r="H216" s="105"/>
      <c r="I216" s="105"/>
      <c r="J216" s="111"/>
      <c r="L216" s="105"/>
      <c r="M216" s="105"/>
      <c r="N216" s="111"/>
      <c r="O216" s="124"/>
      <c r="P216" s="124"/>
      <c r="Q216" s="105"/>
      <c r="R216" s="105"/>
      <c r="S216" s="105"/>
      <c r="U216" s="105"/>
      <c r="V216" s="105"/>
      <c r="W216" s="111"/>
      <c r="X216" s="124"/>
      <c r="Y216" s="105"/>
      <c r="Z216" s="105">
        <v>19</v>
      </c>
      <c r="AA216" s="111">
        <f t="shared" si="49"/>
        <v>133</v>
      </c>
      <c r="AB216" s="124"/>
      <c r="AC216" s="105"/>
      <c r="AD216" s="105"/>
      <c r="AE216" s="105"/>
      <c r="AG216" s="105"/>
      <c r="AH216" s="105">
        <v>55</v>
      </c>
      <c r="AI216" s="105">
        <f t="shared" si="47"/>
        <v>660</v>
      </c>
    </row>
    <row r="217" spans="1:35" ht="12.75" hidden="1" customHeight="1" x14ac:dyDescent="0.2">
      <c r="A217" s="105"/>
      <c r="B217" s="105">
        <v>18</v>
      </c>
      <c r="D217" s="127"/>
      <c r="E217" s="111"/>
      <c r="F217" s="128"/>
      <c r="H217" s="105"/>
      <c r="I217" s="105"/>
      <c r="J217" s="111"/>
      <c r="K217" s="100"/>
      <c r="L217" s="105"/>
      <c r="M217" s="105"/>
      <c r="N217" s="111"/>
      <c r="O217" s="124"/>
      <c r="P217" s="124"/>
      <c r="Q217" s="105"/>
      <c r="R217" s="105"/>
      <c r="S217" s="105"/>
      <c r="U217" s="105"/>
      <c r="V217" s="105"/>
      <c r="W217" s="111"/>
      <c r="X217" s="124"/>
      <c r="Y217" s="105"/>
      <c r="Z217" s="105">
        <v>19</v>
      </c>
      <c r="AA217" s="111">
        <f t="shared" si="49"/>
        <v>152</v>
      </c>
      <c r="AB217" s="124"/>
      <c r="AC217" s="105"/>
      <c r="AD217" s="105"/>
      <c r="AE217" s="105"/>
      <c r="AG217" s="105"/>
      <c r="AH217" s="105">
        <v>55</v>
      </c>
      <c r="AI217" s="105">
        <f t="shared" si="47"/>
        <v>715</v>
      </c>
    </row>
    <row r="218" spans="1:35" ht="12.75" hidden="1" customHeight="1" x14ac:dyDescent="0.2">
      <c r="A218" s="105"/>
      <c r="B218" s="105">
        <v>19</v>
      </c>
      <c r="D218" s="127"/>
      <c r="E218" s="111"/>
      <c r="F218" s="111"/>
      <c r="H218" s="105"/>
      <c r="I218" s="105"/>
      <c r="J218" s="111"/>
      <c r="L218" s="105"/>
      <c r="M218" s="105"/>
      <c r="N218" s="111"/>
      <c r="O218" s="124"/>
      <c r="P218" s="124"/>
      <c r="Q218" s="105"/>
      <c r="R218" s="105"/>
      <c r="S218" s="105"/>
      <c r="U218" s="105"/>
      <c r="V218" s="105"/>
      <c r="W218" s="111"/>
      <c r="X218" s="124"/>
      <c r="Y218" s="105"/>
      <c r="Z218" s="105">
        <v>19</v>
      </c>
      <c r="AA218" s="111">
        <f t="shared" si="49"/>
        <v>171</v>
      </c>
      <c r="AB218" s="124"/>
      <c r="AC218" s="105"/>
      <c r="AD218" s="105"/>
      <c r="AE218" s="105"/>
      <c r="AG218" s="105"/>
      <c r="AH218" s="105">
        <v>55</v>
      </c>
      <c r="AI218" s="105">
        <f t="shared" si="47"/>
        <v>770</v>
      </c>
    </row>
    <row r="219" spans="1:35" ht="12.75" hidden="1" customHeight="1" x14ac:dyDescent="0.2">
      <c r="A219" s="105"/>
      <c r="B219" s="105">
        <v>20</v>
      </c>
      <c r="D219" s="127"/>
      <c r="E219" s="111"/>
      <c r="F219" s="111"/>
      <c r="H219" s="105" t="s">
        <v>20</v>
      </c>
      <c r="I219" s="105">
        <v>145</v>
      </c>
      <c r="J219" s="111">
        <f>I219+J218</f>
        <v>145</v>
      </c>
      <c r="K219" s="100"/>
      <c r="L219" s="105"/>
      <c r="M219" s="105"/>
      <c r="N219" s="111"/>
      <c r="O219" s="124"/>
      <c r="P219" s="124"/>
      <c r="Q219" s="105"/>
      <c r="R219" s="105"/>
      <c r="S219" s="105"/>
      <c r="U219" s="105"/>
      <c r="V219" s="105"/>
      <c r="W219" s="111"/>
      <c r="X219" s="100"/>
      <c r="Y219" s="105"/>
      <c r="Z219" s="105">
        <v>19</v>
      </c>
      <c r="AA219" s="111">
        <f t="shared" si="49"/>
        <v>190</v>
      </c>
      <c r="AB219" s="124"/>
      <c r="AC219" s="105"/>
      <c r="AD219" s="105"/>
      <c r="AE219" s="105"/>
      <c r="AG219" s="105"/>
      <c r="AH219" s="105">
        <v>55</v>
      </c>
      <c r="AI219" s="105">
        <f t="shared" si="47"/>
        <v>825</v>
      </c>
    </row>
    <row r="220" spans="1:35" ht="12.75" hidden="1" customHeight="1" x14ac:dyDescent="0.2">
      <c r="A220" s="105"/>
      <c r="B220" s="105">
        <v>21</v>
      </c>
      <c r="D220" s="127"/>
      <c r="E220" s="111"/>
      <c r="F220" s="111"/>
      <c r="H220" s="105"/>
      <c r="I220" s="105"/>
      <c r="J220" s="128"/>
      <c r="L220" s="136"/>
      <c r="M220" s="136"/>
      <c r="N220" s="137"/>
      <c r="O220" s="124"/>
      <c r="P220" s="124"/>
      <c r="Q220" s="105"/>
      <c r="R220" s="105"/>
      <c r="S220" s="105"/>
      <c r="U220" s="105"/>
      <c r="V220" s="105"/>
      <c r="W220" s="111"/>
      <c r="X220" s="124"/>
      <c r="Y220" s="105"/>
      <c r="Z220" s="105">
        <v>19</v>
      </c>
      <c r="AA220" s="111">
        <f t="shared" si="49"/>
        <v>209</v>
      </c>
      <c r="AB220" s="124"/>
      <c r="AC220" s="105" t="s">
        <v>241</v>
      </c>
      <c r="AD220" s="105">
        <v>50</v>
      </c>
      <c r="AE220" s="105">
        <f>AD220</f>
        <v>50</v>
      </c>
      <c r="AG220" s="105"/>
      <c r="AH220" s="105">
        <v>55</v>
      </c>
      <c r="AI220" s="105">
        <f t="shared" si="47"/>
        <v>880</v>
      </c>
    </row>
    <row r="221" spans="1:35" ht="12.75" hidden="1" customHeight="1" x14ac:dyDescent="0.2">
      <c r="A221" s="105"/>
      <c r="B221" s="105">
        <v>22</v>
      </c>
      <c r="D221" s="127"/>
      <c r="E221" s="111"/>
      <c r="F221" s="111"/>
      <c r="H221" s="105"/>
      <c r="I221" s="105"/>
      <c r="J221" s="111"/>
      <c r="L221" s="136" t="s">
        <v>242</v>
      </c>
      <c r="M221" s="136"/>
      <c r="N221" s="137"/>
      <c r="O221" s="124"/>
      <c r="P221" s="124"/>
      <c r="Q221" s="105"/>
      <c r="R221" s="105"/>
      <c r="S221" s="105"/>
      <c r="U221" s="105"/>
      <c r="V221" s="105"/>
      <c r="W221" s="111"/>
      <c r="X221" s="124"/>
      <c r="Y221" s="105"/>
      <c r="Z221" s="105">
        <v>19</v>
      </c>
      <c r="AA221" s="111">
        <f t="shared" si="49"/>
        <v>228</v>
      </c>
      <c r="AB221" s="124"/>
      <c r="AC221" s="105"/>
      <c r="AD221" s="105">
        <v>50</v>
      </c>
      <c r="AE221" s="105">
        <f>AD221+AE220</f>
        <v>100</v>
      </c>
      <c r="AG221" s="105"/>
      <c r="AH221" s="105">
        <v>55</v>
      </c>
      <c r="AI221" s="105"/>
    </row>
    <row r="222" spans="1:35" ht="12.75" hidden="1" customHeight="1" x14ac:dyDescent="0.2">
      <c r="A222" s="105"/>
      <c r="B222" s="105">
        <v>23</v>
      </c>
      <c r="D222" s="127"/>
      <c r="E222" s="111"/>
      <c r="F222" s="111"/>
      <c r="H222" s="105"/>
      <c r="I222" s="105"/>
      <c r="J222" s="111"/>
      <c r="L222" s="136"/>
      <c r="M222" s="136"/>
      <c r="N222" s="137"/>
      <c r="O222" s="124"/>
      <c r="P222" s="124"/>
      <c r="Q222" s="105"/>
      <c r="R222" s="105"/>
      <c r="S222" s="105"/>
      <c r="U222" s="105"/>
      <c r="V222" s="105"/>
      <c r="W222" s="111"/>
      <c r="X222" s="124"/>
      <c r="Y222" s="105"/>
      <c r="Z222" s="105">
        <v>19</v>
      </c>
      <c r="AA222" s="111">
        <f t="shared" si="49"/>
        <v>247</v>
      </c>
      <c r="AB222" s="124"/>
      <c r="AC222" s="105"/>
      <c r="AD222" s="105">
        <v>50</v>
      </c>
      <c r="AE222" s="105">
        <f>AD222+AE221</f>
        <v>150</v>
      </c>
      <c r="AG222" s="105"/>
      <c r="AH222" s="105">
        <v>55</v>
      </c>
      <c r="AI222" s="105"/>
    </row>
    <row r="223" spans="1:35" ht="12.75" hidden="1" customHeight="1" x14ac:dyDescent="0.2">
      <c r="A223" s="105"/>
      <c r="B223" s="105">
        <v>24</v>
      </c>
      <c r="D223" s="127"/>
      <c r="E223" s="111"/>
      <c r="F223" s="111"/>
      <c r="H223" s="105"/>
      <c r="I223" s="105"/>
      <c r="J223" s="111"/>
      <c r="L223" s="111"/>
      <c r="M223" s="105"/>
      <c r="N223" s="111"/>
      <c r="O223" s="124"/>
      <c r="P223" s="124"/>
      <c r="Q223" s="105"/>
      <c r="R223" s="105"/>
      <c r="S223" s="105"/>
      <c r="U223" s="105"/>
      <c r="V223" s="105"/>
      <c r="W223" s="128"/>
      <c r="X223" s="124"/>
      <c r="Y223" s="105"/>
      <c r="Z223" s="105">
        <v>19</v>
      </c>
      <c r="AA223" s="111">
        <f t="shared" si="49"/>
        <v>266</v>
      </c>
      <c r="AB223" s="124"/>
      <c r="AC223" s="105"/>
      <c r="AD223" s="105">
        <v>50</v>
      </c>
      <c r="AE223" s="105">
        <f>AD223+AE222</f>
        <v>200</v>
      </c>
      <c r="AG223" s="105"/>
      <c r="AH223" s="105">
        <v>55</v>
      </c>
      <c r="AI223" s="105"/>
    </row>
    <row r="224" spans="1:35" ht="12.75" hidden="1" customHeight="1" x14ac:dyDescent="0.2">
      <c r="A224" s="105"/>
      <c r="B224" s="105">
        <v>25</v>
      </c>
      <c r="D224" s="127"/>
      <c r="E224" s="111"/>
      <c r="F224" s="111"/>
      <c r="H224" s="105"/>
      <c r="I224" s="105"/>
      <c r="J224" s="128"/>
      <c r="L224" s="111"/>
      <c r="M224" s="105"/>
      <c r="N224" s="111"/>
      <c r="O224" s="124"/>
      <c r="P224" s="100"/>
      <c r="Q224" s="105"/>
      <c r="R224" s="105"/>
      <c r="S224" s="105"/>
      <c r="U224" s="105"/>
      <c r="V224" s="105"/>
      <c r="W224" s="111"/>
      <c r="X224" s="124"/>
      <c r="Y224" s="105"/>
      <c r="Z224" s="105">
        <v>19</v>
      </c>
      <c r="AA224" s="111">
        <f t="shared" si="49"/>
        <v>285</v>
      </c>
      <c r="AB224" s="124"/>
      <c r="AC224" s="105"/>
      <c r="AD224" s="105">
        <v>50</v>
      </c>
      <c r="AE224" s="107">
        <f>AD224+AE223</f>
        <v>250</v>
      </c>
      <c r="AG224" s="105"/>
      <c r="AH224" s="105">
        <v>55</v>
      </c>
      <c r="AI224" s="105"/>
    </row>
    <row r="225" spans="1:35" ht="12.75" hidden="1" customHeight="1" x14ac:dyDescent="0.2">
      <c r="A225" s="105"/>
      <c r="B225" s="105">
        <v>26</v>
      </c>
      <c r="D225" s="127"/>
      <c r="E225" s="111"/>
      <c r="F225" s="111"/>
      <c r="H225" s="105"/>
      <c r="I225" s="105"/>
      <c r="J225" s="111"/>
      <c r="L225" s="105"/>
      <c r="M225" s="105"/>
      <c r="N225" s="111"/>
      <c r="O225" s="124"/>
      <c r="P225" s="124"/>
      <c r="Q225" s="105"/>
      <c r="R225" s="105"/>
      <c r="S225" s="105"/>
      <c r="U225" s="105"/>
      <c r="V225" s="105"/>
      <c r="W225" s="111"/>
      <c r="X225" s="124"/>
      <c r="Y225" s="105"/>
      <c r="Z225" s="105"/>
      <c r="AA225" s="105"/>
      <c r="AB225" s="124"/>
      <c r="AC225" s="105"/>
      <c r="AD225" s="105"/>
      <c r="AE225" s="105"/>
      <c r="AG225" s="105"/>
      <c r="AH225" s="105">
        <v>55</v>
      </c>
      <c r="AI225" s="105"/>
    </row>
    <row r="226" spans="1:35" ht="12.75" hidden="1" customHeight="1" x14ac:dyDescent="0.2">
      <c r="A226" s="105"/>
      <c r="B226" s="105">
        <v>27</v>
      </c>
      <c r="D226" s="125"/>
      <c r="E226" s="111"/>
      <c r="F226" s="128"/>
      <c r="H226" s="105"/>
      <c r="I226" s="105"/>
      <c r="J226" s="111"/>
      <c r="L226" s="105"/>
      <c r="M226" s="105"/>
      <c r="N226" s="111"/>
      <c r="O226" s="105"/>
      <c r="P226" s="124"/>
      <c r="Q226" s="105"/>
      <c r="R226" s="105"/>
      <c r="S226" s="105"/>
      <c r="U226" s="105"/>
      <c r="V226" s="105"/>
      <c r="W226" s="105"/>
      <c r="X226" s="124"/>
      <c r="Y226" s="105"/>
      <c r="Z226" s="105"/>
      <c r="AA226" s="105"/>
      <c r="AB226" s="124"/>
      <c r="AC226" s="105"/>
      <c r="AD226" s="105"/>
      <c r="AE226" s="105"/>
      <c r="AG226" s="105"/>
      <c r="AH226" s="105">
        <v>55</v>
      </c>
      <c r="AI226" s="107"/>
    </row>
    <row r="227" spans="1:35" ht="12.75" hidden="1" customHeight="1" x14ac:dyDescent="0.2">
      <c r="A227" s="105"/>
      <c r="B227" s="105">
        <v>28</v>
      </c>
      <c r="D227" s="127"/>
      <c r="E227" s="111"/>
      <c r="F227" s="111"/>
      <c r="H227" s="105" t="s">
        <v>20</v>
      </c>
      <c r="I227" s="105">
        <v>100</v>
      </c>
      <c r="J227" s="111">
        <f>I227+J226</f>
        <v>100</v>
      </c>
      <c r="L227" s="111" t="s">
        <v>237</v>
      </c>
      <c r="M227" s="105">
        <v>100</v>
      </c>
      <c r="N227" s="111">
        <f>M227+N226</f>
        <v>100</v>
      </c>
      <c r="O227" s="124"/>
      <c r="P227" s="124"/>
      <c r="Q227" s="105"/>
      <c r="R227" s="105"/>
      <c r="S227" s="128"/>
      <c r="U227" s="105"/>
      <c r="V227" s="105"/>
      <c r="W227" s="111"/>
      <c r="X227" s="124"/>
      <c r="Y227" s="105"/>
      <c r="Z227" s="105"/>
      <c r="AA227" s="105"/>
      <c r="AB227" s="124"/>
      <c r="AC227" s="105"/>
      <c r="AD227" s="105"/>
      <c r="AE227" s="105"/>
      <c r="AG227" s="105"/>
      <c r="AH227" s="105">
        <v>55</v>
      </c>
      <c r="AI227" s="105"/>
    </row>
    <row r="228" spans="1:35" ht="12.75" hidden="1" customHeight="1" x14ac:dyDescent="0.2">
      <c r="A228" s="105"/>
      <c r="B228" s="105">
        <v>29</v>
      </c>
      <c r="D228" s="127"/>
      <c r="E228" s="111"/>
      <c r="F228" s="111"/>
      <c r="H228" s="105"/>
      <c r="I228" s="105">
        <v>120</v>
      </c>
      <c r="J228" s="111">
        <f>I228+J227</f>
        <v>220</v>
      </c>
      <c r="L228" s="111"/>
      <c r="M228" s="105">
        <v>500</v>
      </c>
      <c r="N228" s="111">
        <f>M228+N227</f>
        <v>600</v>
      </c>
      <c r="O228" s="124"/>
      <c r="P228" s="124"/>
      <c r="Q228" s="105"/>
      <c r="R228" s="105"/>
      <c r="S228" s="111"/>
      <c r="U228" s="105"/>
      <c r="V228" s="105"/>
      <c r="W228" s="111"/>
      <c r="X228" s="124"/>
      <c r="Y228" s="105"/>
      <c r="Z228" s="105"/>
      <c r="AA228" s="105"/>
      <c r="AB228" s="124"/>
      <c r="AC228" s="105"/>
      <c r="AD228" s="105"/>
      <c r="AE228" s="105"/>
      <c r="AG228" s="105"/>
      <c r="AH228" s="105">
        <v>55</v>
      </c>
      <c r="AI228" s="105"/>
    </row>
    <row r="229" spans="1:35" ht="12.75" hidden="1" customHeight="1" x14ac:dyDescent="0.2">
      <c r="A229" s="105"/>
      <c r="B229" s="105">
        <v>30</v>
      </c>
      <c r="D229" s="127"/>
      <c r="E229" s="111"/>
      <c r="F229" s="111"/>
      <c r="H229" s="105"/>
      <c r="I229" s="105">
        <v>120</v>
      </c>
      <c r="J229" s="111">
        <f>I229+J228</f>
        <v>340</v>
      </c>
      <c r="L229" s="105"/>
      <c r="M229" s="105">
        <v>500</v>
      </c>
      <c r="N229" s="111">
        <f>M229+N228</f>
        <v>1100</v>
      </c>
      <c r="O229" s="124"/>
      <c r="P229" s="124"/>
      <c r="Q229" s="105"/>
      <c r="R229" s="105"/>
      <c r="S229" s="105"/>
      <c r="U229" s="105"/>
      <c r="V229" s="105"/>
      <c r="W229" s="128"/>
      <c r="X229" s="124"/>
      <c r="Y229" s="105"/>
      <c r="Z229" s="105"/>
      <c r="AA229" s="105"/>
      <c r="AB229" s="124"/>
      <c r="AC229" s="105"/>
      <c r="AD229" s="105"/>
      <c r="AE229" s="105"/>
      <c r="AG229" s="105"/>
      <c r="AH229" s="105">
        <v>55</v>
      </c>
      <c r="AI229" s="105"/>
    </row>
    <row r="230" spans="1:35" ht="12.75" hidden="1" customHeight="1" x14ac:dyDescent="0.2"/>
    <row r="231" spans="1:35" ht="12.75" hidden="1" customHeight="1" x14ac:dyDescent="0.2">
      <c r="A231" s="104" t="s">
        <v>175</v>
      </c>
      <c r="B231" s="105">
        <v>1</v>
      </c>
      <c r="D231" s="127"/>
      <c r="E231" s="111"/>
      <c r="F231" s="111"/>
      <c r="H231" s="105" t="s">
        <v>20</v>
      </c>
      <c r="I231" s="105">
        <v>120</v>
      </c>
      <c r="J231" s="111">
        <v>680</v>
      </c>
      <c r="L231" s="105"/>
      <c r="M231" s="105">
        <v>500</v>
      </c>
      <c r="N231" s="128">
        <f>M231+N229</f>
        <v>1600</v>
      </c>
      <c r="O231" s="124"/>
      <c r="P231" s="124"/>
      <c r="Q231" s="105"/>
      <c r="R231" s="105"/>
      <c r="S231" s="105"/>
      <c r="U231" s="105"/>
      <c r="V231" s="105"/>
      <c r="W231" s="111"/>
      <c r="X231" s="124"/>
      <c r="Y231" s="105"/>
      <c r="Z231" s="105"/>
      <c r="AA231" s="111"/>
      <c r="AB231" s="124"/>
      <c r="AC231" s="105"/>
      <c r="AD231" s="105"/>
      <c r="AE231" s="105"/>
      <c r="AG231" s="105"/>
      <c r="AH231" s="105"/>
      <c r="AI231" s="105"/>
    </row>
    <row r="232" spans="1:35" ht="12.75" hidden="1" customHeight="1" x14ac:dyDescent="0.2">
      <c r="A232" s="104"/>
      <c r="B232" s="105">
        <v>2</v>
      </c>
      <c r="D232" s="127"/>
      <c r="E232" s="111"/>
      <c r="F232" s="111"/>
      <c r="G232" s="103"/>
      <c r="H232" s="105"/>
      <c r="I232" s="105">
        <v>120</v>
      </c>
      <c r="J232" s="111">
        <f>I232+J231</f>
        <v>800</v>
      </c>
      <c r="L232" s="105"/>
      <c r="M232" s="105"/>
      <c r="N232" s="128"/>
      <c r="O232" s="124"/>
      <c r="P232" s="124"/>
      <c r="Q232" s="105"/>
      <c r="R232" s="105"/>
      <c r="S232" s="105"/>
      <c r="U232" s="105" t="s">
        <v>42</v>
      </c>
      <c r="V232" s="105">
        <v>20</v>
      </c>
      <c r="W232" s="111">
        <f>V232+W231</f>
        <v>20</v>
      </c>
      <c r="X232" s="124"/>
      <c r="Y232" s="105" t="s">
        <v>165</v>
      </c>
      <c r="Z232" s="105">
        <v>19</v>
      </c>
      <c r="AA232" s="111">
        <f t="shared" ref="AA232:AA237" si="50">Z232+AA231</f>
        <v>19</v>
      </c>
      <c r="AB232" s="124"/>
      <c r="AC232" s="105"/>
      <c r="AD232" s="105"/>
      <c r="AE232" s="105"/>
      <c r="AG232" s="105" t="s">
        <v>52</v>
      </c>
      <c r="AH232" s="105">
        <v>55</v>
      </c>
      <c r="AI232" s="105">
        <f t="shared" ref="AI232:AI238" si="51">AH232+AI231</f>
        <v>55</v>
      </c>
    </row>
    <row r="233" spans="1:35" ht="12.75" hidden="1" customHeight="1" x14ac:dyDescent="0.2">
      <c r="A233" s="106"/>
      <c r="B233" s="105">
        <v>3</v>
      </c>
      <c r="D233" s="125"/>
      <c r="E233" s="111"/>
      <c r="F233" s="128"/>
      <c r="H233" s="105"/>
      <c r="I233" s="105">
        <v>120</v>
      </c>
      <c r="J233" s="111">
        <f>I233+J232</f>
        <v>920</v>
      </c>
      <c r="L233" s="105" t="s">
        <v>219</v>
      </c>
      <c r="M233" s="105">
        <v>100</v>
      </c>
      <c r="N233" s="111"/>
      <c r="O233" s="124"/>
      <c r="P233" s="124"/>
      <c r="Q233" s="105"/>
      <c r="R233" s="105"/>
      <c r="S233" s="105"/>
      <c r="U233" s="105"/>
      <c r="V233" s="105">
        <v>40</v>
      </c>
      <c r="W233" s="111">
        <f>V233+W232</f>
        <v>60</v>
      </c>
      <c r="X233" s="100"/>
      <c r="Y233" s="105"/>
      <c r="Z233" s="105">
        <v>19</v>
      </c>
      <c r="AA233" s="111">
        <f t="shared" si="50"/>
        <v>38</v>
      </c>
      <c r="AB233" s="124"/>
      <c r="AC233" s="105"/>
      <c r="AD233" s="105"/>
      <c r="AE233" s="105"/>
      <c r="AG233" s="105"/>
      <c r="AH233" s="105">
        <v>55</v>
      </c>
      <c r="AI233" s="105">
        <f t="shared" si="51"/>
        <v>110</v>
      </c>
    </row>
    <row r="234" spans="1:35" ht="12.75" hidden="1" customHeight="1" x14ac:dyDescent="0.2">
      <c r="A234" s="106"/>
      <c r="B234" s="105">
        <v>4</v>
      </c>
      <c r="D234" s="125"/>
      <c r="E234" s="111"/>
      <c r="F234" s="111"/>
      <c r="H234" s="105"/>
      <c r="I234" s="105">
        <v>120</v>
      </c>
      <c r="J234" s="111">
        <f>I234+J233</f>
        <v>1040</v>
      </c>
      <c r="L234" s="105"/>
      <c r="M234" s="105">
        <v>350</v>
      </c>
      <c r="N234" s="111">
        <f>M234+N233</f>
        <v>350</v>
      </c>
      <c r="O234" s="124"/>
      <c r="P234" s="124"/>
      <c r="Q234" s="105"/>
      <c r="R234" s="105"/>
      <c r="S234" s="105"/>
      <c r="U234" s="105"/>
      <c r="V234" s="105">
        <v>40</v>
      </c>
      <c r="W234" s="111">
        <f>V234+W233</f>
        <v>100</v>
      </c>
      <c r="X234" s="124"/>
      <c r="Y234" s="105"/>
      <c r="Z234" s="105">
        <v>19</v>
      </c>
      <c r="AA234" s="111">
        <f t="shared" si="50"/>
        <v>57</v>
      </c>
      <c r="AB234" s="124"/>
      <c r="AC234" s="105"/>
      <c r="AD234" s="105"/>
      <c r="AE234" s="105"/>
      <c r="AG234" s="105"/>
      <c r="AH234" s="105">
        <v>55</v>
      </c>
      <c r="AI234" s="105">
        <f t="shared" si="51"/>
        <v>165</v>
      </c>
    </row>
    <row r="235" spans="1:35" ht="12.75" hidden="1" customHeight="1" x14ac:dyDescent="0.2">
      <c r="A235" s="106"/>
      <c r="B235" s="105">
        <v>5</v>
      </c>
      <c r="D235" s="125"/>
      <c r="E235" s="111"/>
      <c r="F235" s="111"/>
      <c r="H235" s="134"/>
      <c r="I235" s="105">
        <v>120</v>
      </c>
      <c r="J235" s="111">
        <f>I235+J234</f>
        <v>1160</v>
      </c>
      <c r="L235" s="134"/>
      <c r="M235" s="105">
        <v>350</v>
      </c>
      <c r="N235" s="111">
        <f>M235+N234</f>
        <v>700</v>
      </c>
      <c r="O235" s="124"/>
      <c r="P235" s="124"/>
      <c r="Q235" s="105"/>
      <c r="R235" s="105"/>
      <c r="S235" s="105"/>
      <c r="U235" s="105"/>
      <c r="V235" s="105">
        <v>40</v>
      </c>
      <c r="W235" s="111">
        <f>V235+W234</f>
        <v>140</v>
      </c>
      <c r="X235" s="124"/>
      <c r="Y235" s="105"/>
      <c r="Z235" s="105">
        <v>19</v>
      </c>
      <c r="AA235" s="111">
        <f t="shared" si="50"/>
        <v>76</v>
      </c>
      <c r="AB235" s="124"/>
      <c r="AC235" s="105"/>
      <c r="AD235" s="105"/>
      <c r="AE235" s="105"/>
      <c r="AG235" s="105"/>
      <c r="AH235" s="105">
        <v>55</v>
      </c>
      <c r="AI235" s="105">
        <f t="shared" si="51"/>
        <v>220</v>
      </c>
    </row>
    <row r="236" spans="1:35" ht="12.75" hidden="1" customHeight="1" x14ac:dyDescent="0.2">
      <c r="A236" s="106"/>
      <c r="B236" s="105">
        <v>6</v>
      </c>
      <c r="D236" s="127"/>
      <c r="E236" s="111"/>
      <c r="F236" s="111"/>
      <c r="H236" s="105"/>
      <c r="I236" s="105"/>
      <c r="J236" s="111"/>
      <c r="L236" s="105"/>
      <c r="M236" s="105"/>
      <c r="N236" s="111"/>
      <c r="O236" s="124"/>
      <c r="P236" s="124"/>
      <c r="Q236" s="105"/>
      <c r="R236" s="105"/>
      <c r="S236" s="105"/>
      <c r="U236" s="105"/>
      <c r="V236" s="105"/>
      <c r="W236" s="111"/>
      <c r="X236" s="124"/>
      <c r="Y236" s="105"/>
      <c r="Z236" s="105">
        <v>19</v>
      </c>
      <c r="AA236" s="111">
        <f t="shared" si="50"/>
        <v>95</v>
      </c>
      <c r="AB236" s="124"/>
      <c r="AC236" s="105"/>
      <c r="AD236" s="105"/>
      <c r="AE236" s="105"/>
      <c r="AG236" s="105"/>
      <c r="AH236" s="105">
        <v>55</v>
      </c>
      <c r="AI236" s="105">
        <f t="shared" si="51"/>
        <v>275</v>
      </c>
    </row>
    <row r="237" spans="1:35" ht="12.75" hidden="1" customHeight="1" x14ac:dyDescent="0.2">
      <c r="A237" s="106"/>
      <c r="B237" s="105">
        <v>7</v>
      </c>
      <c r="D237" s="125"/>
      <c r="E237" s="111"/>
      <c r="F237" s="111"/>
      <c r="H237" s="105"/>
      <c r="I237" s="105"/>
      <c r="J237" s="111"/>
      <c r="L237" s="105" t="s">
        <v>17</v>
      </c>
      <c r="M237" s="105">
        <v>100</v>
      </c>
      <c r="N237" s="111">
        <f>M237+N236</f>
        <v>100</v>
      </c>
      <c r="O237" s="124"/>
      <c r="P237" s="124"/>
      <c r="Q237" s="105"/>
      <c r="R237" s="105"/>
      <c r="S237" s="105"/>
      <c r="U237" s="105"/>
      <c r="V237" s="105"/>
      <c r="W237" s="111"/>
      <c r="X237" s="124"/>
      <c r="Y237" s="105"/>
      <c r="Z237" s="105">
        <v>19</v>
      </c>
      <c r="AA237" s="111">
        <f t="shared" si="50"/>
        <v>114</v>
      </c>
      <c r="AB237" s="124"/>
      <c r="AC237" s="105" t="s">
        <v>217</v>
      </c>
      <c r="AD237" s="105">
        <v>50</v>
      </c>
      <c r="AE237" s="105">
        <f>AD237</f>
        <v>50</v>
      </c>
      <c r="AG237" s="105"/>
      <c r="AH237" s="105">
        <v>55</v>
      </c>
      <c r="AI237" s="105">
        <f t="shared" si="51"/>
        <v>330</v>
      </c>
    </row>
    <row r="238" spans="1:35" ht="12.75" hidden="1" customHeight="1" x14ac:dyDescent="0.2">
      <c r="A238" s="106"/>
      <c r="B238" s="105">
        <v>8</v>
      </c>
      <c r="D238" s="127"/>
      <c r="E238" s="111"/>
      <c r="F238" s="111"/>
      <c r="H238" s="105"/>
      <c r="I238" s="105"/>
      <c r="J238" s="111"/>
      <c r="L238" s="105"/>
      <c r="M238" s="105">
        <v>300</v>
      </c>
      <c r="N238" s="111">
        <f>M238+N237</f>
        <v>400</v>
      </c>
      <c r="O238" s="124"/>
      <c r="P238" s="100"/>
      <c r="Q238" s="105"/>
      <c r="R238" s="105"/>
      <c r="S238" s="105"/>
      <c r="U238" s="105"/>
      <c r="V238" s="105"/>
      <c r="W238" s="111"/>
      <c r="X238" s="124"/>
      <c r="Y238" s="105"/>
      <c r="Z238" s="105"/>
      <c r="AA238" s="111"/>
      <c r="AB238" s="124"/>
      <c r="AC238" s="105"/>
      <c r="AD238" s="105">
        <v>50</v>
      </c>
      <c r="AE238" s="105">
        <f t="shared" ref="AE238:AE243" si="52">AD238+AE237</f>
        <v>100</v>
      </c>
      <c r="AG238" s="105"/>
      <c r="AH238" s="105">
        <v>55</v>
      </c>
      <c r="AI238" s="107">
        <f t="shared" si="51"/>
        <v>385</v>
      </c>
    </row>
    <row r="239" spans="1:35" ht="12.75" hidden="1" customHeight="1" x14ac:dyDescent="0.2">
      <c r="A239" s="105"/>
      <c r="B239" s="105">
        <v>9</v>
      </c>
      <c r="D239" s="125"/>
      <c r="E239" s="111"/>
      <c r="F239" s="111"/>
      <c r="H239" s="105"/>
      <c r="I239" s="105"/>
      <c r="J239" s="111"/>
      <c r="L239" s="105"/>
      <c r="M239" s="105"/>
      <c r="N239" s="111"/>
      <c r="O239" s="124"/>
      <c r="P239" s="124"/>
      <c r="Q239" s="105"/>
      <c r="R239" s="105"/>
      <c r="S239" s="105"/>
      <c r="U239" s="105"/>
      <c r="V239" s="105"/>
      <c r="W239" s="128"/>
      <c r="X239" s="124"/>
      <c r="Y239" s="105"/>
      <c r="Z239" s="105"/>
      <c r="AA239" s="105"/>
      <c r="AB239" s="124"/>
      <c r="AC239" s="105"/>
      <c r="AD239" s="105">
        <v>50</v>
      </c>
      <c r="AE239" s="105">
        <f t="shared" si="52"/>
        <v>150</v>
      </c>
      <c r="AG239" s="105"/>
      <c r="AH239" s="105"/>
      <c r="AI239" s="105"/>
    </row>
    <row r="240" spans="1:35" ht="12.75" hidden="1" customHeight="1" x14ac:dyDescent="0.2">
      <c r="A240" s="105"/>
      <c r="B240" s="105">
        <v>10</v>
      </c>
      <c r="D240" s="125" t="s">
        <v>19</v>
      </c>
      <c r="E240" s="111">
        <v>84</v>
      </c>
      <c r="F240" s="111">
        <f>E240</f>
        <v>84</v>
      </c>
      <c r="H240" s="105"/>
      <c r="I240" s="105"/>
      <c r="J240" s="128"/>
      <c r="L240" s="105"/>
      <c r="M240" s="105"/>
      <c r="N240" s="111"/>
      <c r="O240" s="124"/>
      <c r="P240" s="124"/>
      <c r="Q240" s="105"/>
      <c r="R240" s="105"/>
      <c r="S240" s="105"/>
      <c r="U240" s="105"/>
      <c r="V240" s="105"/>
      <c r="W240" s="105"/>
      <c r="X240" s="124"/>
      <c r="Y240" s="105"/>
      <c r="Z240" s="105"/>
      <c r="AA240" s="105"/>
      <c r="AB240" s="124"/>
      <c r="AC240" s="105"/>
      <c r="AD240" s="105">
        <v>50</v>
      </c>
      <c r="AE240" s="105">
        <f t="shared" si="52"/>
        <v>200</v>
      </c>
      <c r="AG240" s="105"/>
      <c r="AH240" s="105"/>
      <c r="AI240" s="105"/>
    </row>
    <row r="241" spans="1:35" ht="12.75" hidden="1" customHeight="1" x14ac:dyDescent="0.2">
      <c r="A241" s="105"/>
      <c r="B241" s="105">
        <v>11</v>
      </c>
      <c r="D241" s="127" t="s">
        <v>27</v>
      </c>
      <c r="E241" s="111">
        <v>84</v>
      </c>
      <c r="F241" s="111">
        <f>E241+F240</f>
        <v>168</v>
      </c>
      <c r="H241" s="105" t="s">
        <v>216</v>
      </c>
      <c r="I241" s="105">
        <v>180</v>
      </c>
      <c r="J241" s="111">
        <f>I241+J240</f>
        <v>180</v>
      </c>
      <c r="L241" s="105"/>
      <c r="M241" s="105"/>
      <c r="N241" s="128"/>
      <c r="O241" s="124"/>
      <c r="P241" s="124"/>
      <c r="Q241" s="105"/>
      <c r="R241" s="105"/>
      <c r="S241" s="105"/>
      <c r="U241" s="105"/>
      <c r="V241" s="105"/>
      <c r="W241" s="105"/>
      <c r="X241" s="124"/>
      <c r="Y241" s="105"/>
      <c r="Z241" s="105"/>
      <c r="AA241" s="111"/>
      <c r="AB241" s="124"/>
      <c r="AC241" s="105"/>
      <c r="AD241" s="105">
        <v>50</v>
      </c>
      <c r="AE241" s="105">
        <f t="shared" si="52"/>
        <v>250</v>
      </c>
      <c r="AG241" s="105"/>
      <c r="AH241" s="105"/>
      <c r="AI241" s="105"/>
    </row>
    <row r="242" spans="1:35" ht="12.75" hidden="1" customHeight="1" x14ac:dyDescent="0.2">
      <c r="A242" s="105"/>
      <c r="B242" s="105">
        <v>12</v>
      </c>
      <c r="D242" s="125"/>
      <c r="E242" s="111">
        <v>84</v>
      </c>
      <c r="F242" s="111">
        <f t="shared" ref="F242:F247" si="53">E242+F241</f>
        <v>252</v>
      </c>
      <c r="H242" s="105"/>
      <c r="I242" s="105">
        <v>75</v>
      </c>
      <c r="J242" s="111">
        <f>I242+J241</f>
        <v>255</v>
      </c>
      <c r="L242" s="105"/>
      <c r="M242" s="105"/>
      <c r="N242" s="111"/>
      <c r="O242" s="124"/>
      <c r="P242" s="124"/>
      <c r="Q242" s="105"/>
      <c r="R242" s="105"/>
      <c r="S242" s="105"/>
      <c r="U242" s="105" t="s">
        <v>208</v>
      </c>
      <c r="V242" s="105">
        <v>30</v>
      </c>
      <c r="W242" s="105">
        <f>V242</f>
        <v>30</v>
      </c>
      <c r="X242" s="124"/>
      <c r="Y242" s="105"/>
      <c r="Z242" s="105"/>
      <c r="AA242" s="111"/>
      <c r="AB242" s="124"/>
      <c r="AC242" s="105"/>
      <c r="AD242" s="105">
        <v>50</v>
      </c>
      <c r="AE242" s="105">
        <f t="shared" si="52"/>
        <v>300</v>
      </c>
      <c r="AG242" s="105"/>
      <c r="AH242" s="105"/>
      <c r="AI242" s="105"/>
    </row>
    <row r="243" spans="1:35" ht="12.75" hidden="1" customHeight="1" x14ac:dyDescent="0.2">
      <c r="A243" s="105"/>
      <c r="B243" s="105">
        <v>13</v>
      </c>
      <c r="D243" s="127"/>
      <c r="E243" s="111">
        <v>84</v>
      </c>
      <c r="F243" s="111">
        <f t="shared" si="53"/>
        <v>336</v>
      </c>
      <c r="H243" s="105"/>
      <c r="I243" s="105"/>
      <c r="J243" s="111"/>
      <c r="L243" s="105"/>
      <c r="M243" s="105"/>
      <c r="N243" s="111"/>
      <c r="O243" s="124"/>
      <c r="P243" s="124"/>
      <c r="Q243" s="105"/>
      <c r="R243" s="105"/>
      <c r="S243" s="105"/>
      <c r="U243" s="105"/>
      <c r="V243" s="105">
        <v>40</v>
      </c>
      <c r="W243" s="111">
        <f t="shared" ref="W243:W250" si="54">V243+W242</f>
        <v>70</v>
      </c>
      <c r="X243" s="124"/>
      <c r="Y243" s="105"/>
      <c r="Z243" s="105"/>
      <c r="AA243" s="111"/>
      <c r="AB243" s="129"/>
      <c r="AC243" s="105"/>
      <c r="AD243" s="105">
        <v>50</v>
      </c>
      <c r="AE243" s="107">
        <f t="shared" si="52"/>
        <v>350</v>
      </c>
      <c r="AG243" s="105"/>
      <c r="AH243" s="105"/>
      <c r="AI243" s="105"/>
    </row>
    <row r="244" spans="1:35" ht="12.75" hidden="1" customHeight="1" x14ac:dyDescent="0.2">
      <c r="A244" s="105"/>
      <c r="B244" s="105">
        <v>14</v>
      </c>
      <c r="D244" s="125"/>
      <c r="E244" s="111">
        <v>84</v>
      </c>
      <c r="F244" s="111">
        <f t="shared" si="53"/>
        <v>420</v>
      </c>
      <c r="H244" s="105" t="s">
        <v>17</v>
      </c>
      <c r="I244" s="105">
        <v>150</v>
      </c>
      <c r="J244" s="111">
        <f>I244+J243</f>
        <v>150</v>
      </c>
      <c r="L244" s="105"/>
      <c r="M244" s="105"/>
      <c r="N244" s="111"/>
      <c r="O244" s="124"/>
      <c r="P244" s="100"/>
      <c r="Q244" s="105"/>
      <c r="R244" s="105"/>
      <c r="S244" s="105"/>
      <c r="U244" s="105"/>
      <c r="V244" s="105">
        <v>40</v>
      </c>
      <c r="W244" s="111">
        <f t="shared" si="54"/>
        <v>110</v>
      </c>
      <c r="X244" s="124"/>
      <c r="Y244" s="105"/>
      <c r="Z244" s="105"/>
      <c r="AA244" s="111"/>
      <c r="AB244" s="124"/>
      <c r="AC244" s="105"/>
      <c r="AD244" s="105"/>
      <c r="AE244" s="105"/>
      <c r="AG244" s="105"/>
      <c r="AH244" s="105"/>
      <c r="AI244" s="105"/>
    </row>
    <row r="245" spans="1:35" ht="12.75" hidden="1" customHeight="1" x14ac:dyDescent="0.2">
      <c r="A245" s="105"/>
      <c r="B245" s="105">
        <v>15</v>
      </c>
      <c r="D245" s="127"/>
      <c r="E245" s="111">
        <v>84</v>
      </c>
      <c r="F245" s="111">
        <f t="shared" si="53"/>
        <v>504</v>
      </c>
      <c r="H245" s="105"/>
      <c r="I245" s="105">
        <v>200</v>
      </c>
      <c r="J245" s="128">
        <f>I245+J244</f>
        <v>350</v>
      </c>
      <c r="L245" s="105"/>
      <c r="M245" s="105"/>
      <c r="N245" s="111"/>
      <c r="O245" s="124"/>
      <c r="P245" s="100"/>
      <c r="Q245" s="105"/>
      <c r="R245" s="105"/>
      <c r="S245" s="105"/>
      <c r="U245" s="105"/>
      <c r="V245" s="105">
        <v>40</v>
      </c>
      <c r="W245" s="111">
        <f t="shared" si="54"/>
        <v>150</v>
      </c>
      <c r="X245" s="100"/>
      <c r="Y245" s="105"/>
      <c r="Z245" s="105"/>
      <c r="AA245" s="111"/>
      <c r="AB245" s="124"/>
      <c r="AC245" s="105"/>
      <c r="AD245" s="105"/>
      <c r="AE245" s="105"/>
      <c r="AG245" s="105"/>
      <c r="AH245" s="105"/>
      <c r="AI245" s="105"/>
    </row>
    <row r="246" spans="1:35" ht="12.75" hidden="1" customHeight="1" x14ac:dyDescent="0.2">
      <c r="A246" s="105"/>
      <c r="B246" s="105">
        <v>16</v>
      </c>
      <c r="D246" s="125"/>
      <c r="E246" s="111">
        <v>84</v>
      </c>
      <c r="F246" s="111">
        <f t="shared" si="53"/>
        <v>588</v>
      </c>
      <c r="H246" s="105"/>
      <c r="I246" s="105"/>
      <c r="J246" s="111"/>
      <c r="L246" s="105" t="s">
        <v>148</v>
      </c>
      <c r="M246" s="105">
        <v>100</v>
      </c>
      <c r="N246" s="111">
        <f t="shared" ref="N246:N253" si="55">M246+N245</f>
        <v>100</v>
      </c>
      <c r="O246" s="124"/>
      <c r="P246" s="100"/>
      <c r="Q246" s="105"/>
      <c r="R246" s="105"/>
      <c r="S246" s="105"/>
      <c r="U246" s="105"/>
      <c r="V246" s="105">
        <v>40</v>
      </c>
      <c r="W246" s="111">
        <f t="shared" si="54"/>
        <v>190</v>
      </c>
      <c r="X246" s="100"/>
      <c r="Y246" s="105"/>
      <c r="Z246" s="105"/>
      <c r="AA246" s="111"/>
      <c r="AB246" s="124"/>
      <c r="AC246" s="105"/>
      <c r="AD246" s="105"/>
      <c r="AE246" s="105"/>
      <c r="AG246" s="105"/>
      <c r="AH246" s="105"/>
      <c r="AI246" s="105"/>
    </row>
    <row r="247" spans="1:35" ht="12.75" hidden="1" customHeight="1" x14ac:dyDescent="0.2">
      <c r="A247" s="105"/>
      <c r="B247" s="105">
        <v>17</v>
      </c>
      <c r="D247" s="127"/>
      <c r="E247" s="111">
        <v>50</v>
      </c>
      <c r="F247" s="128">
        <f t="shared" si="53"/>
        <v>638</v>
      </c>
      <c r="H247" s="105" t="s">
        <v>20</v>
      </c>
      <c r="I247" s="105">
        <v>100</v>
      </c>
      <c r="J247" s="111">
        <f t="shared" ref="J247:J254" si="56">I247+J246</f>
        <v>100</v>
      </c>
      <c r="L247" s="105"/>
      <c r="M247" s="105">
        <v>200</v>
      </c>
      <c r="N247" s="111">
        <f t="shared" si="55"/>
        <v>300</v>
      </c>
      <c r="O247" s="124"/>
      <c r="P247" s="124"/>
      <c r="Q247" s="105"/>
      <c r="R247" s="105"/>
      <c r="S247" s="105"/>
      <c r="U247" s="105"/>
      <c r="V247" s="105">
        <v>40</v>
      </c>
      <c r="W247" s="111">
        <f t="shared" si="54"/>
        <v>230</v>
      </c>
      <c r="X247" s="124"/>
      <c r="Y247" s="105"/>
      <c r="Z247" s="105"/>
      <c r="AA247" s="111"/>
      <c r="AB247" s="124"/>
      <c r="AC247" s="105"/>
      <c r="AD247" s="105"/>
      <c r="AE247" s="105"/>
      <c r="AG247" s="105"/>
      <c r="AH247" s="105"/>
      <c r="AI247" s="105"/>
    </row>
    <row r="248" spans="1:35" ht="12.75" hidden="1" customHeight="1" x14ac:dyDescent="0.2">
      <c r="A248" s="105"/>
      <c r="B248" s="105">
        <v>18</v>
      </c>
      <c r="D248" s="127"/>
      <c r="E248" s="111"/>
      <c r="F248" s="111"/>
      <c r="H248" s="105"/>
      <c r="I248" s="105">
        <v>145</v>
      </c>
      <c r="J248" s="111">
        <f t="shared" si="56"/>
        <v>245</v>
      </c>
      <c r="K248" s="100"/>
      <c r="L248" s="105"/>
      <c r="M248" s="105">
        <v>300</v>
      </c>
      <c r="N248" s="111">
        <f t="shared" si="55"/>
        <v>600</v>
      </c>
      <c r="O248" s="124"/>
      <c r="P248" s="124"/>
      <c r="Q248" s="105"/>
      <c r="R248" s="105"/>
      <c r="S248" s="111"/>
      <c r="U248" s="105"/>
      <c r="V248" s="105">
        <v>40</v>
      </c>
      <c r="W248" s="111">
        <f t="shared" si="54"/>
        <v>270</v>
      </c>
      <c r="X248" s="124"/>
      <c r="Y248" s="105"/>
      <c r="Z248" s="105"/>
      <c r="AA248" s="111"/>
      <c r="AB248" s="124"/>
      <c r="AC248" s="105"/>
      <c r="AD248" s="105"/>
      <c r="AE248" s="105"/>
      <c r="AG248" s="105"/>
      <c r="AH248" s="105"/>
      <c r="AI248" s="105"/>
    </row>
    <row r="249" spans="1:35" ht="12.75" hidden="1" customHeight="1" x14ac:dyDescent="0.2">
      <c r="A249" s="105"/>
      <c r="B249" s="105">
        <v>19</v>
      </c>
      <c r="D249" s="127" t="s">
        <v>45</v>
      </c>
      <c r="E249" s="111">
        <v>84</v>
      </c>
      <c r="F249" s="111">
        <f>E249+F248</f>
        <v>84</v>
      </c>
      <c r="H249" s="105"/>
      <c r="I249" s="105">
        <v>145</v>
      </c>
      <c r="J249" s="111">
        <f t="shared" si="56"/>
        <v>390</v>
      </c>
      <c r="L249" s="105"/>
      <c r="M249" s="105">
        <v>300</v>
      </c>
      <c r="N249" s="111">
        <f t="shared" si="55"/>
        <v>900</v>
      </c>
      <c r="O249" s="124"/>
      <c r="P249" s="124"/>
      <c r="Q249" s="105"/>
      <c r="R249" s="105"/>
      <c r="S249" s="111"/>
      <c r="U249" s="105"/>
      <c r="V249" s="105">
        <v>40</v>
      </c>
      <c r="W249" s="111">
        <f t="shared" si="54"/>
        <v>310</v>
      </c>
      <c r="X249" s="124"/>
      <c r="Y249" s="105"/>
      <c r="Z249" s="105"/>
      <c r="AA249" s="111"/>
      <c r="AB249" s="124"/>
      <c r="AC249" s="105"/>
      <c r="AD249" s="105"/>
      <c r="AE249" s="105"/>
      <c r="AG249" s="105"/>
      <c r="AH249" s="105"/>
      <c r="AI249" s="105"/>
    </row>
    <row r="250" spans="1:35" ht="12.75" hidden="1" customHeight="1" x14ac:dyDescent="0.2">
      <c r="A250" s="105"/>
      <c r="B250" s="105">
        <v>20</v>
      </c>
      <c r="D250" s="127"/>
      <c r="E250" s="111">
        <v>84</v>
      </c>
      <c r="F250" s="111">
        <f>E250+F249</f>
        <v>168</v>
      </c>
      <c r="H250" s="105"/>
      <c r="I250" s="105">
        <v>145</v>
      </c>
      <c r="J250" s="111">
        <f t="shared" si="56"/>
        <v>535</v>
      </c>
      <c r="K250" s="100"/>
      <c r="L250" s="105"/>
      <c r="M250" s="105">
        <v>300</v>
      </c>
      <c r="N250" s="111">
        <f t="shared" si="55"/>
        <v>1200</v>
      </c>
      <c r="O250" s="124"/>
      <c r="P250" s="124"/>
      <c r="Q250" s="105"/>
      <c r="R250" s="105"/>
      <c r="S250" s="111"/>
      <c r="U250" s="105"/>
      <c r="V250" s="105">
        <v>40</v>
      </c>
      <c r="W250" s="128">
        <f t="shared" si="54"/>
        <v>350</v>
      </c>
      <c r="X250" s="100"/>
      <c r="Y250" s="105"/>
      <c r="Z250" s="105"/>
      <c r="AA250" s="111"/>
      <c r="AB250" s="124"/>
      <c r="AC250" s="105"/>
      <c r="AD250" s="105"/>
      <c r="AE250" s="105"/>
      <c r="AG250" s="105"/>
      <c r="AH250" s="105"/>
      <c r="AI250" s="105"/>
    </row>
    <row r="251" spans="1:35" ht="12.75" hidden="1" customHeight="1" x14ac:dyDescent="0.2">
      <c r="A251" s="105"/>
      <c r="B251" s="105">
        <v>21</v>
      </c>
      <c r="D251" s="127"/>
      <c r="E251" s="111">
        <v>84</v>
      </c>
      <c r="F251" s="111">
        <f>E251+F250</f>
        <v>252</v>
      </c>
      <c r="H251" s="105"/>
      <c r="I251" s="105">
        <v>145</v>
      </c>
      <c r="J251" s="111">
        <f t="shared" si="56"/>
        <v>680</v>
      </c>
      <c r="L251" s="105"/>
      <c r="M251" s="105">
        <v>300</v>
      </c>
      <c r="N251" s="111">
        <f t="shared" si="55"/>
        <v>1500</v>
      </c>
      <c r="O251" s="124"/>
      <c r="P251" s="124"/>
      <c r="Q251" s="105" t="s">
        <v>208</v>
      </c>
      <c r="R251" s="105">
        <v>20</v>
      </c>
      <c r="S251" s="105">
        <f>R251</f>
        <v>20</v>
      </c>
      <c r="U251" s="105"/>
      <c r="V251" s="105"/>
      <c r="W251" s="111"/>
      <c r="X251" s="124"/>
      <c r="Y251" s="105"/>
      <c r="Z251" s="105"/>
      <c r="AA251" s="111"/>
      <c r="AB251" s="124"/>
      <c r="AC251" s="105"/>
      <c r="AD251" s="105"/>
      <c r="AE251" s="105"/>
      <c r="AG251" s="105"/>
      <c r="AH251" s="105"/>
      <c r="AI251" s="105"/>
    </row>
    <row r="252" spans="1:35" ht="12.75" hidden="1" customHeight="1" x14ac:dyDescent="0.2">
      <c r="A252" s="105"/>
      <c r="B252" s="105">
        <v>22</v>
      </c>
      <c r="D252" s="125"/>
      <c r="E252" s="111">
        <v>84</v>
      </c>
      <c r="F252" s="111">
        <f>E252+F251</f>
        <v>336</v>
      </c>
      <c r="H252" s="105"/>
      <c r="I252" s="105">
        <v>145</v>
      </c>
      <c r="J252" s="111">
        <f t="shared" si="56"/>
        <v>825</v>
      </c>
      <c r="L252" s="105"/>
      <c r="M252" s="105">
        <v>300</v>
      </c>
      <c r="N252" s="111">
        <f t="shared" si="55"/>
        <v>1800</v>
      </c>
      <c r="O252" s="124"/>
      <c r="P252" s="124"/>
      <c r="Q252" s="105"/>
      <c r="R252" s="105">
        <v>20</v>
      </c>
      <c r="S252" s="111">
        <f>R252+S251</f>
        <v>40</v>
      </c>
      <c r="U252" s="105" t="s">
        <v>226</v>
      </c>
      <c r="V252" s="105">
        <v>30</v>
      </c>
      <c r="W252" s="111">
        <f>V252+W251</f>
        <v>30</v>
      </c>
      <c r="X252" s="124"/>
      <c r="Y252" s="105"/>
      <c r="Z252" s="105"/>
      <c r="AA252" s="111"/>
      <c r="AB252" s="124"/>
      <c r="AC252" s="105"/>
      <c r="AD252" s="105"/>
      <c r="AE252" s="105"/>
      <c r="AG252" s="105"/>
      <c r="AH252" s="105">
        <v>55</v>
      </c>
      <c r="AI252" s="105">
        <f>AH252+AI251</f>
        <v>55</v>
      </c>
    </row>
    <row r="253" spans="1:35" ht="12.75" hidden="1" customHeight="1" x14ac:dyDescent="0.2">
      <c r="A253" s="105"/>
      <c r="B253" s="105">
        <v>23</v>
      </c>
      <c r="D253" s="127"/>
      <c r="E253" s="111">
        <v>44</v>
      </c>
      <c r="F253" s="128">
        <f>E253+F252</f>
        <v>380</v>
      </c>
      <c r="H253" s="105"/>
      <c r="I253" s="105">
        <v>145</v>
      </c>
      <c r="J253" s="111">
        <f t="shared" si="56"/>
        <v>970</v>
      </c>
      <c r="L253" s="105"/>
      <c r="M253" s="105">
        <v>200</v>
      </c>
      <c r="N253" s="128">
        <f t="shared" si="55"/>
        <v>2000</v>
      </c>
      <c r="O253" s="124"/>
      <c r="P253" s="124"/>
      <c r="Q253" s="105"/>
      <c r="R253" s="105">
        <v>20</v>
      </c>
      <c r="S253" s="111">
        <f>R253+S252</f>
        <v>60</v>
      </c>
      <c r="U253" s="105"/>
      <c r="V253" s="105">
        <v>40</v>
      </c>
      <c r="W253" s="111">
        <f>V253+W252</f>
        <v>70</v>
      </c>
      <c r="X253" s="124"/>
      <c r="Y253" s="105"/>
      <c r="Z253" s="105"/>
      <c r="AA253" s="111"/>
      <c r="AB253" s="124"/>
      <c r="AC253" s="105"/>
      <c r="AD253" s="105"/>
      <c r="AE253" s="105"/>
      <c r="AG253" s="105"/>
      <c r="AH253" s="105">
        <v>55</v>
      </c>
      <c r="AI253" s="105">
        <f>AH253+AI252</f>
        <v>110</v>
      </c>
    </row>
    <row r="254" spans="1:35" ht="12.75" hidden="1" customHeight="1" x14ac:dyDescent="0.2">
      <c r="A254" s="105"/>
      <c r="B254" s="105">
        <v>24</v>
      </c>
      <c r="D254" s="125"/>
      <c r="E254" s="111"/>
      <c r="F254" s="111"/>
      <c r="H254" s="105"/>
      <c r="I254" s="105">
        <v>145</v>
      </c>
      <c r="J254" s="111">
        <f t="shared" si="56"/>
        <v>1115</v>
      </c>
      <c r="L254" s="105"/>
      <c r="M254" s="105"/>
      <c r="N254" s="111"/>
      <c r="O254" s="124"/>
      <c r="P254" s="124"/>
      <c r="Q254" s="105"/>
      <c r="R254" s="105">
        <v>20</v>
      </c>
      <c r="S254" s="111">
        <f>R254+S253</f>
        <v>80</v>
      </c>
      <c r="U254" s="105"/>
      <c r="V254" s="105">
        <v>40</v>
      </c>
      <c r="W254" s="111">
        <f>V254+W253</f>
        <v>110</v>
      </c>
      <c r="X254" s="124"/>
      <c r="Y254" s="105"/>
      <c r="Z254" s="105"/>
      <c r="AA254" s="111"/>
      <c r="AB254" s="124"/>
      <c r="AC254" s="105"/>
      <c r="AD254" s="105"/>
      <c r="AE254" s="105"/>
      <c r="AG254" s="105"/>
      <c r="AH254" s="105">
        <v>55</v>
      </c>
      <c r="AI254" s="105">
        <f>AH254+AI253</f>
        <v>165</v>
      </c>
    </row>
    <row r="255" spans="1:35" ht="12.75" hidden="1" customHeight="1" x14ac:dyDescent="0.2">
      <c r="A255" s="105" t="s">
        <v>175</v>
      </c>
      <c r="B255" s="105">
        <v>25</v>
      </c>
      <c r="D255" s="125" t="s">
        <v>19</v>
      </c>
      <c r="E255" s="111">
        <v>22</v>
      </c>
      <c r="F255" s="111">
        <f>E255</f>
        <v>22</v>
      </c>
      <c r="H255" s="105"/>
      <c r="I255" s="105"/>
      <c r="J255" s="111"/>
      <c r="L255" s="105"/>
      <c r="M255" s="105"/>
      <c r="N255" s="128"/>
      <c r="O255" s="124"/>
      <c r="P255" s="100"/>
      <c r="Q255" s="105"/>
      <c r="R255" s="105"/>
      <c r="S255" s="111"/>
      <c r="U255" s="105"/>
      <c r="V255" s="105">
        <v>40</v>
      </c>
      <c r="W255" s="128">
        <f>V255+W254</f>
        <v>150</v>
      </c>
      <c r="X255" s="124"/>
      <c r="Y255" s="105"/>
      <c r="Z255" s="105"/>
      <c r="AA255" s="111"/>
      <c r="AB255" s="124"/>
      <c r="AC255" s="105"/>
      <c r="AD255" s="105"/>
      <c r="AE255" s="107"/>
      <c r="AG255" s="105"/>
      <c r="AH255" s="105">
        <v>55</v>
      </c>
      <c r="AI255" s="105">
        <f>AH255+AI254</f>
        <v>220</v>
      </c>
    </row>
    <row r="256" spans="1:35" ht="12.75" hidden="1" customHeight="1" x14ac:dyDescent="0.2">
      <c r="A256" s="105" t="s">
        <v>175</v>
      </c>
      <c r="B256" s="105">
        <v>26</v>
      </c>
      <c r="D256" s="127" t="s">
        <v>243</v>
      </c>
      <c r="E256" s="111">
        <v>84</v>
      </c>
      <c r="F256" s="111">
        <f>E256+F255</f>
        <v>106</v>
      </c>
      <c r="H256" s="105"/>
      <c r="I256" s="105"/>
      <c r="J256" s="111"/>
      <c r="L256" s="105"/>
      <c r="M256" s="105"/>
      <c r="N256" s="128"/>
      <c r="O256" s="124"/>
      <c r="P256" s="124"/>
      <c r="Q256" s="105"/>
      <c r="R256" s="105"/>
      <c r="S256" s="128"/>
      <c r="U256" s="105"/>
      <c r="V256" s="105"/>
      <c r="W256" s="111"/>
      <c r="X256" s="124"/>
      <c r="Y256" s="105"/>
      <c r="Z256" s="105"/>
      <c r="AA256" s="105"/>
      <c r="AB256" s="124"/>
      <c r="AC256" s="105"/>
      <c r="AD256" s="105"/>
      <c r="AE256" s="105"/>
      <c r="AG256" s="105"/>
      <c r="AH256" s="105"/>
      <c r="AI256" s="105"/>
    </row>
    <row r="257" spans="1:35" ht="12.75" hidden="1" customHeight="1" x14ac:dyDescent="0.2">
      <c r="A257" s="105"/>
      <c r="B257" s="105">
        <v>27</v>
      </c>
      <c r="D257" s="125"/>
      <c r="E257" s="111">
        <v>84</v>
      </c>
      <c r="F257" s="128">
        <f>E257+F256</f>
        <v>190</v>
      </c>
      <c r="H257" s="105"/>
      <c r="I257" s="105"/>
      <c r="J257" s="111"/>
      <c r="L257" s="105"/>
      <c r="M257" s="105"/>
      <c r="N257" s="128"/>
      <c r="O257" s="124"/>
      <c r="P257" s="124"/>
      <c r="Q257" s="105"/>
      <c r="R257" s="105"/>
      <c r="S257" s="111"/>
      <c r="U257" s="105" t="s">
        <v>208</v>
      </c>
      <c r="V257" s="105">
        <v>30</v>
      </c>
      <c r="W257" s="105">
        <f>V257</f>
        <v>30</v>
      </c>
      <c r="X257" s="124"/>
      <c r="Y257" s="105"/>
      <c r="Z257" s="105"/>
      <c r="AA257" s="105"/>
      <c r="AB257" s="124"/>
      <c r="AC257" s="105"/>
      <c r="AD257" s="105"/>
      <c r="AE257" s="105"/>
      <c r="AG257" s="105"/>
      <c r="AH257" s="105"/>
      <c r="AI257" s="105"/>
    </row>
    <row r="258" spans="1:35" ht="12.75" hidden="1" customHeight="1" x14ac:dyDescent="0.2">
      <c r="A258" s="105"/>
      <c r="B258" s="105">
        <v>28</v>
      </c>
      <c r="D258" s="127"/>
      <c r="E258" s="111"/>
      <c r="F258" s="111"/>
      <c r="H258" s="105"/>
      <c r="I258" s="105"/>
      <c r="J258" s="111"/>
      <c r="L258" s="105"/>
      <c r="M258" s="105"/>
      <c r="N258" s="128"/>
      <c r="O258" s="124"/>
      <c r="P258" s="124"/>
      <c r="Q258" s="105"/>
      <c r="R258" s="105"/>
      <c r="S258" s="111"/>
      <c r="U258" s="105"/>
      <c r="V258" s="105">
        <v>40</v>
      </c>
      <c r="W258" s="111">
        <f>V258+W257</f>
        <v>70</v>
      </c>
      <c r="X258" s="124"/>
      <c r="Y258" s="105"/>
      <c r="Z258" s="105"/>
      <c r="AA258" s="105"/>
      <c r="AB258" s="124"/>
      <c r="AC258" s="105"/>
      <c r="AD258" s="105"/>
      <c r="AE258" s="105"/>
      <c r="AG258" s="105"/>
      <c r="AH258" s="105"/>
      <c r="AI258" s="105"/>
    </row>
    <row r="259" spans="1:35" ht="12.75" hidden="1" customHeight="1" x14ac:dyDescent="0.2">
      <c r="A259" s="105"/>
      <c r="B259" s="105">
        <v>29</v>
      </c>
      <c r="D259" s="127" t="s">
        <v>45</v>
      </c>
      <c r="E259" s="111">
        <v>40</v>
      </c>
      <c r="F259" s="111">
        <f>E259</f>
        <v>40</v>
      </c>
      <c r="H259" s="105" t="s">
        <v>244</v>
      </c>
      <c r="I259" s="105">
        <v>100</v>
      </c>
      <c r="J259" s="111">
        <f>I259+J258</f>
        <v>100</v>
      </c>
      <c r="L259" s="105" t="s">
        <v>17</v>
      </c>
      <c r="M259" s="105">
        <v>100</v>
      </c>
      <c r="N259" s="111">
        <f>M259+N258</f>
        <v>100</v>
      </c>
      <c r="O259" s="124"/>
      <c r="P259" s="124"/>
      <c r="Q259" s="105"/>
      <c r="R259" s="105"/>
      <c r="S259" s="111"/>
      <c r="U259" s="105"/>
      <c r="V259" s="105">
        <v>40</v>
      </c>
      <c r="W259" s="111">
        <f>V259+W258</f>
        <v>110</v>
      </c>
      <c r="X259" s="124"/>
      <c r="Y259" s="105"/>
      <c r="Z259" s="105"/>
      <c r="AA259" s="105"/>
      <c r="AB259" s="124"/>
      <c r="AC259" s="105"/>
      <c r="AD259" s="105"/>
      <c r="AE259" s="105"/>
      <c r="AG259" s="105"/>
      <c r="AH259" s="105"/>
      <c r="AI259" s="105"/>
    </row>
    <row r="260" spans="1:35" ht="12.75" hidden="1" customHeight="1" x14ac:dyDescent="0.2">
      <c r="A260" s="105"/>
      <c r="B260" s="105">
        <v>30</v>
      </c>
      <c r="D260" s="127"/>
      <c r="E260" s="111">
        <v>90</v>
      </c>
      <c r="F260" s="111">
        <f>E260+F259</f>
        <v>130</v>
      </c>
      <c r="H260" s="105"/>
      <c r="I260" s="105">
        <v>150</v>
      </c>
      <c r="J260" s="111">
        <f>I260+J259</f>
        <v>250</v>
      </c>
      <c r="L260" s="105"/>
      <c r="M260" s="105">
        <v>300</v>
      </c>
      <c r="N260" s="111">
        <f>M260+N259</f>
        <v>400</v>
      </c>
      <c r="O260" s="124"/>
      <c r="P260" s="124"/>
      <c r="Q260" s="105"/>
      <c r="R260" s="105"/>
      <c r="S260" s="111"/>
      <c r="U260" s="105"/>
      <c r="V260" s="105">
        <v>40</v>
      </c>
      <c r="W260" s="111">
        <f>V260+W259</f>
        <v>150</v>
      </c>
      <c r="X260" s="124"/>
      <c r="Y260" s="105"/>
      <c r="Z260" s="105"/>
      <c r="AA260" s="105"/>
      <c r="AB260" s="124"/>
      <c r="AC260" s="105"/>
      <c r="AD260" s="105"/>
      <c r="AE260" s="105"/>
      <c r="AG260" s="105"/>
      <c r="AH260" s="105"/>
      <c r="AI260" s="105"/>
    </row>
    <row r="261" spans="1:35" ht="12.75" hidden="1" customHeight="1" x14ac:dyDescent="0.2">
      <c r="A261" s="105"/>
      <c r="B261" s="105">
        <v>31</v>
      </c>
      <c r="D261" s="127"/>
      <c r="E261" s="111">
        <v>90</v>
      </c>
      <c r="F261" s="128">
        <f>E261+F260</f>
        <v>220</v>
      </c>
      <c r="H261" s="105"/>
      <c r="I261" s="105">
        <v>150</v>
      </c>
      <c r="J261" s="111">
        <f>I261+J260</f>
        <v>400</v>
      </c>
      <c r="L261" s="105"/>
      <c r="M261" s="105">
        <v>300</v>
      </c>
      <c r="N261" s="128">
        <f>M261+N260</f>
        <v>700</v>
      </c>
      <c r="O261" s="124"/>
      <c r="P261" s="124"/>
      <c r="Q261" s="105"/>
      <c r="R261" s="105"/>
      <c r="S261" s="111"/>
      <c r="U261" s="105"/>
      <c r="V261" s="105">
        <v>40</v>
      </c>
      <c r="W261" s="128">
        <f>V261+W260</f>
        <v>190</v>
      </c>
      <c r="X261" s="124"/>
      <c r="Y261" s="105"/>
      <c r="Z261" s="105"/>
      <c r="AA261" s="105"/>
      <c r="AB261" s="124"/>
      <c r="AC261" s="105"/>
      <c r="AD261" s="105"/>
      <c r="AE261" s="105"/>
      <c r="AG261" s="105"/>
      <c r="AH261" s="105"/>
      <c r="AI261" s="105"/>
    </row>
    <row r="262" spans="1:35" ht="12.75" hidden="1" customHeight="1" x14ac:dyDescent="0.2">
      <c r="C262" s="103"/>
      <c r="E262" s="103"/>
      <c r="G262" s="103"/>
      <c r="M262" s="124"/>
      <c r="O262" s="124"/>
      <c r="P262" s="124"/>
      <c r="T262" s="108"/>
    </row>
    <row r="263" spans="1:35" ht="76.5" hidden="1" x14ac:dyDescent="0.2">
      <c r="A263" s="99" t="s">
        <v>4</v>
      </c>
      <c r="B263" s="99" t="s">
        <v>5</v>
      </c>
      <c r="C263" s="123"/>
      <c r="D263" s="99" t="s">
        <v>6</v>
      </c>
      <c r="E263" s="101" t="s">
        <v>197</v>
      </c>
      <c r="F263" s="99" t="s">
        <v>31</v>
      </c>
      <c r="G263" s="100"/>
      <c r="H263" s="100" t="s">
        <v>198</v>
      </c>
      <c r="I263" s="101" t="s">
        <v>199</v>
      </c>
      <c r="J263" s="102" t="s">
        <v>31</v>
      </c>
      <c r="K263" s="102"/>
      <c r="L263" s="100" t="s">
        <v>198</v>
      </c>
      <c r="M263" s="101" t="s">
        <v>200</v>
      </c>
      <c r="N263" s="102" t="s">
        <v>31</v>
      </c>
      <c r="O263" s="124"/>
      <c r="P263" s="124"/>
      <c r="Q263" s="100" t="s">
        <v>6</v>
      </c>
      <c r="R263" s="101" t="s">
        <v>201</v>
      </c>
      <c r="S263" s="102" t="s">
        <v>31</v>
      </c>
      <c r="T263" s="102"/>
      <c r="U263" s="100" t="s">
        <v>6</v>
      </c>
      <c r="V263" s="101" t="s">
        <v>202</v>
      </c>
      <c r="W263" s="102" t="s">
        <v>31</v>
      </c>
      <c r="X263" s="102"/>
      <c r="Y263" s="100" t="s">
        <v>6</v>
      </c>
      <c r="Z263" s="101" t="s">
        <v>203</v>
      </c>
      <c r="AA263" s="102" t="s">
        <v>31</v>
      </c>
      <c r="AB263" s="102"/>
      <c r="AC263" s="100" t="s">
        <v>6</v>
      </c>
      <c r="AD263" s="101" t="s">
        <v>204</v>
      </c>
      <c r="AE263" s="102" t="s">
        <v>31</v>
      </c>
      <c r="AG263" s="100" t="s">
        <v>6</v>
      </c>
      <c r="AH263" s="101" t="s">
        <v>166</v>
      </c>
      <c r="AI263" s="102" t="s">
        <v>31</v>
      </c>
    </row>
    <row r="264" spans="1:35" hidden="1" x14ac:dyDescent="0.2">
      <c r="C264" s="103"/>
      <c r="E264" s="103"/>
      <c r="M264" s="124"/>
    </row>
    <row r="265" spans="1:35" hidden="1" x14ac:dyDescent="0.2">
      <c r="A265" s="104" t="s">
        <v>176</v>
      </c>
      <c r="B265" s="105">
        <v>1</v>
      </c>
      <c r="D265" s="127"/>
      <c r="E265" s="111">
        <v>50</v>
      </c>
      <c r="F265" s="128">
        <f>E265+F264+F261</f>
        <v>270</v>
      </c>
      <c r="H265" s="105" t="s">
        <v>244</v>
      </c>
      <c r="I265" s="105">
        <v>150</v>
      </c>
      <c r="J265" s="111">
        <f>I265+J264+J261</f>
        <v>550</v>
      </c>
      <c r="L265" s="105"/>
      <c r="M265" s="105"/>
      <c r="N265" s="111"/>
      <c r="Q265" s="105"/>
      <c r="R265" s="105"/>
      <c r="S265" s="105"/>
      <c r="U265" s="105" t="s">
        <v>208</v>
      </c>
      <c r="V265" s="105">
        <v>30</v>
      </c>
      <c r="W265" s="105">
        <f>V265</f>
        <v>30</v>
      </c>
      <c r="X265" s="124"/>
      <c r="Y265" s="105"/>
      <c r="Z265" s="105"/>
      <c r="AA265" s="105"/>
      <c r="AB265" s="124"/>
      <c r="AC265" s="105"/>
      <c r="AD265" s="105"/>
      <c r="AE265" s="105"/>
      <c r="AG265" s="105"/>
      <c r="AH265" s="105"/>
      <c r="AI265" s="105"/>
    </row>
    <row r="266" spans="1:35" hidden="1" x14ac:dyDescent="0.2">
      <c r="A266" s="104"/>
      <c r="B266" s="105">
        <v>2</v>
      </c>
      <c r="D266" s="127"/>
      <c r="E266" s="111"/>
      <c r="F266" s="111"/>
      <c r="G266" s="103"/>
      <c r="H266" s="105"/>
      <c r="I266" s="105">
        <v>100</v>
      </c>
      <c r="J266" s="128">
        <f>I266+J265+J262</f>
        <v>650</v>
      </c>
      <c r="L266" s="105" t="s">
        <v>148</v>
      </c>
      <c r="M266" s="105">
        <v>100</v>
      </c>
      <c r="N266" s="111">
        <f>M266+N265</f>
        <v>100</v>
      </c>
      <c r="Q266" s="105"/>
      <c r="R266" s="105"/>
      <c r="S266" s="105"/>
      <c r="U266" s="105"/>
      <c r="V266" s="105">
        <v>40</v>
      </c>
      <c r="W266" s="111">
        <f>V266+W265</f>
        <v>70</v>
      </c>
      <c r="X266" s="124"/>
      <c r="Y266" s="105" t="s">
        <v>165</v>
      </c>
      <c r="Z266" s="105">
        <v>19</v>
      </c>
      <c r="AA266" s="111">
        <f t="shared" ref="AA266:AA278" si="57">Z266+AA265</f>
        <v>19</v>
      </c>
      <c r="AB266" s="124"/>
      <c r="AC266" s="105"/>
      <c r="AD266" s="105"/>
      <c r="AE266" s="105"/>
      <c r="AG266" s="105"/>
      <c r="AH266" s="105"/>
      <c r="AI266" s="105"/>
    </row>
    <row r="267" spans="1:35" hidden="1" x14ac:dyDescent="0.2">
      <c r="A267" s="106"/>
      <c r="B267" s="105">
        <v>3</v>
      </c>
      <c r="D267" s="125"/>
      <c r="E267" s="111"/>
      <c r="F267" s="111"/>
      <c r="H267" s="105"/>
      <c r="I267" s="105"/>
      <c r="J267" s="111"/>
      <c r="L267" s="105"/>
      <c r="M267" s="105">
        <v>300</v>
      </c>
      <c r="N267" s="111">
        <f>M267+N266</f>
        <v>400</v>
      </c>
      <c r="Q267" s="105"/>
      <c r="R267" s="105"/>
      <c r="S267" s="105"/>
      <c r="U267" s="105"/>
      <c r="V267" s="105">
        <v>40</v>
      </c>
      <c r="W267" s="111">
        <f>V267+W266</f>
        <v>110</v>
      </c>
      <c r="X267" s="124"/>
      <c r="Y267" s="105"/>
      <c r="Z267" s="105">
        <v>19</v>
      </c>
      <c r="AA267" s="111">
        <f t="shared" si="57"/>
        <v>38</v>
      </c>
      <c r="AB267" s="124"/>
      <c r="AC267" s="105"/>
      <c r="AD267" s="105"/>
      <c r="AE267" s="105"/>
      <c r="AG267" s="105"/>
      <c r="AH267" s="105"/>
      <c r="AI267" s="105"/>
    </row>
    <row r="268" spans="1:35" hidden="1" x14ac:dyDescent="0.2">
      <c r="A268" s="106"/>
      <c r="B268" s="105">
        <v>4</v>
      </c>
      <c r="D268" s="127"/>
      <c r="E268" s="111"/>
      <c r="F268" s="111"/>
      <c r="H268" s="105" t="s">
        <v>20</v>
      </c>
      <c r="I268" s="105">
        <v>100</v>
      </c>
      <c r="J268" s="111">
        <f t="shared" ref="J268:J275" si="58">I268+J267</f>
        <v>100</v>
      </c>
      <c r="L268" s="105"/>
      <c r="M268" s="105">
        <v>250</v>
      </c>
      <c r="N268" s="128">
        <f>M268+N267</f>
        <v>650</v>
      </c>
      <c r="Q268" s="105"/>
      <c r="R268" s="105"/>
      <c r="S268" s="105"/>
      <c r="U268" s="105"/>
      <c r="V268" s="105">
        <v>40</v>
      </c>
      <c r="W268" s="128">
        <f>V268+W267</f>
        <v>150</v>
      </c>
      <c r="X268" s="124"/>
      <c r="Y268" s="105"/>
      <c r="Z268" s="105">
        <v>19</v>
      </c>
      <c r="AA268" s="111">
        <f t="shared" si="57"/>
        <v>57</v>
      </c>
      <c r="AB268" s="124"/>
      <c r="AC268" s="105"/>
      <c r="AD268" s="105"/>
      <c r="AE268" s="105"/>
      <c r="AG268" s="105"/>
      <c r="AH268" s="105"/>
      <c r="AI268" s="105"/>
    </row>
    <row r="269" spans="1:35" hidden="1" x14ac:dyDescent="0.2">
      <c r="A269" s="106"/>
      <c r="B269" s="105">
        <v>5</v>
      </c>
      <c r="D269" s="127"/>
      <c r="E269" s="111"/>
      <c r="F269" s="111"/>
      <c r="H269" s="134"/>
      <c r="I269" s="105">
        <v>150</v>
      </c>
      <c r="J269" s="111">
        <f t="shared" si="58"/>
        <v>250</v>
      </c>
      <c r="L269" s="134"/>
      <c r="M269" s="105"/>
      <c r="N269" s="111"/>
      <c r="Q269" s="105"/>
      <c r="R269" s="105"/>
      <c r="S269" s="105"/>
      <c r="U269" s="105"/>
      <c r="V269" s="105"/>
      <c r="W269" s="105"/>
      <c r="X269" s="124"/>
      <c r="Y269" s="105"/>
      <c r="Z269" s="105">
        <v>19</v>
      </c>
      <c r="AA269" s="111">
        <f t="shared" si="57"/>
        <v>76</v>
      </c>
      <c r="AB269" s="124"/>
      <c r="AC269" s="105"/>
      <c r="AD269" s="105"/>
      <c r="AE269" s="105"/>
      <c r="AG269" s="105"/>
      <c r="AH269" s="105"/>
      <c r="AI269" s="105"/>
    </row>
    <row r="270" spans="1:35" hidden="1" x14ac:dyDescent="0.2">
      <c r="A270" s="106"/>
      <c r="B270" s="105">
        <v>6</v>
      </c>
      <c r="D270" s="125"/>
      <c r="E270" s="111"/>
      <c r="F270" s="111"/>
      <c r="H270" s="105"/>
      <c r="I270" s="105">
        <v>150</v>
      </c>
      <c r="J270" s="111">
        <f t="shared" si="58"/>
        <v>400</v>
      </c>
      <c r="L270" s="105" t="s">
        <v>17</v>
      </c>
      <c r="M270" s="105">
        <v>100</v>
      </c>
      <c r="N270" s="111">
        <f>M270+N269</f>
        <v>100</v>
      </c>
      <c r="Q270" s="105"/>
      <c r="R270" s="105"/>
      <c r="S270" s="105"/>
      <c r="U270" s="105" t="s">
        <v>245</v>
      </c>
      <c r="V270" s="105">
        <v>30</v>
      </c>
      <c r="W270" s="111">
        <f>V270+W269</f>
        <v>30</v>
      </c>
      <c r="X270" s="124"/>
      <c r="Y270" s="105"/>
      <c r="Z270" s="105">
        <v>19</v>
      </c>
      <c r="AA270" s="111">
        <f t="shared" si="57"/>
        <v>95</v>
      </c>
      <c r="AB270" s="124"/>
      <c r="AC270" s="105"/>
      <c r="AD270" s="105"/>
      <c r="AE270" s="105"/>
      <c r="AG270" s="105"/>
      <c r="AH270" s="105"/>
      <c r="AI270" s="105"/>
    </row>
    <row r="271" spans="1:35" hidden="1" x14ac:dyDescent="0.2">
      <c r="A271" s="106"/>
      <c r="B271" s="105">
        <v>7</v>
      </c>
      <c r="D271" s="127"/>
      <c r="E271" s="111"/>
      <c r="F271" s="111"/>
      <c r="H271" s="105"/>
      <c r="I271" s="105">
        <v>150</v>
      </c>
      <c r="J271" s="111">
        <f t="shared" si="58"/>
        <v>550</v>
      </c>
      <c r="L271" s="105"/>
      <c r="M271" s="105">
        <v>300</v>
      </c>
      <c r="N271" s="111">
        <f>M271+N270</f>
        <v>400</v>
      </c>
      <c r="Q271" s="105"/>
      <c r="R271" s="105"/>
      <c r="S271" s="105"/>
      <c r="U271" s="105"/>
      <c r="V271" s="105">
        <v>40</v>
      </c>
      <c r="W271" s="111">
        <f>V271+W270</f>
        <v>70</v>
      </c>
      <c r="X271" s="124"/>
      <c r="Y271" s="105"/>
      <c r="Z271" s="105">
        <v>19</v>
      </c>
      <c r="AA271" s="111">
        <f t="shared" si="57"/>
        <v>114</v>
      </c>
      <c r="AB271" s="124"/>
      <c r="AC271" s="105"/>
      <c r="AD271" s="105"/>
      <c r="AE271" s="105"/>
      <c r="AG271" s="105"/>
      <c r="AH271" s="105"/>
      <c r="AI271" s="105"/>
    </row>
    <row r="272" spans="1:35" hidden="1" x14ac:dyDescent="0.2">
      <c r="A272" s="106"/>
      <c r="B272" s="105">
        <v>8</v>
      </c>
      <c r="D272" s="125" t="s">
        <v>19</v>
      </c>
      <c r="E272" s="111">
        <v>50</v>
      </c>
      <c r="F272" s="111">
        <f>E272</f>
        <v>50</v>
      </c>
      <c r="H272" s="105"/>
      <c r="I272" s="105">
        <v>150</v>
      </c>
      <c r="J272" s="111">
        <f t="shared" si="58"/>
        <v>700</v>
      </c>
      <c r="L272" s="105"/>
      <c r="M272" s="105">
        <v>300</v>
      </c>
      <c r="N272" s="111">
        <f>M272+N271</f>
        <v>700</v>
      </c>
      <c r="Q272" s="105"/>
      <c r="R272" s="105"/>
      <c r="S272" s="105"/>
      <c r="U272" s="105"/>
      <c r="V272" s="105">
        <v>40</v>
      </c>
      <c r="W272" s="111">
        <f>V272+W271</f>
        <v>110</v>
      </c>
      <c r="Y272" s="105"/>
      <c r="Z272" s="105">
        <v>19</v>
      </c>
      <c r="AA272" s="111">
        <f t="shared" si="57"/>
        <v>133</v>
      </c>
      <c r="AC272" s="105"/>
      <c r="AD272" s="105"/>
      <c r="AE272" s="105"/>
      <c r="AG272" s="105"/>
      <c r="AH272" s="105"/>
      <c r="AI272" s="105"/>
    </row>
    <row r="273" spans="1:35" hidden="1" x14ac:dyDescent="0.2">
      <c r="A273" s="105"/>
      <c r="B273" s="105">
        <v>9</v>
      </c>
      <c r="D273" s="127" t="s">
        <v>27</v>
      </c>
      <c r="E273" s="111">
        <v>90</v>
      </c>
      <c r="F273" s="111">
        <f t="shared" ref="F273:F279" si="59">E273+F272</f>
        <v>140</v>
      </c>
      <c r="H273" s="105"/>
      <c r="I273" s="105">
        <v>150</v>
      </c>
      <c r="J273" s="111">
        <f t="shared" si="58"/>
        <v>850</v>
      </c>
      <c r="L273" s="105"/>
      <c r="M273" s="105">
        <v>300</v>
      </c>
      <c r="N273" s="111">
        <f>M273+N272</f>
        <v>1000</v>
      </c>
      <c r="Q273" s="105"/>
      <c r="R273" s="105"/>
      <c r="S273" s="105"/>
      <c r="U273" s="105"/>
      <c r="V273" s="105">
        <v>40</v>
      </c>
      <c r="W273" s="128">
        <f>V273+W272</f>
        <v>150</v>
      </c>
      <c r="Y273" s="105"/>
      <c r="Z273" s="105">
        <v>19</v>
      </c>
      <c r="AA273" s="111">
        <f t="shared" si="57"/>
        <v>152</v>
      </c>
      <c r="AC273" s="105"/>
      <c r="AD273" s="105"/>
      <c r="AE273" s="105"/>
      <c r="AG273" s="105"/>
      <c r="AH273" s="105"/>
      <c r="AI273" s="105"/>
    </row>
    <row r="274" spans="1:35" hidden="1" x14ac:dyDescent="0.2">
      <c r="A274" s="105"/>
      <c r="B274" s="105">
        <v>10</v>
      </c>
      <c r="D274" s="127"/>
      <c r="E274" s="111">
        <v>90</v>
      </c>
      <c r="F274" s="111">
        <f t="shared" si="59"/>
        <v>230</v>
      </c>
      <c r="H274" s="105"/>
      <c r="I274" s="105">
        <v>150</v>
      </c>
      <c r="J274" s="111">
        <f t="shared" si="58"/>
        <v>1000</v>
      </c>
      <c r="L274" s="105"/>
      <c r="M274" s="105">
        <v>300</v>
      </c>
      <c r="N274" s="128">
        <f>M274+N273</f>
        <v>1300</v>
      </c>
      <c r="Q274" s="105"/>
      <c r="R274" s="105"/>
      <c r="S274" s="105"/>
      <c r="U274" s="105"/>
      <c r="V274" s="105"/>
      <c r="W274" s="105"/>
      <c r="Y274" s="105"/>
      <c r="Z274" s="105">
        <v>19</v>
      </c>
      <c r="AA274" s="111">
        <f t="shared" si="57"/>
        <v>171</v>
      </c>
      <c r="AC274" s="105"/>
      <c r="AD274" s="105"/>
      <c r="AE274" s="105"/>
      <c r="AG274" s="105"/>
      <c r="AH274" s="105"/>
      <c r="AI274" s="105"/>
    </row>
    <row r="275" spans="1:35" hidden="1" x14ac:dyDescent="0.2">
      <c r="A275" s="105"/>
      <c r="B275" s="105">
        <v>11</v>
      </c>
      <c r="D275" s="125"/>
      <c r="E275" s="111">
        <v>90</v>
      </c>
      <c r="F275" s="111">
        <f t="shared" si="59"/>
        <v>320</v>
      </c>
      <c r="H275" s="105"/>
      <c r="I275" s="105">
        <v>150</v>
      </c>
      <c r="J275" s="111">
        <f t="shared" si="58"/>
        <v>1150</v>
      </c>
      <c r="L275" s="105"/>
      <c r="M275" s="105"/>
      <c r="N275" s="128"/>
      <c r="Q275" s="105"/>
      <c r="R275" s="105"/>
      <c r="S275" s="105"/>
      <c r="U275" s="105"/>
      <c r="V275" s="105"/>
      <c r="W275" s="105"/>
      <c r="Y275" s="105"/>
      <c r="Z275" s="105">
        <v>19</v>
      </c>
      <c r="AA275" s="111">
        <f t="shared" si="57"/>
        <v>190</v>
      </c>
      <c r="AC275" s="105"/>
      <c r="AD275" s="105"/>
      <c r="AE275" s="105"/>
      <c r="AG275" s="105"/>
      <c r="AH275" s="105"/>
      <c r="AI275" s="105"/>
    </row>
    <row r="276" spans="1:35" hidden="1" x14ac:dyDescent="0.2">
      <c r="A276" s="105"/>
      <c r="B276" s="105">
        <v>12</v>
      </c>
      <c r="D276" s="127"/>
      <c r="E276" s="111">
        <v>90</v>
      </c>
      <c r="F276" s="111">
        <f t="shared" si="59"/>
        <v>410</v>
      </c>
      <c r="H276" s="105"/>
      <c r="I276" s="105"/>
      <c r="J276" s="128"/>
      <c r="L276" s="105"/>
      <c r="M276" s="105"/>
      <c r="N276" s="105"/>
      <c r="Q276" s="105"/>
      <c r="R276" s="105"/>
      <c r="S276" s="105"/>
      <c r="U276" s="105"/>
      <c r="V276" s="105"/>
      <c r="W276" s="105"/>
      <c r="Y276" s="105"/>
      <c r="Z276" s="105">
        <v>19</v>
      </c>
      <c r="AA276" s="111">
        <f t="shared" si="57"/>
        <v>209</v>
      </c>
      <c r="AC276" s="105"/>
      <c r="AD276" s="105"/>
      <c r="AE276" s="105"/>
      <c r="AG276" s="105"/>
      <c r="AH276" s="105"/>
      <c r="AI276" s="105"/>
    </row>
    <row r="277" spans="1:35" hidden="1" x14ac:dyDescent="0.2">
      <c r="A277" s="105"/>
      <c r="B277" s="105">
        <v>13</v>
      </c>
      <c r="D277" s="125"/>
      <c r="E277" s="111">
        <v>90</v>
      </c>
      <c r="F277" s="111">
        <f t="shared" si="59"/>
        <v>500</v>
      </c>
      <c r="H277" s="105" t="s">
        <v>244</v>
      </c>
      <c r="I277" s="105">
        <v>100</v>
      </c>
      <c r="J277" s="111">
        <f>I277+J276</f>
        <v>100</v>
      </c>
      <c r="L277" s="105"/>
      <c r="M277" s="105"/>
      <c r="N277" s="111"/>
      <c r="Q277" s="105"/>
      <c r="R277" s="105"/>
      <c r="S277" s="105"/>
      <c r="U277" s="105"/>
      <c r="V277" s="105"/>
      <c r="W277" s="105"/>
      <c r="Y277" s="105"/>
      <c r="Z277" s="105">
        <v>19</v>
      </c>
      <c r="AA277" s="111">
        <f t="shared" si="57"/>
        <v>228</v>
      </c>
      <c r="AC277" s="105"/>
      <c r="AD277" s="105"/>
      <c r="AE277" s="105"/>
      <c r="AG277" s="105"/>
      <c r="AH277" s="105"/>
      <c r="AI277" s="105"/>
    </row>
    <row r="278" spans="1:35" hidden="1" x14ac:dyDescent="0.2">
      <c r="A278" s="105"/>
      <c r="B278" s="105">
        <v>14</v>
      </c>
      <c r="D278" s="127"/>
      <c r="E278" s="111">
        <v>90</v>
      </c>
      <c r="F278" s="111">
        <f t="shared" si="59"/>
        <v>590</v>
      </c>
      <c r="H278" s="105"/>
      <c r="I278" s="105">
        <v>150</v>
      </c>
      <c r="J278" s="111">
        <f>I278+J277</f>
        <v>250</v>
      </c>
      <c r="L278" s="105"/>
      <c r="M278" s="105"/>
      <c r="N278" s="111"/>
      <c r="Q278" s="105"/>
      <c r="R278" s="105"/>
      <c r="S278" s="105"/>
      <c r="U278" s="105"/>
      <c r="V278" s="105"/>
      <c r="W278" s="105"/>
      <c r="Y278" s="105"/>
      <c r="Z278" s="105">
        <v>19</v>
      </c>
      <c r="AA278" s="128">
        <f t="shared" si="57"/>
        <v>247</v>
      </c>
      <c r="AC278" s="105" t="s">
        <v>217</v>
      </c>
      <c r="AD278" s="105">
        <v>50</v>
      </c>
      <c r="AE278" s="105">
        <f>AD278</f>
        <v>50</v>
      </c>
      <c r="AG278" s="105"/>
      <c r="AH278" s="105"/>
      <c r="AI278" s="105"/>
    </row>
    <row r="279" spans="1:35" hidden="1" x14ac:dyDescent="0.2">
      <c r="A279" s="105"/>
      <c r="B279" s="105">
        <v>15</v>
      </c>
      <c r="D279" s="125"/>
      <c r="E279" s="111">
        <v>90</v>
      </c>
      <c r="F279" s="128">
        <f t="shared" si="59"/>
        <v>680</v>
      </c>
      <c r="H279" s="105"/>
      <c r="I279" s="105">
        <v>150</v>
      </c>
      <c r="J279" s="111">
        <f>I279+J278</f>
        <v>400</v>
      </c>
      <c r="L279" s="105"/>
      <c r="M279" s="105"/>
      <c r="N279" s="111"/>
      <c r="Q279" s="105"/>
      <c r="R279" s="105"/>
      <c r="S279" s="105"/>
      <c r="U279" s="105"/>
      <c r="V279" s="105"/>
      <c r="W279" s="105"/>
      <c r="Y279" s="105"/>
      <c r="Z279" s="105"/>
      <c r="AA279" s="111"/>
      <c r="AC279" s="105"/>
      <c r="AD279" s="105">
        <v>50</v>
      </c>
      <c r="AE279" s="105">
        <f>AD279+AE278</f>
        <v>100</v>
      </c>
      <c r="AG279" s="105"/>
      <c r="AH279" s="105"/>
      <c r="AI279" s="105"/>
    </row>
    <row r="280" spans="1:35" hidden="1" x14ac:dyDescent="0.2">
      <c r="A280" s="105"/>
      <c r="B280" s="105">
        <v>16</v>
      </c>
      <c r="D280" s="127"/>
      <c r="E280" s="111"/>
      <c r="F280" s="128"/>
      <c r="H280" s="105"/>
      <c r="I280" s="105">
        <v>150</v>
      </c>
      <c r="J280" s="128">
        <f>I280+J279</f>
        <v>550</v>
      </c>
      <c r="L280" s="105"/>
      <c r="M280" s="105"/>
      <c r="N280" s="111"/>
      <c r="Q280" s="105" t="s">
        <v>226</v>
      </c>
      <c r="R280" s="105">
        <v>10</v>
      </c>
      <c r="S280" s="111">
        <f>R280+S279</f>
        <v>10</v>
      </c>
      <c r="U280" s="105" t="s">
        <v>226</v>
      </c>
      <c r="V280" s="105">
        <v>40</v>
      </c>
      <c r="W280" s="111">
        <f>V280+W279</f>
        <v>40</v>
      </c>
      <c r="Y280" s="105"/>
      <c r="Z280" s="105"/>
      <c r="AA280" s="105"/>
      <c r="AC280" s="105"/>
      <c r="AD280" s="105">
        <v>50</v>
      </c>
      <c r="AE280" s="105">
        <f>AD280+AE279</f>
        <v>150</v>
      </c>
      <c r="AG280" s="105" t="s">
        <v>52</v>
      </c>
      <c r="AH280" s="105">
        <v>15</v>
      </c>
      <c r="AI280" s="105">
        <f t="shared" ref="AI280:AI287" si="60">AH280+AI279</f>
        <v>15</v>
      </c>
    </row>
    <row r="281" spans="1:35" hidden="1" x14ac:dyDescent="0.2">
      <c r="A281" s="105"/>
      <c r="B281" s="105">
        <v>17</v>
      </c>
      <c r="D281" s="127"/>
      <c r="E281" s="111"/>
      <c r="F281" s="111"/>
      <c r="H281" s="105"/>
      <c r="I281" s="105"/>
      <c r="J281" s="111"/>
      <c r="L281" s="105"/>
      <c r="M281" s="105"/>
      <c r="N281" s="111"/>
      <c r="Q281" s="105"/>
      <c r="R281" s="105">
        <v>10</v>
      </c>
      <c r="S281" s="111">
        <f>R281+S280</f>
        <v>20</v>
      </c>
      <c r="U281" s="105"/>
      <c r="V281" s="105">
        <v>40</v>
      </c>
      <c r="W281" s="111">
        <f>V281+W280</f>
        <v>80</v>
      </c>
      <c r="Y281" s="105"/>
      <c r="Z281" s="105"/>
      <c r="AA281" s="105"/>
      <c r="AC281" s="105"/>
      <c r="AD281" s="105">
        <v>50</v>
      </c>
      <c r="AE281" s="107">
        <f>AD281+AE280</f>
        <v>200</v>
      </c>
      <c r="AG281" s="105"/>
      <c r="AH281" s="105">
        <v>55</v>
      </c>
      <c r="AI281" s="105">
        <f t="shared" si="60"/>
        <v>70</v>
      </c>
    </row>
    <row r="282" spans="1:35" hidden="1" x14ac:dyDescent="0.2">
      <c r="A282" s="105"/>
      <c r="B282" s="105">
        <v>18</v>
      </c>
      <c r="D282" s="127" t="s">
        <v>45</v>
      </c>
      <c r="E282" s="111">
        <v>30</v>
      </c>
      <c r="F282" s="111">
        <f>E282</f>
        <v>30</v>
      </c>
      <c r="H282" s="105" t="s">
        <v>20</v>
      </c>
      <c r="I282" s="105">
        <v>100</v>
      </c>
      <c r="J282" s="111">
        <f>I282+J281</f>
        <v>100</v>
      </c>
      <c r="K282" s="100"/>
      <c r="L282" s="105"/>
      <c r="M282" s="105"/>
      <c r="N282" s="111"/>
      <c r="Q282" s="105"/>
      <c r="R282" s="105">
        <v>10</v>
      </c>
      <c r="S282" s="111">
        <f>R282+S281</f>
        <v>30</v>
      </c>
      <c r="U282" s="105"/>
      <c r="V282" s="105">
        <v>40</v>
      </c>
      <c r="W282" s="111">
        <f>V282+W281</f>
        <v>120</v>
      </c>
      <c r="Y282" s="105"/>
      <c r="Z282" s="105"/>
      <c r="AA282" s="105"/>
      <c r="AC282" s="105"/>
      <c r="AD282" s="105"/>
      <c r="AE282" s="105"/>
      <c r="AG282" s="105"/>
      <c r="AH282" s="105">
        <v>55</v>
      </c>
      <c r="AI282" s="105">
        <f t="shared" si="60"/>
        <v>125</v>
      </c>
    </row>
    <row r="283" spans="1:35" hidden="1" x14ac:dyDescent="0.2">
      <c r="A283" s="105"/>
      <c r="B283" s="105">
        <v>19</v>
      </c>
      <c r="D283" s="127"/>
      <c r="E283" s="111">
        <v>90</v>
      </c>
      <c r="F283" s="111">
        <f>E283+F282</f>
        <v>120</v>
      </c>
      <c r="H283" s="105"/>
      <c r="I283" s="105">
        <v>150</v>
      </c>
      <c r="J283" s="111">
        <f>I283+J282</f>
        <v>250</v>
      </c>
      <c r="L283" s="105"/>
      <c r="M283" s="105"/>
      <c r="N283" s="111"/>
      <c r="Q283" s="105"/>
      <c r="R283" s="105"/>
      <c r="S283" s="105"/>
      <c r="U283" s="105"/>
      <c r="V283" s="105">
        <v>40</v>
      </c>
      <c r="W283" s="111">
        <f>V283+W282</f>
        <v>160</v>
      </c>
      <c r="Y283" s="105"/>
      <c r="Z283" s="105"/>
      <c r="AA283" s="105"/>
      <c r="AC283" s="105"/>
      <c r="AD283" s="105"/>
      <c r="AE283" s="105"/>
      <c r="AG283" s="105"/>
      <c r="AH283" s="105">
        <v>55</v>
      </c>
      <c r="AI283" s="105">
        <f t="shared" si="60"/>
        <v>180</v>
      </c>
    </row>
    <row r="284" spans="1:35" hidden="1" x14ac:dyDescent="0.2">
      <c r="A284" s="105"/>
      <c r="B284" s="105">
        <v>20</v>
      </c>
      <c r="D284" s="127"/>
      <c r="E284" s="111">
        <v>90</v>
      </c>
      <c r="F284" s="111">
        <f>E284+F283</f>
        <v>210</v>
      </c>
      <c r="G284" s="138"/>
      <c r="H284" s="134"/>
      <c r="I284" s="105">
        <v>150</v>
      </c>
      <c r="J284" s="111">
        <f>I284+J283</f>
        <v>400</v>
      </c>
      <c r="K284" s="100"/>
      <c r="L284" s="105"/>
      <c r="M284" s="105"/>
      <c r="N284" s="111"/>
      <c r="Q284" s="105" t="s">
        <v>208</v>
      </c>
      <c r="R284" s="105">
        <v>10</v>
      </c>
      <c r="S284" s="105">
        <f>R284</f>
        <v>10</v>
      </c>
      <c r="U284" s="105" t="s">
        <v>208</v>
      </c>
      <c r="V284" s="105">
        <v>30</v>
      </c>
      <c r="W284" s="105">
        <f>V284</f>
        <v>30</v>
      </c>
      <c r="Y284" s="105"/>
      <c r="Z284" s="105"/>
      <c r="AA284" s="105"/>
      <c r="AC284" s="105"/>
      <c r="AD284" s="105"/>
      <c r="AE284" s="105"/>
      <c r="AG284" s="105"/>
      <c r="AH284" s="105">
        <v>55</v>
      </c>
      <c r="AI284" s="105">
        <f t="shared" si="60"/>
        <v>235</v>
      </c>
    </row>
    <row r="285" spans="1:35" hidden="1" x14ac:dyDescent="0.2">
      <c r="A285" s="105"/>
      <c r="B285" s="105">
        <v>21</v>
      </c>
      <c r="D285" s="127"/>
      <c r="E285" s="111">
        <v>90</v>
      </c>
      <c r="F285" s="111">
        <f>E285+F284</f>
        <v>300</v>
      </c>
      <c r="G285" s="138"/>
      <c r="H285" s="134"/>
      <c r="I285" s="105">
        <v>150</v>
      </c>
      <c r="J285" s="111">
        <f>I285+J284</f>
        <v>550</v>
      </c>
      <c r="L285" s="105"/>
      <c r="M285" s="105"/>
      <c r="N285" s="111"/>
      <c r="Q285" s="105"/>
      <c r="R285" s="105">
        <v>10</v>
      </c>
      <c r="S285" s="111">
        <f>R285+S284</f>
        <v>20</v>
      </c>
      <c r="U285" s="105"/>
      <c r="V285" s="105">
        <v>40</v>
      </c>
      <c r="W285" s="111">
        <f>V285+W284</f>
        <v>70</v>
      </c>
      <c r="Y285" s="105"/>
      <c r="Z285" s="105"/>
      <c r="AA285" s="105"/>
      <c r="AC285" s="105"/>
      <c r="AD285" s="105"/>
      <c r="AE285" s="105"/>
      <c r="AG285" s="105"/>
      <c r="AH285" s="105">
        <v>55</v>
      </c>
      <c r="AI285" s="105">
        <f t="shared" si="60"/>
        <v>290</v>
      </c>
    </row>
    <row r="286" spans="1:35" hidden="1" x14ac:dyDescent="0.2">
      <c r="A286" s="105"/>
      <c r="B286" s="105">
        <v>22</v>
      </c>
      <c r="D286" s="127"/>
      <c r="E286" s="111">
        <v>90</v>
      </c>
      <c r="F286" s="111">
        <f>E286+F285</f>
        <v>390</v>
      </c>
      <c r="H286" s="134"/>
      <c r="I286" s="105">
        <v>100</v>
      </c>
      <c r="J286" s="128">
        <f>I286+J285</f>
        <v>650</v>
      </c>
      <c r="L286" s="105"/>
      <c r="M286" s="105"/>
      <c r="N286" s="111"/>
      <c r="Q286" s="105"/>
      <c r="R286" s="105">
        <v>10</v>
      </c>
      <c r="S286" s="111">
        <f>R286+S285</f>
        <v>30</v>
      </c>
      <c r="U286" s="105"/>
      <c r="V286" s="105">
        <v>40</v>
      </c>
      <c r="W286" s="111">
        <f>V286+W285</f>
        <v>110</v>
      </c>
      <c r="Y286" s="105"/>
      <c r="Z286" s="105"/>
      <c r="AA286" s="105"/>
      <c r="AC286" s="105"/>
      <c r="AD286" s="105"/>
      <c r="AE286" s="105"/>
      <c r="AG286" s="105"/>
      <c r="AH286" s="105">
        <v>55</v>
      </c>
      <c r="AI286" s="105">
        <f t="shared" si="60"/>
        <v>345</v>
      </c>
    </row>
    <row r="287" spans="1:35" hidden="1" x14ac:dyDescent="0.2">
      <c r="A287" s="105"/>
      <c r="B287" s="105">
        <v>23</v>
      </c>
      <c r="D287" s="127" t="s">
        <v>45</v>
      </c>
      <c r="E287" s="111">
        <v>90</v>
      </c>
      <c r="F287" s="111">
        <f>E287</f>
        <v>90</v>
      </c>
      <c r="H287" s="134"/>
      <c r="I287" s="134"/>
      <c r="J287" s="134"/>
      <c r="L287" s="105"/>
      <c r="M287" s="105"/>
      <c r="N287" s="105"/>
      <c r="Q287" s="105"/>
      <c r="R287" s="105">
        <v>10</v>
      </c>
      <c r="S287" s="111">
        <f>R287+S286</f>
        <v>40</v>
      </c>
      <c r="U287" s="105"/>
      <c r="V287" s="105">
        <v>40</v>
      </c>
      <c r="W287" s="111">
        <f>V287+W286</f>
        <v>150</v>
      </c>
      <c r="Y287" s="105"/>
      <c r="Z287" s="105"/>
      <c r="AA287" s="105"/>
      <c r="AC287" s="105"/>
      <c r="AD287" s="105"/>
      <c r="AE287" s="105"/>
      <c r="AG287" s="105"/>
      <c r="AH287" s="105">
        <v>55</v>
      </c>
      <c r="AI287" s="107">
        <f t="shared" si="60"/>
        <v>400</v>
      </c>
    </row>
    <row r="288" spans="1:35" hidden="1" x14ac:dyDescent="0.2">
      <c r="A288" s="105"/>
      <c r="B288" s="105">
        <v>24</v>
      </c>
      <c r="D288" s="127" t="s">
        <v>45</v>
      </c>
      <c r="E288" s="111">
        <v>90</v>
      </c>
      <c r="F288" s="111">
        <f>E288+F287</f>
        <v>180</v>
      </c>
      <c r="H288" s="105"/>
      <c r="I288" s="105"/>
      <c r="J288" s="105"/>
      <c r="L288" s="105"/>
      <c r="M288" s="105"/>
      <c r="N288" s="111"/>
      <c r="Q288" s="105"/>
      <c r="R288" s="105"/>
      <c r="S288" s="105"/>
      <c r="T288" s="105"/>
      <c r="U288" s="105"/>
      <c r="V288" s="105"/>
      <c r="W288" s="105"/>
      <c r="Y288" s="105"/>
      <c r="Z288" s="105"/>
      <c r="AA288" s="105"/>
      <c r="AC288" s="105"/>
      <c r="AD288" s="105"/>
      <c r="AE288" s="105"/>
      <c r="AG288" s="105"/>
      <c r="AH288" s="105"/>
      <c r="AI288" s="107"/>
    </row>
    <row r="289" spans="1:42" hidden="1" x14ac:dyDescent="0.2">
      <c r="A289" s="105"/>
      <c r="B289" s="105">
        <v>25</v>
      </c>
      <c r="D289" s="127"/>
      <c r="E289" s="111">
        <v>90</v>
      </c>
      <c r="F289" s="111">
        <f>E289+F288</f>
        <v>270</v>
      </c>
      <c r="H289" s="105" t="s">
        <v>20</v>
      </c>
      <c r="I289" s="105">
        <v>100</v>
      </c>
      <c r="J289" s="111">
        <f>I289+J288</f>
        <v>100</v>
      </c>
      <c r="L289" s="105" t="s">
        <v>148</v>
      </c>
      <c r="M289" s="105">
        <v>100</v>
      </c>
      <c r="N289" s="111">
        <f>M289+N288</f>
        <v>100</v>
      </c>
      <c r="Q289" s="105"/>
      <c r="R289" s="105"/>
      <c r="S289" s="105"/>
      <c r="T289" s="105"/>
      <c r="U289" s="105"/>
      <c r="V289" s="105"/>
      <c r="W289" s="105"/>
      <c r="Y289" s="105"/>
      <c r="Z289" s="105"/>
      <c r="AA289" s="105"/>
      <c r="AC289" s="105"/>
      <c r="AD289" s="105"/>
      <c r="AE289" s="105"/>
      <c r="AG289" s="105"/>
      <c r="AH289" s="105"/>
      <c r="AI289" s="105"/>
    </row>
    <row r="290" spans="1:42" hidden="1" x14ac:dyDescent="0.2">
      <c r="A290" s="105"/>
      <c r="B290" s="105">
        <v>26</v>
      </c>
      <c r="D290" s="127"/>
      <c r="E290" s="111">
        <v>40</v>
      </c>
      <c r="F290" s="128">
        <f>E290+F289</f>
        <v>310</v>
      </c>
      <c r="H290" s="105"/>
      <c r="I290" s="105">
        <v>150</v>
      </c>
      <c r="J290" s="111">
        <f>I290+J289</f>
        <v>250</v>
      </c>
      <c r="L290" s="105"/>
      <c r="M290" s="105">
        <v>300</v>
      </c>
      <c r="N290" s="111">
        <f>M290+N289</f>
        <v>400</v>
      </c>
      <c r="Q290" s="105"/>
      <c r="R290" s="105"/>
      <c r="S290" s="105"/>
      <c r="T290" s="105"/>
      <c r="U290" s="105"/>
      <c r="V290" s="105"/>
      <c r="W290" s="105"/>
      <c r="Y290" s="105"/>
      <c r="Z290" s="105"/>
      <c r="AA290" s="105"/>
      <c r="AC290" s="105"/>
      <c r="AD290" s="105"/>
      <c r="AE290" s="105"/>
      <c r="AG290" s="105"/>
      <c r="AH290" s="105"/>
      <c r="AI290" s="105"/>
    </row>
    <row r="291" spans="1:42" hidden="1" x14ac:dyDescent="0.2">
      <c r="A291" s="105"/>
      <c r="B291" s="105">
        <v>27</v>
      </c>
      <c r="D291" s="127"/>
      <c r="E291" s="111"/>
      <c r="F291" s="111"/>
      <c r="H291" s="105"/>
      <c r="I291" s="105">
        <v>150</v>
      </c>
      <c r="J291" s="111">
        <f>I291+J290</f>
        <v>400</v>
      </c>
      <c r="L291" s="105"/>
      <c r="M291" s="105">
        <v>300</v>
      </c>
      <c r="N291" s="111">
        <f>M291+N290</f>
        <v>700</v>
      </c>
      <c r="Q291" s="105"/>
      <c r="R291" s="105"/>
      <c r="S291" s="105"/>
      <c r="T291" s="105"/>
      <c r="U291" s="105"/>
      <c r="V291" s="105"/>
      <c r="W291" s="105"/>
      <c r="Y291" s="105"/>
      <c r="Z291" s="105"/>
      <c r="AA291" s="105"/>
      <c r="AC291" s="105"/>
      <c r="AD291" s="105"/>
      <c r="AE291" s="105"/>
      <c r="AG291" s="105"/>
      <c r="AH291" s="105"/>
      <c r="AI291" s="105"/>
    </row>
    <row r="292" spans="1:42" hidden="1" x14ac:dyDescent="0.2">
      <c r="A292" s="105"/>
      <c r="B292" s="105">
        <v>28</v>
      </c>
      <c r="D292" s="127" t="s">
        <v>246</v>
      </c>
      <c r="E292" s="111">
        <v>40</v>
      </c>
      <c r="F292" s="111">
        <f>E292</f>
        <v>40</v>
      </c>
      <c r="H292" s="105"/>
      <c r="I292" s="105">
        <v>150</v>
      </c>
      <c r="J292" s="128">
        <f>I292+J291</f>
        <v>550</v>
      </c>
      <c r="L292" s="105"/>
      <c r="M292" s="105">
        <v>300</v>
      </c>
      <c r="N292" s="128">
        <f>M292+N291</f>
        <v>1000</v>
      </c>
      <c r="Q292" s="105"/>
      <c r="R292" s="105"/>
      <c r="S292" s="105"/>
      <c r="T292" s="105"/>
      <c r="U292" s="105"/>
      <c r="V292" s="105"/>
      <c r="W292" s="105"/>
      <c r="Y292" s="105"/>
      <c r="Z292" s="105"/>
      <c r="AA292" s="105"/>
      <c r="AC292" s="105"/>
      <c r="AD292" s="105"/>
      <c r="AE292" s="105"/>
      <c r="AG292" s="105"/>
      <c r="AH292" s="105"/>
      <c r="AI292" s="105"/>
    </row>
    <row r="293" spans="1:42" hidden="1" x14ac:dyDescent="0.2">
      <c r="A293" s="105"/>
      <c r="B293" s="105">
        <v>29</v>
      </c>
      <c r="D293" s="127" t="s">
        <v>247</v>
      </c>
      <c r="E293" s="111">
        <v>70</v>
      </c>
      <c r="F293" s="111">
        <f>E293+F292</f>
        <v>110</v>
      </c>
      <c r="H293" s="105"/>
      <c r="I293" s="105"/>
      <c r="J293" s="111"/>
      <c r="L293" s="105"/>
      <c r="M293" s="105"/>
      <c r="N293" s="128"/>
      <c r="Q293" s="105"/>
      <c r="R293" s="105"/>
      <c r="S293" s="105"/>
      <c r="T293" s="105"/>
      <c r="U293" s="105"/>
      <c r="V293" s="105"/>
      <c r="W293" s="105"/>
      <c r="Y293" s="105"/>
      <c r="Z293" s="105"/>
      <c r="AA293" s="105"/>
      <c r="AC293" s="105"/>
      <c r="AD293" s="105"/>
      <c r="AE293" s="105"/>
      <c r="AG293" s="105"/>
      <c r="AH293" s="105"/>
      <c r="AI293" s="105"/>
    </row>
    <row r="294" spans="1:42" hidden="1" x14ac:dyDescent="0.2">
      <c r="A294" s="105"/>
      <c r="B294" s="105">
        <v>30</v>
      </c>
      <c r="D294" s="127"/>
      <c r="E294" s="111">
        <v>70</v>
      </c>
      <c r="F294" s="111">
        <f>E294+F293</f>
        <v>180</v>
      </c>
      <c r="H294" s="105"/>
      <c r="I294" s="105"/>
      <c r="J294" s="111"/>
      <c r="L294" s="105"/>
      <c r="M294" s="105"/>
      <c r="N294" s="128"/>
      <c r="Q294" s="105"/>
      <c r="R294" s="105"/>
      <c r="S294" s="105"/>
      <c r="T294" s="105"/>
      <c r="U294" s="105"/>
      <c r="V294" s="105"/>
      <c r="W294" s="105"/>
      <c r="Y294" s="105"/>
      <c r="Z294" s="105"/>
      <c r="AA294" s="105"/>
      <c r="AC294" s="105"/>
      <c r="AD294" s="105"/>
      <c r="AE294" s="105"/>
      <c r="AG294" s="105"/>
      <c r="AH294" s="105"/>
      <c r="AI294" s="105"/>
    </row>
    <row r="295" spans="1:42" hidden="1" x14ac:dyDescent="0.2">
      <c r="C295" s="103"/>
      <c r="E295" s="103"/>
      <c r="M295" s="124"/>
    </row>
    <row r="296" spans="1:42" ht="48" customHeight="1" x14ac:dyDescent="0.2">
      <c r="A296" s="99" t="s">
        <v>4</v>
      </c>
      <c r="B296" s="99" t="s">
        <v>5</v>
      </c>
      <c r="C296" s="123"/>
      <c r="D296" s="99" t="s">
        <v>6</v>
      </c>
      <c r="E296" s="101" t="s">
        <v>197</v>
      </c>
      <c r="F296" s="99" t="s">
        <v>31</v>
      </c>
      <c r="G296" s="100"/>
      <c r="H296" s="100" t="s">
        <v>198</v>
      </c>
      <c r="I296" s="101" t="s">
        <v>199</v>
      </c>
      <c r="J296" s="102" t="s">
        <v>31</v>
      </c>
      <c r="K296" s="102"/>
      <c r="L296" s="100" t="s">
        <v>198</v>
      </c>
      <c r="M296" s="101" t="s">
        <v>200</v>
      </c>
      <c r="N296" s="102" t="s">
        <v>31</v>
      </c>
      <c r="O296" s="124"/>
      <c r="P296" s="124"/>
      <c r="Q296" s="100" t="s">
        <v>6</v>
      </c>
      <c r="R296" s="101" t="s">
        <v>248</v>
      </c>
      <c r="S296" s="102" t="s">
        <v>31</v>
      </c>
      <c r="T296" s="102"/>
      <c r="U296" s="100" t="s">
        <v>6</v>
      </c>
      <c r="V296" s="101" t="s">
        <v>249</v>
      </c>
      <c r="W296" s="102" t="s">
        <v>31</v>
      </c>
      <c r="X296" s="102"/>
      <c r="Y296" s="100" t="s">
        <v>6</v>
      </c>
      <c r="Z296" s="101" t="s">
        <v>203</v>
      </c>
      <c r="AA296" s="102" t="s">
        <v>31</v>
      </c>
      <c r="AB296" s="102"/>
      <c r="AC296" s="100" t="s">
        <v>6</v>
      </c>
      <c r="AD296" s="101" t="s">
        <v>204</v>
      </c>
      <c r="AE296" s="102" t="s">
        <v>31</v>
      </c>
      <c r="AG296" s="100" t="s">
        <v>6</v>
      </c>
      <c r="AH296" s="101" t="s">
        <v>166</v>
      </c>
      <c r="AI296" s="102" t="s">
        <v>31</v>
      </c>
      <c r="AJ296" s="109" t="s">
        <v>8</v>
      </c>
      <c r="AK296" s="110" t="s">
        <v>6</v>
      </c>
      <c r="AL296" s="110" t="s">
        <v>9</v>
      </c>
      <c r="AM296" s="110" t="s">
        <v>6</v>
      </c>
      <c r="AN296" s="110" t="s">
        <v>250</v>
      </c>
      <c r="AO296" s="110" t="s">
        <v>57</v>
      </c>
      <c r="AP296" s="110" t="s">
        <v>139</v>
      </c>
    </row>
    <row r="297" spans="1:42" hidden="1" x14ac:dyDescent="0.2">
      <c r="C297" s="103"/>
      <c r="E297" s="103"/>
      <c r="M297" s="124"/>
    </row>
    <row r="298" spans="1:42" hidden="1" x14ac:dyDescent="0.2">
      <c r="A298" s="104" t="s">
        <v>178</v>
      </c>
      <c r="B298" s="105">
        <v>1</v>
      </c>
      <c r="D298" s="127"/>
      <c r="E298" s="111">
        <v>40</v>
      </c>
      <c r="F298" s="128">
        <f>E298+F297</f>
        <v>40</v>
      </c>
      <c r="H298" s="105" t="s">
        <v>217</v>
      </c>
      <c r="I298" s="105">
        <v>50</v>
      </c>
      <c r="J298" s="111">
        <f>I298+J297+J294</f>
        <v>50</v>
      </c>
      <c r="L298" s="105"/>
      <c r="M298" s="105"/>
      <c r="N298" s="111"/>
      <c r="Q298" s="105"/>
      <c r="R298" s="105"/>
      <c r="S298" s="105"/>
      <c r="U298" s="105" t="s">
        <v>208</v>
      </c>
      <c r="V298" s="105">
        <v>30</v>
      </c>
      <c r="W298" s="105">
        <f>V298</f>
        <v>30</v>
      </c>
      <c r="X298" s="124"/>
      <c r="Y298" s="105"/>
      <c r="Z298" s="105"/>
      <c r="AA298" s="105"/>
      <c r="AB298" s="124"/>
      <c r="AC298" s="105"/>
      <c r="AD298" s="105"/>
      <c r="AE298" s="105"/>
      <c r="AG298" s="105"/>
      <c r="AH298" s="105"/>
      <c r="AI298" s="105"/>
    </row>
    <row r="299" spans="1:42" hidden="1" x14ac:dyDescent="0.2">
      <c r="A299" s="104"/>
      <c r="B299" s="105">
        <v>2</v>
      </c>
      <c r="D299" s="127"/>
      <c r="E299" s="111"/>
      <c r="F299" s="111"/>
      <c r="H299" s="105"/>
      <c r="I299" s="105">
        <v>100</v>
      </c>
      <c r="J299" s="111">
        <f t="shared" ref="J299:J313" si="61">I299+J298</f>
        <v>150</v>
      </c>
      <c r="L299" s="105" t="s">
        <v>17</v>
      </c>
      <c r="M299" s="105">
        <v>100</v>
      </c>
      <c r="N299" s="111">
        <f t="shared" ref="N299:N304" si="62">M299+N298</f>
        <v>100</v>
      </c>
      <c r="Q299" s="105"/>
      <c r="R299" s="105"/>
      <c r="S299" s="105"/>
      <c r="U299" s="105"/>
      <c r="V299" s="105">
        <v>40</v>
      </c>
      <c r="W299" s="111">
        <f t="shared" ref="W299:W316" si="63">V299+W298</f>
        <v>70</v>
      </c>
      <c r="X299" s="124"/>
      <c r="Y299" s="105" t="s">
        <v>165</v>
      </c>
      <c r="Z299" s="105">
        <v>19</v>
      </c>
      <c r="AA299" s="111">
        <f t="shared" ref="AA299:AA311" si="64">Z299+AA298</f>
        <v>19</v>
      </c>
      <c r="AB299" s="124"/>
      <c r="AC299" s="105"/>
      <c r="AD299" s="105"/>
      <c r="AE299" s="105"/>
      <c r="AG299" s="105"/>
      <c r="AH299" s="105"/>
      <c r="AI299" s="105"/>
    </row>
    <row r="300" spans="1:42" hidden="1" x14ac:dyDescent="0.2">
      <c r="A300" s="106"/>
      <c r="B300" s="105">
        <v>3</v>
      </c>
      <c r="D300" s="127" t="s">
        <v>231</v>
      </c>
      <c r="E300" s="111">
        <v>30</v>
      </c>
      <c r="F300" s="111">
        <f>E300</f>
        <v>30</v>
      </c>
      <c r="H300" s="105"/>
      <c r="I300" s="105">
        <v>100</v>
      </c>
      <c r="J300" s="111">
        <f t="shared" si="61"/>
        <v>250</v>
      </c>
      <c r="L300" s="105"/>
      <c r="M300" s="105">
        <v>300</v>
      </c>
      <c r="N300" s="111">
        <f t="shared" si="62"/>
        <v>400</v>
      </c>
      <c r="Q300" s="105"/>
      <c r="R300" s="105"/>
      <c r="S300" s="105"/>
      <c r="U300" s="105"/>
      <c r="V300" s="105">
        <v>40</v>
      </c>
      <c r="W300" s="111">
        <f t="shared" si="63"/>
        <v>110</v>
      </c>
      <c r="X300" s="124"/>
      <c r="Y300" s="105"/>
      <c r="Z300" s="105">
        <v>19</v>
      </c>
      <c r="AA300" s="111">
        <f t="shared" si="64"/>
        <v>38</v>
      </c>
      <c r="AB300" s="124"/>
      <c r="AC300" s="105"/>
      <c r="AD300" s="105"/>
      <c r="AE300" s="105"/>
      <c r="AG300" s="105"/>
      <c r="AH300" s="105"/>
      <c r="AI300" s="105"/>
    </row>
    <row r="301" spans="1:42" hidden="1" x14ac:dyDescent="0.2">
      <c r="A301" s="106"/>
      <c r="B301" s="105">
        <v>4</v>
      </c>
      <c r="D301" s="127"/>
      <c r="E301" s="111">
        <v>100</v>
      </c>
      <c r="F301" s="111">
        <f>E301+F300</f>
        <v>130</v>
      </c>
      <c r="H301" s="105"/>
      <c r="I301" s="105">
        <v>100</v>
      </c>
      <c r="J301" s="111">
        <f t="shared" si="61"/>
        <v>350</v>
      </c>
      <c r="L301" s="105"/>
      <c r="M301" s="105">
        <v>300</v>
      </c>
      <c r="N301" s="111">
        <f t="shared" si="62"/>
        <v>700</v>
      </c>
      <c r="Q301" s="105"/>
      <c r="R301" s="105"/>
      <c r="S301" s="105"/>
      <c r="U301" s="105"/>
      <c r="V301" s="105">
        <v>40</v>
      </c>
      <c r="W301" s="111">
        <f t="shared" si="63"/>
        <v>150</v>
      </c>
      <c r="X301" s="124"/>
      <c r="Y301" s="105"/>
      <c r="Z301" s="105">
        <v>19</v>
      </c>
      <c r="AA301" s="111">
        <f t="shared" si="64"/>
        <v>57</v>
      </c>
      <c r="AB301" s="124"/>
      <c r="AC301" s="105"/>
      <c r="AD301" s="105"/>
      <c r="AE301" s="105"/>
      <c r="AG301" s="105" t="s">
        <v>52</v>
      </c>
      <c r="AH301" s="105">
        <v>35</v>
      </c>
      <c r="AI301" s="105">
        <f>AH301+AI300</f>
        <v>35</v>
      </c>
    </row>
    <row r="302" spans="1:42" hidden="1" x14ac:dyDescent="0.2">
      <c r="A302" s="106"/>
      <c r="B302" s="105">
        <v>5</v>
      </c>
      <c r="D302" s="127"/>
      <c r="E302" s="111">
        <v>100</v>
      </c>
      <c r="F302" s="111">
        <f>E302+F301</f>
        <v>230</v>
      </c>
      <c r="H302" s="134"/>
      <c r="I302" s="105">
        <v>100</v>
      </c>
      <c r="J302" s="128">
        <f t="shared" si="61"/>
        <v>450</v>
      </c>
      <c r="L302" s="105"/>
      <c r="M302" s="105">
        <v>300</v>
      </c>
      <c r="N302" s="111">
        <f t="shared" si="62"/>
        <v>1000</v>
      </c>
      <c r="Q302" s="105"/>
      <c r="R302" s="105"/>
      <c r="S302" s="105"/>
      <c r="U302" s="105"/>
      <c r="V302" s="105">
        <v>40</v>
      </c>
      <c r="W302" s="111">
        <f t="shared" si="63"/>
        <v>190</v>
      </c>
      <c r="X302" s="124"/>
      <c r="Y302" s="105"/>
      <c r="Z302" s="105">
        <v>19</v>
      </c>
      <c r="AA302" s="111">
        <f t="shared" si="64"/>
        <v>76</v>
      </c>
      <c r="AB302" s="124"/>
      <c r="AC302" s="105"/>
      <c r="AD302" s="105"/>
      <c r="AE302" s="105"/>
      <c r="AG302" s="105"/>
      <c r="AH302" s="105">
        <v>55</v>
      </c>
      <c r="AI302" s="105">
        <f>AH302+AI301</f>
        <v>90</v>
      </c>
    </row>
    <row r="303" spans="1:42" hidden="1" x14ac:dyDescent="0.2">
      <c r="A303" s="106"/>
      <c r="B303" s="105">
        <v>6</v>
      </c>
      <c r="D303" s="127"/>
      <c r="E303" s="111">
        <v>65</v>
      </c>
      <c r="F303" s="128">
        <f>E303+F302</f>
        <v>295</v>
      </c>
      <c r="H303" s="105"/>
      <c r="I303" s="105"/>
      <c r="J303" s="105"/>
      <c r="L303" s="105"/>
      <c r="M303" s="105">
        <v>300</v>
      </c>
      <c r="N303" s="111">
        <f t="shared" si="62"/>
        <v>1300</v>
      </c>
      <c r="Q303" s="105"/>
      <c r="R303" s="105"/>
      <c r="S303" s="105"/>
      <c r="U303" s="105"/>
      <c r="V303" s="105">
        <v>40</v>
      </c>
      <c r="W303" s="111">
        <f t="shared" si="63"/>
        <v>230</v>
      </c>
      <c r="X303" s="124"/>
      <c r="Y303" s="105"/>
      <c r="Z303" s="105">
        <v>19</v>
      </c>
      <c r="AA303" s="111">
        <f t="shared" si="64"/>
        <v>95</v>
      </c>
      <c r="AB303" s="124"/>
      <c r="AC303" s="105"/>
      <c r="AD303" s="105"/>
      <c r="AE303" s="105"/>
      <c r="AG303" s="105"/>
      <c r="AH303" s="105">
        <v>55</v>
      </c>
      <c r="AI303" s="105">
        <f>AH303+AI302</f>
        <v>145</v>
      </c>
    </row>
    <row r="304" spans="1:42" hidden="1" x14ac:dyDescent="0.2">
      <c r="A304" s="106"/>
      <c r="B304" s="105">
        <v>7</v>
      </c>
      <c r="D304" s="127" t="s">
        <v>251</v>
      </c>
      <c r="E304" s="111">
        <v>50</v>
      </c>
      <c r="F304" s="111">
        <f>E304</f>
        <v>50</v>
      </c>
      <c r="H304" s="105" t="s">
        <v>148</v>
      </c>
      <c r="I304" s="105">
        <v>50</v>
      </c>
      <c r="J304" s="111">
        <f>I304</f>
        <v>50</v>
      </c>
      <c r="L304" s="105"/>
      <c r="M304" s="105">
        <v>100</v>
      </c>
      <c r="N304" s="128">
        <f t="shared" si="62"/>
        <v>1400</v>
      </c>
      <c r="Q304" s="105"/>
      <c r="R304" s="105"/>
      <c r="S304" s="105"/>
      <c r="U304" s="105"/>
      <c r="V304" s="105">
        <v>40</v>
      </c>
      <c r="W304" s="111">
        <f t="shared" si="63"/>
        <v>270</v>
      </c>
      <c r="X304" s="124"/>
      <c r="Y304" s="105"/>
      <c r="Z304" s="105">
        <v>19</v>
      </c>
      <c r="AA304" s="111">
        <f t="shared" si="64"/>
        <v>114</v>
      </c>
      <c r="AB304" s="124"/>
      <c r="AC304" s="105"/>
      <c r="AD304" s="105"/>
      <c r="AE304" s="105"/>
      <c r="AG304" s="105"/>
      <c r="AH304" s="105">
        <v>55</v>
      </c>
      <c r="AI304" s="105">
        <f>AH304+AI303</f>
        <v>200</v>
      </c>
    </row>
    <row r="305" spans="1:35" hidden="1" x14ac:dyDescent="0.2">
      <c r="A305" s="106"/>
      <c r="B305" s="105">
        <v>8</v>
      </c>
      <c r="D305" s="127"/>
      <c r="E305" s="111">
        <v>100</v>
      </c>
      <c r="F305" s="111">
        <f>E305+F304</f>
        <v>150</v>
      </c>
      <c r="H305" s="105"/>
      <c r="I305" s="105">
        <v>170</v>
      </c>
      <c r="J305" s="111">
        <f t="shared" si="61"/>
        <v>220</v>
      </c>
      <c r="L305" s="105"/>
      <c r="M305" s="105"/>
      <c r="N305" s="105"/>
      <c r="Q305" s="105"/>
      <c r="R305" s="105"/>
      <c r="S305" s="105"/>
      <c r="U305" s="105"/>
      <c r="V305" s="105">
        <v>40</v>
      </c>
      <c r="W305" s="111">
        <f t="shared" si="63"/>
        <v>310</v>
      </c>
      <c r="Y305" s="105"/>
      <c r="Z305" s="105">
        <v>19</v>
      </c>
      <c r="AA305" s="111">
        <f t="shared" si="64"/>
        <v>133</v>
      </c>
      <c r="AC305" s="105"/>
      <c r="AD305" s="105"/>
      <c r="AE305" s="105"/>
      <c r="AG305" s="105"/>
      <c r="AH305" s="105"/>
      <c r="AI305" s="105"/>
    </row>
    <row r="306" spans="1:35" hidden="1" x14ac:dyDescent="0.2">
      <c r="A306" s="105"/>
      <c r="B306" s="105">
        <v>9</v>
      </c>
      <c r="D306" s="127"/>
      <c r="E306" s="111">
        <v>100</v>
      </c>
      <c r="F306" s="111">
        <f>E306+F305</f>
        <v>250</v>
      </c>
      <c r="H306" s="105"/>
      <c r="I306" s="105">
        <v>170</v>
      </c>
      <c r="J306" s="111">
        <f t="shared" si="61"/>
        <v>390</v>
      </c>
      <c r="L306" s="105"/>
      <c r="M306" s="105"/>
      <c r="N306" s="105"/>
      <c r="Q306" s="105"/>
      <c r="R306" s="105"/>
      <c r="S306" s="105"/>
      <c r="U306" s="105"/>
      <c r="V306" s="105">
        <v>40</v>
      </c>
      <c r="W306" s="111">
        <f t="shared" si="63"/>
        <v>350</v>
      </c>
      <c r="Y306" s="105"/>
      <c r="Z306" s="105">
        <v>19</v>
      </c>
      <c r="AA306" s="111">
        <f t="shared" si="64"/>
        <v>152</v>
      </c>
      <c r="AC306" s="105"/>
      <c r="AD306" s="105"/>
      <c r="AE306" s="105"/>
      <c r="AG306" s="105"/>
      <c r="AH306" s="105"/>
      <c r="AI306" s="105"/>
    </row>
    <row r="307" spans="1:35" hidden="1" x14ac:dyDescent="0.2">
      <c r="A307" s="105"/>
      <c r="B307" s="105">
        <v>10</v>
      </c>
      <c r="D307" s="127"/>
      <c r="E307" s="111">
        <v>100</v>
      </c>
      <c r="F307" s="111">
        <f>E307+F306</f>
        <v>350</v>
      </c>
      <c r="H307" s="105"/>
      <c r="I307" s="105">
        <v>170</v>
      </c>
      <c r="J307" s="111">
        <f t="shared" si="61"/>
        <v>560</v>
      </c>
      <c r="L307" s="105"/>
      <c r="M307" s="105"/>
      <c r="N307" s="105"/>
      <c r="Q307" s="105"/>
      <c r="R307" s="105"/>
      <c r="S307" s="105"/>
      <c r="U307" s="105"/>
      <c r="V307" s="105">
        <v>40</v>
      </c>
      <c r="W307" s="111">
        <f t="shared" si="63"/>
        <v>390</v>
      </c>
      <c r="Y307" s="105"/>
      <c r="Z307" s="105">
        <v>19</v>
      </c>
      <c r="AA307" s="111">
        <f t="shared" si="64"/>
        <v>171</v>
      </c>
      <c r="AC307" s="105"/>
      <c r="AD307" s="105"/>
      <c r="AE307" s="105"/>
      <c r="AG307" s="105"/>
      <c r="AH307" s="105"/>
      <c r="AI307" s="105"/>
    </row>
    <row r="308" spans="1:35" hidden="1" x14ac:dyDescent="0.2">
      <c r="A308" s="105"/>
      <c r="B308" s="105">
        <v>11</v>
      </c>
      <c r="D308" s="125"/>
      <c r="E308" s="111">
        <v>100</v>
      </c>
      <c r="F308" s="128">
        <f>E308+F307</f>
        <v>450</v>
      </c>
      <c r="H308" s="105"/>
      <c r="I308" s="105">
        <v>170</v>
      </c>
      <c r="J308" s="111">
        <f t="shared" si="61"/>
        <v>730</v>
      </c>
      <c r="L308" s="105" t="s">
        <v>17</v>
      </c>
      <c r="M308" s="105">
        <v>100</v>
      </c>
      <c r="N308" s="111">
        <f>M308+N307</f>
        <v>100</v>
      </c>
      <c r="Q308" s="105"/>
      <c r="R308" s="105"/>
      <c r="S308" s="105"/>
      <c r="U308" s="105"/>
      <c r="V308" s="105">
        <v>40</v>
      </c>
      <c r="W308" s="111">
        <f t="shared" si="63"/>
        <v>430</v>
      </c>
      <c r="Y308" s="105"/>
      <c r="Z308" s="105">
        <v>19</v>
      </c>
      <c r="AA308" s="111">
        <f t="shared" si="64"/>
        <v>190</v>
      </c>
      <c r="AC308" s="105"/>
      <c r="AD308" s="105"/>
      <c r="AE308" s="105"/>
      <c r="AG308" s="105"/>
      <c r="AH308" s="105"/>
      <c r="AI308" s="105"/>
    </row>
    <row r="309" spans="1:35" hidden="1" x14ac:dyDescent="0.2">
      <c r="A309" s="105"/>
      <c r="B309" s="105">
        <v>12</v>
      </c>
      <c r="D309" s="127"/>
      <c r="E309" s="111"/>
      <c r="F309" s="111"/>
      <c r="H309" s="105"/>
      <c r="I309" s="105">
        <v>170</v>
      </c>
      <c r="J309" s="111">
        <f t="shared" si="61"/>
        <v>900</v>
      </c>
      <c r="L309" s="105"/>
      <c r="M309" s="105">
        <v>300</v>
      </c>
      <c r="N309" s="111">
        <f>M309+N308</f>
        <v>400</v>
      </c>
      <c r="Q309" s="105"/>
      <c r="R309" s="105"/>
      <c r="S309" s="105"/>
      <c r="U309" s="105"/>
      <c r="V309" s="105">
        <v>40</v>
      </c>
      <c r="W309" s="111">
        <f t="shared" si="63"/>
        <v>470</v>
      </c>
      <c r="Y309" s="105"/>
      <c r="Z309" s="105">
        <v>19</v>
      </c>
      <c r="AA309" s="111">
        <f t="shared" si="64"/>
        <v>209</v>
      </c>
      <c r="AC309" s="105"/>
      <c r="AD309" s="105"/>
      <c r="AE309" s="105"/>
      <c r="AG309" s="105"/>
      <c r="AH309" s="105"/>
      <c r="AI309" s="105"/>
    </row>
    <row r="310" spans="1:35" hidden="1" x14ac:dyDescent="0.2">
      <c r="A310" s="105"/>
      <c r="B310" s="105">
        <v>13</v>
      </c>
      <c r="D310" s="127" t="s">
        <v>40</v>
      </c>
      <c r="E310" s="111">
        <v>50</v>
      </c>
      <c r="F310" s="111">
        <f>E310</f>
        <v>50</v>
      </c>
      <c r="H310" s="105"/>
      <c r="I310" s="105">
        <v>170</v>
      </c>
      <c r="J310" s="111">
        <f t="shared" si="61"/>
        <v>1070</v>
      </c>
      <c r="L310" s="105"/>
      <c r="M310" s="105">
        <v>300</v>
      </c>
      <c r="N310" s="128">
        <f>M310+N309</f>
        <v>700</v>
      </c>
      <c r="Q310" s="105" t="s">
        <v>243</v>
      </c>
      <c r="R310" s="105">
        <v>10</v>
      </c>
      <c r="S310" s="111">
        <f t="shared" ref="S310:S319" si="65">R310+S309</f>
        <v>10</v>
      </c>
      <c r="U310" s="105"/>
      <c r="V310" s="105">
        <v>40</v>
      </c>
      <c r="W310" s="111">
        <f t="shared" si="63"/>
        <v>510</v>
      </c>
      <c r="Y310" s="105"/>
      <c r="Z310" s="105">
        <v>19</v>
      </c>
      <c r="AA310" s="111">
        <f t="shared" si="64"/>
        <v>228</v>
      </c>
      <c r="AC310" s="105"/>
      <c r="AD310" s="105"/>
      <c r="AE310" s="105"/>
      <c r="AG310" s="105"/>
      <c r="AH310" s="105"/>
      <c r="AI310" s="105"/>
    </row>
    <row r="311" spans="1:35" hidden="1" x14ac:dyDescent="0.2">
      <c r="A311" s="105"/>
      <c r="B311" s="105">
        <v>14</v>
      </c>
      <c r="D311" s="127" t="s">
        <v>65</v>
      </c>
      <c r="E311" s="111">
        <v>80</v>
      </c>
      <c r="F311" s="111">
        <f>E311+F310</f>
        <v>130</v>
      </c>
      <c r="H311" s="105"/>
      <c r="I311" s="105">
        <v>170</v>
      </c>
      <c r="J311" s="111">
        <f t="shared" si="61"/>
        <v>1240</v>
      </c>
      <c r="L311" s="105"/>
      <c r="M311" s="105"/>
      <c r="N311" s="105"/>
      <c r="Q311" s="105"/>
      <c r="R311" s="105">
        <v>15</v>
      </c>
      <c r="S311" s="111">
        <f t="shared" si="65"/>
        <v>25</v>
      </c>
      <c r="U311" s="105"/>
      <c r="V311" s="105">
        <v>40</v>
      </c>
      <c r="W311" s="111">
        <f t="shared" si="63"/>
        <v>550</v>
      </c>
      <c r="Y311" s="105"/>
      <c r="Z311" s="105">
        <v>19</v>
      </c>
      <c r="AA311" s="128">
        <f t="shared" si="64"/>
        <v>247</v>
      </c>
      <c r="AC311" s="105"/>
      <c r="AD311" s="105"/>
      <c r="AE311" s="105"/>
      <c r="AG311" s="105"/>
      <c r="AH311" s="105"/>
      <c r="AI311" s="105"/>
    </row>
    <row r="312" spans="1:35" hidden="1" x14ac:dyDescent="0.2">
      <c r="A312" s="105"/>
      <c r="B312" s="105">
        <v>15</v>
      </c>
      <c r="D312" s="125"/>
      <c r="E312" s="111">
        <v>80</v>
      </c>
      <c r="F312" s="111">
        <f>E312+F311</f>
        <v>210</v>
      </c>
      <c r="H312" s="105"/>
      <c r="I312" s="105">
        <v>170</v>
      </c>
      <c r="J312" s="111">
        <f t="shared" si="61"/>
        <v>1410</v>
      </c>
      <c r="L312" s="105"/>
      <c r="M312" s="105"/>
      <c r="N312" s="105"/>
      <c r="Q312" s="105"/>
      <c r="R312" s="105">
        <v>15</v>
      </c>
      <c r="S312" s="111">
        <f t="shared" si="65"/>
        <v>40</v>
      </c>
      <c r="U312" s="105"/>
      <c r="V312" s="105">
        <v>40</v>
      </c>
      <c r="W312" s="111">
        <f t="shared" si="63"/>
        <v>590</v>
      </c>
      <c r="Y312" s="105"/>
      <c r="Z312" s="105"/>
      <c r="AA312" s="111"/>
      <c r="AC312" s="105"/>
      <c r="AD312" s="105"/>
      <c r="AE312" s="105"/>
      <c r="AG312" s="105"/>
      <c r="AH312" s="105"/>
      <c r="AI312" s="105"/>
    </row>
    <row r="313" spans="1:35" hidden="1" x14ac:dyDescent="0.2">
      <c r="A313" s="105"/>
      <c r="B313" s="105">
        <v>16</v>
      </c>
      <c r="D313" s="125"/>
      <c r="E313" s="111">
        <v>80</v>
      </c>
      <c r="F313" s="128">
        <f>E313+F312</f>
        <v>290</v>
      </c>
      <c r="H313" s="105"/>
      <c r="I313" s="105">
        <v>170</v>
      </c>
      <c r="J313" s="128">
        <f t="shared" si="61"/>
        <v>1580</v>
      </c>
      <c r="L313" s="105"/>
      <c r="M313" s="105"/>
      <c r="N313" s="105"/>
      <c r="Q313" s="105"/>
      <c r="R313" s="105">
        <v>15</v>
      </c>
      <c r="S313" s="111">
        <f t="shared" si="65"/>
        <v>55</v>
      </c>
      <c r="U313" s="105"/>
      <c r="V313" s="105">
        <v>40</v>
      </c>
      <c r="W313" s="111">
        <f t="shared" si="63"/>
        <v>630</v>
      </c>
      <c r="Y313" s="105"/>
      <c r="Z313" s="105"/>
      <c r="AA313" s="105"/>
      <c r="AC313" s="105"/>
      <c r="AD313" s="105"/>
      <c r="AE313" s="105"/>
      <c r="AG313" s="105"/>
      <c r="AH313" s="105"/>
      <c r="AI313" s="105"/>
    </row>
    <row r="314" spans="1:35" hidden="1" x14ac:dyDescent="0.2">
      <c r="A314" s="105"/>
      <c r="B314" s="105">
        <v>17</v>
      </c>
      <c r="D314" s="125"/>
      <c r="E314" s="125"/>
      <c r="F314" s="125"/>
      <c r="H314" s="105"/>
      <c r="I314" s="105"/>
      <c r="J314" s="128"/>
      <c r="L314" s="105"/>
      <c r="M314" s="105"/>
      <c r="N314" s="105"/>
      <c r="Q314" s="105"/>
      <c r="R314" s="105">
        <v>15</v>
      </c>
      <c r="S314" s="111">
        <f t="shared" si="65"/>
        <v>70</v>
      </c>
      <c r="U314" s="105"/>
      <c r="V314" s="105"/>
      <c r="W314" s="111"/>
      <c r="Y314" s="105"/>
      <c r="Z314" s="105"/>
      <c r="AA314" s="105"/>
      <c r="AC314" s="105"/>
      <c r="AD314" s="105"/>
      <c r="AE314" s="105"/>
      <c r="AG314" s="105"/>
      <c r="AH314" s="105"/>
      <c r="AI314" s="105"/>
    </row>
    <row r="315" spans="1:35" hidden="1" x14ac:dyDescent="0.2">
      <c r="A315" s="105"/>
      <c r="B315" s="105">
        <v>18</v>
      </c>
      <c r="D315" s="127" t="s">
        <v>19</v>
      </c>
      <c r="E315" s="111">
        <v>50</v>
      </c>
      <c r="F315" s="111">
        <f>E315</f>
        <v>50</v>
      </c>
      <c r="H315" s="105" t="s">
        <v>252</v>
      </c>
      <c r="I315" s="105">
        <v>100</v>
      </c>
      <c r="J315" s="111">
        <f>I315+J314</f>
        <v>100</v>
      </c>
      <c r="K315" s="100"/>
      <c r="L315" s="105"/>
      <c r="M315" s="105"/>
      <c r="N315" s="105"/>
      <c r="Q315" s="105"/>
      <c r="R315" s="105">
        <v>15</v>
      </c>
      <c r="S315" s="111">
        <f t="shared" si="65"/>
        <v>85</v>
      </c>
      <c r="U315" s="105" t="s">
        <v>42</v>
      </c>
      <c r="V315" s="105">
        <v>30</v>
      </c>
      <c r="W315" s="111">
        <f t="shared" si="63"/>
        <v>30</v>
      </c>
      <c r="Y315" s="105"/>
      <c r="Z315" s="105"/>
      <c r="AA315" s="105"/>
      <c r="AC315" s="105"/>
      <c r="AD315" s="105"/>
      <c r="AE315" s="105"/>
      <c r="AG315" s="105"/>
      <c r="AH315" s="105"/>
      <c r="AI315" s="105"/>
    </row>
    <row r="316" spans="1:35" hidden="1" x14ac:dyDescent="0.2">
      <c r="A316" s="105"/>
      <c r="B316" s="105">
        <v>19</v>
      </c>
      <c r="D316" s="127" t="s">
        <v>253</v>
      </c>
      <c r="E316" s="111">
        <v>84</v>
      </c>
      <c r="F316" s="111">
        <f>E316+F315</f>
        <v>134</v>
      </c>
      <c r="H316" s="105"/>
      <c r="I316" s="105">
        <v>130</v>
      </c>
      <c r="J316" s="111">
        <f>I316+J315</f>
        <v>230</v>
      </c>
      <c r="L316" s="105" t="s">
        <v>20</v>
      </c>
      <c r="M316" s="105">
        <v>100</v>
      </c>
      <c r="N316" s="111">
        <f t="shared" ref="N316:N321" si="66">M316+N315</f>
        <v>100</v>
      </c>
      <c r="Q316" s="105"/>
      <c r="R316" s="105">
        <v>15</v>
      </c>
      <c r="S316" s="111">
        <f t="shared" si="65"/>
        <v>100</v>
      </c>
      <c r="U316" s="105"/>
      <c r="V316" s="105">
        <v>40</v>
      </c>
      <c r="W316" s="111">
        <f t="shared" si="63"/>
        <v>70</v>
      </c>
      <c r="Y316" s="105"/>
      <c r="Z316" s="105"/>
      <c r="AA316" s="105"/>
      <c r="AC316" s="105" t="s">
        <v>193</v>
      </c>
      <c r="AD316" s="105">
        <v>50</v>
      </c>
      <c r="AE316" s="105">
        <f>AD316</f>
        <v>50</v>
      </c>
      <c r="AG316" s="105"/>
      <c r="AH316" s="105"/>
      <c r="AI316" s="105"/>
    </row>
    <row r="317" spans="1:35" hidden="1" x14ac:dyDescent="0.2">
      <c r="A317" s="105"/>
      <c r="B317" s="105">
        <v>20</v>
      </c>
      <c r="D317" s="125"/>
      <c r="E317" s="111">
        <v>84</v>
      </c>
      <c r="F317" s="111">
        <f t="shared" ref="F317:F322" si="67">E317+F316</f>
        <v>218</v>
      </c>
      <c r="G317" s="138"/>
      <c r="H317" s="105"/>
      <c r="I317" s="105">
        <v>130</v>
      </c>
      <c r="J317" s="111">
        <f>I317+J316</f>
        <v>360</v>
      </c>
      <c r="K317" s="100"/>
      <c r="L317" s="105"/>
      <c r="M317" s="105">
        <v>300</v>
      </c>
      <c r="N317" s="111">
        <f t="shared" si="66"/>
        <v>400</v>
      </c>
      <c r="Q317" s="105"/>
      <c r="R317" s="105">
        <v>15</v>
      </c>
      <c r="S317" s="111">
        <f t="shared" si="65"/>
        <v>115</v>
      </c>
      <c r="U317" s="105"/>
      <c r="V317" s="105">
        <v>30</v>
      </c>
      <c r="W317" s="105">
        <f>V317</f>
        <v>30</v>
      </c>
      <c r="Y317" s="105"/>
      <c r="Z317" s="105"/>
      <c r="AA317" s="105"/>
      <c r="AC317" s="105"/>
      <c r="AD317" s="105">
        <v>50</v>
      </c>
      <c r="AE317" s="105">
        <f>AD317+AE316</f>
        <v>100</v>
      </c>
      <c r="AG317" s="105"/>
      <c r="AH317" s="105"/>
      <c r="AI317" s="105"/>
    </row>
    <row r="318" spans="1:35" hidden="1" x14ac:dyDescent="0.2">
      <c r="A318" s="105"/>
      <c r="B318" s="105">
        <v>21</v>
      </c>
      <c r="D318" s="125"/>
      <c r="E318" s="111">
        <v>84</v>
      </c>
      <c r="F318" s="111">
        <f t="shared" si="67"/>
        <v>302</v>
      </c>
      <c r="G318" s="138"/>
      <c r="H318" s="105"/>
      <c r="I318" s="105">
        <v>130</v>
      </c>
      <c r="J318" s="111">
        <f>I318+J317</f>
        <v>490</v>
      </c>
      <c r="L318" s="105"/>
      <c r="M318" s="105">
        <v>300</v>
      </c>
      <c r="N318" s="111">
        <f t="shared" si="66"/>
        <v>700</v>
      </c>
      <c r="Q318" s="105"/>
      <c r="R318" s="105">
        <v>15</v>
      </c>
      <c r="S318" s="111">
        <f t="shared" si="65"/>
        <v>130</v>
      </c>
      <c r="U318" s="105"/>
      <c r="V318" s="105">
        <v>40</v>
      </c>
      <c r="W318" s="111">
        <f>V318+W317</f>
        <v>70</v>
      </c>
      <c r="Y318" s="105"/>
      <c r="Z318" s="105"/>
      <c r="AA318" s="105"/>
      <c r="AC318" s="105"/>
      <c r="AD318" s="105">
        <v>50</v>
      </c>
      <c r="AE318" s="105">
        <f>AD318+AE317</f>
        <v>150</v>
      </c>
      <c r="AG318" s="105"/>
      <c r="AH318" s="105"/>
      <c r="AI318" s="105"/>
    </row>
    <row r="319" spans="1:35" hidden="1" x14ac:dyDescent="0.2">
      <c r="A319" s="105"/>
      <c r="B319" s="105">
        <v>22</v>
      </c>
      <c r="D319" s="125"/>
      <c r="E319" s="111">
        <v>84</v>
      </c>
      <c r="F319" s="111">
        <f t="shared" si="67"/>
        <v>386</v>
      </c>
      <c r="H319" s="105"/>
      <c r="I319" s="105"/>
      <c r="J319" s="128"/>
      <c r="L319" s="105"/>
      <c r="M319" s="105">
        <v>300</v>
      </c>
      <c r="N319" s="111">
        <f t="shared" si="66"/>
        <v>1000</v>
      </c>
      <c r="Q319" s="105"/>
      <c r="R319" s="105">
        <v>10</v>
      </c>
      <c r="S319" s="111">
        <f t="shared" si="65"/>
        <v>140</v>
      </c>
      <c r="U319" s="105"/>
      <c r="V319" s="105">
        <v>40</v>
      </c>
      <c r="W319" s="111">
        <f>V319+W318</f>
        <v>110</v>
      </c>
      <c r="Y319" s="105"/>
      <c r="Z319" s="105"/>
      <c r="AA319" s="105"/>
      <c r="AC319" s="105"/>
      <c r="AD319" s="105">
        <v>50</v>
      </c>
      <c r="AE319" s="107">
        <f>AD319+AE318</f>
        <v>200</v>
      </c>
      <c r="AG319" s="105"/>
      <c r="AH319" s="105"/>
      <c r="AI319" s="105"/>
    </row>
    <row r="320" spans="1:35" hidden="1" x14ac:dyDescent="0.2">
      <c r="A320" s="105"/>
      <c r="B320" s="105">
        <v>23</v>
      </c>
      <c r="D320" s="125"/>
      <c r="E320" s="111">
        <v>84</v>
      </c>
      <c r="F320" s="111">
        <f t="shared" si="67"/>
        <v>470</v>
      </c>
      <c r="H320" s="105" t="s">
        <v>244</v>
      </c>
      <c r="I320" s="105">
        <v>100</v>
      </c>
      <c r="J320" s="111">
        <f t="shared" ref="J320:J328" si="68">I320+J319</f>
        <v>100</v>
      </c>
      <c r="L320" s="105"/>
      <c r="M320" s="105">
        <v>300</v>
      </c>
      <c r="N320" s="111">
        <f t="shared" si="66"/>
        <v>1300</v>
      </c>
      <c r="Q320" s="105"/>
      <c r="R320" s="105"/>
      <c r="S320" s="105"/>
      <c r="U320" s="105"/>
      <c r="V320" s="105">
        <v>40</v>
      </c>
      <c r="W320" s="111">
        <f>V320+W319</f>
        <v>150</v>
      </c>
      <c r="Y320" s="105"/>
      <c r="Z320" s="105"/>
      <c r="AA320" s="105"/>
      <c r="AC320" s="105"/>
      <c r="AD320" s="105"/>
      <c r="AE320" s="105"/>
      <c r="AG320" s="105" t="s">
        <v>52</v>
      </c>
      <c r="AH320" s="105">
        <v>35</v>
      </c>
      <c r="AI320" s="105">
        <f>AH320+AI319</f>
        <v>35</v>
      </c>
    </row>
    <row r="321" spans="1:35" hidden="1" x14ac:dyDescent="0.2">
      <c r="A321" s="105"/>
      <c r="B321" s="105">
        <v>24</v>
      </c>
      <c r="D321" s="125"/>
      <c r="E321" s="111">
        <v>84</v>
      </c>
      <c r="F321" s="111">
        <f t="shared" si="67"/>
        <v>554</v>
      </c>
      <c r="H321" s="105"/>
      <c r="I321" s="105">
        <v>150</v>
      </c>
      <c r="J321" s="111">
        <f t="shared" si="68"/>
        <v>250</v>
      </c>
      <c r="L321" s="105"/>
      <c r="M321" s="105">
        <v>200</v>
      </c>
      <c r="N321" s="128">
        <f t="shared" si="66"/>
        <v>1500</v>
      </c>
      <c r="Q321" s="105"/>
      <c r="R321" s="105"/>
      <c r="S321" s="105"/>
      <c r="U321" s="105"/>
      <c r="V321" s="105">
        <v>40</v>
      </c>
      <c r="W321" s="111">
        <f>V321+W320</f>
        <v>190</v>
      </c>
      <c r="Y321" s="105"/>
      <c r="Z321" s="105"/>
      <c r="AA321" s="105"/>
      <c r="AC321" s="105"/>
      <c r="AD321" s="105"/>
      <c r="AE321" s="105"/>
      <c r="AG321" s="105"/>
      <c r="AH321" s="105">
        <v>55</v>
      </c>
      <c r="AI321" s="105">
        <f>AH321+AI320</f>
        <v>90</v>
      </c>
    </row>
    <row r="322" spans="1:35" hidden="1" x14ac:dyDescent="0.2">
      <c r="A322" s="105"/>
      <c r="B322" s="105">
        <v>25</v>
      </c>
      <c r="D322" s="125"/>
      <c r="E322" s="111">
        <v>84</v>
      </c>
      <c r="F322" s="128">
        <f t="shared" si="67"/>
        <v>638</v>
      </c>
      <c r="H322" s="105"/>
      <c r="I322" s="105">
        <v>150</v>
      </c>
      <c r="J322" s="111">
        <f t="shared" si="68"/>
        <v>400</v>
      </c>
      <c r="L322" s="105"/>
      <c r="M322" s="105"/>
      <c r="N322" s="105"/>
      <c r="Q322" s="105"/>
      <c r="R322" s="105"/>
      <c r="S322" s="105"/>
      <c r="U322" s="105"/>
      <c r="V322" s="105"/>
      <c r="W322" s="105"/>
      <c r="Y322" s="105"/>
      <c r="Z322" s="105"/>
      <c r="AA322" s="105"/>
      <c r="AC322" s="105"/>
      <c r="AD322" s="105"/>
      <c r="AE322" s="105"/>
      <c r="AG322" s="105"/>
      <c r="AH322" s="105">
        <v>55</v>
      </c>
      <c r="AI322" s="105">
        <f>AH322+AI321</f>
        <v>145</v>
      </c>
    </row>
    <row r="323" spans="1:35" hidden="1" x14ac:dyDescent="0.2">
      <c r="A323" s="107" t="s">
        <v>178</v>
      </c>
      <c r="B323" s="105">
        <v>26</v>
      </c>
      <c r="D323" s="127"/>
      <c r="E323" s="111"/>
      <c r="F323" s="111"/>
      <c r="H323" s="105"/>
      <c r="I323" s="105">
        <v>150</v>
      </c>
      <c r="J323" s="111">
        <f t="shared" si="68"/>
        <v>550</v>
      </c>
      <c r="L323" s="105"/>
      <c r="M323" s="105"/>
      <c r="N323" s="111"/>
      <c r="Q323" s="105"/>
      <c r="R323" s="105"/>
      <c r="S323" s="105"/>
      <c r="U323" s="105"/>
      <c r="V323" s="105"/>
      <c r="W323" s="105"/>
      <c r="Y323" s="105"/>
      <c r="Z323" s="105"/>
      <c r="AA323" s="105"/>
      <c r="AC323" s="105"/>
      <c r="AD323" s="105"/>
      <c r="AE323" s="105"/>
      <c r="AG323" s="105"/>
      <c r="AH323" s="105"/>
      <c r="AI323" s="107"/>
    </row>
    <row r="324" spans="1:35" hidden="1" x14ac:dyDescent="0.2">
      <c r="A324" s="105"/>
      <c r="B324" s="105">
        <v>27</v>
      </c>
      <c r="D324" s="127" t="s">
        <v>254</v>
      </c>
      <c r="E324" s="111">
        <v>84</v>
      </c>
      <c r="F324" s="111">
        <f>E324+F323</f>
        <v>84</v>
      </c>
      <c r="H324" s="105" t="s">
        <v>252</v>
      </c>
      <c r="I324" s="105">
        <v>30</v>
      </c>
      <c r="J324" s="111">
        <f>I324</f>
        <v>30</v>
      </c>
      <c r="L324" s="105"/>
      <c r="M324" s="105"/>
      <c r="N324" s="111"/>
      <c r="Q324" s="105"/>
      <c r="R324" s="105"/>
      <c r="S324" s="105"/>
      <c r="U324" s="105" t="s">
        <v>208</v>
      </c>
      <c r="V324" s="105">
        <v>20</v>
      </c>
      <c r="W324" s="105">
        <f>V324</f>
        <v>20</v>
      </c>
      <c r="Y324" s="105"/>
      <c r="Z324" s="105"/>
      <c r="AA324" s="105"/>
      <c r="AC324" s="105"/>
      <c r="AD324" s="105"/>
      <c r="AE324" s="105"/>
      <c r="AG324" s="105"/>
      <c r="AH324" s="105"/>
      <c r="AI324" s="105"/>
    </row>
    <row r="325" spans="1:35" hidden="1" x14ac:dyDescent="0.2">
      <c r="A325" s="105"/>
      <c r="B325" s="105">
        <v>28</v>
      </c>
      <c r="D325" s="127"/>
      <c r="E325" s="111"/>
      <c r="F325" s="128"/>
      <c r="H325" s="105"/>
      <c r="I325" s="105">
        <v>130</v>
      </c>
      <c r="J325" s="111">
        <f t="shared" si="68"/>
        <v>160</v>
      </c>
      <c r="L325" s="105"/>
      <c r="M325" s="105"/>
      <c r="N325" s="111"/>
      <c r="Q325" s="105"/>
      <c r="R325" s="105"/>
      <c r="S325" s="105"/>
      <c r="U325" s="105"/>
      <c r="V325" s="105">
        <v>40</v>
      </c>
      <c r="W325" s="111">
        <f>V325+W324</f>
        <v>60</v>
      </c>
      <c r="Y325" s="105"/>
      <c r="Z325" s="105"/>
      <c r="AA325" s="105"/>
      <c r="AC325" s="105"/>
      <c r="AD325" s="105"/>
      <c r="AE325" s="105"/>
      <c r="AG325" s="105"/>
      <c r="AH325" s="105"/>
      <c r="AI325" s="105"/>
    </row>
    <row r="326" spans="1:35" hidden="1" x14ac:dyDescent="0.2">
      <c r="A326" s="105"/>
      <c r="B326" s="105">
        <v>29</v>
      </c>
      <c r="D326" s="127" t="s">
        <v>45</v>
      </c>
      <c r="E326" s="111">
        <v>60</v>
      </c>
      <c r="F326" s="111">
        <f>E326+F325</f>
        <v>60</v>
      </c>
      <c r="H326" s="105"/>
      <c r="I326" s="105">
        <v>130</v>
      </c>
      <c r="J326" s="111">
        <f t="shared" si="68"/>
        <v>290</v>
      </c>
      <c r="L326" s="105"/>
      <c r="M326" s="105"/>
      <c r="N326" s="111"/>
      <c r="Q326" s="105"/>
      <c r="R326" s="105"/>
      <c r="S326" s="105"/>
      <c r="U326" s="105"/>
      <c r="V326" s="105">
        <v>40</v>
      </c>
      <c r="W326" s="111">
        <f>V326+W325</f>
        <v>100</v>
      </c>
      <c r="Y326" s="105"/>
      <c r="Z326" s="105"/>
      <c r="AA326" s="105"/>
      <c r="AC326" s="105"/>
      <c r="AD326" s="105"/>
      <c r="AE326" s="105"/>
      <c r="AG326" s="105"/>
      <c r="AH326" s="105"/>
      <c r="AI326" s="105"/>
    </row>
    <row r="327" spans="1:35" hidden="1" x14ac:dyDescent="0.2">
      <c r="A327" s="105"/>
      <c r="B327" s="105">
        <v>30</v>
      </c>
      <c r="D327" s="127"/>
      <c r="E327" s="111">
        <v>84</v>
      </c>
      <c r="F327" s="111">
        <f>E327+F326</f>
        <v>144</v>
      </c>
      <c r="H327" s="105"/>
      <c r="I327" s="105">
        <v>130</v>
      </c>
      <c r="J327" s="111">
        <f t="shared" si="68"/>
        <v>420</v>
      </c>
      <c r="L327" s="105"/>
      <c r="M327" s="105"/>
      <c r="N327" s="128"/>
      <c r="Q327" s="105"/>
      <c r="R327" s="105"/>
      <c r="S327" s="105"/>
      <c r="U327" s="105"/>
      <c r="V327" s="105">
        <v>40</v>
      </c>
      <c r="W327" s="111">
        <f>V327+W326</f>
        <v>140</v>
      </c>
      <c r="Y327" s="105"/>
      <c r="Z327" s="105"/>
      <c r="AA327" s="105"/>
      <c r="AC327" s="105"/>
      <c r="AD327" s="105"/>
      <c r="AE327" s="105"/>
      <c r="AG327" s="105"/>
      <c r="AH327" s="105"/>
      <c r="AI327" s="105"/>
    </row>
    <row r="328" spans="1:35" hidden="1" x14ac:dyDescent="0.2">
      <c r="A328" s="105"/>
      <c r="B328" s="105">
        <v>31</v>
      </c>
      <c r="D328" s="125"/>
      <c r="E328" s="111">
        <v>84</v>
      </c>
      <c r="F328" s="128">
        <f>E328+F327</f>
        <v>228</v>
      </c>
      <c r="H328" s="105"/>
      <c r="I328" s="105">
        <v>130</v>
      </c>
      <c r="J328" s="111">
        <f t="shared" si="68"/>
        <v>550</v>
      </c>
      <c r="L328" s="105"/>
      <c r="M328" s="105"/>
      <c r="N328" s="128"/>
      <c r="Q328" s="105"/>
      <c r="R328" s="105"/>
      <c r="S328" s="105"/>
      <c r="U328" s="105"/>
      <c r="V328" s="105">
        <v>40</v>
      </c>
      <c r="W328" s="111">
        <f>V328+W327</f>
        <v>180</v>
      </c>
      <c r="Y328" s="105"/>
      <c r="Z328" s="105"/>
      <c r="AA328" s="105"/>
      <c r="AC328" s="105"/>
      <c r="AD328" s="105"/>
      <c r="AE328" s="105"/>
      <c r="AG328" s="105"/>
      <c r="AH328" s="105"/>
      <c r="AI328" s="105"/>
    </row>
    <row r="329" spans="1:35" hidden="1" x14ac:dyDescent="0.2"/>
    <row r="330" spans="1:35" hidden="1" x14ac:dyDescent="0.2">
      <c r="A330" s="104" t="s">
        <v>179</v>
      </c>
      <c r="B330" s="105">
        <v>1</v>
      </c>
      <c r="D330" s="127"/>
      <c r="E330" s="111"/>
      <c r="F330" s="128"/>
      <c r="H330" s="105"/>
      <c r="I330" s="105">
        <v>50</v>
      </c>
      <c r="J330" s="128">
        <v>600</v>
      </c>
      <c r="L330" s="105"/>
      <c r="M330" s="105"/>
      <c r="N330" s="111"/>
      <c r="Q330" s="105"/>
      <c r="R330" s="105"/>
      <c r="S330" s="105"/>
      <c r="U330" s="105" t="s">
        <v>208</v>
      </c>
      <c r="V330" s="105">
        <v>40</v>
      </c>
      <c r="W330" s="105">
        <f>V330</f>
        <v>40</v>
      </c>
      <c r="X330" s="124"/>
      <c r="Y330" s="105" t="s">
        <v>165</v>
      </c>
      <c r="Z330" s="105">
        <v>19</v>
      </c>
      <c r="AA330" s="111">
        <f t="shared" ref="AA330:AA339" si="69">Z330+AA329</f>
        <v>19</v>
      </c>
      <c r="AB330" s="124"/>
      <c r="AC330" s="105"/>
      <c r="AD330" s="105"/>
      <c r="AE330" s="105"/>
      <c r="AG330" s="105"/>
      <c r="AH330" s="105"/>
      <c r="AI330" s="105"/>
    </row>
    <row r="331" spans="1:35" hidden="1" x14ac:dyDescent="0.2">
      <c r="A331" s="104"/>
      <c r="B331" s="105">
        <v>2</v>
      </c>
      <c r="D331" s="127" t="s">
        <v>231</v>
      </c>
      <c r="E331" s="111">
        <v>50</v>
      </c>
      <c r="F331" s="111">
        <f>E331</f>
        <v>50</v>
      </c>
      <c r="H331" s="105"/>
      <c r="I331" s="105"/>
      <c r="J331" s="111"/>
      <c r="L331" s="105"/>
      <c r="M331" s="105"/>
      <c r="N331" s="111"/>
      <c r="Q331" s="105"/>
      <c r="R331" s="105"/>
      <c r="S331" s="105"/>
      <c r="U331" s="105"/>
      <c r="V331" s="105">
        <v>40</v>
      </c>
      <c r="W331" s="111">
        <f t="shared" ref="W331:W338" si="70">V331+W330</f>
        <v>80</v>
      </c>
      <c r="X331" s="124"/>
      <c r="Y331" s="105"/>
      <c r="Z331" s="105">
        <v>19</v>
      </c>
      <c r="AA331" s="111">
        <f t="shared" si="69"/>
        <v>38</v>
      </c>
      <c r="AB331" s="124"/>
      <c r="AC331" s="105"/>
      <c r="AD331" s="105"/>
      <c r="AE331" s="105"/>
      <c r="AG331" s="105"/>
      <c r="AH331" s="105"/>
      <c r="AI331" s="105"/>
    </row>
    <row r="332" spans="1:35" hidden="1" x14ac:dyDescent="0.2">
      <c r="A332" s="106"/>
      <c r="B332" s="105">
        <v>3</v>
      </c>
      <c r="D332" s="127"/>
      <c r="E332" s="111">
        <v>100</v>
      </c>
      <c r="F332" s="111">
        <f>E332+F331</f>
        <v>150</v>
      </c>
      <c r="H332" s="105" t="s">
        <v>17</v>
      </c>
      <c r="I332" s="105">
        <v>100</v>
      </c>
      <c r="J332" s="111">
        <f t="shared" ref="J332:J337" si="71">I332+J331</f>
        <v>100</v>
      </c>
      <c r="L332" s="105"/>
      <c r="M332" s="105"/>
      <c r="N332" s="111"/>
      <c r="Q332" s="105"/>
      <c r="R332" s="105"/>
      <c r="S332" s="105"/>
      <c r="U332" s="105"/>
      <c r="V332" s="105">
        <v>40</v>
      </c>
      <c r="W332" s="111">
        <f t="shared" si="70"/>
        <v>120</v>
      </c>
      <c r="X332" s="124"/>
      <c r="Y332" s="105"/>
      <c r="Z332" s="105">
        <v>19</v>
      </c>
      <c r="AA332" s="111">
        <f t="shared" si="69"/>
        <v>57</v>
      </c>
      <c r="AB332" s="124"/>
      <c r="AC332" s="105"/>
      <c r="AD332" s="105"/>
      <c r="AE332" s="105"/>
      <c r="AG332" s="105"/>
      <c r="AH332" s="105"/>
      <c r="AI332" s="105"/>
    </row>
    <row r="333" spans="1:35" hidden="1" x14ac:dyDescent="0.2">
      <c r="A333" s="106"/>
      <c r="B333" s="105">
        <v>4</v>
      </c>
      <c r="D333" s="127"/>
      <c r="E333" s="111">
        <v>100</v>
      </c>
      <c r="F333" s="111">
        <f>E333+F332</f>
        <v>250</v>
      </c>
      <c r="H333" s="105"/>
      <c r="I333" s="105">
        <v>170</v>
      </c>
      <c r="J333" s="111">
        <f t="shared" si="71"/>
        <v>270</v>
      </c>
      <c r="L333" s="105"/>
      <c r="M333" s="105"/>
      <c r="N333" s="111"/>
      <c r="Q333" s="105"/>
      <c r="R333" s="105"/>
      <c r="S333" s="105"/>
      <c r="U333" s="105"/>
      <c r="V333" s="105">
        <v>40</v>
      </c>
      <c r="W333" s="128">
        <f t="shared" si="70"/>
        <v>160</v>
      </c>
      <c r="X333" s="124"/>
      <c r="Y333" s="105"/>
      <c r="Z333" s="105">
        <v>19</v>
      </c>
      <c r="AA333" s="111">
        <f t="shared" si="69"/>
        <v>76</v>
      </c>
      <c r="AB333" s="124"/>
      <c r="AC333" s="105" t="s">
        <v>217</v>
      </c>
      <c r="AD333" s="105">
        <v>50</v>
      </c>
      <c r="AE333" s="105">
        <f>AD333</f>
        <v>50</v>
      </c>
      <c r="AG333" s="105"/>
      <c r="AH333" s="105"/>
      <c r="AI333" s="105"/>
    </row>
    <row r="334" spans="1:35" hidden="1" x14ac:dyDescent="0.2">
      <c r="A334" s="106"/>
      <c r="B334" s="105">
        <v>5</v>
      </c>
      <c r="D334" s="127"/>
      <c r="E334" s="111">
        <v>100</v>
      </c>
      <c r="F334" s="128">
        <f>E334+F333</f>
        <v>350</v>
      </c>
      <c r="H334" s="105"/>
      <c r="I334" s="105">
        <v>170</v>
      </c>
      <c r="J334" s="111">
        <f t="shared" si="71"/>
        <v>440</v>
      </c>
      <c r="L334" s="105"/>
      <c r="M334" s="105"/>
      <c r="N334" s="111"/>
      <c r="Q334" s="105"/>
      <c r="R334" s="105"/>
      <c r="S334" s="105"/>
      <c r="U334" s="105"/>
      <c r="V334" s="105"/>
      <c r="W334" s="111"/>
      <c r="X334" s="124"/>
      <c r="Y334" s="105"/>
      <c r="Z334" s="105">
        <v>19</v>
      </c>
      <c r="AA334" s="111">
        <f t="shared" si="69"/>
        <v>95</v>
      </c>
      <c r="AB334" s="124"/>
      <c r="AC334" s="105"/>
      <c r="AD334" s="105">
        <v>50</v>
      </c>
      <c r="AE334" s="105">
        <f t="shared" ref="AE334:AE339" si="72">AD334+AE333</f>
        <v>100</v>
      </c>
      <c r="AG334" s="105"/>
      <c r="AH334" s="105"/>
      <c r="AI334" s="105"/>
    </row>
    <row r="335" spans="1:35" hidden="1" x14ac:dyDescent="0.2">
      <c r="A335" s="106"/>
      <c r="B335" s="105">
        <v>6</v>
      </c>
      <c r="D335" s="127"/>
      <c r="E335" s="111"/>
      <c r="F335" s="111"/>
      <c r="H335" s="105"/>
      <c r="I335" s="105">
        <v>170</v>
      </c>
      <c r="J335" s="111">
        <f t="shared" si="71"/>
        <v>610</v>
      </c>
      <c r="L335" s="105"/>
      <c r="M335" s="105"/>
      <c r="N335" s="111"/>
      <c r="Q335" s="105"/>
      <c r="R335" s="105"/>
      <c r="S335" s="105"/>
      <c r="U335" s="105" t="s">
        <v>42</v>
      </c>
      <c r="V335" s="105">
        <v>30</v>
      </c>
      <c r="W335" s="105">
        <f>V335</f>
        <v>30</v>
      </c>
      <c r="X335" s="124"/>
      <c r="Y335" s="105"/>
      <c r="Z335" s="105">
        <v>19</v>
      </c>
      <c r="AA335" s="111">
        <f t="shared" si="69"/>
        <v>114</v>
      </c>
      <c r="AB335" s="124"/>
      <c r="AC335" s="105"/>
      <c r="AD335" s="105">
        <v>50</v>
      </c>
      <c r="AE335" s="105">
        <f t="shared" si="72"/>
        <v>150</v>
      </c>
      <c r="AG335" s="105"/>
      <c r="AH335" s="105"/>
      <c r="AI335" s="105"/>
    </row>
    <row r="336" spans="1:35" hidden="1" x14ac:dyDescent="0.2">
      <c r="A336" s="106"/>
      <c r="B336" s="105">
        <v>7</v>
      </c>
      <c r="D336" s="127" t="s">
        <v>19</v>
      </c>
      <c r="E336" s="111">
        <v>50</v>
      </c>
      <c r="F336" s="111">
        <f>E336</f>
        <v>50</v>
      </c>
      <c r="H336" s="105"/>
      <c r="I336" s="105">
        <v>170</v>
      </c>
      <c r="J336" s="111">
        <f t="shared" si="71"/>
        <v>780</v>
      </c>
      <c r="L336" s="105"/>
      <c r="M336" s="105"/>
      <c r="N336" s="111"/>
      <c r="Q336" s="105"/>
      <c r="R336" s="105"/>
      <c r="S336" s="105"/>
      <c r="U336" s="105"/>
      <c r="V336" s="105">
        <v>40</v>
      </c>
      <c r="W336" s="111">
        <f t="shared" si="70"/>
        <v>70</v>
      </c>
      <c r="X336" s="124"/>
      <c r="Y336" s="105"/>
      <c r="Z336" s="105">
        <v>19</v>
      </c>
      <c r="AA336" s="111">
        <f t="shared" si="69"/>
        <v>133</v>
      </c>
      <c r="AB336" s="124"/>
      <c r="AC336" s="105"/>
      <c r="AD336" s="105">
        <v>50</v>
      </c>
      <c r="AE336" s="105">
        <f t="shared" si="72"/>
        <v>200</v>
      </c>
      <c r="AG336" s="105"/>
      <c r="AH336" s="105"/>
      <c r="AI336" s="105"/>
    </row>
    <row r="337" spans="1:35" hidden="1" x14ac:dyDescent="0.2">
      <c r="A337" s="106"/>
      <c r="B337" s="105">
        <v>8</v>
      </c>
      <c r="D337" s="127" t="s">
        <v>253</v>
      </c>
      <c r="E337" s="111">
        <v>84</v>
      </c>
      <c r="F337" s="111">
        <f>E337+F336</f>
        <v>134</v>
      </c>
      <c r="H337" s="105"/>
      <c r="I337" s="105">
        <v>120</v>
      </c>
      <c r="J337" s="128">
        <f t="shared" si="71"/>
        <v>900</v>
      </c>
      <c r="L337" s="105"/>
      <c r="M337" s="105"/>
      <c r="N337" s="111"/>
      <c r="Q337" s="105"/>
      <c r="R337" s="105"/>
      <c r="S337" s="105"/>
      <c r="U337" s="105"/>
      <c r="V337" s="105">
        <v>40</v>
      </c>
      <c r="W337" s="111">
        <f t="shared" si="70"/>
        <v>110</v>
      </c>
      <c r="Y337" s="105"/>
      <c r="Z337" s="105">
        <v>19</v>
      </c>
      <c r="AA337" s="111">
        <f t="shared" si="69"/>
        <v>152</v>
      </c>
      <c r="AC337" s="105"/>
      <c r="AD337" s="105">
        <v>50</v>
      </c>
      <c r="AE337" s="105">
        <f t="shared" si="72"/>
        <v>250</v>
      </c>
      <c r="AG337" s="105"/>
      <c r="AH337" s="105"/>
      <c r="AI337" s="105"/>
    </row>
    <row r="338" spans="1:35" hidden="1" x14ac:dyDescent="0.2">
      <c r="A338" s="105"/>
      <c r="B338" s="105">
        <v>9</v>
      </c>
      <c r="D338" s="125"/>
      <c r="E338" s="111">
        <v>84</v>
      </c>
      <c r="F338" s="111">
        <f t="shared" ref="F338:F343" si="73">E338+F337</f>
        <v>218</v>
      </c>
      <c r="H338" s="105"/>
      <c r="I338" s="105"/>
      <c r="J338" s="128"/>
      <c r="L338" s="105"/>
      <c r="M338" s="105"/>
      <c r="N338" s="128"/>
      <c r="Q338" s="105"/>
      <c r="R338" s="105"/>
      <c r="S338" s="105"/>
      <c r="U338" s="105"/>
      <c r="V338" s="105">
        <v>40</v>
      </c>
      <c r="W338" s="128">
        <f t="shared" si="70"/>
        <v>150</v>
      </c>
      <c r="Y338" s="105"/>
      <c r="Z338" s="105">
        <v>19</v>
      </c>
      <c r="AA338" s="111">
        <f t="shared" si="69"/>
        <v>171</v>
      </c>
      <c r="AC338" s="105"/>
      <c r="AD338" s="105">
        <v>50</v>
      </c>
      <c r="AE338" s="105">
        <f t="shared" si="72"/>
        <v>300</v>
      </c>
      <c r="AG338" s="105" t="s">
        <v>52</v>
      </c>
      <c r="AH338" s="105">
        <v>30</v>
      </c>
      <c r="AI338" s="105">
        <f t="shared" ref="AI338:AI352" si="74">AH338+AI337</f>
        <v>30</v>
      </c>
    </row>
    <row r="339" spans="1:35" hidden="1" x14ac:dyDescent="0.2">
      <c r="A339" s="105"/>
      <c r="B339" s="105">
        <v>10</v>
      </c>
      <c r="D339" s="125"/>
      <c r="E339" s="111">
        <v>84</v>
      </c>
      <c r="F339" s="111">
        <f t="shared" si="73"/>
        <v>302</v>
      </c>
      <c r="H339" s="105" t="s">
        <v>217</v>
      </c>
      <c r="I339" s="105">
        <v>50</v>
      </c>
      <c r="J339" s="111">
        <f>I339</f>
        <v>50</v>
      </c>
      <c r="L339" s="105"/>
      <c r="M339" s="105"/>
      <c r="N339" s="128"/>
      <c r="Q339" s="105"/>
      <c r="R339" s="105"/>
      <c r="S339" s="105"/>
      <c r="U339" s="105"/>
      <c r="V339" s="105"/>
      <c r="W339" s="111"/>
      <c r="Y339" s="105"/>
      <c r="Z339" s="105">
        <v>19</v>
      </c>
      <c r="AA339" s="128">
        <f t="shared" si="69"/>
        <v>190</v>
      </c>
      <c r="AC339" s="105"/>
      <c r="AD339" s="105">
        <v>50</v>
      </c>
      <c r="AE339" s="107">
        <f t="shared" si="72"/>
        <v>350</v>
      </c>
      <c r="AG339" s="105"/>
      <c r="AH339" s="105">
        <v>55</v>
      </c>
      <c r="AI339" s="105">
        <f t="shared" si="74"/>
        <v>85</v>
      </c>
    </row>
    <row r="340" spans="1:35" hidden="1" x14ac:dyDescent="0.2">
      <c r="A340" s="105"/>
      <c r="B340" s="105">
        <v>11</v>
      </c>
      <c r="D340" s="125"/>
      <c r="E340" s="111">
        <v>84</v>
      </c>
      <c r="F340" s="111">
        <f t="shared" si="73"/>
        <v>386</v>
      </c>
      <c r="H340" s="105"/>
      <c r="I340" s="105">
        <v>100</v>
      </c>
      <c r="J340" s="111">
        <f>I340+J339</f>
        <v>150</v>
      </c>
      <c r="L340" s="105"/>
      <c r="M340" s="105"/>
      <c r="N340" s="111"/>
      <c r="Q340" s="105"/>
      <c r="R340" s="105"/>
      <c r="S340" s="105"/>
      <c r="U340" s="105" t="s">
        <v>243</v>
      </c>
      <c r="V340" s="105">
        <v>30</v>
      </c>
      <c r="W340" s="105">
        <f>V340</f>
        <v>30</v>
      </c>
      <c r="Y340" s="105"/>
      <c r="Z340" s="105"/>
      <c r="AA340" s="111"/>
      <c r="AC340" s="105"/>
      <c r="AD340" s="105"/>
      <c r="AE340" s="105"/>
      <c r="AG340" s="105"/>
      <c r="AH340" s="105">
        <v>55</v>
      </c>
      <c r="AI340" s="105">
        <f t="shared" si="74"/>
        <v>140</v>
      </c>
    </row>
    <row r="341" spans="1:35" hidden="1" x14ac:dyDescent="0.2">
      <c r="A341" s="105"/>
      <c r="B341" s="105">
        <v>12</v>
      </c>
      <c r="D341" s="125"/>
      <c r="E341" s="111">
        <v>84</v>
      </c>
      <c r="F341" s="111">
        <f t="shared" si="73"/>
        <v>470</v>
      </c>
      <c r="H341" s="105"/>
      <c r="I341" s="105">
        <v>100</v>
      </c>
      <c r="J341" s="111">
        <f>I341+J340</f>
        <v>250</v>
      </c>
      <c r="L341" s="105"/>
      <c r="M341" s="105"/>
      <c r="N341" s="111"/>
      <c r="Q341" s="105"/>
      <c r="R341" s="105"/>
      <c r="S341" s="105"/>
      <c r="U341" s="105"/>
      <c r="V341" s="105">
        <v>40</v>
      </c>
      <c r="W341" s="111">
        <f>V341+W340</f>
        <v>70</v>
      </c>
      <c r="Y341" s="105"/>
      <c r="Z341" s="105"/>
      <c r="AA341" s="111"/>
      <c r="AC341" s="105" t="s">
        <v>193</v>
      </c>
      <c r="AD341" s="105">
        <v>50</v>
      </c>
      <c r="AE341" s="105">
        <f>AD341</f>
        <v>50</v>
      </c>
      <c r="AG341" s="105"/>
      <c r="AH341" s="105">
        <v>55</v>
      </c>
      <c r="AI341" s="105">
        <f t="shared" si="74"/>
        <v>195</v>
      </c>
    </row>
    <row r="342" spans="1:35" hidden="1" x14ac:dyDescent="0.2">
      <c r="A342" s="105"/>
      <c r="B342" s="105">
        <v>13</v>
      </c>
      <c r="D342" s="125"/>
      <c r="E342" s="111">
        <v>84</v>
      </c>
      <c r="F342" s="111">
        <f t="shared" si="73"/>
        <v>554</v>
      </c>
      <c r="H342" s="105"/>
      <c r="I342" s="105">
        <v>100</v>
      </c>
      <c r="J342" s="128">
        <f>I342+J341</f>
        <v>350</v>
      </c>
      <c r="L342" s="105"/>
      <c r="M342" s="105"/>
      <c r="N342" s="111"/>
      <c r="Q342" s="105"/>
      <c r="R342" s="105"/>
      <c r="S342" s="111"/>
      <c r="U342" s="105"/>
      <c r="V342" s="105">
        <v>40</v>
      </c>
      <c r="W342" s="111">
        <f>V342+W341</f>
        <v>110</v>
      </c>
      <c r="Y342" s="105"/>
      <c r="Z342" s="105"/>
      <c r="AA342" s="111"/>
      <c r="AC342" s="105"/>
      <c r="AD342" s="105">
        <v>50</v>
      </c>
      <c r="AE342" s="105">
        <f t="shared" ref="AE342:AE348" si="75">AD342+AE341</f>
        <v>100</v>
      </c>
      <c r="AG342" s="105"/>
      <c r="AH342" s="105">
        <v>55</v>
      </c>
      <c r="AI342" s="105">
        <f t="shared" si="74"/>
        <v>250</v>
      </c>
    </row>
    <row r="343" spans="1:35" hidden="1" x14ac:dyDescent="0.2">
      <c r="A343" s="105"/>
      <c r="B343" s="105">
        <v>14</v>
      </c>
      <c r="D343" s="125"/>
      <c r="E343" s="111">
        <v>84</v>
      </c>
      <c r="F343" s="128">
        <f t="shared" si="73"/>
        <v>638</v>
      </c>
      <c r="H343" s="105"/>
      <c r="I343" s="105"/>
      <c r="J343" s="128"/>
      <c r="L343" s="105" t="s">
        <v>20</v>
      </c>
      <c r="M343" s="105">
        <v>100</v>
      </c>
      <c r="N343" s="111">
        <f>M343+N342</f>
        <v>100</v>
      </c>
      <c r="Q343" s="105"/>
      <c r="R343" s="105"/>
      <c r="S343" s="111"/>
      <c r="U343" s="105"/>
      <c r="V343" s="105"/>
      <c r="W343" s="111"/>
      <c r="Y343" s="105"/>
      <c r="Z343" s="105"/>
      <c r="AA343" s="128"/>
      <c r="AC343" s="105"/>
      <c r="AD343" s="105">
        <v>50</v>
      </c>
      <c r="AE343" s="105">
        <f t="shared" si="75"/>
        <v>150</v>
      </c>
      <c r="AG343" s="105"/>
      <c r="AH343" s="105">
        <v>55</v>
      </c>
      <c r="AI343" s="105">
        <f t="shared" si="74"/>
        <v>305</v>
      </c>
    </row>
    <row r="344" spans="1:35" hidden="1" x14ac:dyDescent="0.2">
      <c r="A344" s="105"/>
      <c r="B344" s="105">
        <v>15</v>
      </c>
      <c r="D344" s="125"/>
      <c r="E344" s="111"/>
      <c r="F344" s="111"/>
      <c r="H344" s="105" t="s">
        <v>244</v>
      </c>
      <c r="I344" s="105">
        <v>100</v>
      </c>
      <c r="J344" s="111">
        <f>I344+J343</f>
        <v>100</v>
      </c>
      <c r="L344" s="105"/>
      <c r="M344" s="105">
        <v>300</v>
      </c>
      <c r="N344" s="111">
        <f>M344+N343</f>
        <v>400</v>
      </c>
      <c r="Q344" s="105"/>
      <c r="R344" s="105"/>
      <c r="S344" s="111"/>
      <c r="U344" s="105" t="s">
        <v>208</v>
      </c>
      <c r="V344" s="105">
        <v>20</v>
      </c>
      <c r="W344" s="105">
        <f>V344</f>
        <v>20</v>
      </c>
      <c r="Y344" s="105"/>
      <c r="Z344" s="105"/>
      <c r="AA344" s="111"/>
      <c r="AC344" s="105"/>
      <c r="AD344" s="105">
        <v>50</v>
      </c>
      <c r="AE344" s="105">
        <f t="shared" si="75"/>
        <v>200</v>
      </c>
      <c r="AG344" s="105"/>
      <c r="AH344" s="105">
        <v>55</v>
      </c>
      <c r="AI344" s="105">
        <f t="shared" si="74"/>
        <v>360</v>
      </c>
    </row>
    <row r="345" spans="1:35" hidden="1" x14ac:dyDescent="0.2">
      <c r="A345" s="105"/>
      <c r="B345" s="105">
        <v>16</v>
      </c>
      <c r="D345" s="127" t="s">
        <v>251</v>
      </c>
      <c r="E345" s="111">
        <v>100</v>
      </c>
      <c r="F345" s="111">
        <f>E345</f>
        <v>100</v>
      </c>
      <c r="H345" s="105"/>
      <c r="I345" s="105">
        <v>150</v>
      </c>
      <c r="J345" s="111">
        <f>I345+J344</f>
        <v>250</v>
      </c>
      <c r="L345" s="105"/>
      <c r="M345" s="105">
        <v>300</v>
      </c>
      <c r="N345" s="111">
        <f>M345+N344</f>
        <v>700</v>
      </c>
      <c r="Q345" s="105"/>
      <c r="R345" s="105"/>
      <c r="S345" s="111"/>
      <c r="U345" s="105"/>
      <c r="V345" s="105">
        <v>40</v>
      </c>
      <c r="W345" s="111">
        <f t="shared" ref="W345:W354" si="76">V345+W344</f>
        <v>60</v>
      </c>
      <c r="Y345" s="105"/>
      <c r="Z345" s="105"/>
      <c r="AA345" s="105"/>
      <c r="AC345" s="105"/>
      <c r="AD345" s="105">
        <v>50</v>
      </c>
      <c r="AE345" s="105">
        <f t="shared" si="75"/>
        <v>250</v>
      </c>
      <c r="AG345" s="105"/>
      <c r="AH345" s="105">
        <v>55</v>
      </c>
      <c r="AI345" s="105">
        <f t="shared" si="74"/>
        <v>415</v>
      </c>
    </row>
    <row r="346" spans="1:35" hidden="1" x14ac:dyDescent="0.2">
      <c r="A346" s="105"/>
      <c r="B346" s="105">
        <v>17</v>
      </c>
      <c r="D346" s="127"/>
      <c r="E346" s="111">
        <v>100</v>
      </c>
      <c r="F346" s="111">
        <f>E346+F345</f>
        <v>200</v>
      </c>
      <c r="H346" s="105"/>
      <c r="I346" s="105">
        <v>150</v>
      </c>
      <c r="J346" s="111">
        <f>I346+J345</f>
        <v>400</v>
      </c>
      <c r="L346" s="105"/>
      <c r="M346" s="105">
        <v>300</v>
      </c>
      <c r="N346" s="111">
        <f>M346+N345</f>
        <v>1000</v>
      </c>
      <c r="Q346" s="105"/>
      <c r="R346" s="105"/>
      <c r="S346" s="111"/>
      <c r="U346" s="105"/>
      <c r="V346" s="105">
        <v>40</v>
      </c>
      <c r="W346" s="111">
        <f t="shared" si="76"/>
        <v>100</v>
      </c>
      <c r="Y346" s="105"/>
      <c r="Z346" s="105"/>
      <c r="AA346" s="105"/>
      <c r="AC346" s="105"/>
      <c r="AD346" s="105">
        <v>50</v>
      </c>
      <c r="AE346" s="105">
        <f t="shared" si="75"/>
        <v>300</v>
      </c>
      <c r="AG346" s="105"/>
      <c r="AH346" s="105">
        <v>55</v>
      </c>
      <c r="AI346" s="105">
        <f t="shared" si="74"/>
        <v>470</v>
      </c>
    </row>
    <row r="347" spans="1:35" hidden="1" x14ac:dyDescent="0.2">
      <c r="A347" s="105"/>
      <c r="B347" s="105">
        <v>18</v>
      </c>
      <c r="D347" s="127"/>
      <c r="E347" s="111">
        <v>100</v>
      </c>
      <c r="F347" s="111">
        <f>E347+F346</f>
        <v>300</v>
      </c>
      <c r="H347" s="105"/>
      <c r="I347" s="105">
        <v>150</v>
      </c>
      <c r="J347" s="111">
        <f>I347+J346</f>
        <v>550</v>
      </c>
      <c r="K347" s="100"/>
      <c r="L347" s="105"/>
      <c r="M347" s="105">
        <v>300</v>
      </c>
      <c r="N347" s="128">
        <f>M347+N346</f>
        <v>1300</v>
      </c>
      <c r="Q347" s="105"/>
      <c r="R347" s="105"/>
      <c r="S347" s="111"/>
      <c r="U347" s="105"/>
      <c r="V347" s="105">
        <v>40</v>
      </c>
      <c r="W347" s="111">
        <f t="shared" si="76"/>
        <v>140</v>
      </c>
      <c r="Y347" s="105"/>
      <c r="Z347" s="105"/>
      <c r="AA347" s="105"/>
      <c r="AC347" s="105"/>
      <c r="AD347" s="105">
        <v>50</v>
      </c>
      <c r="AE347" s="105">
        <f t="shared" si="75"/>
        <v>350</v>
      </c>
      <c r="AG347" s="105"/>
      <c r="AH347" s="105">
        <v>55</v>
      </c>
      <c r="AI347" s="105">
        <f t="shared" si="74"/>
        <v>525</v>
      </c>
    </row>
    <row r="348" spans="1:35" hidden="1" x14ac:dyDescent="0.2">
      <c r="A348" s="105"/>
      <c r="B348" s="105">
        <v>19</v>
      </c>
      <c r="D348" s="127"/>
      <c r="E348" s="111"/>
      <c r="F348" s="128"/>
      <c r="H348" s="105"/>
      <c r="I348" s="105">
        <v>100</v>
      </c>
      <c r="J348" s="111">
        <f>I348+J347</f>
        <v>650</v>
      </c>
      <c r="L348" s="105"/>
      <c r="M348" s="105"/>
      <c r="N348" s="128"/>
      <c r="Q348" s="105"/>
      <c r="R348" s="105"/>
      <c r="S348" s="111"/>
      <c r="U348" s="105"/>
      <c r="V348" s="105">
        <v>40</v>
      </c>
      <c r="W348" s="111">
        <f t="shared" si="76"/>
        <v>180</v>
      </c>
      <c r="Y348" s="105"/>
      <c r="Z348" s="105"/>
      <c r="AA348" s="105"/>
      <c r="AC348" s="105"/>
      <c r="AD348" s="105">
        <v>50</v>
      </c>
      <c r="AE348" s="107">
        <f t="shared" si="75"/>
        <v>400</v>
      </c>
      <c r="AG348" s="105"/>
      <c r="AH348" s="105">
        <v>55</v>
      </c>
      <c r="AI348" s="105">
        <f t="shared" si="74"/>
        <v>580</v>
      </c>
    </row>
    <row r="349" spans="1:35" hidden="1" x14ac:dyDescent="0.2">
      <c r="A349" s="105"/>
      <c r="B349" s="105">
        <v>20</v>
      </c>
      <c r="D349" s="127" t="s">
        <v>45</v>
      </c>
      <c r="E349" s="111">
        <v>50</v>
      </c>
      <c r="F349" s="111">
        <f t="shared" ref="F349:F354" si="77">E349+F348</f>
        <v>50</v>
      </c>
      <c r="G349" s="138"/>
      <c r="H349" s="105"/>
      <c r="I349" s="105"/>
      <c r="J349" s="128"/>
      <c r="K349" s="100"/>
      <c r="L349" s="105" t="s">
        <v>148</v>
      </c>
      <c r="M349" s="105">
        <v>100</v>
      </c>
      <c r="N349" s="111">
        <f>M349+N348</f>
        <v>100</v>
      </c>
      <c r="Q349" s="105"/>
      <c r="R349" s="105"/>
      <c r="S349" s="111"/>
      <c r="U349" s="105"/>
      <c r="V349" s="105">
        <v>40</v>
      </c>
      <c r="W349" s="111">
        <f t="shared" si="76"/>
        <v>220</v>
      </c>
      <c r="Y349" s="105"/>
      <c r="Z349" s="105"/>
      <c r="AA349" s="105"/>
      <c r="AC349" s="105"/>
      <c r="AD349" s="105"/>
      <c r="AE349" s="105"/>
      <c r="AG349" s="105"/>
      <c r="AH349" s="105">
        <v>55</v>
      </c>
      <c r="AI349" s="105">
        <f t="shared" si="74"/>
        <v>635</v>
      </c>
    </row>
    <row r="350" spans="1:35" hidden="1" x14ac:dyDescent="0.2">
      <c r="A350" s="105"/>
      <c r="B350" s="105">
        <v>21</v>
      </c>
      <c r="D350" s="127"/>
      <c r="E350" s="111">
        <v>84</v>
      </c>
      <c r="F350" s="111">
        <f t="shared" si="77"/>
        <v>134</v>
      </c>
      <c r="G350" s="138"/>
      <c r="H350" s="105"/>
      <c r="I350" s="105"/>
      <c r="J350" s="111"/>
      <c r="L350" s="105"/>
      <c r="M350" s="105">
        <v>300</v>
      </c>
      <c r="N350" s="111">
        <f>M350+N349</f>
        <v>400</v>
      </c>
      <c r="Q350" s="105"/>
      <c r="R350" s="105"/>
      <c r="S350" s="111"/>
      <c r="U350" s="105"/>
      <c r="V350" s="105">
        <v>40</v>
      </c>
      <c r="W350" s="111">
        <f t="shared" si="76"/>
        <v>260</v>
      </c>
      <c r="Y350" s="105"/>
      <c r="Z350" s="105"/>
      <c r="AA350" s="105"/>
      <c r="AC350" s="105"/>
      <c r="AD350" s="105"/>
      <c r="AE350" s="105"/>
      <c r="AG350" s="105"/>
      <c r="AH350" s="105">
        <v>55</v>
      </c>
      <c r="AI350" s="105">
        <f t="shared" si="74"/>
        <v>690</v>
      </c>
    </row>
    <row r="351" spans="1:35" hidden="1" x14ac:dyDescent="0.2">
      <c r="A351" s="105"/>
      <c r="B351" s="105">
        <v>22</v>
      </c>
      <c r="D351" s="125"/>
      <c r="E351" s="111">
        <v>84</v>
      </c>
      <c r="F351" s="111">
        <f t="shared" si="77"/>
        <v>218</v>
      </c>
      <c r="H351" s="105"/>
      <c r="I351" s="105"/>
      <c r="J351" s="111"/>
      <c r="L351" s="105"/>
      <c r="M351" s="105">
        <v>300</v>
      </c>
      <c r="N351" s="111">
        <f>M351+N350</f>
        <v>700</v>
      </c>
      <c r="Q351" s="105"/>
      <c r="R351" s="105"/>
      <c r="S351" s="111"/>
      <c r="U351" s="105"/>
      <c r="V351" s="105">
        <v>40</v>
      </c>
      <c r="W351" s="111">
        <f t="shared" si="76"/>
        <v>300</v>
      </c>
      <c r="Y351" s="105"/>
      <c r="Z351" s="105"/>
      <c r="AA351" s="105"/>
      <c r="AC351" s="105"/>
      <c r="AD351" s="105"/>
      <c r="AE351" s="107"/>
      <c r="AG351" s="105"/>
      <c r="AH351" s="105">
        <v>55</v>
      </c>
      <c r="AI351" s="105">
        <f t="shared" si="74"/>
        <v>745</v>
      </c>
    </row>
    <row r="352" spans="1:35" hidden="1" x14ac:dyDescent="0.2">
      <c r="A352" s="105"/>
      <c r="B352" s="105">
        <v>23</v>
      </c>
      <c r="D352" s="125"/>
      <c r="E352" s="111">
        <v>84</v>
      </c>
      <c r="F352" s="111">
        <f t="shared" si="77"/>
        <v>302</v>
      </c>
      <c r="H352" s="105"/>
      <c r="I352" s="105"/>
      <c r="J352" s="111"/>
      <c r="L352" s="105"/>
      <c r="M352" s="105">
        <v>300</v>
      </c>
      <c r="N352" s="111">
        <f>M352+N351</f>
        <v>1000</v>
      </c>
      <c r="Q352" s="105"/>
      <c r="R352" s="105"/>
      <c r="S352" s="105"/>
      <c r="U352" s="105"/>
      <c r="V352" s="105">
        <v>40</v>
      </c>
      <c r="W352" s="111">
        <f t="shared" si="76"/>
        <v>340</v>
      </c>
      <c r="Y352" s="105"/>
      <c r="Z352" s="105"/>
      <c r="AA352" s="105"/>
      <c r="AC352" s="105"/>
      <c r="AD352" s="105"/>
      <c r="AE352" s="105"/>
      <c r="AG352" s="105"/>
      <c r="AH352" s="105">
        <v>55</v>
      </c>
      <c r="AI352" s="105">
        <f t="shared" si="74"/>
        <v>800</v>
      </c>
    </row>
    <row r="353" spans="1:35" hidden="1" x14ac:dyDescent="0.2">
      <c r="A353" s="105"/>
      <c r="B353" s="105">
        <v>24</v>
      </c>
      <c r="D353" s="125"/>
      <c r="E353" s="111">
        <v>84</v>
      </c>
      <c r="F353" s="111">
        <f t="shared" si="77"/>
        <v>386</v>
      </c>
      <c r="H353" s="105"/>
      <c r="I353" s="105"/>
      <c r="J353" s="111"/>
      <c r="L353" s="105"/>
      <c r="M353" s="105">
        <v>300</v>
      </c>
      <c r="N353" s="128">
        <f>M353+N352</f>
        <v>1300</v>
      </c>
      <c r="Q353" s="105"/>
      <c r="R353" s="105"/>
      <c r="S353" s="105"/>
      <c r="U353" s="105"/>
      <c r="V353" s="105">
        <v>40</v>
      </c>
      <c r="W353" s="111">
        <f t="shared" si="76"/>
        <v>380</v>
      </c>
      <c r="Y353" s="105"/>
      <c r="Z353" s="105"/>
      <c r="AA353" s="105"/>
      <c r="AC353" s="105"/>
      <c r="AD353" s="105"/>
      <c r="AE353" s="105"/>
      <c r="AG353" s="105"/>
      <c r="AH353" s="105"/>
      <c r="AI353" s="105"/>
    </row>
    <row r="354" spans="1:35" hidden="1" x14ac:dyDescent="0.2">
      <c r="A354" s="105"/>
      <c r="B354" s="105">
        <v>25</v>
      </c>
      <c r="D354" s="125"/>
      <c r="E354" s="111">
        <v>84</v>
      </c>
      <c r="F354" s="111">
        <f t="shared" si="77"/>
        <v>470</v>
      </c>
      <c r="H354" s="105"/>
      <c r="I354" s="105"/>
      <c r="J354" s="111"/>
      <c r="L354" s="105"/>
      <c r="M354" s="105"/>
      <c r="N354" s="111"/>
      <c r="Q354" s="105"/>
      <c r="R354" s="105"/>
      <c r="S354" s="105"/>
      <c r="U354" s="105"/>
      <c r="V354" s="105">
        <v>40</v>
      </c>
      <c r="W354" s="111">
        <f t="shared" si="76"/>
        <v>420</v>
      </c>
      <c r="Y354" s="105"/>
      <c r="Z354" s="105"/>
      <c r="AA354" s="105"/>
      <c r="AC354" s="105"/>
      <c r="AD354" s="105"/>
      <c r="AE354" s="105"/>
      <c r="AG354" s="105"/>
      <c r="AH354" s="105"/>
      <c r="AI354" s="105"/>
    </row>
    <row r="355" spans="1:35" hidden="1" x14ac:dyDescent="0.2">
      <c r="A355" s="105" t="s">
        <v>179</v>
      </c>
      <c r="B355" s="105">
        <v>26</v>
      </c>
      <c r="D355" s="127"/>
      <c r="E355" s="111"/>
      <c r="F355" s="111"/>
      <c r="H355" s="105" t="s">
        <v>148</v>
      </c>
      <c r="I355" s="105">
        <v>100</v>
      </c>
      <c r="J355" s="111">
        <f t="shared" ref="J355:J360" si="78">I355+J354</f>
        <v>100</v>
      </c>
      <c r="L355" s="105"/>
      <c r="M355" s="105"/>
      <c r="N355" s="111"/>
      <c r="Q355" s="105"/>
      <c r="R355" s="105"/>
      <c r="S355" s="105"/>
      <c r="U355" s="105"/>
      <c r="V355" s="105"/>
      <c r="W355" s="111"/>
      <c r="Y355" s="105"/>
      <c r="Z355" s="105"/>
      <c r="AA355" s="105"/>
      <c r="AC355" s="105"/>
      <c r="AD355" s="105"/>
      <c r="AE355" s="105"/>
      <c r="AG355" s="105"/>
      <c r="AH355" s="105"/>
      <c r="AI355" s="107"/>
    </row>
    <row r="356" spans="1:35" hidden="1" x14ac:dyDescent="0.2">
      <c r="A356" s="105"/>
      <c r="B356" s="105">
        <v>27</v>
      </c>
      <c r="D356" s="127"/>
      <c r="E356" s="111"/>
      <c r="F356" s="111"/>
      <c r="H356" s="105"/>
      <c r="I356" s="105">
        <v>200</v>
      </c>
      <c r="J356" s="111">
        <f t="shared" si="78"/>
        <v>300</v>
      </c>
      <c r="L356" s="105"/>
      <c r="M356" s="105"/>
      <c r="N356" s="111"/>
      <c r="Q356" s="105"/>
      <c r="R356" s="105"/>
      <c r="S356" s="105"/>
      <c r="U356" s="105"/>
      <c r="V356" s="105"/>
      <c r="W356" s="111"/>
      <c r="Y356" s="105"/>
      <c r="Z356" s="105"/>
      <c r="AA356" s="105"/>
      <c r="AC356" s="105"/>
      <c r="AD356" s="105"/>
      <c r="AE356" s="105"/>
      <c r="AG356" s="105"/>
      <c r="AH356" s="105"/>
      <c r="AI356" s="107"/>
    </row>
    <row r="357" spans="1:35" hidden="1" x14ac:dyDescent="0.2">
      <c r="A357" s="105"/>
      <c r="B357" s="105">
        <v>28</v>
      </c>
      <c r="D357" s="127" t="s">
        <v>226</v>
      </c>
      <c r="E357" s="111">
        <v>40</v>
      </c>
      <c r="F357" s="111">
        <f>E357+F356</f>
        <v>40</v>
      </c>
      <c r="H357" s="105"/>
      <c r="I357" s="105">
        <v>200</v>
      </c>
      <c r="J357" s="111">
        <f t="shared" si="78"/>
        <v>500</v>
      </c>
      <c r="L357" s="105"/>
      <c r="M357" s="105"/>
      <c r="N357" s="111"/>
      <c r="Q357" s="105"/>
      <c r="R357" s="105"/>
      <c r="S357" s="105"/>
      <c r="U357" s="105"/>
      <c r="V357" s="105"/>
      <c r="W357" s="111"/>
      <c r="Y357" s="105"/>
      <c r="Z357" s="105"/>
      <c r="AA357" s="105"/>
      <c r="AC357" s="105"/>
      <c r="AD357" s="105"/>
      <c r="AE357" s="105"/>
      <c r="AG357" s="105"/>
      <c r="AH357" s="105"/>
      <c r="AI357" s="107"/>
    </row>
    <row r="358" spans="1:35" hidden="1" x14ac:dyDescent="0.2">
      <c r="A358" s="105"/>
      <c r="B358" s="105">
        <v>29</v>
      </c>
      <c r="D358" s="127"/>
      <c r="E358" s="111">
        <v>70</v>
      </c>
      <c r="F358" s="111">
        <f>E358+F357</f>
        <v>110</v>
      </c>
      <c r="H358" s="105"/>
      <c r="I358" s="105">
        <v>200</v>
      </c>
      <c r="J358" s="111">
        <f t="shared" si="78"/>
        <v>700</v>
      </c>
      <c r="L358" s="105"/>
      <c r="M358" s="105"/>
      <c r="N358" s="111"/>
      <c r="Q358" s="105"/>
      <c r="R358" s="105"/>
      <c r="S358" s="105"/>
      <c r="U358" s="105"/>
      <c r="V358" s="105"/>
      <c r="W358" s="111"/>
      <c r="Y358" s="105"/>
      <c r="Z358" s="105"/>
      <c r="AA358" s="105"/>
      <c r="AC358" s="105"/>
      <c r="AD358" s="105"/>
      <c r="AE358" s="105"/>
      <c r="AG358" s="105"/>
      <c r="AH358" s="105"/>
      <c r="AI358" s="107"/>
    </row>
    <row r="359" spans="1:35" hidden="1" x14ac:dyDescent="0.2">
      <c r="A359" s="105"/>
      <c r="B359" s="105">
        <v>30</v>
      </c>
      <c r="D359" s="127"/>
      <c r="E359" s="111">
        <v>70</v>
      </c>
      <c r="F359" s="111">
        <f>E359+F358</f>
        <v>180</v>
      </c>
      <c r="H359" s="105"/>
      <c r="I359" s="105">
        <v>200</v>
      </c>
      <c r="J359" s="111">
        <f t="shared" si="78"/>
        <v>900</v>
      </c>
      <c r="L359" s="105"/>
      <c r="M359" s="105"/>
      <c r="N359" s="111"/>
      <c r="Q359" s="105"/>
      <c r="R359" s="105"/>
      <c r="S359" s="105"/>
      <c r="U359" s="105"/>
      <c r="V359" s="105"/>
      <c r="W359" s="111"/>
      <c r="Y359" s="105"/>
      <c r="Z359" s="105"/>
      <c r="AA359" s="105"/>
      <c r="AC359" s="105"/>
      <c r="AD359" s="105"/>
      <c r="AE359" s="105"/>
      <c r="AG359" s="105"/>
      <c r="AH359" s="105"/>
      <c r="AI359" s="107"/>
    </row>
    <row r="360" spans="1:35" hidden="1" x14ac:dyDescent="0.2">
      <c r="A360" s="105"/>
      <c r="B360" s="105">
        <v>31</v>
      </c>
      <c r="D360" s="125"/>
      <c r="E360" s="111">
        <v>70</v>
      </c>
      <c r="F360" s="111">
        <f>E360+F359</f>
        <v>250</v>
      </c>
      <c r="H360" s="105"/>
      <c r="I360" s="105">
        <v>200</v>
      </c>
      <c r="J360" s="111">
        <f t="shared" si="78"/>
        <v>1100</v>
      </c>
      <c r="L360" s="105"/>
      <c r="M360" s="105"/>
      <c r="N360" s="111"/>
      <c r="Q360" s="105"/>
      <c r="R360" s="105"/>
      <c r="S360" s="105"/>
      <c r="U360" s="105"/>
      <c r="V360" s="105"/>
      <c r="W360" s="111"/>
      <c r="Y360" s="105"/>
      <c r="Z360" s="105"/>
      <c r="AA360" s="105"/>
      <c r="AC360" s="105"/>
      <c r="AD360" s="105"/>
      <c r="AE360" s="105"/>
      <c r="AG360" s="105"/>
      <c r="AH360" s="105"/>
      <c r="AI360" s="107"/>
    </row>
    <row r="361" spans="1:35" hidden="1" x14ac:dyDescent="0.2"/>
    <row r="362" spans="1:35" hidden="1" x14ac:dyDescent="0.2">
      <c r="A362" s="104" t="s">
        <v>180</v>
      </c>
      <c r="B362" s="105">
        <v>1</v>
      </c>
      <c r="D362" s="127"/>
      <c r="E362" s="111">
        <v>70</v>
      </c>
      <c r="F362" s="111">
        <f>E362+F361</f>
        <v>70</v>
      </c>
      <c r="H362" s="105" t="s">
        <v>148</v>
      </c>
      <c r="I362" s="105">
        <v>200</v>
      </c>
      <c r="J362" s="111">
        <f>I362+J360</f>
        <v>1300</v>
      </c>
      <c r="L362" s="105"/>
      <c r="M362" s="105"/>
      <c r="N362" s="111"/>
      <c r="Q362" s="105"/>
      <c r="R362" s="105"/>
      <c r="S362" s="105"/>
      <c r="U362" s="105"/>
      <c r="V362" s="105"/>
      <c r="W362" s="105"/>
      <c r="X362" s="124"/>
      <c r="Y362" s="105" t="s">
        <v>165</v>
      </c>
      <c r="Z362" s="105">
        <v>19</v>
      </c>
      <c r="AA362" s="111">
        <f t="shared" ref="AA362:AA369" si="79">Z362+AA361</f>
        <v>19</v>
      </c>
      <c r="AB362" s="124"/>
      <c r="AC362" s="105"/>
      <c r="AD362" s="105"/>
      <c r="AE362" s="105"/>
      <c r="AG362" s="105"/>
      <c r="AH362" s="105"/>
      <c r="AI362" s="105"/>
    </row>
    <row r="363" spans="1:35" hidden="1" x14ac:dyDescent="0.2">
      <c r="A363" s="104"/>
      <c r="B363" s="105">
        <v>2</v>
      </c>
      <c r="D363" s="127"/>
      <c r="E363" s="111"/>
      <c r="F363" s="111"/>
      <c r="H363" s="105"/>
      <c r="I363" s="105">
        <v>200</v>
      </c>
      <c r="J363" s="111">
        <f>I363+J362</f>
        <v>1500</v>
      </c>
      <c r="L363" s="105" t="s">
        <v>17</v>
      </c>
      <c r="M363" s="105">
        <v>100</v>
      </c>
      <c r="N363" s="111">
        <f>M363+N362</f>
        <v>100</v>
      </c>
      <c r="Q363" s="105"/>
      <c r="R363" s="105"/>
      <c r="S363" s="105"/>
      <c r="U363" s="105"/>
      <c r="V363" s="105"/>
      <c r="W363" s="111"/>
      <c r="X363" s="124"/>
      <c r="Y363" s="105"/>
      <c r="Z363" s="105">
        <v>19</v>
      </c>
      <c r="AA363" s="111">
        <f t="shared" si="79"/>
        <v>38</v>
      </c>
      <c r="AB363" s="124"/>
      <c r="AC363" s="105" t="s">
        <v>255</v>
      </c>
      <c r="AD363" s="105">
        <v>20</v>
      </c>
      <c r="AE363" s="105">
        <f>AD363</f>
        <v>20</v>
      </c>
      <c r="AG363" s="105"/>
      <c r="AH363" s="105"/>
      <c r="AI363" s="105"/>
    </row>
    <row r="364" spans="1:35" hidden="1" x14ac:dyDescent="0.2">
      <c r="A364" s="106"/>
      <c r="B364" s="105">
        <v>3</v>
      </c>
      <c r="D364" s="125" t="s">
        <v>256</v>
      </c>
      <c r="E364" s="111">
        <v>14</v>
      </c>
      <c r="F364" s="111">
        <f>E364+F363</f>
        <v>14</v>
      </c>
      <c r="H364" s="105"/>
      <c r="I364" s="105">
        <v>200</v>
      </c>
      <c r="J364" s="111">
        <f>I364+J363</f>
        <v>1700</v>
      </c>
      <c r="L364" s="105"/>
      <c r="M364" s="105">
        <v>300</v>
      </c>
      <c r="N364" s="111">
        <f>M364+N363</f>
        <v>400</v>
      </c>
      <c r="Q364" s="105"/>
      <c r="R364" s="105"/>
      <c r="S364" s="105"/>
      <c r="U364" s="105" t="s">
        <v>226</v>
      </c>
      <c r="V364" s="105">
        <v>20</v>
      </c>
      <c r="W364" s="105">
        <f>V364</f>
        <v>20</v>
      </c>
      <c r="X364" s="124"/>
      <c r="Y364" s="105"/>
      <c r="Z364" s="105">
        <v>19</v>
      </c>
      <c r="AA364" s="111">
        <f t="shared" si="79"/>
        <v>57</v>
      </c>
      <c r="AB364" s="124"/>
      <c r="AC364" s="105" t="s">
        <v>257</v>
      </c>
      <c r="AD364" s="105">
        <v>70</v>
      </c>
      <c r="AE364" s="105">
        <f t="shared" ref="AE364:AE370" si="80">AD364+AE363</f>
        <v>90</v>
      </c>
      <c r="AG364" s="105"/>
      <c r="AH364" s="105"/>
      <c r="AI364" s="105"/>
    </row>
    <row r="365" spans="1:35" hidden="1" x14ac:dyDescent="0.2">
      <c r="A365" s="106"/>
      <c r="B365" s="105">
        <v>4</v>
      </c>
      <c r="D365" s="125" t="s">
        <v>258</v>
      </c>
      <c r="E365" s="111">
        <v>70</v>
      </c>
      <c r="F365" s="111">
        <f>E365+F364</f>
        <v>84</v>
      </c>
      <c r="H365" s="105"/>
      <c r="I365" s="105">
        <v>200</v>
      </c>
      <c r="J365" s="111">
        <f>I365+J364</f>
        <v>1900</v>
      </c>
      <c r="L365" s="105"/>
      <c r="M365" s="105">
        <v>300</v>
      </c>
      <c r="N365" s="128">
        <f>M365+N364</f>
        <v>700</v>
      </c>
      <c r="Q365" s="105"/>
      <c r="R365" s="105"/>
      <c r="S365" s="105"/>
      <c r="U365" s="105"/>
      <c r="V365" s="105">
        <v>40</v>
      </c>
      <c r="W365" s="111">
        <f>V365+W364</f>
        <v>60</v>
      </c>
      <c r="X365" s="124"/>
      <c r="Y365" s="105"/>
      <c r="Z365" s="105">
        <v>19</v>
      </c>
      <c r="AA365" s="111">
        <f t="shared" si="79"/>
        <v>76</v>
      </c>
      <c r="AB365" s="124"/>
      <c r="AC365" s="105"/>
      <c r="AD365" s="105">
        <v>70</v>
      </c>
      <c r="AE365" s="105">
        <f t="shared" si="80"/>
        <v>160</v>
      </c>
      <c r="AG365" s="105" t="s">
        <v>52</v>
      </c>
      <c r="AH365" s="105">
        <v>30</v>
      </c>
      <c r="AI365" s="105">
        <f t="shared" ref="AI365:AI375" si="81">AH365+AI364</f>
        <v>30</v>
      </c>
    </row>
    <row r="366" spans="1:35" hidden="1" x14ac:dyDescent="0.2">
      <c r="A366" s="106"/>
      <c r="B366" s="105">
        <v>5</v>
      </c>
      <c r="D366" s="125"/>
      <c r="E366" s="111">
        <v>70</v>
      </c>
      <c r="F366" s="111">
        <f>E366+F365</f>
        <v>154</v>
      </c>
      <c r="H366" s="105"/>
      <c r="I366" s="105">
        <v>200</v>
      </c>
      <c r="J366" s="128">
        <f>I366+J365</f>
        <v>2100</v>
      </c>
      <c r="L366" s="105"/>
      <c r="M366" s="105"/>
      <c r="N366" s="128"/>
      <c r="Q366" s="105"/>
      <c r="R366" s="105"/>
      <c r="S366" s="105"/>
      <c r="U366" s="105"/>
      <c r="V366" s="105">
        <v>40</v>
      </c>
      <c r="W366" s="111">
        <f>V366+W365</f>
        <v>100</v>
      </c>
      <c r="X366" s="124"/>
      <c r="Y366" s="105"/>
      <c r="Z366" s="105">
        <v>19</v>
      </c>
      <c r="AA366" s="111">
        <f t="shared" si="79"/>
        <v>95</v>
      </c>
      <c r="AB366" s="124"/>
      <c r="AC366" s="105"/>
      <c r="AD366" s="105">
        <v>70</v>
      </c>
      <c r="AE366" s="105">
        <f t="shared" si="80"/>
        <v>230</v>
      </c>
      <c r="AG366" s="105"/>
      <c r="AH366" s="105">
        <v>55</v>
      </c>
      <c r="AI366" s="105">
        <f t="shared" si="81"/>
        <v>85</v>
      </c>
    </row>
    <row r="367" spans="1:35" hidden="1" x14ac:dyDescent="0.2">
      <c r="A367" s="106"/>
      <c r="B367" s="105">
        <v>6</v>
      </c>
      <c r="D367" s="125"/>
      <c r="E367" s="111">
        <v>70</v>
      </c>
      <c r="F367" s="111">
        <f>E367+F366</f>
        <v>224</v>
      </c>
      <c r="H367" s="105"/>
      <c r="I367" s="105"/>
      <c r="J367" s="111"/>
      <c r="L367" s="105"/>
      <c r="M367" s="105"/>
      <c r="N367" s="111"/>
      <c r="Q367" s="105"/>
      <c r="R367" s="105"/>
      <c r="S367" s="105"/>
      <c r="U367" s="105"/>
      <c r="V367" s="105">
        <v>40</v>
      </c>
      <c r="W367" s="111">
        <f>V367+W366</f>
        <v>140</v>
      </c>
      <c r="X367" s="124"/>
      <c r="Y367" s="105"/>
      <c r="Z367" s="105">
        <v>19</v>
      </c>
      <c r="AA367" s="111">
        <f t="shared" si="79"/>
        <v>114</v>
      </c>
      <c r="AB367" s="124"/>
      <c r="AC367" s="105"/>
      <c r="AD367" s="105">
        <v>70</v>
      </c>
      <c r="AE367" s="105">
        <f>AD367</f>
        <v>70</v>
      </c>
      <c r="AG367" s="105"/>
      <c r="AH367" s="105">
        <v>55</v>
      </c>
      <c r="AI367" s="105">
        <f t="shared" si="81"/>
        <v>140</v>
      </c>
    </row>
    <row r="368" spans="1:35" hidden="1" x14ac:dyDescent="0.2">
      <c r="A368" s="106"/>
      <c r="B368" s="105">
        <v>7</v>
      </c>
      <c r="D368" s="127"/>
      <c r="E368" s="111">
        <v>26</v>
      </c>
      <c r="F368" s="128">
        <f>E368+F367</f>
        <v>250</v>
      </c>
      <c r="H368" s="105" t="s">
        <v>20</v>
      </c>
      <c r="I368" s="105">
        <v>100</v>
      </c>
      <c r="J368" s="111">
        <f>I368</f>
        <v>100</v>
      </c>
      <c r="L368" s="105"/>
      <c r="M368" s="105"/>
      <c r="N368" s="111"/>
      <c r="Q368" s="105"/>
      <c r="R368" s="105"/>
      <c r="S368" s="105"/>
      <c r="U368" s="105"/>
      <c r="V368" s="105">
        <v>40</v>
      </c>
      <c r="W368" s="128">
        <f>V368+W367</f>
        <v>180</v>
      </c>
      <c r="X368" s="124"/>
      <c r="Y368" s="105"/>
      <c r="Z368" s="105">
        <v>19</v>
      </c>
      <c r="AA368" s="111">
        <f t="shared" si="79"/>
        <v>133</v>
      </c>
      <c r="AB368" s="124"/>
      <c r="AC368" s="105"/>
      <c r="AD368" s="105">
        <v>70</v>
      </c>
      <c r="AE368" s="105">
        <f t="shared" si="80"/>
        <v>140</v>
      </c>
      <c r="AG368" s="105"/>
      <c r="AH368" s="105">
        <v>55</v>
      </c>
      <c r="AI368" s="105">
        <f t="shared" si="81"/>
        <v>195</v>
      </c>
    </row>
    <row r="369" spans="1:35" hidden="1" x14ac:dyDescent="0.2">
      <c r="A369" s="106"/>
      <c r="B369" s="105">
        <v>8</v>
      </c>
      <c r="D369" s="127"/>
      <c r="E369" s="111"/>
      <c r="F369" s="111"/>
      <c r="H369" s="105"/>
      <c r="I369" s="105">
        <v>150</v>
      </c>
      <c r="J369" s="111">
        <f t="shared" ref="J369:J374" si="82">I369+J368</f>
        <v>250</v>
      </c>
      <c r="L369" s="105"/>
      <c r="M369" s="105"/>
      <c r="N369" s="111"/>
      <c r="Q369" s="105"/>
      <c r="R369" s="105"/>
      <c r="S369" s="105"/>
      <c r="U369" s="105"/>
      <c r="V369" s="105"/>
      <c r="W369" s="111"/>
      <c r="Y369" s="105"/>
      <c r="Z369" s="105">
        <v>19</v>
      </c>
      <c r="AA369" s="111">
        <f t="shared" si="79"/>
        <v>152</v>
      </c>
      <c r="AC369" s="105"/>
      <c r="AD369" s="105">
        <v>70</v>
      </c>
      <c r="AE369" s="105">
        <f t="shared" si="80"/>
        <v>210</v>
      </c>
      <c r="AG369" s="105"/>
      <c r="AH369" s="105">
        <v>55</v>
      </c>
      <c r="AI369" s="105">
        <f t="shared" si="81"/>
        <v>250</v>
      </c>
    </row>
    <row r="370" spans="1:35" hidden="1" x14ac:dyDescent="0.2">
      <c r="A370" s="105"/>
      <c r="B370" s="105">
        <v>9</v>
      </c>
      <c r="D370" s="127" t="s">
        <v>45</v>
      </c>
      <c r="E370" s="111">
        <v>20</v>
      </c>
      <c r="F370" s="111">
        <f>E370+F369</f>
        <v>20</v>
      </c>
      <c r="H370" s="105"/>
      <c r="I370" s="105">
        <v>150</v>
      </c>
      <c r="J370" s="111">
        <f t="shared" si="82"/>
        <v>400</v>
      </c>
      <c r="L370" s="105"/>
      <c r="M370" s="105"/>
      <c r="N370" s="128"/>
      <c r="Q370" s="105"/>
      <c r="R370" s="105"/>
      <c r="S370" s="105"/>
      <c r="U370" s="105" t="s">
        <v>208</v>
      </c>
      <c r="V370" s="105">
        <v>20</v>
      </c>
      <c r="W370" s="105">
        <f>V370</f>
        <v>20</v>
      </c>
      <c r="Y370" s="105"/>
      <c r="Z370" s="105"/>
      <c r="AA370" s="111"/>
      <c r="AC370" s="105"/>
      <c r="AD370" s="105">
        <v>60</v>
      </c>
      <c r="AE370" s="107">
        <f t="shared" si="80"/>
        <v>270</v>
      </c>
      <c r="AG370" s="105"/>
      <c r="AH370" s="105">
        <v>55</v>
      </c>
      <c r="AI370" s="105">
        <f t="shared" si="81"/>
        <v>305</v>
      </c>
    </row>
    <row r="371" spans="1:35" hidden="1" x14ac:dyDescent="0.2">
      <c r="A371" s="105"/>
      <c r="B371" s="105">
        <v>10</v>
      </c>
      <c r="D371" s="127"/>
      <c r="E371" s="111">
        <v>84</v>
      </c>
      <c r="F371" s="111">
        <f>E371+F370</f>
        <v>104</v>
      </c>
      <c r="H371" s="105"/>
      <c r="I371" s="105">
        <v>150</v>
      </c>
      <c r="J371" s="111">
        <f t="shared" si="82"/>
        <v>550</v>
      </c>
      <c r="L371" s="105"/>
      <c r="M371" s="105"/>
      <c r="N371" s="128"/>
      <c r="Q371" s="105"/>
      <c r="R371" s="105"/>
      <c r="S371" s="105"/>
      <c r="U371" s="105"/>
      <c r="V371" s="105">
        <v>40</v>
      </c>
      <c r="W371" s="111">
        <f t="shared" ref="W371:W376" si="83">V371+W370</f>
        <v>60</v>
      </c>
      <c r="Y371" s="105"/>
      <c r="Z371" s="105"/>
      <c r="AA371" s="128"/>
      <c r="AC371" s="105"/>
      <c r="AD371" s="105"/>
      <c r="AE371" s="105"/>
      <c r="AG371" s="105"/>
      <c r="AH371" s="105">
        <v>55</v>
      </c>
      <c r="AI371" s="105">
        <f t="shared" si="81"/>
        <v>360</v>
      </c>
    </row>
    <row r="372" spans="1:35" hidden="1" x14ac:dyDescent="0.2">
      <c r="A372" s="105"/>
      <c r="B372" s="105">
        <v>11</v>
      </c>
      <c r="D372" s="125"/>
      <c r="E372" s="111">
        <v>76</v>
      </c>
      <c r="F372" s="128">
        <f>E372+F371</f>
        <v>180</v>
      </c>
      <c r="H372" s="105"/>
      <c r="I372" s="105">
        <v>150</v>
      </c>
      <c r="J372" s="111">
        <f t="shared" si="82"/>
        <v>700</v>
      </c>
      <c r="L372" s="105"/>
      <c r="M372" s="105"/>
      <c r="N372" s="111"/>
      <c r="Q372" s="105"/>
      <c r="R372" s="105"/>
      <c r="S372" s="105"/>
      <c r="U372" s="105"/>
      <c r="V372" s="105">
        <v>40</v>
      </c>
      <c r="W372" s="111">
        <f t="shared" si="83"/>
        <v>100</v>
      </c>
      <c r="Y372" s="105"/>
      <c r="Z372" s="105"/>
      <c r="AA372" s="111"/>
      <c r="AC372" s="105" t="s">
        <v>217</v>
      </c>
      <c r="AD372" s="105">
        <v>50</v>
      </c>
      <c r="AE372" s="105">
        <f>AD372</f>
        <v>50</v>
      </c>
      <c r="AG372" s="105"/>
      <c r="AH372" s="105">
        <v>55</v>
      </c>
      <c r="AI372" s="105">
        <f t="shared" si="81"/>
        <v>415</v>
      </c>
    </row>
    <row r="373" spans="1:35" hidden="1" x14ac:dyDescent="0.2">
      <c r="A373" s="105"/>
      <c r="B373" s="105">
        <v>12</v>
      </c>
      <c r="D373" s="125"/>
      <c r="E373" s="111"/>
      <c r="F373" s="111"/>
      <c r="H373" s="105"/>
      <c r="I373" s="105">
        <v>150</v>
      </c>
      <c r="J373" s="111">
        <f t="shared" si="82"/>
        <v>850</v>
      </c>
      <c r="L373" s="105"/>
      <c r="M373" s="105"/>
      <c r="N373" s="111"/>
      <c r="Q373" s="105"/>
      <c r="R373" s="105"/>
      <c r="S373" s="105"/>
      <c r="U373" s="105"/>
      <c r="V373" s="105">
        <v>40</v>
      </c>
      <c r="W373" s="111">
        <f t="shared" si="83"/>
        <v>140</v>
      </c>
      <c r="Y373" s="105"/>
      <c r="Z373" s="105"/>
      <c r="AA373" s="111"/>
      <c r="AC373" s="105"/>
      <c r="AD373" s="105">
        <v>50</v>
      </c>
      <c r="AE373" s="105">
        <f>AD373+AE372</f>
        <v>100</v>
      </c>
      <c r="AG373" s="105"/>
      <c r="AH373" s="105">
        <v>55</v>
      </c>
      <c r="AI373" s="105">
        <f t="shared" si="81"/>
        <v>470</v>
      </c>
    </row>
    <row r="374" spans="1:35" hidden="1" x14ac:dyDescent="0.2">
      <c r="A374" s="105"/>
      <c r="B374" s="105">
        <v>13</v>
      </c>
      <c r="D374" s="139"/>
      <c r="E374" s="140"/>
      <c r="F374" s="140"/>
      <c r="H374" s="105"/>
      <c r="I374" s="105">
        <v>150</v>
      </c>
      <c r="J374" s="111">
        <f t="shared" si="82"/>
        <v>1000</v>
      </c>
      <c r="L374" s="105"/>
      <c r="M374" s="105"/>
      <c r="N374" s="111"/>
      <c r="Q374" s="105"/>
      <c r="R374" s="105"/>
      <c r="S374" s="111"/>
      <c r="U374" s="105"/>
      <c r="V374" s="105">
        <v>40</v>
      </c>
      <c r="W374" s="111">
        <f t="shared" si="83"/>
        <v>180</v>
      </c>
      <c r="Y374" s="105"/>
      <c r="Z374" s="105"/>
      <c r="AA374" s="111"/>
      <c r="AC374" s="105"/>
      <c r="AD374" s="105">
        <v>50</v>
      </c>
      <c r="AE374" s="105">
        <f>AD374+AE373</f>
        <v>150</v>
      </c>
      <c r="AG374" s="105"/>
      <c r="AH374" s="105">
        <v>55</v>
      </c>
      <c r="AI374" s="105">
        <f t="shared" si="81"/>
        <v>525</v>
      </c>
    </row>
    <row r="375" spans="1:35" hidden="1" x14ac:dyDescent="0.2">
      <c r="A375" s="105"/>
      <c r="B375" s="105">
        <v>14</v>
      </c>
      <c r="D375" s="139"/>
      <c r="E375" s="140"/>
      <c r="F375" s="140"/>
      <c r="H375" s="105"/>
      <c r="I375" s="105"/>
      <c r="J375" s="111"/>
      <c r="L375" s="105"/>
      <c r="M375" s="105"/>
      <c r="N375" s="111"/>
      <c r="Q375" s="105"/>
      <c r="R375" s="105"/>
      <c r="S375" s="111"/>
      <c r="U375" s="105"/>
      <c r="V375" s="105">
        <v>40</v>
      </c>
      <c r="W375" s="111">
        <f t="shared" si="83"/>
        <v>220</v>
      </c>
      <c r="Y375" s="105"/>
      <c r="Z375" s="105"/>
      <c r="AA375" s="128"/>
      <c r="AC375" s="105"/>
      <c r="AD375" s="105">
        <v>50</v>
      </c>
      <c r="AE375" s="105">
        <f>AD375+AE374</f>
        <v>200</v>
      </c>
      <c r="AG375" s="105"/>
      <c r="AH375" s="105">
        <v>55</v>
      </c>
      <c r="AI375" s="105">
        <f t="shared" si="81"/>
        <v>580</v>
      </c>
    </row>
    <row r="376" spans="1:35" hidden="1" x14ac:dyDescent="0.2">
      <c r="A376" s="105"/>
      <c r="B376" s="105">
        <v>15</v>
      </c>
      <c r="D376" s="139"/>
      <c r="E376" s="140"/>
      <c r="F376" s="140"/>
      <c r="H376" s="105" t="s">
        <v>216</v>
      </c>
      <c r="I376" s="105">
        <v>100</v>
      </c>
      <c r="J376" s="111">
        <f>I376</f>
        <v>100</v>
      </c>
      <c r="L376" s="105"/>
      <c r="M376" s="105"/>
      <c r="N376" s="111"/>
      <c r="Q376" s="105"/>
      <c r="R376" s="105"/>
      <c r="S376" s="111"/>
      <c r="U376" s="105"/>
      <c r="V376" s="105">
        <v>20</v>
      </c>
      <c r="W376" s="111">
        <f t="shared" si="83"/>
        <v>240</v>
      </c>
      <c r="Y376" s="105"/>
      <c r="Z376" s="105"/>
      <c r="AA376" s="111"/>
      <c r="AC376" s="105"/>
      <c r="AD376" s="105">
        <v>50</v>
      </c>
      <c r="AE376" s="105">
        <f>AD376+AE375</f>
        <v>250</v>
      </c>
      <c r="AG376" s="105"/>
      <c r="AH376" s="105"/>
      <c r="AI376" s="105"/>
    </row>
    <row r="377" spans="1:35" hidden="1" x14ac:dyDescent="0.2">
      <c r="A377" s="105"/>
      <c r="B377" s="105">
        <v>16</v>
      </c>
      <c r="D377" s="139"/>
      <c r="E377" s="140"/>
      <c r="F377" s="140"/>
      <c r="H377" s="105"/>
      <c r="I377" s="105">
        <v>180</v>
      </c>
      <c r="J377" s="111">
        <f>I377+J376</f>
        <v>280</v>
      </c>
      <c r="L377" s="105"/>
      <c r="M377" s="105"/>
      <c r="N377" s="111"/>
      <c r="Q377" s="105"/>
      <c r="R377" s="105"/>
      <c r="S377" s="111"/>
      <c r="U377" s="105"/>
      <c r="V377" s="105"/>
      <c r="W377" s="111"/>
      <c r="Y377" s="105"/>
      <c r="Z377" s="105"/>
      <c r="AA377" s="105"/>
      <c r="AC377" s="105"/>
      <c r="AD377" s="105"/>
      <c r="AE377" s="105"/>
      <c r="AG377" s="105"/>
      <c r="AH377" s="105"/>
      <c r="AI377" s="105"/>
    </row>
    <row r="378" spans="1:35" hidden="1" x14ac:dyDescent="0.2">
      <c r="A378" s="105"/>
      <c r="B378" s="105">
        <v>17</v>
      </c>
      <c r="D378" s="139"/>
      <c r="E378" s="140"/>
      <c r="F378" s="140"/>
      <c r="H378" s="105"/>
      <c r="I378" s="105">
        <v>180</v>
      </c>
      <c r="J378" s="111">
        <f>I378+J377</f>
        <v>460</v>
      </c>
      <c r="L378" s="105"/>
      <c r="M378" s="105"/>
      <c r="N378" s="111"/>
      <c r="Q378" s="105"/>
      <c r="R378" s="105"/>
      <c r="S378" s="111"/>
      <c r="U378" s="105" t="s">
        <v>243</v>
      </c>
      <c r="V378" s="105">
        <v>30</v>
      </c>
      <c r="W378" s="105">
        <f>V378</f>
        <v>30</v>
      </c>
      <c r="Y378" s="105"/>
      <c r="Z378" s="105"/>
      <c r="AA378" s="105"/>
      <c r="AC378" s="105" t="s">
        <v>193</v>
      </c>
      <c r="AD378" s="105">
        <v>50</v>
      </c>
      <c r="AE378" s="105">
        <f>AD378</f>
        <v>50</v>
      </c>
      <c r="AG378" s="105"/>
      <c r="AH378" s="105"/>
      <c r="AI378" s="105"/>
    </row>
    <row r="379" spans="1:35" hidden="1" x14ac:dyDescent="0.2">
      <c r="A379" s="105"/>
      <c r="B379" s="105">
        <v>18</v>
      </c>
      <c r="D379" s="139"/>
      <c r="E379" s="140"/>
      <c r="F379" s="140"/>
      <c r="H379" s="105"/>
      <c r="I379" s="105">
        <v>40</v>
      </c>
      <c r="J379" s="111">
        <f>I379+J378</f>
        <v>500</v>
      </c>
      <c r="K379" s="100"/>
      <c r="L379" s="105"/>
      <c r="M379" s="105"/>
      <c r="N379" s="128"/>
      <c r="Q379" s="105"/>
      <c r="R379" s="105"/>
      <c r="S379" s="111"/>
      <c r="U379" s="105"/>
      <c r="V379" s="105">
        <v>40</v>
      </c>
      <c r="W379" s="111">
        <f>V379+W378</f>
        <v>70</v>
      </c>
      <c r="Y379" s="105"/>
      <c r="Z379" s="105"/>
      <c r="AA379" s="105"/>
      <c r="AC379" s="105"/>
      <c r="AD379" s="105">
        <v>50</v>
      </c>
      <c r="AE379" s="105">
        <f t="shared" ref="AE379:AE385" si="84">AD379+AE378</f>
        <v>100</v>
      </c>
      <c r="AG379" s="105"/>
      <c r="AH379" s="105"/>
      <c r="AI379" s="105"/>
    </row>
    <row r="380" spans="1:35" hidden="1" x14ac:dyDescent="0.2">
      <c r="A380" s="105"/>
      <c r="B380" s="105">
        <v>19</v>
      </c>
      <c r="D380" s="139"/>
      <c r="E380" s="140"/>
      <c r="F380" s="140"/>
      <c r="H380" s="105"/>
      <c r="I380" s="105"/>
      <c r="J380" s="111"/>
      <c r="L380" s="105"/>
      <c r="M380" s="105"/>
      <c r="N380" s="128"/>
      <c r="Q380" s="105"/>
      <c r="R380" s="105"/>
      <c r="S380" s="111"/>
      <c r="U380" s="105"/>
      <c r="V380" s="105">
        <v>40</v>
      </c>
      <c r="W380" s="111">
        <f>V380+W379</f>
        <v>110</v>
      </c>
      <c r="Y380" s="105"/>
      <c r="Z380" s="105"/>
      <c r="AA380" s="105"/>
      <c r="AC380" s="105"/>
      <c r="AD380" s="105">
        <v>50</v>
      </c>
      <c r="AE380" s="105">
        <f t="shared" si="84"/>
        <v>150</v>
      </c>
      <c r="AG380" s="105"/>
      <c r="AH380" s="105"/>
      <c r="AI380" s="105"/>
    </row>
    <row r="381" spans="1:35" hidden="1" x14ac:dyDescent="0.2">
      <c r="A381" s="105"/>
      <c r="B381" s="105">
        <v>20</v>
      </c>
      <c r="D381" s="127" t="s">
        <v>231</v>
      </c>
      <c r="E381" s="111">
        <v>100</v>
      </c>
      <c r="F381" s="111">
        <f>E381+F380</f>
        <v>100</v>
      </c>
      <c r="G381" s="138"/>
      <c r="H381" s="105"/>
      <c r="I381" s="105"/>
      <c r="J381" s="111"/>
      <c r="K381" s="100"/>
      <c r="L381" s="105"/>
      <c r="M381" s="105"/>
      <c r="N381" s="111"/>
      <c r="Q381" s="105"/>
      <c r="R381" s="105"/>
      <c r="S381" s="111"/>
      <c r="U381" s="105"/>
      <c r="V381" s="105">
        <v>40</v>
      </c>
      <c r="W381" s="111">
        <f>V381+W380</f>
        <v>150</v>
      </c>
      <c r="Y381" s="105"/>
      <c r="Z381" s="105"/>
      <c r="AA381" s="105"/>
      <c r="AC381" s="105"/>
      <c r="AD381" s="105">
        <v>50</v>
      </c>
      <c r="AE381" s="105">
        <f t="shared" si="84"/>
        <v>200</v>
      </c>
      <c r="AG381" s="105"/>
      <c r="AH381" s="105"/>
      <c r="AI381" s="105"/>
    </row>
    <row r="382" spans="1:35" hidden="1" x14ac:dyDescent="0.2">
      <c r="A382" s="105"/>
      <c r="B382" s="105">
        <v>21</v>
      </c>
      <c r="D382" s="127"/>
      <c r="E382" s="111"/>
      <c r="F382" s="111"/>
      <c r="G382" s="138"/>
      <c r="H382" s="105"/>
      <c r="I382" s="105"/>
      <c r="J382" s="111"/>
      <c r="L382" s="105"/>
      <c r="M382" s="105"/>
      <c r="N382" s="111"/>
      <c r="Q382" s="105"/>
      <c r="R382" s="105"/>
      <c r="S382" s="111"/>
      <c r="U382" s="105"/>
      <c r="V382" s="105"/>
      <c r="W382" s="111"/>
      <c r="Y382" s="105"/>
      <c r="Z382" s="105"/>
      <c r="AA382" s="105"/>
      <c r="AC382" s="105"/>
      <c r="AD382" s="105">
        <v>50</v>
      </c>
      <c r="AE382" s="105">
        <f t="shared" si="84"/>
        <v>250</v>
      </c>
      <c r="AG382" s="105"/>
      <c r="AH382" s="105"/>
      <c r="AI382" s="105"/>
    </row>
    <row r="383" spans="1:35" hidden="1" x14ac:dyDescent="0.2">
      <c r="A383" s="105"/>
      <c r="B383" s="105">
        <v>22</v>
      </c>
      <c r="D383" s="125"/>
      <c r="E383" s="111"/>
      <c r="F383" s="111"/>
      <c r="H383" s="105"/>
      <c r="I383" s="105"/>
      <c r="J383" s="111"/>
      <c r="L383" s="105"/>
      <c r="M383" s="105"/>
      <c r="N383" s="111"/>
      <c r="Q383" s="105"/>
      <c r="R383" s="105"/>
      <c r="S383" s="111"/>
      <c r="U383" s="105"/>
      <c r="V383" s="105"/>
      <c r="W383" s="111"/>
      <c r="Y383" s="105"/>
      <c r="Z383" s="105"/>
      <c r="AA383" s="105"/>
      <c r="AC383" s="105"/>
      <c r="AD383" s="105">
        <v>50</v>
      </c>
      <c r="AE383" s="105">
        <f t="shared" si="84"/>
        <v>300</v>
      </c>
      <c r="AG383" s="105"/>
      <c r="AH383" s="105"/>
      <c r="AI383" s="105"/>
    </row>
    <row r="384" spans="1:35" hidden="1" x14ac:dyDescent="0.2">
      <c r="A384" s="105"/>
      <c r="B384" s="105">
        <v>23</v>
      </c>
      <c r="D384" s="125"/>
      <c r="E384" s="111"/>
      <c r="F384" s="111"/>
      <c r="H384" s="105"/>
      <c r="I384" s="105"/>
      <c r="J384" s="111"/>
      <c r="L384" s="105"/>
      <c r="M384" s="105"/>
      <c r="N384" s="111"/>
      <c r="Q384" s="105"/>
      <c r="R384" s="105"/>
      <c r="S384" s="105"/>
      <c r="U384" s="105"/>
      <c r="V384" s="105"/>
      <c r="W384" s="111"/>
      <c r="Y384" s="105"/>
      <c r="Z384" s="105"/>
      <c r="AA384" s="105"/>
      <c r="AC384" s="105"/>
      <c r="AD384" s="105">
        <v>50</v>
      </c>
      <c r="AE384" s="105">
        <f t="shared" si="84"/>
        <v>350</v>
      </c>
      <c r="AG384" s="105" t="s">
        <v>52</v>
      </c>
      <c r="AH384" s="105">
        <v>30</v>
      </c>
      <c r="AI384" s="105">
        <f t="shared" ref="AI384:AI390" si="85">AH384+AI383</f>
        <v>30</v>
      </c>
    </row>
    <row r="385" spans="1:35" hidden="1" x14ac:dyDescent="0.2">
      <c r="A385" s="105"/>
      <c r="B385" s="105">
        <v>24</v>
      </c>
      <c r="D385" s="125"/>
      <c r="E385" s="111"/>
      <c r="F385" s="111"/>
      <c r="H385" s="105"/>
      <c r="I385" s="105"/>
      <c r="J385" s="111"/>
      <c r="L385" s="105"/>
      <c r="M385" s="105"/>
      <c r="N385" s="128"/>
      <c r="Q385" s="105"/>
      <c r="R385" s="105"/>
      <c r="S385" s="105"/>
      <c r="U385" s="105"/>
      <c r="V385" s="105"/>
      <c r="W385" s="111"/>
      <c r="Y385" s="105"/>
      <c r="Z385" s="105"/>
      <c r="AA385" s="105"/>
      <c r="AC385" s="105"/>
      <c r="AD385" s="105">
        <v>50</v>
      </c>
      <c r="AE385" s="105">
        <f t="shared" si="84"/>
        <v>400</v>
      </c>
      <c r="AG385" s="105"/>
      <c r="AH385" s="105">
        <v>55</v>
      </c>
      <c r="AI385" s="105">
        <f t="shared" si="85"/>
        <v>85</v>
      </c>
    </row>
    <row r="386" spans="1:35" hidden="1" x14ac:dyDescent="0.2">
      <c r="A386" s="105"/>
      <c r="B386" s="105">
        <v>25</v>
      </c>
      <c r="D386" s="127"/>
      <c r="E386" s="111"/>
      <c r="F386" s="111"/>
      <c r="H386" s="105"/>
      <c r="I386" s="105"/>
      <c r="J386" s="111"/>
      <c r="L386" s="105"/>
      <c r="M386" s="105"/>
      <c r="N386" s="111"/>
      <c r="Q386" s="105"/>
      <c r="R386" s="105"/>
      <c r="S386" s="105"/>
      <c r="U386" s="105"/>
      <c r="V386" s="105"/>
      <c r="W386" s="111"/>
      <c r="Y386" s="105" t="s">
        <v>219</v>
      </c>
      <c r="Z386" s="105">
        <v>19</v>
      </c>
      <c r="AA386" s="105">
        <f>114+Z386</f>
        <v>133</v>
      </c>
      <c r="AC386" s="105" t="s">
        <v>193</v>
      </c>
      <c r="AD386" s="105">
        <v>50</v>
      </c>
      <c r="AE386" s="105">
        <f>AD386</f>
        <v>50</v>
      </c>
      <c r="AG386" s="105"/>
      <c r="AH386" s="105">
        <v>55</v>
      </c>
      <c r="AI386" s="105">
        <f t="shared" si="85"/>
        <v>140</v>
      </c>
    </row>
    <row r="387" spans="1:35" hidden="1" x14ac:dyDescent="0.2">
      <c r="A387" s="105"/>
      <c r="B387" s="105">
        <v>26</v>
      </c>
      <c r="D387" s="127"/>
      <c r="E387" s="111"/>
      <c r="F387" s="111"/>
      <c r="H387" s="105"/>
      <c r="I387" s="105"/>
      <c r="J387" s="111"/>
      <c r="L387" s="105"/>
      <c r="M387" s="105"/>
      <c r="N387" s="111"/>
      <c r="Q387" s="105"/>
      <c r="R387" s="105"/>
      <c r="S387" s="105"/>
      <c r="U387" s="105"/>
      <c r="V387" s="105"/>
      <c r="W387" s="111"/>
      <c r="Y387" s="105"/>
      <c r="Z387" s="105">
        <v>19</v>
      </c>
      <c r="AA387" s="111">
        <f t="shared" ref="AA387:AA402" si="86">Z387+AA386</f>
        <v>152</v>
      </c>
      <c r="AC387" s="105"/>
      <c r="AD387" s="105">
        <v>50</v>
      </c>
      <c r="AE387" s="105">
        <f>AD387+AE386</f>
        <v>100</v>
      </c>
      <c r="AG387" s="105"/>
      <c r="AH387" s="105">
        <v>55</v>
      </c>
      <c r="AI387" s="105">
        <f t="shared" si="85"/>
        <v>195</v>
      </c>
    </row>
    <row r="388" spans="1:35" hidden="1" x14ac:dyDescent="0.2">
      <c r="A388" s="105"/>
      <c r="B388" s="105">
        <v>27</v>
      </c>
      <c r="D388" s="125"/>
      <c r="E388" s="111"/>
      <c r="F388" s="111"/>
      <c r="H388" s="105"/>
      <c r="I388" s="105"/>
      <c r="J388" s="111"/>
      <c r="L388" s="105"/>
      <c r="M388" s="105"/>
      <c r="N388" s="111"/>
      <c r="Q388" s="105"/>
      <c r="R388" s="105"/>
      <c r="S388" s="105"/>
      <c r="U388" s="105"/>
      <c r="V388" s="105"/>
      <c r="W388" s="111"/>
      <c r="Y388" s="105"/>
      <c r="Z388" s="105">
        <v>19</v>
      </c>
      <c r="AA388" s="111">
        <f t="shared" si="86"/>
        <v>171</v>
      </c>
      <c r="AC388" s="105"/>
      <c r="AD388" s="105">
        <v>50</v>
      </c>
      <c r="AE388" s="105">
        <f>AD388+AE387</f>
        <v>150</v>
      </c>
      <c r="AG388" s="105"/>
      <c r="AH388" s="105">
        <v>55</v>
      </c>
      <c r="AI388" s="105">
        <f t="shared" si="85"/>
        <v>250</v>
      </c>
    </row>
    <row r="389" spans="1:35" hidden="1" x14ac:dyDescent="0.2">
      <c r="A389" s="105"/>
      <c r="B389" s="105">
        <v>28</v>
      </c>
      <c r="D389" s="127"/>
      <c r="E389" s="111"/>
      <c r="F389" s="111"/>
      <c r="H389" s="105"/>
      <c r="I389" s="105"/>
      <c r="J389" s="111"/>
      <c r="L389" s="105"/>
      <c r="M389" s="105"/>
      <c r="N389" s="111"/>
      <c r="Q389" s="105"/>
      <c r="R389" s="105"/>
      <c r="S389" s="105"/>
      <c r="U389" s="105"/>
      <c r="V389" s="105"/>
      <c r="W389" s="111"/>
      <c r="Y389" s="105"/>
      <c r="Z389" s="105">
        <v>19</v>
      </c>
      <c r="AA389" s="111">
        <f t="shared" si="86"/>
        <v>190</v>
      </c>
      <c r="AC389" s="105"/>
      <c r="AD389" s="105">
        <v>50</v>
      </c>
      <c r="AE389" s="105">
        <f>AD389+AE388</f>
        <v>200</v>
      </c>
      <c r="AG389" s="105"/>
      <c r="AH389" s="105">
        <v>55</v>
      </c>
      <c r="AI389" s="105">
        <f t="shared" si="85"/>
        <v>305</v>
      </c>
    </row>
    <row r="390" spans="1:35" hidden="1" x14ac:dyDescent="0.2">
      <c r="A390" s="105"/>
      <c r="B390" s="105">
        <v>29</v>
      </c>
      <c r="D390" s="125"/>
      <c r="E390" s="111"/>
      <c r="F390" s="111"/>
      <c r="H390" s="105" t="s">
        <v>16</v>
      </c>
      <c r="I390" s="105">
        <v>100</v>
      </c>
      <c r="J390" s="111">
        <f>I390</f>
        <v>100</v>
      </c>
      <c r="L390" s="105"/>
      <c r="M390" s="105"/>
      <c r="N390" s="111"/>
      <c r="Q390" s="105"/>
      <c r="R390" s="105"/>
      <c r="S390" s="105"/>
      <c r="U390" s="105"/>
      <c r="V390" s="105"/>
      <c r="W390" s="111"/>
      <c r="Y390" s="105"/>
      <c r="Z390" s="105">
        <v>19</v>
      </c>
      <c r="AA390" s="111">
        <f t="shared" si="86"/>
        <v>209</v>
      </c>
      <c r="AC390" s="105"/>
      <c r="AD390" s="105">
        <v>50</v>
      </c>
      <c r="AE390" s="105">
        <f>AD390+AE389</f>
        <v>250</v>
      </c>
      <c r="AG390" s="105"/>
      <c r="AH390" s="105">
        <v>55</v>
      </c>
      <c r="AI390" s="105">
        <f t="shared" si="85"/>
        <v>360</v>
      </c>
    </row>
    <row r="391" spans="1:35" hidden="1" x14ac:dyDescent="0.2">
      <c r="A391" s="105"/>
      <c r="B391" s="105">
        <v>30</v>
      </c>
      <c r="D391" s="127"/>
      <c r="E391" s="111"/>
      <c r="F391" s="111"/>
      <c r="H391" s="105"/>
      <c r="I391" s="105">
        <v>150</v>
      </c>
      <c r="J391" s="111">
        <f>I391+J390</f>
        <v>250</v>
      </c>
      <c r="L391" s="105"/>
      <c r="M391" s="105"/>
      <c r="N391" s="111"/>
      <c r="Q391" s="105"/>
      <c r="R391" s="105"/>
      <c r="S391" s="105"/>
      <c r="U391" s="105"/>
      <c r="V391" s="105"/>
      <c r="W391" s="111"/>
      <c r="Y391" s="105"/>
      <c r="Z391" s="105">
        <v>19</v>
      </c>
      <c r="AA391" s="111">
        <f t="shared" si="86"/>
        <v>228</v>
      </c>
      <c r="AC391" s="105"/>
      <c r="AD391" s="105">
        <v>50</v>
      </c>
      <c r="AE391" s="105">
        <f>AD391+AE390</f>
        <v>300</v>
      </c>
      <c r="AG391" s="105"/>
      <c r="AH391" s="105"/>
      <c r="AI391" s="107"/>
    </row>
    <row r="392" spans="1:35" hidden="1" x14ac:dyDescent="0.2"/>
    <row r="393" spans="1:35" hidden="1" x14ac:dyDescent="0.2">
      <c r="A393" s="104" t="s">
        <v>181</v>
      </c>
      <c r="B393" s="105">
        <v>1</v>
      </c>
      <c r="D393" s="127"/>
      <c r="E393" s="111"/>
      <c r="F393" s="111"/>
      <c r="H393" s="105" t="s">
        <v>16</v>
      </c>
      <c r="I393" s="105">
        <v>150</v>
      </c>
      <c r="J393" s="111">
        <f>J391+I393</f>
        <v>400</v>
      </c>
      <c r="L393" s="105"/>
      <c r="M393" s="105"/>
      <c r="N393" s="111"/>
      <c r="Q393" s="105" t="s">
        <v>208</v>
      </c>
      <c r="R393" s="105">
        <v>40</v>
      </c>
      <c r="S393" s="111">
        <f>R393</f>
        <v>40</v>
      </c>
      <c r="U393" s="105"/>
      <c r="V393" s="105"/>
      <c r="W393" s="105"/>
      <c r="X393" s="124"/>
      <c r="Y393" s="105" t="s">
        <v>219</v>
      </c>
      <c r="Z393" s="105">
        <v>19</v>
      </c>
      <c r="AA393" s="111">
        <f>AA391+Z393</f>
        <v>247</v>
      </c>
      <c r="AB393" s="124"/>
      <c r="AC393" s="105"/>
      <c r="AD393" s="105"/>
      <c r="AE393" s="105"/>
      <c r="AG393" s="105"/>
      <c r="AH393" s="105"/>
      <c r="AI393" s="105"/>
    </row>
    <row r="394" spans="1:35" hidden="1" x14ac:dyDescent="0.2">
      <c r="A394" s="104"/>
      <c r="B394" s="105">
        <v>2</v>
      </c>
      <c r="D394" s="127"/>
      <c r="E394" s="111"/>
      <c r="F394" s="111"/>
      <c r="H394" s="105"/>
      <c r="I394" s="105">
        <v>150</v>
      </c>
      <c r="J394" s="111">
        <f>I394+J393</f>
        <v>550</v>
      </c>
      <c r="L394" s="105"/>
      <c r="M394" s="105"/>
      <c r="N394" s="111"/>
      <c r="Q394" s="105"/>
      <c r="R394" s="105">
        <v>40</v>
      </c>
      <c r="S394" s="111">
        <f t="shared" ref="S394:S400" si="87">R394+S393</f>
        <v>80</v>
      </c>
      <c r="U394" s="105"/>
      <c r="V394" s="105"/>
      <c r="W394" s="111"/>
      <c r="X394" s="124"/>
      <c r="Y394" s="105"/>
      <c r="Z394" s="105">
        <v>19</v>
      </c>
      <c r="AA394" s="111">
        <f t="shared" si="86"/>
        <v>266</v>
      </c>
      <c r="AB394" s="124"/>
      <c r="AC394" s="105"/>
      <c r="AD394" s="105"/>
      <c r="AE394" s="105"/>
      <c r="AG394" s="105"/>
      <c r="AH394" s="105"/>
      <c r="AI394" s="105"/>
    </row>
    <row r="395" spans="1:35" hidden="1" x14ac:dyDescent="0.2">
      <c r="A395" s="106"/>
      <c r="B395" s="105">
        <v>3</v>
      </c>
      <c r="D395" s="127" t="s">
        <v>45</v>
      </c>
      <c r="E395" s="111">
        <v>24</v>
      </c>
      <c r="F395" s="111">
        <f>E395+F394</f>
        <v>24</v>
      </c>
      <c r="H395" s="105"/>
      <c r="I395" s="105">
        <v>75</v>
      </c>
      <c r="J395" s="111">
        <f>I395+J394</f>
        <v>625</v>
      </c>
      <c r="L395" s="105"/>
      <c r="M395" s="105"/>
      <c r="N395" s="111"/>
      <c r="Q395" s="105"/>
      <c r="R395" s="105">
        <v>40</v>
      </c>
      <c r="S395" s="111">
        <f t="shared" si="87"/>
        <v>120</v>
      </c>
      <c r="U395" s="105"/>
      <c r="V395" s="105"/>
      <c r="W395" s="105"/>
      <c r="X395" s="124"/>
      <c r="Y395" s="105"/>
      <c r="Z395" s="105">
        <v>19</v>
      </c>
      <c r="AA395" s="111">
        <f t="shared" si="86"/>
        <v>285</v>
      </c>
      <c r="AB395" s="124"/>
      <c r="AC395" s="105"/>
      <c r="AD395" s="105"/>
      <c r="AE395" s="105"/>
      <c r="AG395" s="105"/>
      <c r="AH395" s="105"/>
      <c r="AI395" s="105"/>
    </row>
    <row r="396" spans="1:35" hidden="1" x14ac:dyDescent="0.2">
      <c r="A396" s="106"/>
      <c r="B396" s="105">
        <v>4</v>
      </c>
      <c r="D396" s="127"/>
      <c r="E396" s="111">
        <v>84</v>
      </c>
      <c r="F396" s="111">
        <f>E396+F395</f>
        <v>108</v>
      </c>
      <c r="H396" s="105"/>
      <c r="I396" s="105"/>
      <c r="J396" s="111"/>
      <c r="L396" s="105"/>
      <c r="M396" s="105"/>
      <c r="N396" s="128"/>
      <c r="Q396" s="105"/>
      <c r="R396" s="105">
        <v>40</v>
      </c>
      <c r="S396" s="111">
        <f t="shared" si="87"/>
        <v>160</v>
      </c>
      <c r="U396" s="105"/>
      <c r="V396" s="105"/>
      <c r="W396" s="111"/>
      <c r="X396" s="124"/>
      <c r="Y396" s="105"/>
      <c r="Z396" s="105">
        <v>19</v>
      </c>
      <c r="AA396" s="111">
        <f t="shared" si="86"/>
        <v>304</v>
      </c>
      <c r="AB396" s="124"/>
      <c r="AC396" s="105"/>
      <c r="AD396" s="105"/>
      <c r="AE396" s="105"/>
      <c r="AG396" s="105" t="s">
        <v>52</v>
      </c>
      <c r="AH396" s="105">
        <v>30</v>
      </c>
      <c r="AI396" s="105">
        <f t="shared" ref="AI396:AI406" si="88">AH396+AI395</f>
        <v>30</v>
      </c>
    </row>
    <row r="397" spans="1:35" hidden="1" x14ac:dyDescent="0.2">
      <c r="A397" s="106"/>
      <c r="B397" s="105">
        <v>5</v>
      </c>
      <c r="D397" s="127"/>
      <c r="E397" s="111">
        <v>84</v>
      </c>
      <c r="F397" s="111">
        <f>E397+F396</f>
        <v>192</v>
      </c>
      <c r="H397" s="105" t="s">
        <v>148</v>
      </c>
      <c r="I397" s="105">
        <v>100</v>
      </c>
      <c r="J397" s="111">
        <f>I397</f>
        <v>100</v>
      </c>
      <c r="L397" s="105"/>
      <c r="M397" s="105"/>
      <c r="N397" s="128"/>
      <c r="Q397" s="105"/>
      <c r="R397" s="105">
        <v>40</v>
      </c>
      <c r="S397" s="111">
        <f t="shared" si="87"/>
        <v>200</v>
      </c>
      <c r="U397" s="105"/>
      <c r="V397" s="105"/>
      <c r="W397" s="111"/>
      <c r="X397" s="124"/>
      <c r="Y397" s="105"/>
      <c r="Z397" s="105">
        <v>19</v>
      </c>
      <c r="AA397" s="111">
        <f t="shared" si="86"/>
        <v>323</v>
      </c>
      <c r="AB397" s="124"/>
      <c r="AC397" s="105"/>
      <c r="AD397" s="105"/>
      <c r="AE397" s="105"/>
      <c r="AG397" s="105"/>
      <c r="AH397" s="105">
        <v>55</v>
      </c>
      <c r="AI397" s="105">
        <f t="shared" si="88"/>
        <v>85</v>
      </c>
    </row>
    <row r="398" spans="1:35" hidden="1" x14ac:dyDescent="0.2">
      <c r="A398" s="106"/>
      <c r="B398" s="105">
        <v>6</v>
      </c>
      <c r="D398" s="125"/>
      <c r="E398" s="111">
        <v>84</v>
      </c>
      <c r="F398" s="111">
        <f>E398+F397</f>
        <v>276</v>
      </c>
      <c r="H398" s="105"/>
      <c r="I398" s="105">
        <v>180</v>
      </c>
      <c r="J398" s="111">
        <f t="shared" ref="J398:J403" si="89">I398+J397</f>
        <v>280</v>
      </c>
      <c r="L398" s="105"/>
      <c r="M398" s="105"/>
      <c r="N398" s="111"/>
      <c r="Q398" s="105"/>
      <c r="R398" s="105">
        <v>40</v>
      </c>
      <c r="S398" s="111">
        <f t="shared" si="87"/>
        <v>240</v>
      </c>
      <c r="U398" s="105"/>
      <c r="V398" s="105"/>
      <c r="W398" s="111"/>
      <c r="X398" s="124"/>
      <c r="Y398" s="105"/>
      <c r="Z398" s="105">
        <v>19</v>
      </c>
      <c r="AA398" s="111">
        <f t="shared" si="86"/>
        <v>342</v>
      </c>
      <c r="AB398" s="124"/>
      <c r="AC398" s="105" t="s">
        <v>222</v>
      </c>
      <c r="AD398" s="105">
        <v>25</v>
      </c>
      <c r="AE398" s="105">
        <f>AD398</f>
        <v>25</v>
      </c>
      <c r="AG398" s="105"/>
      <c r="AH398" s="105">
        <v>55</v>
      </c>
      <c r="AI398" s="105">
        <f t="shared" si="88"/>
        <v>140</v>
      </c>
    </row>
    <row r="399" spans="1:35" hidden="1" x14ac:dyDescent="0.2">
      <c r="A399" s="106"/>
      <c r="B399" s="105">
        <v>7</v>
      </c>
      <c r="D399" s="127"/>
      <c r="E399" s="111">
        <v>54</v>
      </c>
      <c r="F399" s="111">
        <f>E399+F398</f>
        <v>330</v>
      </c>
      <c r="H399" s="105"/>
      <c r="I399" s="105">
        <v>180</v>
      </c>
      <c r="J399" s="111">
        <f t="shared" si="89"/>
        <v>460</v>
      </c>
      <c r="L399" s="105"/>
      <c r="M399" s="105"/>
      <c r="N399" s="111"/>
      <c r="Q399" s="105"/>
      <c r="R399" s="105">
        <v>40</v>
      </c>
      <c r="S399" s="111">
        <f t="shared" si="87"/>
        <v>280</v>
      </c>
      <c r="U399" s="105"/>
      <c r="V399" s="105"/>
      <c r="W399" s="128"/>
      <c r="X399" s="124"/>
      <c r="Y399" s="105"/>
      <c r="Z399" s="105">
        <v>19</v>
      </c>
      <c r="AA399" s="111">
        <f t="shared" si="86"/>
        <v>361</v>
      </c>
      <c r="AB399" s="124"/>
      <c r="AC399" s="105"/>
      <c r="AD399" s="105">
        <v>50</v>
      </c>
      <c r="AE399" s="105">
        <f t="shared" ref="AE399:AE405" si="90">AD399+AE398</f>
        <v>75</v>
      </c>
      <c r="AG399" s="105"/>
      <c r="AH399" s="105">
        <v>55</v>
      </c>
      <c r="AI399" s="105">
        <f t="shared" si="88"/>
        <v>195</v>
      </c>
    </row>
    <row r="400" spans="1:35" hidden="1" x14ac:dyDescent="0.2">
      <c r="A400" s="106"/>
      <c r="B400" s="105">
        <v>8</v>
      </c>
      <c r="D400" s="125"/>
      <c r="E400" s="111"/>
      <c r="F400" s="111"/>
      <c r="H400" s="105"/>
      <c r="I400" s="105">
        <v>180</v>
      </c>
      <c r="J400" s="111">
        <f t="shared" si="89"/>
        <v>640</v>
      </c>
      <c r="L400" s="105"/>
      <c r="M400" s="105"/>
      <c r="N400" s="111"/>
      <c r="Q400" s="105"/>
      <c r="R400" s="105">
        <v>40</v>
      </c>
      <c r="S400" s="111">
        <f t="shared" si="87"/>
        <v>320</v>
      </c>
      <c r="U400" s="105"/>
      <c r="V400" s="105"/>
      <c r="W400" s="111"/>
      <c r="Y400" s="105"/>
      <c r="Z400" s="105">
        <v>19</v>
      </c>
      <c r="AA400" s="111">
        <f t="shared" si="86"/>
        <v>380</v>
      </c>
      <c r="AC400" s="105"/>
      <c r="AD400" s="105">
        <v>50</v>
      </c>
      <c r="AE400" s="105">
        <f t="shared" si="90"/>
        <v>125</v>
      </c>
      <c r="AG400" s="105"/>
      <c r="AH400" s="105">
        <v>55</v>
      </c>
      <c r="AI400" s="105">
        <f t="shared" si="88"/>
        <v>250</v>
      </c>
    </row>
    <row r="401" spans="1:35" hidden="1" x14ac:dyDescent="0.2">
      <c r="A401" s="105"/>
      <c r="B401" s="105">
        <v>9</v>
      </c>
      <c r="D401" s="125" t="s">
        <v>256</v>
      </c>
      <c r="E401" s="111">
        <v>50</v>
      </c>
      <c r="F401" s="111">
        <f>E401+F400</f>
        <v>50</v>
      </c>
      <c r="H401" s="105"/>
      <c r="I401" s="105">
        <v>180</v>
      </c>
      <c r="J401" s="111">
        <f t="shared" si="89"/>
        <v>820</v>
      </c>
      <c r="L401" s="105"/>
      <c r="M401" s="105"/>
      <c r="N401" s="128"/>
      <c r="Q401" s="105"/>
      <c r="R401" s="105"/>
      <c r="S401" s="105"/>
      <c r="U401" s="105"/>
      <c r="V401" s="105"/>
      <c r="W401" s="105"/>
      <c r="Y401" s="105"/>
      <c r="Z401" s="105">
        <v>19</v>
      </c>
      <c r="AA401" s="111">
        <f t="shared" si="86"/>
        <v>399</v>
      </c>
      <c r="AC401" s="105"/>
      <c r="AD401" s="105">
        <v>50</v>
      </c>
      <c r="AE401" s="105">
        <f t="shared" si="90"/>
        <v>175</v>
      </c>
      <c r="AG401" s="105"/>
      <c r="AH401" s="105">
        <v>55</v>
      </c>
      <c r="AI401" s="105">
        <f t="shared" si="88"/>
        <v>305</v>
      </c>
    </row>
    <row r="402" spans="1:35" hidden="1" x14ac:dyDescent="0.2">
      <c r="A402" s="105"/>
      <c r="B402" s="105">
        <v>10</v>
      </c>
      <c r="D402" s="125"/>
      <c r="E402" s="111">
        <v>84</v>
      </c>
      <c r="F402" s="111">
        <f t="shared" ref="F402:F409" si="91">E402+F401</f>
        <v>134</v>
      </c>
      <c r="H402" s="105"/>
      <c r="I402" s="105">
        <v>180</v>
      </c>
      <c r="J402" s="111">
        <f t="shared" si="89"/>
        <v>1000</v>
      </c>
      <c r="L402" s="105"/>
      <c r="M402" s="105"/>
      <c r="N402" s="128"/>
      <c r="Q402" s="105" t="s">
        <v>42</v>
      </c>
      <c r="R402" s="105">
        <v>40</v>
      </c>
      <c r="S402" s="111">
        <f>R402</f>
        <v>40</v>
      </c>
      <c r="U402" s="105"/>
      <c r="V402" s="105"/>
      <c r="W402" s="111"/>
      <c r="Y402" s="105"/>
      <c r="Z402" s="105">
        <v>19</v>
      </c>
      <c r="AA402" s="128">
        <f t="shared" si="86"/>
        <v>418</v>
      </c>
      <c r="AC402" s="105"/>
      <c r="AD402" s="105">
        <v>50</v>
      </c>
      <c r="AE402" s="105">
        <f t="shared" si="90"/>
        <v>225</v>
      </c>
      <c r="AG402" s="105"/>
      <c r="AH402" s="105">
        <v>55</v>
      </c>
      <c r="AI402" s="105">
        <f t="shared" si="88"/>
        <v>360</v>
      </c>
    </row>
    <row r="403" spans="1:35" hidden="1" x14ac:dyDescent="0.2">
      <c r="A403" s="105"/>
      <c r="B403" s="105">
        <v>11</v>
      </c>
      <c r="D403" s="127"/>
      <c r="E403" s="111">
        <v>84</v>
      </c>
      <c r="F403" s="111">
        <f t="shared" si="91"/>
        <v>218</v>
      </c>
      <c r="H403" s="105"/>
      <c r="I403" s="105">
        <v>180</v>
      </c>
      <c r="J403" s="111">
        <f t="shared" si="89"/>
        <v>1180</v>
      </c>
      <c r="L403" s="105"/>
      <c r="M403" s="105"/>
      <c r="N403" s="111"/>
      <c r="Q403" s="105"/>
      <c r="R403" s="105">
        <v>40</v>
      </c>
      <c r="S403" s="111">
        <f>R403+S402</f>
        <v>80</v>
      </c>
      <c r="U403" s="105"/>
      <c r="V403" s="105"/>
      <c r="W403" s="111"/>
      <c r="Y403" s="105"/>
      <c r="Z403" s="105"/>
      <c r="AA403" s="111"/>
      <c r="AC403" s="105"/>
      <c r="AD403" s="105">
        <v>50</v>
      </c>
      <c r="AE403" s="105">
        <f t="shared" si="90"/>
        <v>275</v>
      </c>
      <c r="AG403" s="105"/>
      <c r="AH403" s="105">
        <v>55</v>
      </c>
      <c r="AI403" s="105">
        <f t="shared" si="88"/>
        <v>415</v>
      </c>
    </row>
    <row r="404" spans="1:35" hidden="1" x14ac:dyDescent="0.2">
      <c r="A404" s="105"/>
      <c r="B404" s="105">
        <v>12</v>
      </c>
      <c r="D404" s="127"/>
      <c r="E404" s="111">
        <v>84</v>
      </c>
      <c r="F404" s="111">
        <f t="shared" si="91"/>
        <v>302</v>
      </c>
      <c r="H404" s="105"/>
      <c r="I404" s="105"/>
      <c r="J404" s="111"/>
      <c r="L404" s="105"/>
      <c r="M404" s="105"/>
      <c r="N404" s="111"/>
      <c r="Q404" s="105"/>
      <c r="R404" s="105"/>
      <c r="S404" s="111"/>
      <c r="U404" s="105"/>
      <c r="V404" s="105"/>
      <c r="W404" s="111"/>
      <c r="Y404" s="105" t="s">
        <v>165</v>
      </c>
      <c r="Z404" s="105">
        <v>17</v>
      </c>
      <c r="AA404" s="111">
        <f t="shared" ref="AA404:AA418" si="92">Z404+AA403</f>
        <v>17</v>
      </c>
      <c r="AC404" s="105"/>
      <c r="AD404" s="105">
        <v>50</v>
      </c>
      <c r="AE404" s="105">
        <f t="shared" si="90"/>
        <v>325</v>
      </c>
      <c r="AG404" s="105"/>
      <c r="AH404" s="105">
        <v>55</v>
      </c>
      <c r="AI404" s="105">
        <f t="shared" si="88"/>
        <v>470</v>
      </c>
    </row>
    <row r="405" spans="1:35" hidden="1" x14ac:dyDescent="0.2">
      <c r="A405" s="105"/>
      <c r="B405" s="105">
        <v>13</v>
      </c>
      <c r="D405" s="125"/>
      <c r="E405" s="111">
        <v>84</v>
      </c>
      <c r="F405" s="111">
        <f t="shared" si="91"/>
        <v>386</v>
      </c>
      <c r="H405" s="105"/>
      <c r="I405" s="105"/>
      <c r="J405" s="111"/>
      <c r="L405" s="105"/>
      <c r="M405" s="105"/>
      <c r="N405" s="111"/>
      <c r="Q405" s="105" t="s">
        <v>226</v>
      </c>
      <c r="R405" s="105">
        <v>40</v>
      </c>
      <c r="S405" s="111">
        <f>R405</f>
        <v>40</v>
      </c>
      <c r="U405" s="105"/>
      <c r="V405" s="105"/>
      <c r="W405" s="111"/>
      <c r="Y405" s="105"/>
      <c r="Z405" s="105">
        <v>17</v>
      </c>
      <c r="AA405" s="111">
        <f t="shared" si="92"/>
        <v>34</v>
      </c>
      <c r="AC405" s="105"/>
      <c r="AD405" s="105">
        <v>50</v>
      </c>
      <c r="AE405" s="107">
        <f t="shared" si="90"/>
        <v>375</v>
      </c>
      <c r="AG405" s="105"/>
      <c r="AH405" s="105">
        <v>55</v>
      </c>
      <c r="AI405" s="105">
        <f t="shared" si="88"/>
        <v>525</v>
      </c>
    </row>
    <row r="406" spans="1:35" hidden="1" x14ac:dyDescent="0.2">
      <c r="A406" s="105"/>
      <c r="B406" s="105">
        <v>14</v>
      </c>
      <c r="D406" s="125"/>
      <c r="E406" s="111">
        <v>84</v>
      </c>
      <c r="F406" s="111">
        <f>286+E406</f>
        <v>370</v>
      </c>
      <c r="H406" s="105"/>
      <c r="I406" s="105"/>
      <c r="J406" s="111"/>
      <c r="L406" s="105"/>
      <c r="M406" s="105"/>
      <c r="N406" s="111"/>
      <c r="Q406" s="105"/>
      <c r="R406" s="105">
        <v>40</v>
      </c>
      <c r="S406" s="111">
        <f>R406+S405</f>
        <v>80</v>
      </c>
      <c r="U406" s="105"/>
      <c r="V406" s="105"/>
      <c r="W406" s="111"/>
      <c r="Y406" s="105"/>
      <c r="Z406" s="105">
        <v>17</v>
      </c>
      <c r="AA406" s="111">
        <f t="shared" si="92"/>
        <v>51</v>
      </c>
      <c r="AC406" s="105"/>
      <c r="AD406" s="105"/>
      <c r="AE406" s="105"/>
      <c r="AG406" s="105"/>
      <c r="AH406" s="105">
        <v>55</v>
      </c>
      <c r="AI406" s="107">
        <f t="shared" si="88"/>
        <v>580</v>
      </c>
    </row>
    <row r="407" spans="1:35" hidden="1" x14ac:dyDescent="0.2">
      <c r="A407" s="105"/>
      <c r="B407" s="105">
        <v>15</v>
      </c>
      <c r="D407" s="125"/>
      <c r="E407" s="111">
        <v>84</v>
      </c>
      <c r="F407" s="111">
        <f t="shared" si="91"/>
        <v>454</v>
      </c>
      <c r="H407" s="105" t="s">
        <v>20</v>
      </c>
      <c r="I407" s="105">
        <v>100</v>
      </c>
      <c r="J407" s="111">
        <f>I407</f>
        <v>100</v>
      </c>
      <c r="L407" s="105"/>
      <c r="M407" s="105"/>
      <c r="N407" s="111"/>
      <c r="Q407" s="105"/>
      <c r="R407" s="105">
        <v>40</v>
      </c>
      <c r="S407" s="111">
        <f>R407+S406</f>
        <v>120</v>
      </c>
      <c r="U407" s="105"/>
      <c r="V407" s="105"/>
      <c r="W407" s="111"/>
      <c r="Y407" s="105"/>
      <c r="Z407" s="105">
        <v>17</v>
      </c>
      <c r="AA407" s="111">
        <f t="shared" si="92"/>
        <v>68</v>
      </c>
      <c r="AC407" s="105"/>
      <c r="AD407" s="105"/>
      <c r="AE407" s="105"/>
      <c r="AG407" s="105"/>
      <c r="AH407" s="105"/>
      <c r="AI407" s="105"/>
    </row>
    <row r="408" spans="1:35" hidden="1" x14ac:dyDescent="0.2">
      <c r="A408" s="105"/>
      <c r="B408" s="105">
        <v>16</v>
      </c>
      <c r="D408" s="125"/>
      <c r="E408" s="111">
        <v>84</v>
      </c>
      <c r="F408" s="111">
        <f t="shared" si="91"/>
        <v>538</v>
      </c>
      <c r="H408" s="105"/>
      <c r="I408" s="105">
        <v>150</v>
      </c>
      <c r="J408" s="111">
        <f t="shared" ref="J408:J415" si="93">I408+J407</f>
        <v>250</v>
      </c>
      <c r="L408" s="105"/>
      <c r="M408" s="105"/>
      <c r="N408" s="111"/>
      <c r="Q408" s="105"/>
      <c r="R408" s="105"/>
      <c r="S408" s="111"/>
      <c r="U408" s="105"/>
      <c r="V408" s="105"/>
      <c r="W408" s="111"/>
      <c r="Y408" s="105"/>
      <c r="Z408" s="105">
        <v>17</v>
      </c>
      <c r="AA408" s="111">
        <f t="shared" si="92"/>
        <v>85</v>
      </c>
      <c r="AC408" s="105"/>
      <c r="AD408" s="105"/>
      <c r="AE408" s="105"/>
      <c r="AG408" s="105"/>
      <c r="AH408" s="105"/>
      <c r="AI408" s="105"/>
    </row>
    <row r="409" spans="1:35" hidden="1" x14ac:dyDescent="0.2">
      <c r="A409" s="105"/>
      <c r="B409" s="105">
        <v>17</v>
      </c>
      <c r="D409" s="125"/>
      <c r="E409" s="111">
        <v>46</v>
      </c>
      <c r="F409" s="128">
        <f t="shared" si="91"/>
        <v>584</v>
      </c>
      <c r="H409" s="105"/>
      <c r="I409" s="105">
        <v>150</v>
      </c>
      <c r="J409" s="111">
        <f t="shared" si="93"/>
        <v>400</v>
      </c>
      <c r="L409" s="105"/>
      <c r="M409" s="105"/>
      <c r="N409" s="111"/>
      <c r="Q409" s="105" t="s">
        <v>243</v>
      </c>
      <c r="R409" s="105">
        <v>20</v>
      </c>
      <c r="S409" s="111">
        <f>R409</f>
        <v>20</v>
      </c>
      <c r="U409" s="105"/>
      <c r="V409" s="105"/>
      <c r="W409" s="105"/>
      <c r="Y409" s="105"/>
      <c r="Z409" s="105">
        <v>17</v>
      </c>
      <c r="AA409" s="111">
        <f t="shared" si="92"/>
        <v>102</v>
      </c>
      <c r="AC409" s="105"/>
      <c r="AD409" s="105"/>
      <c r="AE409" s="105"/>
      <c r="AG409" s="105"/>
      <c r="AH409" s="105"/>
      <c r="AI409" s="105"/>
    </row>
    <row r="410" spans="1:35" hidden="1" x14ac:dyDescent="0.2">
      <c r="A410" s="105"/>
      <c r="B410" s="105">
        <v>18</v>
      </c>
      <c r="D410" s="127"/>
      <c r="E410" s="111"/>
      <c r="F410" s="111"/>
      <c r="H410" s="105"/>
      <c r="I410" s="105">
        <v>150</v>
      </c>
      <c r="J410" s="111">
        <f t="shared" si="93"/>
        <v>550</v>
      </c>
      <c r="K410" s="100"/>
      <c r="L410" s="105"/>
      <c r="M410" s="105"/>
      <c r="N410" s="128"/>
      <c r="Q410" s="105"/>
      <c r="R410" s="105">
        <v>40</v>
      </c>
      <c r="S410" s="111">
        <f>R410+S409</f>
        <v>60</v>
      </c>
      <c r="U410" s="105"/>
      <c r="V410" s="105"/>
      <c r="W410" s="111"/>
      <c r="Y410" s="105"/>
      <c r="Z410" s="105">
        <v>17</v>
      </c>
      <c r="AA410" s="111">
        <f t="shared" si="92"/>
        <v>119</v>
      </c>
      <c r="AC410" s="105"/>
      <c r="AD410" s="105"/>
      <c r="AE410" s="105"/>
      <c r="AG410" s="105"/>
      <c r="AH410" s="105"/>
      <c r="AI410" s="105"/>
    </row>
    <row r="411" spans="1:35" hidden="1" x14ac:dyDescent="0.2">
      <c r="A411" s="105"/>
      <c r="B411" s="105">
        <v>19</v>
      </c>
      <c r="D411" s="127" t="s">
        <v>45</v>
      </c>
      <c r="E411" s="111">
        <v>20</v>
      </c>
      <c r="F411" s="111">
        <f t="shared" ref="F411:F416" si="94">E411+F410</f>
        <v>20</v>
      </c>
      <c r="H411" s="105"/>
      <c r="I411" s="105">
        <v>150</v>
      </c>
      <c r="J411" s="111">
        <f t="shared" si="93"/>
        <v>700</v>
      </c>
      <c r="L411" s="105"/>
      <c r="M411" s="105"/>
      <c r="N411" s="111"/>
      <c r="Q411" s="105"/>
      <c r="R411" s="105">
        <v>40</v>
      </c>
      <c r="S411" s="111">
        <f>R411+S410</f>
        <v>100</v>
      </c>
      <c r="U411" s="105"/>
      <c r="V411" s="105"/>
      <c r="W411" s="111"/>
      <c r="Y411" s="105"/>
      <c r="Z411" s="105">
        <v>17</v>
      </c>
      <c r="AA411" s="111">
        <f t="shared" si="92"/>
        <v>136</v>
      </c>
      <c r="AC411" s="105"/>
      <c r="AD411" s="105"/>
      <c r="AE411" s="105"/>
      <c r="AG411" s="105"/>
      <c r="AH411" s="105"/>
      <c r="AI411" s="105"/>
    </row>
    <row r="412" spans="1:35" hidden="1" x14ac:dyDescent="0.2">
      <c r="A412" s="105"/>
      <c r="B412" s="105">
        <v>20</v>
      </c>
      <c r="D412" s="127"/>
      <c r="E412" s="111">
        <v>84</v>
      </c>
      <c r="F412" s="111">
        <f t="shared" si="94"/>
        <v>104</v>
      </c>
      <c r="G412" s="138"/>
      <c r="H412" s="105"/>
      <c r="I412" s="105">
        <v>150</v>
      </c>
      <c r="J412" s="111">
        <f t="shared" si="93"/>
        <v>850</v>
      </c>
      <c r="K412" s="100"/>
      <c r="L412" s="105"/>
      <c r="M412" s="105"/>
      <c r="N412" s="111"/>
      <c r="Q412" s="105"/>
      <c r="R412" s="105">
        <v>40</v>
      </c>
      <c r="S412" s="111">
        <f>R412+S411</f>
        <v>140</v>
      </c>
      <c r="U412" s="105"/>
      <c r="V412" s="105"/>
      <c r="W412" s="111"/>
      <c r="Y412" s="105"/>
      <c r="Z412" s="105">
        <v>17</v>
      </c>
      <c r="AA412" s="111">
        <f t="shared" si="92"/>
        <v>153</v>
      </c>
      <c r="AC412" s="105"/>
      <c r="AD412" s="105"/>
      <c r="AE412" s="105"/>
      <c r="AG412" s="105"/>
      <c r="AH412" s="105"/>
      <c r="AI412" s="105"/>
    </row>
    <row r="413" spans="1:35" hidden="1" x14ac:dyDescent="0.2">
      <c r="A413" s="105"/>
      <c r="B413" s="105">
        <v>21</v>
      </c>
      <c r="D413" s="127"/>
      <c r="E413" s="111">
        <v>84</v>
      </c>
      <c r="F413" s="111">
        <f t="shared" si="94"/>
        <v>188</v>
      </c>
      <c r="G413" s="138"/>
      <c r="H413" s="105"/>
      <c r="I413" s="105">
        <v>150</v>
      </c>
      <c r="J413" s="111">
        <f t="shared" si="93"/>
        <v>1000</v>
      </c>
      <c r="L413" s="105"/>
      <c r="M413" s="105"/>
      <c r="N413" s="111"/>
      <c r="Q413" s="105"/>
      <c r="R413" s="105">
        <v>40</v>
      </c>
      <c r="S413" s="111">
        <f>R413+S412</f>
        <v>180</v>
      </c>
      <c r="U413" s="105"/>
      <c r="V413" s="105"/>
      <c r="W413" s="111"/>
      <c r="Y413" s="105"/>
      <c r="Z413" s="105">
        <v>17</v>
      </c>
      <c r="AA413" s="111">
        <f t="shared" si="92"/>
        <v>170</v>
      </c>
      <c r="AC413" s="105"/>
      <c r="AD413" s="105"/>
      <c r="AE413" s="105"/>
      <c r="AG413" s="105"/>
      <c r="AH413" s="105"/>
      <c r="AI413" s="105"/>
    </row>
    <row r="414" spans="1:35" hidden="1" x14ac:dyDescent="0.2">
      <c r="A414" s="105"/>
      <c r="B414" s="105">
        <v>22</v>
      </c>
      <c r="D414" s="125"/>
      <c r="E414" s="111">
        <v>84</v>
      </c>
      <c r="F414" s="111">
        <f t="shared" si="94"/>
        <v>272</v>
      </c>
      <c r="H414" s="105"/>
      <c r="I414" s="105">
        <v>150</v>
      </c>
      <c r="J414" s="111">
        <f t="shared" si="93"/>
        <v>1150</v>
      </c>
      <c r="L414" s="105"/>
      <c r="M414" s="105"/>
      <c r="N414" s="111"/>
      <c r="Q414" s="105"/>
      <c r="R414" s="105">
        <v>40</v>
      </c>
      <c r="S414" s="111">
        <f>R414+S413</f>
        <v>220</v>
      </c>
      <c r="U414" s="105"/>
      <c r="V414" s="105"/>
      <c r="W414" s="111"/>
      <c r="Y414" s="105"/>
      <c r="Z414" s="105">
        <v>17</v>
      </c>
      <c r="AA414" s="111">
        <f t="shared" si="92"/>
        <v>187</v>
      </c>
      <c r="AC414" s="105"/>
      <c r="AD414" s="105"/>
      <c r="AE414" s="105"/>
      <c r="AG414" s="105"/>
      <c r="AH414" s="105"/>
      <c r="AI414" s="105"/>
    </row>
    <row r="415" spans="1:35" ht="13.5" hidden="1" customHeight="1" x14ac:dyDescent="0.2">
      <c r="A415" s="105"/>
      <c r="B415" s="105">
        <v>23</v>
      </c>
      <c r="D415" s="127"/>
      <c r="E415" s="111">
        <v>84</v>
      </c>
      <c r="F415" s="111">
        <f t="shared" si="94"/>
        <v>356</v>
      </c>
      <c r="H415" s="105"/>
      <c r="I415" s="105">
        <v>150</v>
      </c>
      <c r="J415" s="111">
        <f t="shared" si="93"/>
        <v>1300</v>
      </c>
      <c r="L415" s="105"/>
      <c r="M415" s="105"/>
      <c r="N415" s="111"/>
      <c r="Q415" s="105"/>
      <c r="R415" s="105"/>
      <c r="S415" s="111"/>
      <c r="U415" s="105"/>
      <c r="V415" s="105"/>
      <c r="W415" s="111"/>
      <c r="Y415" s="105"/>
      <c r="Z415" s="105">
        <v>17</v>
      </c>
      <c r="AA415" s="111">
        <f t="shared" si="92"/>
        <v>204</v>
      </c>
      <c r="AC415" s="105"/>
      <c r="AD415" s="105"/>
      <c r="AE415" s="105"/>
      <c r="AG415" s="105" t="s">
        <v>52</v>
      </c>
      <c r="AH415" s="105">
        <v>30</v>
      </c>
      <c r="AI415" s="105">
        <f>AH415+AI414</f>
        <v>30</v>
      </c>
    </row>
    <row r="416" spans="1:35" hidden="1" x14ac:dyDescent="0.2">
      <c r="A416" s="105"/>
      <c r="B416" s="105">
        <v>24</v>
      </c>
      <c r="D416" s="127"/>
      <c r="E416" s="111">
        <v>20</v>
      </c>
      <c r="F416" s="128">
        <f t="shared" si="94"/>
        <v>376</v>
      </c>
      <c r="H416" s="105"/>
      <c r="I416" s="105"/>
      <c r="J416" s="111"/>
      <c r="L416" s="105"/>
      <c r="M416" s="105"/>
      <c r="N416" s="111"/>
      <c r="Q416" s="105" t="s">
        <v>208</v>
      </c>
      <c r="R416" s="105">
        <v>40</v>
      </c>
      <c r="S416" s="111">
        <f>R416</f>
        <v>40</v>
      </c>
      <c r="U416" s="105"/>
      <c r="V416" s="105"/>
      <c r="W416" s="111"/>
      <c r="Y416" s="105"/>
      <c r="Z416" s="105">
        <v>17</v>
      </c>
      <c r="AA416" s="111">
        <f t="shared" si="92"/>
        <v>221</v>
      </c>
      <c r="AC416" s="105" t="s">
        <v>259</v>
      </c>
      <c r="AD416" s="105">
        <v>50</v>
      </c>
      <c r="AE416" s="105">
        <f>AD416</f>
        <v>50</v>
      </c>
      <c r="AG416" s="105"/>
      <c r="AH416" s="105">
        <v>55</v>
      </c>
      <c r="AI416" s="105">
        <f>AH416+AI415</f>
        <v>85</v>
      </c>
    </row>
    <row r="417" spans="1:35" hidden="1" x14ac:dyDescent="0.2">
      <c r="A417" s="105"/>
      <c r="B417" s="105">
        <v>25</v>
      </c>
      <c r="D417" s="127"/>
      <c r="E417" s="111"/>
      <c r="F417" s="111"/>
      <c r="H417" s="105"/>
      <c r="I417" s="105"/>
      <c r="J417" s="111"/>
      <c r="L417" s="105"/>
      <c r="M417" s="105"/>
      <c r="N417" s="111"/>
      <c r="Q417" s="105"/>
      <c r="R417" s="105">
        <v>40</v>
      </c>
      <c r="S417" s="111">
        <f>R417+S416</f>
        <v>80</v>
      </c>
      <c r="U417" s="105"/>
      <c r="V417" s="105"/>
      <c r="W417" s="111"/>
      <c r="Y417" s="105"/>
      <c r="Z417" s="105">
        <v>17</v>
      </c>
      <c r="AA417" s="111">
        <f t="shared" si="92"/>
        <v>238</v>
      </c>
      <c r="AC417" s="105"/>
      <c r="AD417" s="105">
        <v>50</v>
      </c>
      <c r="AE417" s="105">
        <f>AD417+AE416</f>
        <v>100</v>
      </c>
      <c r="AG417" s="105"/>
      <c r="AH417" s="105">
        <v>55</v>
      </c>
      <c r="AI417" s="105">
        <f>AH417+AI416</f>
        <v>140</v>
      </c>
    </row>
    <row r="418" spans="1:35" hidden="1" x14ac:dyDescent="0.2">
      <c r="A418" s="105"/>
      <c r="B418" s="105">
        <v>26</v>
      </c>
      <c r="D418" s="127" t="s">
        <v>260</v>
      </c>
      <c r="E418" s="111">
        <v>100</v>
      </c>
      <c r="F418" s="111">
        <f>E418</f>
        <v>100</v>
      </c>
      <c r="H418" s="105" t="s">
        <v>261</v>
      </c>
      <c r="I418" s="105">
        <v>50</v>
      </c>
      <c r="J418" s="111">
        <f>I418</f>
        <v>50</v>
      </c>
      <c r="L418" s="105"/>
      <c r="M418" s="105"/>
      <c r="N418" s="111"/>
      <c r="Q418" s="105"/>
      <c r="R418" s="105">
        <v>40</v>
      </c>
      <c r="S418" s="111">
        <f>R418+S417</f>
        <v>120</v>
      </c>
      <c r="U418" s="105"/>
      <c r="V418" s="105"/>
      <c r="W418" s="111"/>
      <c r="Y418" s="105"/>
      <c r="Z418" s="105">
        <v>17</v>
      </c>
      <c r="AA418" s="111">
        <f t="shared" si="92"/>
        <v>255</v>
      </c>
      <c r="AC418" s="105"/>
      <c r="AD418" s="105">
        <v>50</v>
      </c>
      <c r="AE418" s="105">
        <f>AD418+AE417</f>
        <v>150</v>
      </c>
      <c r="AG418" s="105"/>
      <c r="AH418" s="105">
        <v>55</v>
      </c>
      <c r="AI418" s="105">
        <f>AH418+AI417</f>
        <v>195</v>
      </c>
    </row>
    <row r="419" spans="1:35" hidden="1" x14ac:dyDescent="0.2">
      <c r="A419" s="105"/>
      <c r="B419" s="105">
        <v>27</v>
      </c>
      <c r="D419" s="127"/>
      <c r="E419" s="111">
        <v>100</v>
      </c>
      <c r="F419" s="111">
        <f>E419+F418</f>
        <v>200</v>
      </c>
      <c r="H419" s="105"/>
      <c r="I419" s="105">
        <v>100</v>
      </c>
      <c r="J419" s="111">
        <f>I419+J418</f>
        <v>150</v>
      </c>
      <c r="L419" s="105"/>
      <c r="M419" s="105"/>
      <c r="N419" s="111"/>
      <c r="Q419" s="105"/>
      <c r="R419" s="105"/>
      <c r="S419" s="111"/>
      <c r="U419" s="105"/>
      <c r="V419" s="105"/>
      <c r="W419" s="111"/>
      <c r="Y419" s="105"/>
      <c r="Z419" s="105"/>
      <c r="AA419" s="111"/>
      <c r="AC419" s="105"/>
      <c r="AD419" s="105"/>
      <c r="AE419" s="105"/>
      <c r="AG419" s="105"/>
      <c r="AH419" s="105"/>
      <c r="AI419" s="107"/>
    </row>
    <row r="420" spans="1:35" hidden="1" x14ac:dyDescent="0.2">
      <c r="A420" s="105" t="s">
        <v>181</v>
      </c>
      <c r="B420" s="105">
        <v>28</v>
      </c>
      <c r="D420" s="127"/>
      <c r="E420" s="111">
        <v>100</v>
      </c>
      <c r="F420" s="111">
        <f>E420+F419</f>
        <v>300</v>
      </c>
      <c r="H420" s="105"/>
      <c r="I420" s="105">
        <v>100</v>
      </c>
      <c r="J420" s="111">
        <f>I420+J419</f>
        <v>250</v>
      </c>
      <c r="L420" s="105"/>
      <c r="M420" s="105"/>
      <c r="N420" s="111"/>
      <c r="Q420" s="105"/>
      <c r="R420" s="105"/>
      <c r="S420" s="111"/>
      <c r="U420" s="105"/>
      <c r="V420" s="105"/>
      <c r="W420" s="111"/>
      <c r="Y420" s="105"/>
      <c r="Z420" s="105"/>
      <c r="AA420" s="128"/>
      <c r="AC420" s="105"/>
      <c r="AD420" s="105"/>
      <c r="AE420" s="107"/>
      <c r="AG420" s="105"/>
      <c r="AH420" s="105"/>
      <c r="AI420" s="105"/>
    </row>
    <row r="421" spans="1:35" hidden="1" x14ac:dyDescent="0.2">
      <c r="A421" s="105"/>
      <c r="B421" s="105">
        <v>29</v>
      </c>
      <c r="D421" s="125"/>
      <c r="E421" s="111">
        <v>50</v>
      </c>
      <c r="F421" s="128">
        <f>E421+F420</f>
        <v>350</v>
      </c>
      <c r="H421" s="105"/>
      <c r="I421" s="105">
        <v>100</v>
      </c>
      <c r="J421" s="111">
        <f>I421+J420</f>
        <v>350</v>
      </c>
      <c r="L421" s="105"/>
      <c r="M421" s="105"/>
      <c r="N421" s="111"/>
      <c r="Q421" s="105"/>
      <c r="R421" s="105"/>
      <c r="S421" s="105"/>
      <c r="U421" s="105"/>
      <c r="V421" s="105"/>
      <c r="W421" s="111"/>
      <c r="Y421" s="105"/>
      <c r="Z421" s="105"/>
      <c r="AA421" s="105"/>
      <c r="AC421" s="105" t="s">
        <v>259</v>
      </c>
      <c r="AD421" s="105">
        <v>30</v>
      </c>
      <c r="AE421" s="105">
        <f>AD421</f>
        <v>30</v>
      </c>
      <c r="AG421" s="105"/>
      <c r="AH421" s="105"/>
      <c r="AI421" s="105"/>
    </row>
    <row r="422" spans="1:35" hidden="1" x14ac:dyDescent="0.2">
      <c r="A422" s="105"/>
      <c r="B422" s="105">
        <v>30</v>
      </c>
      <c r="D422" s="127"/>
      <c r="E422" s="111"/>
      <c r="F422" s="111"/>
      <c r="H422" s="105"/>
      <c r="I422" s="105">
        <v>50</v>
      </c>
      <c r="J422" s="111">
        <f>I422+J421</f>
        <v>400</v>
      </c>
      <c r="L422" s="105"/>
      <c r="M422" s="105"/>
      <c r="N422" s="111"/>
      <c r="Q422" s="105"/>
      <c r="R422" s="105"/>
      <c r="S422" s="105"/>
      <c r="U422" s="105"/>
      <c r="V422" s="105"/>
      <c r="W422" s="111"/>
      <c r="Y422" s="105"/>
      <c r="Z422" s="105"/>
      <c r="AA422" s="105"/>
      <c r="AC422" s="105"/>
      <c r="AD422" s="105">
        <v>50</v>
      </c>
      <c r="AE422" s="105">
        <f>AD422+AE421</f>
        <v>80</v>
      </c>
      <c r="AG422" s="105"/>
      <c r="AH422" s="105"/>
      <c r="AI422" s="107"/>
    </row>
    <row r="423" spans="1:35" hidden="1" x14ac:dyDescent="0.2">
      <c r="A423" s="105"/>
      <c r="B423" s="105">
        <v>31</v>
      </c>
      <c r="D423" s="127"/>
      <c r="E423" s="111"/>
      <c r="F423" s="111"/>
      <c r="H423" s="105"/>
      <c r="I423" s="105"/>
      <c r="J423" s="111"/>
      <c r="L423" s="105"/>
      <c r="M423" s="105"/>
      <c r="N423" s="111"/>
      <c r="Q423" s="105"/>
      <c r="R423" s="105"/>
      <c r="S423" s="105"/>
      <c r="U423" s="105"/>
      <c r="V423" s="105"/>
      <c r="W423" s="111"/>
      <c r="Y423" s="105"/>
      <c r="Z423" s="105"/>
      <c r="AA423" s="105"/>
      <c r="AC423" s="105"/>
      <c r="AD423" s="105">
        <v>50</v>
      </c>
      <c r="AE423" s="105">
        <f>AD423+AE422</f>
        <v>130</v>
      </c>
      <c r="AG423" s="105"/>
      <c r="AH423" s="105"/>
      <c r="AI423" s="107"/>
    </row>
    <row r="424" spans="1:35" hidden="1" x14ac:dyDescent="0.2"/>
    <row r="425" spans="1:35" hidden="1" x14ac:dyDescent="0.2">
      <c r="A425" s="104" t="s">
        <v>182</v>
      </c>
      <c r="B425" s="105">
        <v>1</v>
      </c>
      <c r="D425" s="127"/>
      <c r="E425" s="111"/>
      <c r="F425" s="111"/>
      <c r="H425" s="105" t="s">
        <v>262</v>
      </c>
      <c r="I425" s="105">
        <v>100</v>
      </c>
      <c r="J425" s="111">
        <f>I425</f>
        <v>100</v>
      </c>
      <c r="L425" s="105"/>
      <c r="M425" s="105"/>
      <c r="N425" s="111"/>
      <c r="Q425" s="105" t="s">
        <v>208</v>
      </c>
      <c r="R425" s="105">
        <v>40</v>
      </c>
      <c r="S425" s="111">
        <f>R425</f>
        <v>40</v>
      </c>
      <c r="U425" s="105"/>
      <c r="V425" s="105"/>
      <c r="W425" s="105"/>
      <c r="X425" s="124"/>
      <c r="Y425" s="105" t="s">
        <v>165</v>
      </c>
      <c r="Z425" s="105">
        <v>17</v>
      </c>
      <c r="AA425" s="111">
        <f t="shared" ref="AA425:AA439" si="95">Z425+AA424</f>
        <v>17</v>
      </c>
      <c r="AB425" s="124"/>
      <c r="AC425" s="105"/>
      <c r="AD425" s="105">
        <v>50</v>
      </c>
      <c r="AE425" s="105">
        <f>AE423+AD425</f>
        <v>180</v>
      </c>
      <c r="AG425" s="105" t="s">
        <v>52</v>
      </c>
      <c r="AH425" s="105">
        <v>30</v>
      </c>
      <c r="AI425" s="105">
        <f t="shared" ref="AI425:AI432" si="96">AH425+AI424</f>
        <v>30</v>
      </c>
    </row>
    <row r="426" spans="1:35" hidden="1" x14ac:dyDescent="0.2">
      <c r="A426" s="104"/>
      <c r="B426" s="105">
        <v>2</v>
      </c>
      <c r="D426" s="127" t="s">
        <v>251</v>
      </c>
      <c r="E426" s="111">
        <v>100</v>
      </c>
      <c r="F426" s="111">
        <f>E426+F424</f>
        <v>100</v>
      </c>
      <c r="H426" s="105"/>
      <c r="I426" s="105">
        <v>100</v>
      </c>
      <c r="J426" s="111">
        <f>I426+J425</f>
        <v>200</v>
      </c>
      <c r="L426" s="105"/>
      <c r="M426" s="105"/>
      <c r="N426" s="111"/>
      <c r="Q426" s="105"/>
      <c r="R426" s="105">
        <v>40</v>
      </c>
      <c r="S426" s="111">
        <f>R426+S425</f>
        <v>80</v>
      </c>
      <c r="U426" s="105"/>
      <c r="V426" s="105"/>
      <c r="W426" s="111"/>
      <c r="X426" s="124"/>
      <c r="Y426" s="105"/>
      <c r="Z426" s="105">
        <v>17</v>
      </c>
      <c r="AA426" s="111">
        <f t="shared" si="95"/>
        <v>34</v>
      </c>
      <c r="AB426" s="124"/>
      <c r="AC426" s="105"/>
      <c r="AD426" s="105">
        <v>50</v>
      </c>
      <c r="AE426" s="107">
        <f>AE425+AD426</f>
        <v>230</v>
      </c>
      <c r="AG426" s="105"/>
      <c r="AH426" s="105">
        <v>55</v>
      </c>
      <c r="AI426" s="105">
        <f t="shared" si="96"/>
        <v>85</v>
      </c>
    </row>
    <row r="427" spans="1:35" hidden="1" x14ac:dyDescent="0.2">
      <c r="A427" s="106"/>
      <c r="B427" s="105">
        <v>3</v>
      </c>
      <c r="D427" s="127"/>
      <c r="E427" s="111">
        <v>100</v>
      </c>
      <c r="F427" s="111">
        <f>E427+F426</f>
        <v>200</v>
      </c>
      <c r="H427" s="105"/>
      <c r="I427" s="105">
        <v>100</v>
      </c>
      <c r="J427" s="111">
        <f>J426+I427</f>
        <v>300</v>
      </c>
      <c r="L427" s="105"/>
      <c r="M427" s="105"/>
      <c r="N427" s="111"/>
      <c r="Q427" s="105"/>
      <c r="R427" s="105">
        <v>40</v>
      </c>
      <c r="S427" s="111">
        <f>R427+S426</f>
        <v>120</v>
      </c>
      <c r="U427" s="105"/>
      <c r="V427" s="105"/>
      <c r="W427" s="105"/>
      <c r="X427" s="124"/>
      <c r="Y427" s="105"/>
      <c r="Z427" s="105">
        <v>17</v>
      </c>
      <c r="AA427" s="111">
        <f t="shared" si="95"/>
        <v>51</v>
      </c>
      <c r="AB427" s="124"/>
      <c r="AC427" s="105"/>
      <c r="AD427" s="105"/>
      <c r="AE427" s="105"/>
      <c r="AG427" s="105"/>
      <c r="AH427" s="105">
        <v>55</v>
      </c>
      <c r="AI427" s="105">
        <f t="shared" si="96"/>
        <v>140</v>
      </c>
    </row>
    <row r="428" spans="1:35" hidden="1" x14ac:dyDescent="0.2">
      <c r="A428" s="106"/>
      <c r="B428" s="105">
        <v>4</v>
      </c>
      <c r="D428" s="127"/>
      <c r="E428" s="111">
        <v>100</v>
      </c>
      <c r="F428" s="111">
        <f>E428+F427</f>
        <v>300</v>
      </c>
      <c r="H428" s="105"/>
      <c r="I428" s="105">
        <v>100</v>
      </c>
      <c r="J428" s="128">
        <f>I428+J427</f>
        <v>400</v>
      </c>
      <c r="L428" s="105"/>
      <c r="M428" s="105"/>
      <c r="N428" s="128"/>
      <c r="Q428" s="105"/>
      <c r="R428" s="105"/>
      <c r="S428" s="111"/>
      <c r="U428" s="105"/>
      <c r="V428" s="105"/>
      <c r="W428" s="111"/>
      <c r="X428" s="124"/>
      <c r="Y428" s="105"/>
      <c r="Z428" s="105">
        <v>17</v>
      </c>
      <c r="AA428" s="111">
        <f t="shared" si="95"/>
        <v>68</v>
      </c>
      <c r="AB428" s="124"/>
      <c r="AC428" s="105"/>
      <c r="AD428" s="105"/>
      <c r="AE428" s="111"/>
      <c r="AG428" s="105"/>
      <c r="AH428" s="105">
        <v>55</v>
      </c>
      <c r="AI428" s="105">
        <f t="shared" si="96"/>
        <v>195</v>
      </c>
    </row>
    <row r="429" spans="1:35" hidden="1" x14ac:dyDescent="0.2">
      <c r="A429" s="106"/>
      <c r="B429" s="105">
        <v>5</v>
      </c>
      <c r="D429" s="125"/>
      <c r="E429" s="111">
        <v>100</v>
      </c>
      <c r="F429" s="128">
        <f>E429+F428</f>
        <v>400</v>
      </c>
      <c r="H429" s="105"/>
      <c r="I429" s="105"/>
      <c r="J429" s="111"/>
      <c r="L429" s="105"/>
      <c r="M429" s="105"/>
      <c r="N429" s="128"/>
      <c r="Q429" s="105" t="s">
        <v>243</v>
      </c>
      <c r="R429" s="105">
        <v>40</v>
      </c>
      <c r="S429" s="111">
        <f>R429</f>
        <v>40</v>
      </c>
      <c r="U429" s="105"/>
      <c r="V429" s="105"/>
      <c r="W429" s="111"/>
      <c r="X429" s="124"/>
      <c r="Y429" s="105"/>
      <c r="Z429" s="105">
        <v>17</v>
      </c>
      <c r="AA429" s="111">
        <f t="shared" si="95"/>
        <v>85</v>
      </c>
      <c r="AB429" s="124"/>
      <c r="AC429" s="105"/>
      <c r="AD429" s="105"/>
      <c r="AE429" s="111"/>
      <c r="AG429" s="105"/>
      <c r="AH429" s="105">
        <v>55</v>
      </c>
      <c r="AI429" s="105">
        <f t="shared" si="96"/>
        <v>250</v>
      </c>
    </row>
    <row r="430" spans="1:35" hidden="1" x14ac:dyDescent="0.2">
      <c r="A430" s="106"/>
      <c r="B430" s="105">
        <v>6</v>
      </c>
      <c r="D430" s="125"/>
      <c r="E430" s="111"/>
      <c r="F430" s="111"/>
      <c r="H430" s="105" t="s">
        <v>17</v>
      </c>
      <c r="I430" s="105">
        <v>100</v>
      </c>
      <c r="J430" s="111">
        <f>I430</f>
        <v>100</v>
      </c>
      <c r="L430" s="105"/>
      <c r="M430" s="105"/>
      <c r="N430" s="111"/>
      <c r="Q430" s="105"/>
      <c r="R430" s="105">
        <v>40</v>
      </c>
      <c r="S430" s="111">
        <f>R430+S429</f>
        <v>80</v>
      </c>
      <c r="U430" s="105"/>
      <c r="V430" s="105"/>
      <c r="W430" s="111"/>
      <c r="X430" s="124"/>
      <c r="Y430" s="105"/>
      <c r="Z430" s="105">
        <v>17</v>
      </c>
      <c r="AA430" s="111">
        <f t="shared" si="95"/>
        <v>102</v>
      </c>
      <c r="AB430" s="124"/>
      <c r="AC430" s="105"/>
      <c r="AD430" s="105"/>
      <c r="AE430" s="111"/>
      <c r="AG430" s="105"/>
      <c r="AH430" s="105">
        <v>55</v>
      </c>
      <c r="AI430" s="105">
        <f t="shared" si="96"/>
        <v>305</v>
      </c>
    </row>
    <row r="431" spans="1:35" hidden="1" x14ac:dyDescent="0.2">
      <c r="A431" s="106"/>
      <c r="B431" s="105">
        <v>7</v>
      </c>
      <c r="D431" s="125" t="s">
        <v>256</v>
      </c>
      <c r="E431" s="111">
        <v>50</v>
      </c>
      <c r="F431" s="111">
        <f>E431+F430</f>
        <v>50</v>
      </c>
      <c r="H431" s="105"/>
      <c r="I431" s="105">
        <v>180</v>
      </c>
      <c r="J431" s="111">
        <f>I431+J430</f>
        <v>280</v>
      </c>
      <c r="L431" s="105"/>
      <c r="M431" s="105"/>
      <c r="N431" s="111"/>
      <c r="Q431" s="105"/>
      <c r="R431" s="105">
        <v>40</v>
      </c>
      <c r="S431" s="111">
        <f>R431+S430</f>
        <v>120</v>
      </c>
      <c r="U431" s="105"/>
      <c r="V431" s="105"/>
      <c r="W431" s="128"/>
      <c r="X431" s="124"/>
      <c r="Y431" s="105"/>
      <c r="Z431" s="105">
        <v>17</v>
      </c>
      <c r="AA431" s="111">
        <f t="shared" si="95"/>
        <v>119</v>
      </c>
      <c r="AB431" s="124"/>
      <c r="AC431" s="105"/>
      <c r="AD431" s="105"/>
      <c r="AE431" s="128"/>
      <c r="AG431" s="105"/>
      <c r="AH431" s="105">
        <v>55</v>
      </c>
      <c r="AI431" s="105">
        <f t="shared" si="96"/>
        <v>360</v>
      </c>
    </row>
    <row r="432" spans="1:35" hidden="1" x14ac:dyDescent="0.2">
      <c r="A432" s="106"/>
      <c r="B432" s="105">
        <v>8</v>
      </c>
      <c r="D432" s="125"/>
      <c r="E432" s="111">
        <v>84</v>
      </c>
      <c r="F432" s="111">
        <f t="shared" ref="F432:F437" si="97">E432+F431</f>
        <v>134</v>
      </c>
      <c r="H432" s="105"/>
      <c r="I432" s="105">
        <v>180</v>
      </c>
      <c r="J432" s="111">
        <f>I432+J431</f>
        <v>460</v>
      </c>
      <c r="L432" s="105"/>
      <c r="M432" s="105"/>
      <c r="N432" s="111"/>
      <c r="Q432" s="105"/>
      <c r="R432" s="105">
        <v>40</v>
      </c>
      <c r="S432" s="111">
        <f>R432+S431</f>
        <v>160</v>
      </c>
      <c r="U432" s="105"/>
      <c r="V432" s="105"/>
      <c r="W432" s="111"/>
      <c r="Y432" s="105"/>
      <c r="Z432" s="105">
        <v>17</v>
      </c>
      <c r="AA432" s="111">
        <f t="shared" si="95"/>
        <v>136</v>
      </c>
      <c r="AC432" s="105"/>
      <c r="AD432" s="105"/>
      <c r="AE432" s="111"/>
      <c r="AG432" s="105"/>
      <c r="AH432" s="105">
        <v>55</v>
      </c>
      <c r="AI432" s="105">
        <f t="shared" si="96"/>
        <v>415</v>
      </c>
    </row>
    <row r="433" spans="1:35" hidden="1" x14ac:dyDescent="0.2">
      <c r="A433" s="105"/>
      <c r="B433" s="105">
        <v>9</v>
      </c>
      <c r="D433" s="127"/>
      <c r="E433" s="111">
        <v>84</v>
      </c>
      <c r="F433" s="111">
        <f t="shared" si="97"/>
        <v>218</v>
      </c>
      <c r="H433" s="105"/>
      <c r="I433" s="105">
        <v>140</v>
      </c>
      <c r="J433" s="128">
        <f>I433+J432</f>
        <v>600</v>
      </c>
      <c r="L433" s="105"/>
      <c r="M433" s="105"/>
      <c r="N433" s="111"/>
      <c r="Q433" s="105"/>
      <c r="R433" s="105">
        <v>40</v>
      </c>
      <c r="S433" s="111">
        <f>R433+S432</f>
        <v>200</v>
      </c>
      <c r="U433" s="105"/>
      <c r="V433" s="105"/>
      <c r="W433" s="105"/>
      <c r="Y433" s="105"/>
      <c r="Z433" s="105">
        <v>17</v>
      </c>
      <c r="AA433" s="111">
        <f t="shared" si="95"/>
        <v>153</v>
      </c>
      <c r="AC433" s="105"/>
      <c r="AD433" s="105"/>
      <c r="AE433" s="105"/>
      <c r="AG433" s="105"/>
      <c r="AH433" s="105"/>
      <c r="AI433" s="105"/>
    </row>
    <row r="434" spans="1:35" hidden="1" x14ac:dyDescent="0.2">
      <c r="A434" s="105"/>
      <c r="B434" s="105">
        <v>10</v>
      </c>
      <c r="D434" s="127"/>
      <c r="E434" s="111">
        <v>84</v>
      </c>
      <c r="F434" s="111">
        <f t="shared" si="97"/>
        <v>302</v>
      </c>
      <c r="H434" s="105"/>
      <c r="I434" s="105"/>
      <c r="J434" s="111"/>
      <c r="L434" s="105"/>
      <c r="M434" s="105"/>
      <c r="N434" s="111"/>
      <c r="Q434" s="105"/>
      <c r="R434" s="105">
        <v>20</v>
      </c>
      <c r="S434" s="111">
        <f>R434+S433</f>
        <v>220</v>
      </c>
      <c r="U434" s="105"/>
      <c r="V434" s="105"/>
      <c r="W434" s="111"/>
      <c r="Y434" s="105"/>
      <c r="Z434" s="105">
        <v>17</v>
      </c>
      <c r="AA434" s="111">
        <f t="shared" si="95"/>
        <v>170</v>
      </c>
      <c r="AC434" s="105"/>
      <c r="AD434" s="105"/>
      <c r="AE434" s="111"/>
      <c r="AG434" s="105"/>
      <c r="AH434" s="105"/>
      <c r="AI434" s="111"/>
    </row>
    <row r="435" spans="1:35" hidden="1" x14ac:dyDescent="0.2">
      <c r="A435" s="105"/>
      <c r="B435" s="105">
        <v>11</v>
      </c>
      <c r="D435" s="125"/>
      <c r="E435" s="111">
        <v>84</v>
      </c>
      <c r="F435" s="111">
        <f t="shared" si="97"/>
        <v>386</v>
      </c>
      <c r="H435" s="105" t="s">
        <v>16</v>
      </c>
      <c r="I435" s="105">
        <v>100</v>
      </c>
      <c r="J435" s="111">
        <f>I435</f>
        <v>100</v>
      </c>
      <c r="L435" s="105"/>
      <c r="M435" s="105"/>
      <c r="N435" s="111"/>
      <c r="Q435" s="105"/>
      <c r="R435" s="105"/>
      <c r="S435" s="111"/>
      <c r="U435" s="105"/>
      <c r="V435" s="105"/>
      <c r="W435" s="111"/>
      <c r="Y435" s="105"/>
      <c r="Z435" s="105">
        <v>17</v>
      </c>
      <c r="AA435" s="111">
        <f t="shared" si="95"/>
        <v>187</v>
      </c>
      <c r="AC435" s="105"/>
      <c r="AD435" s="105"/>
      <c r="AE435" s="111"/>
      <c r="AG435" s="105"/>
      <c r="AH435" s="105"/>
      <c r="AI435" s="111"/>
    </row>
    <row r="436" spans="1:35" hidden="1" x14ac:dyDescent="0.2">
      <c r="A436" s="105"/>
      <c r="B436" s="105">
        <v>12</v>
      </c>
      <c r="D436" s="125"/>
      <c r="E436" s="111">
        <v>84</v>
      </c>
      <c r="F436" s="111">
        <f t="shared" si="97"/>
        <v>470</v>
      </c>
      <c r="H436" s="105"/>
      <c r="I436" s="105">
        <v>150</v>
      </c>
      <c r="J436" s="111">
        <f>I436+J435</f>
        <v>250</v>
      </c>
      <c r="L436" s="105"/>
      <c r="M436" s="105"/>
      <c r="N436" s="111"/>
      <c r="Q436" s="105" t="s">
        <v>208</v>
      </c>
      <c r="R436" s="105">
        <v>20</v>
      </c>
      <c r="S436" s="111">
        <f>R436</f>
        <v>20</v>
      </c>
      <c r="U436" s="105"/>
      <c r="V436" s="105"/>
      <c r="W436" s="111"/>
      <c r="Y436" s="105"/>
      <c r="Z436" s="105">
        <v>17</v>
      </c>
      <c r="AA436" s="111">
        <f t="shared" si="95"/>
        <v>204</v>
      </c>
      <c r="AC436" s="105"/>
      <c r="AD436" s="105"/>
      <c r="AE436" s="111"/>
      <c r="AG436" s="105"/>
      <c r="AH436" s="105"/>
      <c r="AI436" s="111"/>
    </row>
    <row r="437" spans="1:35" hidden="1" x14ac:dyDescent="0.2">
      <c r="A437" s="105"/>
      <c r="B437" s="105">
        <v>13</v>
      </c>
      <c r="D437" s="125"/>
      <c r="E437" s="111">
        <v>84</v>
      </c>
      <c r="F437" s="128">
        <f t="shared" si="97"/>
        <v>554</v>
      </c>
      <c r="H437" s="105"/>
      <c r="I437" s="105">
        <v>150</v>
      </c>
      <c r="J437" s="111">
        <f>I437+J436</f>
        <v>400</v>
      </c>
      <c r="L437" s="105"/>
      <c r="M437" s="105"/>
      <c r="N437" s="111"/>
      <c r="Q437" s="105"/>
      <c r="R437" s="105">
        <v>40</v>
      </c>
      <c r="S437" s="111">
        <f t="shared" ref="S437:S444" si="98">R437+S436</f>
        <v>60</v>
      </c>
      <c r="U437" s="105"/>
      <c r="V437" s="105"/>
      <c r="W437" s="111"/>
      <c r="Y437" s="105"/>
      <c r="Z437" s="105">
        <v>17</v>
      </c>
      <c r="AA437" s="111">
        <f t="shared" si="95"/>
        <v>221</v>
      </c>
      <c r="AC437" s="105"/>
      <c r="AD437" s="105"/>
      <c r="AE437" s="105"/>
      <c r="AG437" s="105"/>
      <c r="AH437" s="105"/>
      <c r="AI437" s="111"/>
    </row>
    <row r="438" spans="1:35" hidden="1" x14ac:dyDescent="0.2">
      <c r="A438" s="105"/>
      <c r="B438" s="105">
        <v>14</v>
      </c>
      <c r="D438" s="127" t="s">
        <v>45</v>
      </c>
      <c r="E438" s="111">
        <v>30</v>
      </c>
      <c r="F438" s="111">
        <f>E438</f>
        <v>30</v>
      </c>
      <c r="H438" s="105"/>
      <c r="I438" s="105">
        <v>150</v>
      </c>
      <c r="J438" s="111">
        <f>I438+J437</f>
        <v>550</v>
      </c>
      <c r="L438" s="105"/>
      <c r="M438" s="105"/>
      <c r="N438" s="111"/>
      <c r="Q438" s="105"/>
      <c r="R438" s="105">
        <v>40</v>
      </c>
      <c r="S438" s="111">
        <f t="shared" si="98"/>
        <v>100</v>
      </c>
      <c r="U438" s="105"/>
      <c r="V438" s="105"/>
      <c r="W438" s="111"/>
      <c r="Y438" s="105"/>
      <c r="Z438" s="105">
        <v>17</v>
      </c>
      <c r="AA438" s="111">
        <f t="shared" si="95"/>
        <v>238</v>
      </c>
      <c r="AC438" s="105" t="s">
        <v>259</v>
      </c>
      <c r="AD438" s="105">
        <v>50</v>
      </c>
      <c r="AE438" s="105">
        <f>AD438</f>
        <v>50</v>
      </c>
      <c r="AG438" s="105"/>
      <c r="AH438" s="105"/>
      <c r="AI438" s="111"/>
    </row>
    <row r="439" spans="1:35" hidden="1" x14ac:dyDescent="0.2">
      <c r="A439" s="105"/>
      <c r="B439" s="105">
        <v>15</v>
      </c>
      <c r="D439" s="127"/>
      <c r="E439" s="111">
        <v>84</v>
      </c>
      <c r="F439" s="111">
        <f>E439+F438</f>
        <v>114</v>
      </c>
      <c r="H439" s="105"/>
      <c r="I439" s="105"/>
      <c r="J439" s="111"/>
      <c r="L439" s="105"/>
      <c r="M439" s="105"/>
      <c r="N439" s="111"/>
      <c r="Q439" s="105"/>
      <c r="R439" s="105">
        <v>40</v>
      </c>
      <c r="S439" s="111">
        <f t="shared" si="98"/>
        <v>140</v>
      </c>
      <c r="U439" s="105"/>
      <c r="V439" s="105"/>
      <c r="W439" s="111"/>
      <c r="Y439" s="105"/>
      <c r="Z439" s="105">
        <v>17</v>
      </c>
      <c r="AA439" s="111">
        <f t="shared" si="95"/>
        <v>255</v>
      </c>
      <c r="AC439" s="105"/>
      <c r="AD439" s="105">
        <v>50</v>
      </c>
      <c r="AE439" s="105">
        <f>AD439+AE438</f>
        <v>100</v>
      </c>
      <c r="AG439" s="105"/>
      <c r="AH439" s="105"/>
      <c r="AI439" s="111"/>
    </row>
    <row r="440" spans="1:35" hidden="1" x14ac:dyDescent="0.2">
      <c r="A440" s="105"/>
      <c r="B440" s="105">
        <v>16</v>
      </c>
      <c r="D440" s="127"/>
      <c r="E440" s="111">
        <v>84</v>
      </c>
      <c r="F440" s="111">
        <f>E440+F439</f>
        <v>198</v>
      </c>
      <c r="H440" s="105" t="s">
        <v>148</v>
      </c>
      <c r="I440" s="105">
        <v>100</v>
      </c>
      <c r="J440" s="111">
        <f>I440</f>
        <v>100</v>
      </c>
      <c r="L440" s="105"/>
      <c r="M440" s="105"/>
      <c r="N440" s="111"/>
      <c r="Q440" s="105"/>
      <c r="R440" s="105">
        <v>40</v>
      </c>
      <c r="S440" s="111">
        <f t="shared" si="98"/>
        <v>180</v>
      </c>
      <c r="U440" s="105"/>
      <c r="V440" s="105"/>
      <c r="W440" s="111"/>
      <c r="Y440" s="105"/>
      <c r="Z440" s="105"/>
      <c r="AA440" s="111"/>
      <c r="AC440" s="105"/>
      <c r="AD440" s="105">
        <v>50</v>
      </c>
      <c r="AE440" s="105">
        <f>AD440+AE439</f>
        <v>150</v>
      </c>
      <c r="AG440" s="105"/>
      <c r="AH440" s="105"/>
      <c r="AI440" s="111"/>
    </row>
    <row r="441" spans="1:35" hidden="1" x14ac:dyDescent="0.2">
      <c r="A441" s="105"/>
      <c r="B441" s="105">
        <v>17</v>
      </c>
      <c r="D441" s="127"/>
      <c r="E441" s="111">
        <v>30</v>
      </c>
      <c r="F441" s="128">
        <f>E441+F440</f>
        <v>228</v>
      </c>
      <c r="H441" s="105" t="s">
        <v>233</v>
      </c>
      <c r="I441" s="105">
        <v>180</v>
      </c>
      <c r="J441" s="111">
        <f>I441+J440</f>
        <v>280</v>
      </c>
      <c r="L441" s="105"/>
      <c r="M441" s="105"/>
      <c r="N441" s="111"/>
      <c r="Q441" s="105"/>
      <c r="R441" s="105">
        <v>40</v>
      </c>
      <c r="S441" s="111">
        <f t="shared" si="98"/>
        <v>220</v>
      </c>
      <c r="U441" s="105"/>
      <c r="V441" s="105"/>
      <c r="W441" s="105"/>
      <c r="Y441" s="105"/>
      <c r="Z441" s="105"/>
      <c r="AA441" s="111"/>
      <c r="AC441" s="105"/>
      <c r="AD441" s="105">
        <v>50</v>
      </c>
      <c r="AE441" s="105">
        <f>AD441+AE440</f>
        <v>200</v>
      </c>
      <c r="AG441" s="105"/>
      <c r="AH441" s="105"/>
      <c r="AI441" s="105"/>
    </row>
    <row r="442" spans="1:35" hidden="1" x14ac:dyDescent="0.2">
      <c r="A442" s="105"/>
      <c r="B442" s="105">
        <v>18</v>
      </c>
      <c r="D442" s="125"/>
      <c r="E442" s="111"/>
      <c r="F442" s="111"/>
      <c r="H442" s="105"/>
      <c r="I442" s="105">
        <v>180</v>
      </c>
      <c r="J442" s="111">
        <f>I442+J441</f>
        <v>460</v>
      </c>
      <c r="K442" s="100"/>
      <c r="L442" s="105"/>
      <c r="M442" s="105"/>
      <c r="N442" s="128"/>
      <c r="Q442" s="105"/>
      <c r="R442" s="105">
        <v>40</v>
      </c>
      <c r="S442" s="111">
        <f t="shared" si="98"/>
        <v>260</v>
      </c>
      <c r="U442" s="105"/>
      <c r="V442" s="105"/>
      <c r="W442" s="111"/>
      <c r="Y442" s="105"/>
      <c r="Z442" s="105"/>
      <c r="AA442" s="111"/>
      <c r="AC442" s="105"/>
      <c r="AD442" s="105"/>
      <c r="AE442" s="111"/>
      <c r="AG442" s="105"/>
      <c r="AH442" s="105"/>
      <c r="AI442" s="111"/>
    </row>
    <row r="443" spans="1:35" hidden="1" x14ac:dyDescent="0.2">
      <c r="A443" s="105"/>
      <c r="B443" s="105">
        <v>19</v>
      </c>
      <c r="D443" s="127" t="s">
        <v>263</v>
      </c>
      <c r="E443" s="111">
        <v>84</v>
      </c>
      <c r="F443" s="111">
        <f>E443</f>
        <v>84</v>
      </c>
      <c r="H443" s="105"/>
      <c r="I443" s="105">
        <v>40</v>
      </c>
      <c r="J443" s="128">
        <f>I443+J442</f>
        <v>500</v>
      </c>
      <c r="L443" s="105"/>
      <c r="M443" s="105"/>
      <c r="N443" s="111"/>
      <c r="Q443" s="105"/>
      <c r="R443" s="105">
        <v>40</v>
      </c>
      <c r="S443" s="111">
        <f t="shared" si="98"/>
        <v>300</v>
      </c>
      <c r="U443" s="105"/>
      <c r="V443" s="105"/>
      <c r="W443" s="111"/>
      <c r="Y443" s="105"/>
      <c r="Z443" s="105"/>
      <c r="AA443" s="111"/>
      <c r="AC443" s="105" t="s">
        <v>193</v>
      </c>
      <c r="AD443" s="105">
        <v>50</v>
      </c>
      <c r="AE443" s="105">
        <f>AD443</f>
        <v>50</v>
      </c>
      <c r="AG443" s="105"/>
      <c r="AH443" s="105"/>
      <c r="AI443" s="111"/>
    </row>
    <row r="444" spans="1:35" hidden="1" x14ac:dyDescent="0.2">
      <c r="A444" s="105"/>
      <c r="B444" s="105">
        <v>20</v>
      </c>
      <c r="D444" s="127"/>
      <c r="E444" s="111">
        <v>84</v>
      </c>
      <c r="F444" s="111">
        <f>E444+F443</f>
        <v>168</v>
      </c>
      <c r="G444" s="138"/>
      <c r="H444" s="105"/>
      <c r="I444" s="105"/>
      <c r="J444" s="111"/>
      <c r="K444" s="100"/>
      <c r="L444" s="105"/>
      <c r="M444" s="105"/>
      <c r="N444" s="111"/>
      <c r="Q444" s="105"/>
      <c r="R444" s="105">
        <v>40</v>
      </c>
      <c r="S444" s="111">
        <f t="shared" si="98"/>
        <v>340</v>
      </c>
      <c r="U444" s="105"/>
      <c r="V444" s="105"/>
      <c r="W444" s="111"/>
      <c r="Y444" s="105"/>
      <c r="Z444" s="105"/>
      <c r="AA444" s="111"/>
      <c r="AC444" s="105"/>
      <c r="AD444" s="105">
        <v>50</v>
      </c>
      <c r="AE444" s="105">
        <f>AD444+AE443</f>
        <v>100</v>
      </c>
      <c r="AG444" s="105"/>
      <c r="AH444" s="105"/>
      <c r="AI444" s="111"/>
    </row>
    <row r="445" spans="1:35" hidden="1" x14ac:dyDescent="0.2">
      <c r="A445" s="105"/>
      <c r="B445" s="105">
        <v>21</v>
      </c>
      <c r="D445" s="127"/>
      <c r="E445" s="111">
        <v>84</v>
      </c>
      <c r="F445" s="111">
        <f>E445+F444</f>
        <v>252</v>
      </c>
      <c r="G445" s="138"/>
      <c r="H445" s="105"/>
      <c r="I445" s="105"/>
      <c r="J445" s="111"/>
      <c r="L445" s="105"/>
      <c r="M445" s="105"/>
      <c r="N445" s="111"/>
      <c r="Q445" s="105"/>
      <c r="R445" s="105"/>
      <c r="S445" s="111"/>
      <c r="U445" s="105"/>
      <c r="V445" s="105"/>
      <c r="W445" s="111"/>
      <c r="Y445" s="105"/>
      <c r="Z445" s="105"/>
      <c r="AA445" s="111"/>
      <c r="AC445" s="105"/>
      <c r="AD445" s="105">
        <v>50</v>
      </c>
      <c r="AE445" s="105">
        <f>AD445+AE444</f>
        <v>150</v>
      </c>
      <c r="AG445" s="105" t="s">
        <v>52</v>
      </c>
      <c r="AH445" s="105">
        <v>30</v>
      </c>
      <c r="AI445" s="105">
        <f t="shared" ref="AI445:AI451" si="99">AH445+AI444</f>
        <v>30</v>
      </c>
    </row>
    <row r="446" spans="1:35" hidden="1" x14ac:dyDescent="0.2">
      <c r="A446" s="105"/>
      <c r="B446" s="105">
        <v>22</v>
      </c>
      <c r="D446" s="127"/>
      <c r="E446" s="111"/>
      <c r="F446" s="111"/>
      <c r="H446" s="105"/>
      <c r="I446" s="105"/>
      <c r="J446" s="111"/>
      <c r="L446" s="105"/>
      <c r="M446" s="105"/>
      <c r="N446" s="111"/>
      <c r="Q446" s="105"/>
      <c r="R446" s="105"/>
      <c r="S446" s="111"/>
      <c r="U446" s="105"/>
      <c r="V446" s="105"/>
      <c r="W446" s="111"/>
      <c r="Y446" s="105"/>
      <c r="Z446" s="105"/>
      <c r="AA446" s="111"/>
      <c r="AC446" s="105"/>
      <c r="AD446" s="105">
        <v>50</v>
      </c>
      <c r="AE446" s="105">
        <f>AD446+AE445</f>
        <v>200</v>
      </c>
      <c r="AG446" s="105"/>
      <c r="AH446" s="105">
        <v>55</v>
      </c>
      <c r="AI446" s="105">
        <f t="shared" si="99"/>
        <v>85</v>
      </c>
    </row>
    <row r="447" spans="1:35" hidden="1" x14ac:dyDescent="0.2">
      <c r="A447" s="105"/>
      <c r="B447" s="105">
        <v>23</v>
      </c>
      <c r="D447" s="127"/>
      <c r="E447" s="111"/>
      <c r="F447" s="111"/>
      <c r="H447" s="105"/>
      <c r="I447" s="105"/>
      <c r="J447" s="111"/>
      <c r="L447" s="105"/>
      <c r="M447" s="105"/>
      <c r="N447" s="111"/>
      <c r="Q447" s="105"/>
      <c r="R447" s="105"/>
      <c r="S447" s="111"/>
      <c r="U447" s="105"/>
      <c r="V447" s="105"/>
      <c r="W447" s="111"/>
      <c r="Y447" s="105"/>
      <c r="Z447" s="105"/>
      <c r="AA447" s="111"/>
      <c r="AC447" s="105"/>
      <c r="AD447" s="105"/>
      <c r="AE447" s="105"/>
      <c r="AG447" s="105"/>
      <c r="AH447" s="105">
        <v>55</v>
      </c>
      <c r="AI447" s="105">
        <f t="shared" si="99"/>
        <v>140</v>
      </c>
    </row>
    <row r="448" spans="1:35" hidden="1" x14ac:dyDescent="0.2">
      <c r="A448" s="105"/>
      <c r="B448" s="105">
        <v>24</v>
      </c>
      <c r="D448" s="127"/>
      <c r="E448" s="111"/>
      <c r="F448" s="111"/>
      <c r="H448" s="105"/>
      <c r="I448" s="105"/>
      <c r="J448" s="111"/>
      <c r="L448" s="105"/>
      <c r="M448" s="105"/>
      <c r="N448" s="111"/>
      <c r="Q448" s="105"/>
      <c r="R448" s="105"/>
      <c r="S448" s="111"/>
      <c r="U448" s="105"/>
      <c r="V448" s="105"/>
      <c r="W448" s="111"/>
      <c r="Y448" s="105"/>
      <c r="Z448" s="105"/>
      <c r="AA448" s="111"/>
      <c r="AC448" s="105"/>
      <c r="AD448" s="105"/>
      <c r="AE448" s="105"/>
      <c r="AG448" s="105"/>
      <c r="AH448" s="105">
        <v>55</v>
      </c>
      <c r="AI448" s="105">
        <f t="shared" si="99"/>
        <v>195</v>
      </c>
    </row>
    <row r="449" spans="1:35" hidden="1" x14ac:dyDescent="0.2">
      <c r="A449" s="105"/>
      <c r="B449" s="105">
        <v>25</v>
      </c>
      <c r="D449" s="127"/>
      <c r="E449" s="111"/>
      <c r="F449" s="111"/>
      <c r="H449" s="105"/>
      <c r="I449" s="105"/>
      <c r="J449" s="128"/>
      <c r="L449" s="105"/>
      <c r="M449" s="105"/>
      <c r="N449" s="111"/>
      <c r="Q449" s="105"/>
      <c r="R449" s="105"/>
      <c r="S449" s="111"/>
      <c r="U449" s="105"/>
      <c r="V449" s="105"/>
      <c r="W449" s="111"/>
      <c r="Y449" s="105"/>
      <c r="Z449" s="105"/>
      <c r="AA449" s="111"/>
      <c r="AC449" s="105"/>
      <c r="AD449" s="105"/>
      <c r="AE449" s="105"/>
      <c r="AG449" s="105"/>
      <c r="AH449" s="105">
        <v>55</v>
      </c>
      <c r="AI449" s="105">
        <f t="shared" si="99"/>
        <v>250</v>
      </c>
    </row>
    <row r="450" spans="1:35" hidden="1" x14ac:dyDescent="0.2">
      <c r="A450" s="105"/>
      <c r="B450" s="105">
        <v>26</v>
      </c>
      <c r="D450" s="127"/>
      <c r="E450" s="111"/>
      <c r="F450" s="111"/>
      <c r="H450" s="105" t="s">
        <v>17</v>
      </c>
      <c r="I450" s="111">
        <v>61.602000000000004</v>
      </c>
      <c r="J450" s="111">
        <f>I450</f>
        <v>61.602000000000004</v>
      </c>
      <c r="L450" s="105"/>
      <c r="M450" s="105"/>
      <c r="N450" s="111"/>
      <c r="Q450" s="105"/>
      <c r="R450" s="105"/>
      <c r="S450" s="111"/>
      <c r="U450" s="105"/>
      <c r="V450" s="105"/>
      <c r="W450" s="111"/>
      <c r="Y450" s="105"/>
      <c r="Z450" s="105"/>
      <c r="AA450" s="111"/>
      <c r="AC450" s="105"/>
      <c r="AD450" s="105"/>
      <c r="AE450" s="105"/>
      <c r="AG450" s="105"/>
      <c r="AH450" s="105">
        <v>55</v>
      </c>
      <c r="AI450" s="105">
        <f t="shared" si="99"/>
        <v>305</v>
      </c>
    </row>
    <row r="451" spans="1:35" hidden="1" x14ac:dyDescent="0.2">
      <c r="A451" s="105"/>
      <c r="B451" s="105">
        <v>27</v>
      </c>
      <c r="D451" s="127"/>
      <c r="E451" s="111"/>
      <c r="F451" s="111"/>
      <c r="H451" s="105"/>
      <c r="I451" s="111">
        <v>158.74</v>
      </c>
      <c r="J451" s="111">
        <f>I451+J450</f>
        <v>220.34200000000001</v>
      </c>
      <c r="L451" s="105"/>
      <c r="M451" s="105"/>
      <c r="N451" s="111"/>
      <c r="Q451" s="105"/>
      <c r="R451" s="105"/>
      <c r="S451" s="111"/>
      <c r="U451" s="105"/>
      <c r="V451" s="105"/>
      <c r="W451" s="111"/>
      <c r="Y451" s="105"/>
      <c r="Z451" s="105"/>
      <c r="AA451" s="111"/>
      <c r="AC451" s="105"/>
      <c r="AD451" s="105"/>
      <c r="AE451" s="111"/>
      <c r="AG451" s="105"/>
      <c r="AH451" s="105">
        <v>55</v>
      </c>
      <c r="AI451" s="105">
        <f t="shared" si="99"/>
        <v>360</v>
      </c>
    </row>
    <row r="452" spans="1:35" hidden="1" x14ac:dyDescent="0.2">
      <c r="A452" s="105"/>
      <c r="B452" s="105">
        <v>28</v>
      </c>
      <c r="D452" s="127"/>
      <c r="E452" s="111"/>
      <c r="F452" s="111"/>
      <c r="H452" s="105"/>
      <c r="I452" s="111">
        <v>97.28</v>
      </c>
      <c r="J452" s="111">
        <f>I452+J451</f>
        <v>317.62200000000001</v>
      </c>
      <c r="L452" s="105"/>
      <c r="M452" s="105"/>
      <c r="N452" s="111"/>
      <c r="Q452" s="105"/>
      <c r="R452" s="105"/>
      <c r="S452" s="111"/>
      <c r="U452" s="105"/>
      <c r="V452" s="105"/>
      <c r="W452" s="111"/>
      <c r="Y452" s="105"/>
      <c r="Z452" s="105"/>
      <c r="AA452" s="111"/>
      <c r="AC452" s="105"/>
      <c r="AD452" s="105"/>
      <c r="AE452" s="111"/>
      <c r="AG452" s="105"/>
      <c r="AH452" s="105"/>
      <c r="AI452" s="111"/>
    </row>
    <row r="453" spans="1:35" hidden="1" x14ac:dyDescent="0.2">
      <c r="A453" s="105"/>
      <c r="B453" s="105">
        <v>29</v>
      </c>
      <c r="D453" s="127"/>
      <c r="E453" s="111"/>
      <c r="F453" s="111"/>
      <c r="H453" s="105"/>
      <c r="I453" s="111">
        <v>165.05600000000001</v>
      </c>
      <c r="J453" s="111">
        <f>I453+J452</f>
        <v>482.678</v>
      </c>
      <c r="L453" s="105"/>
      <c r="M453" s="105"/>
      <c r="N453" s="128"/>
      <c r="Q453" s="105"/>
      <c r="R453" s="105"/>
      <c r="S453" s="111"/>
      <c r="U453" s="105"/>
      <c r="V453" s="105"/>
      <c r="W453" s="111"/>
      <c r="Y453" s="105"/>
      <c r="Z453" s="105"/>
      <c r="AA453" s="111"/>
      <c r="AC453" s="105"/>
      <c r="AD453" s="105"/>
      <c r="AE453" s="105"/>
      <c r="AG453" s="105"/>
      <c r="AH453" s="105"/>
      <c r="AI453" s="105"/>
    </row>
    <row r="454" spans="1:35" hidden="1" x14ac:dyDescent="0.2">
      <c r="A454" s="105"/>
      <c r="B454" s="105">
        <v>30</v>
      </c>
      <c r="D454" s="127"/>
      <c r="E454" s="111"/>
      <c r="F454" s="111"/>
      <c r="H454" s="105"/>
      <c r="I454" s="111">
        <v>191.898</v>
      </c>
      <c r="J454" s="111">
        <f>I454+J453</f>
        <v>674.57600000000002</v>
      </c>
      <c r="L454" s="105"/>
      <c r="M454" s="105"/>
      <c r="N454" s="111"/>
      <c r="Q454" s="105"/>
      <c r="R454" s="105"/>
      <c r="S454" s="111"/>
      <c r="U454" s="105"/>
      <c r="V454" s="105"/>
      <c r="W454" s="111"/>
      <c r="Y454" s="105"/>
      <c r="Z454" s="105"/>
      <c r="AA454" s="105"/>
      <c r="AC454" s="105"/>
      <c r="AD454" s="105"/>
      <c r="AE454" s="105"/>
      <c r="AG454" s="105"/>
      <c r="AH454" s="105"/>
      <c r="AI454" s="107"/>
    </row>
    <row r="455" spans="1:35" ht="19.5" hidden="1" customHeight="1" x14ac:dyDescent="0.2">
      <c r="C455" s="103"/>
      <c r="E455" s="103"/>
    </row>
    <row r="456" spans="1:35" hidden="1" x14ac:dyDescent="0.2">
      <c r="A456" s="104" t="s">
        <v>183</v>
      </c>
      <c r="B456" s="105">
        <v>1</v>
      </c>
      <c r="D456" s="127" t="s">
        <v>45</v>
      </c>
      <c r="E456" s="111">
        <v>37</v>
      </c>
      <c r="F456" s="111">
        <f>E456</f>
        <v>37</v>
      </c>
      <c r="H456" s="105" t="s">
        <v>17</v>
      </c>
      <c r="I456" s="105">
        <v>169</v>
      </c>
      <c r="J456" s="111">
        <f>I456</f>
        <v>169</v>
      </c>
      <c r="L456" s="105"/>
      <c r="M456" s="105"/>
      <c r="N456" s="111"/>
      <c r="Q456" s="105" t="s">
        <v>208</v>
      </c>
      <c r="R456" s="105">
        <v>40</v>
      </c>
      <c r="S456" s="111">
        <f t="shared" ref="S456:S465" si="100">R456+S455</f>
        <v>40</v>
      </c>
      <c r="U456" s="105"/>
      <c r="V456" s="105"/>
      <c r="W456" s="105"/>
      <c r="X456" s="124"/>
      <c r="Y456" s="105"/>
      <c r="Z456" s="105"/>
      <c r="AA456" s="111"/>
      <c r="AB456" s="124"/>
      <c r="AC456" s="105" t="s">
        <v>193</v>
      </c>
      <c r="AD456" s="105">
        <v>50</v>
      </c>
      <c r="AE456" s="105">
        <f>AD456</f>
        <v>50</v>
      </c>
      <c r="AG456" s="105"/>
      <c r="AH456" s="105"/>
      <c r="AI456" s="105"/>
    </row>
    <row r="457" spans="1:35" hidden="1" x14ac:dyDescent="0.2">
      <c r="A457" s="104"/>
      <c r="B457" s="105">
        <v>2</v>
      </c>
      <c r="D457" s="127"/>
      <c r="E457" s="111">
        <v>84</v>
      </c>
      <c r="F457" s="111">
        <f>E457+F456</f>
        <v>121</v>
      </c>
      <c r="H457" s="105"/>
      <c r="I457" s="105">
        <v>160</v>
      </c>
      <c r="J457" s="111">
        <f t="shared" ref="J457:J468" si="101">I457+J456</f>
        <v>329</v>
      </c>
      <c r="K457" s="124" t="s">
        <v>18</v>
      </c>
      <c r="L457" s="105"/>
      <c r="M457" s="105"/>
      <c r="N457" s="111"/>
      <c r="Q457" s="105"/>
      <c r="R457" s="105">
        <v>40</v>
      </c>
      <c r="S457" s="111">
        <f t="shared" si="100"/>
        <v>80</v>
      </c>
      <c r="U457" s="105"/>
      <c r="V457" s="105"/>
      <c r="W457" s="111"/>
      <c r="X457" s="124"/>
      <c r="Y457" s="105"/>
      <c r="Z457" s="105"/>
      <c r="AA457" s="111"/>
      <c r="AB457" s="124"/>
      <c r="AC457" s="105"/>
      <c r="AD457" s="105">
        <v>50</v>
      </c>
      <c r="AE457" s="105">
        <f>AD457+AE456</f>
        <v>100</v>
      </c>
      <c r="AG457" s="105" t="s">
        <v>52</v>
      </c>
      <c r="AH457" s="105">
        <v>30</v>
      </c>
      <c r="AI457" s="105">
        <f t="shared" ref="AI457:AI471" si="102">AH457+AI456</f>
        <v>30</v>
      </c>
    </row>
    <row r="458" spans="1:35" hidden="1" x14ac:dyDescent="0.2">
      <c r="A458" s="106"/>
      <c r="B458" s="105">
        <v>3</v>
      </c>
      <c r="D458" s="127"/>
      <c r="E458" s="111">
        <v>84</v>
      </c>
      <c r="F458" s="111">
        <f>E458+F457</f>
        <v>205</v>
      </c>
      <c r="H458" s="105"/>
      <c r="I458" s="105">
        <v>180</v>
      </c>
      <c r="J458" s="111">
        <f t="shared" si="101"/>
        <v>509</v>
      </c>
      <c r="L458" s="105"/>
      <c r="M458" s="105"/>
      <c r="N458" s="111"/>
      <c r="Q458" s="105"/>
      <c r="R458" s="105">
        <v>40</v>
      </c>
      <c r="S458" s="111">
        <f t="shared" si="100"/>
        <v>120</v>
      </c>
      <c r="U458" s="105"/>
      <c r="V458" s="105"/>
      <c r="W458" s="105"/>
      <c r="X458" s="124"/>
      <c r="Y458" s="105"/>
      <c r="Z458" s="105"/>
      <c r="AA458" s="111"/>
      <c r="AB458" s="124"/>
      <c r="AC458" s="105"/>
      <c r="AD458" s="105">
        <v>50</v>
      </c>
      <c r="AE458" s="105">
        <f>AD458+AE457</f>
        <v>150</v>
      </c>
      <c r="AG458" s="105"/>
      <c r="AH458" s="105">
        <v>55</v>
      </c>
      <c r="AI458" s="105">
        <f t="shared" si="102"/>
        <v>85</v>
      </c>
    </row>
    <row r="459" spans="1:35" hidden="1" x14ac:dyDescent="0.2">
      <c r="A459" s="106"/>
      <c r="B459" s="105">
        <v>4</v>
      </c>
      <c r="D459" s="125"/>
      <c r="E459" s="111">
        <v>84</v>
      </c>
      <c r="F459" s="128">
        <f>E459+F458</f>
        <v>289</v>
      </c>
      <c r="H459" s="105"/>
      <c r="I459" s="105">
        <v>180</v>
      </c>
      <c r="J459" s="111">
        <f t="shared" si="101"/>
        <v>689</v>
      </c>
      <c r="L459" s="105"/>
      <c r="M459" s="105"/>
      <c r="N459" s="128"/>
      <c r="Q459" s="105"/>
      <c r="R459" s="105">
        <v>40</v>
      </c>
      <c r="S459" s="111">
        <f t="shared" si="100"/>
        <v>160</v>
      </c>
      <c r="U459" s="105"/>
      <c r="V459" s="105"/>
      <c r="W459" s="111"/>
      <c r="X459" s="124"/>
      <c r="Y459" s="105"/>
      <c r="Z459" s="105"/>
      <c r="AA459" s="111"/>
      <c r="AB459" s="124"/>
      <c r="AC459" s="105"/>
      <c r="AD459" s="105">
        <v>50</v>
      </c>
      <c r="AE459" s="105">
        <f>AD459+AE458</f>
        <v>200</v>
      </c>
      <c r="AG459" s="105"/>
      <c r="AH459" s="105">
        <v>55</v>
      </c>
      <c r="AI459" s="105">
        <f t="shared" si="102"/>
        <v>140</v>
      </c>
    </row>
    <row r="460" spans="1:35" hidden="1" x14ac:dyDescent="0.2">
      <c r="A460" s="106"/>
      <c r="B460" s="105">
        <v>5</v>
      </c>
      <c r="D460" s="127"/>
      <c r="E460" s="111"/>
      <c r="F460" s="111"/>
      <c r="H460" s="105"/>
      <c r="I460" s="105">
        <v>180</v>
      </c>
      <c r="J460" s="111">
        <f t="shared" si="101"/>
        <v>869</v>
      </c>
      <c r="L460" s="105"/>
      <c r="M460" s="105"/>
      <c r="N460" s="128"/>
      <c r="Q460" s="105"/>
      <c r="R460" s="105">
        <v>40</v>
      </c>
      <c r="S460" s="111">
        <f t="shared" si="100"/>
        <v>200</v>
      </c>
      <c r="U460" s="105"/>
      <c r="V460" s="105"/>
      <c r="W460" s="111"/>
      <c r="X460" s="124"/>
      <c r="Y460" s="105" t="s">
        <v>165</v>
      </c>
      <c r="Z460" s="105">
        <v>17</v>
      </c>
      <c r="AA460" s="111">
        <f t="shared" ref="AA460:AA465" si="103">Z460+AA459</f>
        <v>17</v>
      </c>
      <c r="AB460" s="124"/>
      <c r="AC460" s="105"/>
      <c r="AD460" s="105"/>
      <c r="AE460" s="111"/>
      <c r="AG460" s="105"/>
      <c r="AH460" s="105">
        <v>55</v>
      </c>
      <c r="AI460" s="105">
        <f t="shared" si="102"/>
        <v>195</v>
      </c>
    </row>
    <row r="461" spans="1:35" hidden="1" x14ac:dyDescent="0.2">
      <c r="A461" s="106"/>
      <c r="B461" s="105">
        <v>6</v>
      </c>
      <c r="D461" s="125"/>
      <c r="E461" s="111"/>
      <c r="F461" s="128"/>
      <c r="H461" s="105"/>
      <c r="I461" s="105">
        <v>180</v>
      </c>
      <c r="J461" s="111">
        <f t="shared" si="101"/>
        <v>1049</v>
      </c>
      <c r="K461" s="138"/>
      <c r="L461" s="105"/>
      <c r="M461" s="105"/>
      <c r="N461" s="128"/>
      <c r="Q461" s="105"/>
      <c r="R461" s="105">
        <v>40</v>
      </c>
      <c r="S461" s="111">
        <f t="shared" si="100"/>
        <v>240</v>
      </c>
      <c r="U461" s="105"/>
      <c r="V461" s="105"/>
      <c r="W461" s="111"/>
      <c r="X461" s="124"/>
      <c r="Y461" s="105"/>
      <c r="Z461" s="105">
        <v>17</v>
      </c>
      <c r="AA461" s="111">
        <f t="shared" si="103"/>
        <v>34</v>
      </c>
      <c r="AB461" s="124"/>
      <c r="AC461" s="105" t="s">
        <v>259</v>
      </c>
      <c r="AD461" s="105">
        <v>50</v>
      </c>
      <c r="AE461" s="105">
        <f>AD461</f>
        <v>50</v>
      </c>
      <c r="AG461" s="105"/>
      <c r="AH461" s="105">
        <v>55</v>
      </c>
      <c r="AI461" s="105">
        <f t="shared" si="102"/>
        <v>250</v>
      </c>
    </row>
    <row r="462" spans="1:35" hidden="1" x14ac:dyDescent="0.2">
      <c r="A462" s="106"/>
      <c r="B462" s="105">
        <v>7</v>
      </c>
      <c r="D462" s="125"/>
      <c r="E462" s="111"/>
      <c r="F462" s="128"/>
      <c r="H462" s="105"/>
      <c r="I462" s="105">
        <v>180</v>
      </c>
      <c r="J462" s="111">
        <f t="shared" si="101"/>
        <v>1229</v>
      </c>
      <c r="L462" s="105"/>
      <c r="M462" s="105"/>
      <c r="N462" s="105"/>
      <c r="Q462" s="105"/>
      <c r="R462" s="105">
        <v>40</v>
      </c>
      <c r="S462" s="111">
        <f t="shared" si="100"/>
        <v>280</v>
      </c>
      <c r="U462" s="105"/>
      <c r="V462" s="105"/>
      <c r="W462" s="128"/>
      <c r="X462" s="124"/>
      <c r="Y462" s="105"/>
      <c r="Z462" s="105">
        <v>17</v>
      </c>
      <c r="AA462" s="111">
        <f t="shared" si="103"/>
        <v>51</v>
      </c>
      <c r="AB462" s="124"/>
      <c r="AC462" s="105"/>
      <c r="AD462" s="105">
        <v>50</v>
      </c>
      <c r="AE462" s="105">
        <f t="shared" ref="AE462:AE467" si="104">AD462+AE461</f>
        <v>100</v>
      </c>
      <c r="AG462" s="105"/>
      <c r="AH462" s="105">
        <v>55</v>
      </c>
      <c r="AI462" s="105">
        <f t="shared" si="102"/>
        <v>305</v>
      </c>
    </row>
    <row r="463" spans="1:35" hidden="1" x14ac:dyDescent="0.2">
      <c r="A463" s="106"/>
      <c r="B463" s="105">
        <v>8</v>
      </c>
      <c r="D463" s="127"/>
      <c r="E463" s="111"/>
      <c r="F463" s="111"/>
      <c r="H463" s="105"/>
      <c r="I463" s="105">
        <v>180</v>
      </c>
      <c r="J463" s="111">
        <f t="shared" si="101"/>
        <v>1409</v>
      </c>
      <c r="L463" s="105"/>
      <c r="M463" s="105"/>
      <c r="N463" s="105"/>
      <c r="Q463" s="105"/>
      <c r="R463" s="105">
        <v>40</v>
      </c>
      <c r="S463" s="111">
        <f t="shared" si="100"/>
        <v>320</v>
      </c>
      <c r="U463" s="105"/>
      <c r="V463" s="105"/>
      <c r="W463" s="111"/>
      <c r="Y463" s="105"/>
      <c r="Z463" s="105">
        <v>17</v>
      </c>
      <c r="AA463" s="111">
        <f t="shared" si="103"/>
        <v>68</v>
      </c>
      <c r="AC463" s="105"/>
      <c r="AD463" s="105">
        <v>50</v>
      </c>
      <c r="AE463" s="105">
        <f t="shared" si="104"/>
        <v>150</v>
      </c>
      <c r="AG463" s="105"/>
      <c r="AH463" s="105">
        <v>55</v>
      </c>
      <c r="AI463" s="105">
        <f t="shared" si="102"/>
        <v>360</v>
      </c>
    </row>
    <row r="464" spans="1:35" hidden="1" x14ac:dyDescent="0.2">
      <c r="A464" s="105"/>
      <c r="B464" s="105">
        <v>9</v>
      </c>
      <c r="D464" s="127"/>
      <c r="E464" s="111"/>
      <c r="F464" s="111"/>
      <c r="H464" s="105"/>
      <c r="I464" s="105">
        <v>180</v>
      </c>
      <c r="J464" s="111">
        <f t="shared" si="101"/>
        <v>1589</v>
      </c>
      <c r="L464" s="105"/>
      <c r="M464" s="105"/>
      <c r="N464" s="105"/>
      <c r="Q464" s="105"/>
      <c r="R464" s="105">
        <v>40</v>
      </c>
      <c r="S464" s="111">
        <f t="shared" si="100"/>
        <v>360</v>
      </c>
      <c r="U464" s="105"/>
      <c r="V464" s="105"/>
      <c r="W464" s="105"/>
      <c r="Y464" s="105"/>
      <c r="Z464" s="105">
        <v>17</v>
      </c>
      <c r="AA464" s="111">
        <f t="shared" si="103"/>
        <v>85</v>
      </c>
      <c r="AC464" s="105"/>
      <c r="AD464" s="105">
        <v>50</v>
      </c>
      <c r="AE464" s="105">
        <f t="shared" si="104"/>
        <v>200</v>
      </c>
      <c r="AG464" s="105"/>
      <c r="AH464" s="105">
        <v>55</v>
      </c>
      <c r="AI464" s="105">
        <f t="shared" si="102"/>
        <v>415</v>
      </c>
    </row>
    <row r="465" spans="1:35" hidden="1" x14ac:dyDescent="0.2">
      <c r="A465" s="105"/>
      <c r="B465" s="105">
        <v>10</v>
      </c>
      <c r="D465" s="127" t="s">
        <v>19</v>
      </c>
      <c r="E465" s="111">
        <v>40</v>
      </c>
      <c r="F465" s="111">
        <f>E465</f>
        <v>40</v>
      </c>
      <c r="H465" s="105"/>
      <c r="I465" s="105">
        <v>180</v>
      </c>
      <c r="J465" s="111">
        <f t="shared" si="101"/>
        <v>1769</v>
      </c>
      <c r="L465" s="105"/>
      <c r="M465" s="105"/>
      <c r="N465" s="105"/>
      <c r="Q465" s="105"/>
      <c r="R465" s="105">
        <v>20</v>
      </c>
      <c r="S465" s="111">
        <f t="shared" si="100"/>
        <v>380</v>
      </c>
      <c r="U465" s="105"/>
      <c r="V465" s="105"/>
      <c r="W465" s="111"/>
      <c r="Y465" s="105"/>
      <c r="Z465" s="105">
        <v>17</v>
      </c>
      <c r="AA465" s="111">
        <f t="shared" si="103"/>
        <v>102</v>
      </c>
      <c r="AC465" s="105"/>
      <c r="AD465" s="105">
        <v>50</v>
      </c>
      <c r="AE465" s="105">
        <f t="shared" si="104"/>
        <v>250</v>
      </c>
      <c r="AG465" s="105"/>
      <c r="AH465" s="105">
        <v>55</v>
      </c>
      <c r="AI465" s="105">
        <f t="shared" si="102"/>
        <v>470</v>
      </c>
    </row>
    <row r="466" spans="1:35" hidden="1" x14ac:dyDescent="0.2">
      <c r="A466" s="105"/>
      <c r="B466" s="105">
        <v>11</v>
      </c>
      <c r="D466" s="127" t="s">
        <v>27</v>
      </c>
      <c r="E466" s="111">
        <v>84</v>
      </c>
      <c r="F466" s="111">
        <f t="shared" ref="F466:F471" si="105">E466+F465</f>
        <v>124</v>
      </c>
      <c r="H466" s="105"/>
      <c r="I466" s="105">
        <v>180</v>
      </c>
      <c r="J466" s="111">
        <f t="shared" si="101"/>
        <v>1949</v>
      </c>
      <c r="K466" s="138"/>
      <c r="L466" s="105"/>
      <c r="M466" s="105"/>
      <c r="N466" s="105"/>
      <c r="Q466" s="105"/>
      <c r="R466" s="105"/>
      <c r="S466" s="111"/>
      <c r="U466" s="105"/>
      <c r="V466" s="105"/>
      <c r="W466" s="111"/>
      <c r="Y466" s="105"/>
      <c r="Z466" s="105"/>
      <c r="AA466" s="111"/>
      <c r="AC466" s="105"/>
      <c r="AD466" s="105">
        <v>50</v>
      </c>
      <c r="AE466" s="105">
        <f t="shared" si="104"/>
        <v>300</v>
      </c>
      <c r="AG466" s="105"/>
      <c r="AH466" s="105">
        <v>55</v>
      </c>
      <c r="AI466" s="105">
        <f t="shared" si="102"/>
        <v>525</v>
      </c>
    </row>
    <row r="467" spans="1:35" hidden="1" x14ac:dyDescent="0.2">
      <c r="A467" s="105"/>
      <c r="B467" s="105">
        <v>12</v>
      </c>
      <c r="D467" s="127"/>
      <c r="E467" s="111">
        <v>84</v>
      </c>
      <c r="F467" s="111">
        <f t="shared" si="105"/>
        <v>208</v>
      </c>
      <c r="H467" s="105"/>
      <c r="I467" s="105">
        <v>180</v>
      </c>
      <c r="J467" s="111">
        <f t="shared" si="101"/>
        <v>2129</v>
      </c>
      <c r="K467" s="138"/>
      <c r="L467" s="105"/>
      <c r="M467" s="105"/>
      <c r="N467" s="105"/>
      <c r="Q467" s="105"/>
      <c r="R467" s="105"/>
      <c r="S467" s="111"/>
      <c r="U467" s="105"/>
      <c r="V467" s="105"/>
      <c r="W467" s="111"/>
      <c r="Y467" s="105"/>
      <c r="Z467" s="105"/>
      <c r="AA467" s="111"/>
      <c r="AC467" s="105"/>
      <c r="AD467" s="105">
        <v>50</v>
      </c>
      <c r="AE467" s="105">
        <f t="shared" si="104"/>
        <v>350</v>
      </c>
      <c r="AG467" s="105"/>
      <c r="AH467" s="105">
        <v>55</v>
      </c>
      <c r="AI467" s="105">
        <f t="shared" si="102"/>
        <v>580</v>
      </c>
    </row>
    <row r="468" spans="1:35" hidden="1" x14ac:dyDescent="0.2">
      <c r="A468" s="105"/>
      <c r="B468" s="105">
        <v>13</v>
      </c>
      <c r="D468" s="127"/>
      <c r="E468" s="111">
        <v>84</v>
      </c>
      <c r="F468" s="111">
        <f t="shared" si="105"/>
        <v>292</v>
      </c>
      <c r="H468" s="105"/>
      <c r="I468" s="105">
        <v>180</v>
      </c>
      <c r="J468" s="128">
        <f t="shared" si="101"/>
        <v>2309</v>
      </c>
      <c r="L468" s="105"/>
      <c r="M468" s="105"/>
      <c r="N468" s="107"/>
      <c r="Q468" s="105"/>
      <c r="R468" s="105"/>
      <c r="S468" s="111"/>
      <c r="U468" s="105"/>
      <c r="V468" s="105"/>
      <c r="W468" s="111"/>
      <c r="Y468" s="105"/>
      <c r="Z468" s="105"/>
      <c r="AA468" s="111"/>
      <c r="AC468" s="105"/>
      <c r="AD468" s="105"/>
      <c r="AE468" s="105"/>
      <c r="AG468" s="105"/>
      <c r="AH468" s="105">
        <v>55</v>
      </c>
      <c r="AI468" s="105">
        <f t="shared" si="102"/>
        <v>635</v>
      </c>
    </row>
    <row r="469" spans="1:35" hidden="1" x14ac:dyDescent="0.2">
      <c r="A469" s="105"/>
      <c r="B469" s="105">
        <v>14</v>
      </c>
      <c r="D469" s="125"/>
      <c r="E469" s="111">
        <v>84</v>
      </c>
      <c r="F469" s="111">
        <f t="shared" si="105"/>
        <v>376</v>
      </c>
      <c r="H469" s="105"/>
      <c r="I469" s="105"/>
      <c r="J469" s="111"/>
      <c r="L469" s="105"/>
      <c r="M469" s="105"/>
      <c r="N469" s="107"/>
      <c r="Q469" s="105"/>
      <c r="R469" s="105"/>
      <c r="S469" s="111"/>
      <c r="U469" s="105"/>
      <c r="V469" s="105"/>
      <c r="W469" s="111"/>
      <c r="Y469" s="105"/>
      <c r="Z469" s="105"/>
      <c r="AA469" s="111"/>
      <c r="AC469" s="105"/>
      <c r="AD469" s="105"/>
      <c r="AE469" s="105"/>
      <c r="AG469" s="105"/>
      <c r="AH469" s="105">
        <v>55</v>
      </c>
      <c r="AI469" s="105">
        <f t="shared" si="102"/>
        <v>690</v>
      </c>
    </row>
    <row r="470" spans="1:35" hidden="1" x14ac:dyDescent="0.2">
      <c r="A470" s="105"/>
      <c r="B470" s="105">
        <v>15</v>
      </c>
      <c r="D470" s="127"/>
      <c r="E470" s="111">
        <v>84</v>
      </c>
      <c r="F470" s="111">
        <f t="shared" si="105"/>
        <v>460</v>
      </c>
      <c r="H470" s="105"/>
      <c r="I470" s="105"/>
      <c r="J470" s="111"/>
      <c r="L470" s="105"/>
      <c r="M470" s="105"/>
      <c r="N470" s="105"/>
      <c r="Q470" s="105"/>
      <c r="R470" s="105"/>
      <c r="S470" s="111"/>
      <c r="U470" s="105"/>
      <c r="V470" s="105"/>
      <c r="W470" s="111"/>
      <c r="Y470" s="105"/>
      <c r="Z470" s="105"/>
      <c r="AA470" s="111"/>
      <c r="AC470" s="105"/>
      <c r="AD470" s="105"/>
      <c r="AE470" s="105"/>
      <c r="AG470" s="105"/>
      <c r="AH470" s="105">
        <v>55</v>
      </c>
      <c r="AI470" s="105">
        <f t="shared" si="102"/>
        <v>745</v>
      </c>
    </row>
    <row r="471" spans="1:35" hidden="1" x14ac:dyDescent="0.2">
      <c r="A471" s="105"/>
      <c r="B471" s="105">
        <v>16</v>
      </c>
      <c r="D471" s="127"/>
      <c r="E471" s="111">
        <v>84</v>
      </c>
      <c r="F471" s="128">
        <f t="shared" si="105"/>
        <v>544</v>
      </c>
      <c r="H471" s="105"/>
      <c r="I471" s="105"/>
      <c r="J471" s="111"/>
      <c r="L471" s="105"/>
      <c r="M471" s="105"/>
      <c r="N471" s="105"/>
      <c r="Q471" s="105"/>
      <c r="R471" s="105"/>
      <c r="S471" s="111"/>
      <c r="U471" s="105"/>
      <c r="V471" s="105"/>
      <c r="W471" s="111"/>
      <c r="Y471" s="105"/>
      <c r="Z471" s="105"/>
      <c r="AA471" s="111"/>
      <c r="AC471" s="105"/>
      <c r="AD471" s="105"/>
      <c r="AE471" s="105"/>
      <c r="AG471" s="105"/>
      <c r="AH471" s="105">
        <v>55</v>
      </c>
      <c r="AI471" s="105">
        <f t="shared" si="102"/>
        <v>800</v>
      </c>
    </row>
    <row r="472" spans="1:35" hidden="1" x14ac:dyDescent="0.2">
      <c r="A472" s="105"/>
      <c r="B472" s="105">
        <v>17</v>
      </c>
      <c r="D472" s="127"/>
      <c r="E472" s="111"/>
      <c r="F472" s="111"/>
      <c r="H472" s="105"/>
      <c r="I472" s="105"/>
      <c r="J472" s="111"/>
      <c r="L472" s="105"/>
      <c r="M472" s="105"/>
      <c r="N472" s="111"/>
      <c r="Q472" s="105"/>
      <c r="R472" s="105"/>
      <c r="S472" s="111"/>
      <c r="U472" s="105"/>
      <c r="V472" s="105"/>
      <c r="W472" s="105"/>
      <c r="Y472" s="105"/>
      <c r="Z472" s="105"/>
      <c r="AA472" s="111"/>
      <c r="AC472" s="105"/>
      <c r="AD472" s="105"/>
      <c r="AE472" s="105"/>
      <c r="AG472" s="105"/>
      <c r="AH472" s="105"/>
      <c r="AI472" s="105"/>
    </row>
    <row r="473" spans="1:35" hidden="1" x14ac:dyDescent="0.2">
      <c r="A473" s="105"/>
      <c r="B473" s="105">
        <v>18</v>
      </c>
      <c r="D473" s="127"/>
      <c r="E473" s="111"/>
      <c r="F473" s="111"/>
      <c r="H473" s="105"/>
      <c r="I473" s="105"/>
      <c r="J473" s="128"/>
      <c r="K473" s="100"/>
      <c r="L473" s="105"/>
      <c r="M473" s="105"/>
      <c r="N473" s="128"/>
      <c r="Q473" s="105"/>
      <c r="R473" s="105"/>
      <c r="S473" s="111"/>
      <c r="U473" s="105"/>
      <c r="V473" s="105"/>
      <c r="W473" s="111"/>
      <c r="Y473" s="105"/>
      <c r="Z473" s="105"/>
      <c r="AA473" s="111"/>
      <c r="AC473" s="105"/>
      <c r="AD473" s="105"/>
      <c r="AE473" s="105"/>
      <c r="AG473" s="105"/>
      <c r="AH473" s="105"/>
      <c r="AI473" s="111"/>
    </row>
    <row r="474" spans="1:35" hidden="1" x14ac:dyDescent="0.2">
      <c r="A474" s="105"/>
      <c r="B474" s="105">
        <v>19</v>
      </c>
      <c r="D474" s="127"/>
      <c r="E474" s="111"/>
      <c r="F474" s="111"/>
      <c r="H474" s="105"/>
      <c r="I474" s="105"/>
      <c r="J474" s="111"/>
      <c r="L474" s="105"/>
      <c r="M474" s="105"/>
      <c r="N474" s="111"/>
      <c r="Q474" s="105"/>
      <c r="R474" s="105"/>
      <c r="S474" s="111"/>
      <c r="U474" s="105"/>
      <c r="V474" s="105"/>
      <c r="W474" s="111"/>
      <c r="Y474" s="105"/>
      <c r="Z474" s="105"/>
      <c r="AA474" s="111"/>
      <c r="AC474" s="105" t="s">
        <v>264</v>
      </c>
      <c r="AD474" s="105">
        <v>50</v>
      </c>
      <c r="AE474" s="105">
        <f>AD474</f>
        <v>50</v>
      </c>
      <c r="AG474" s="105"/>
      <c r="AH474" s="105"/>
      <c r="AI474" s="111"/>
    </row>
    <row r="475" spans="1:35" hidden="1" x14ac:dyDescent="0.2">
      <c r="A475" s="105"/>
      <c r="B475" s="105">
        <v>20</v>
      </c>
      <c r="D475" s="127"/>
      <c r="E475" s="111"/>
      <c r="F475" s="111"/>
      <c r="G475" s="138"/>
      <c r="H475" s="105"/>
      <c r="I475" s="105"/>
      <c r="J475" s="128"/>
      <c r="K475" s="100"/>
      <c r="L475" s="105"/>
      <c r="M475" s="105"/>
      <c r="N475" s="111"/>
      <c r="Q475" s="105"/>
      <c r="R475" s="105"/>
      <c r="S475" s="111"/>
      <c r="U475" s="105"/>
      <c r="V475" s="105"/>
      <c r="W475" s="111"/>
      <c r="Y475" s="105"/>
      <c r="Z475" s="105"/>
      <c r="AA475" s="111"/>
      <c r="AC475" s="105"/>
      <c r="AD475" s="105">
        <v>50</v>
      </c>
      <c r="AE475" s="105">
        <f>AD475+AE474</f>
        <v>100</v>
      </c>
      <c r="AG475" s="105"/>
      <c r="AH475" s="105"/>
      <c r="AI475" s="111"/>
    </row>
    <row r="476" spans="1:35" hidden="1" x14ac:dyDescent="0.2">
      <c r="A476" s="105"/>
      <c r="B476" s="105">
        <v>21</v>
      </c>
      <c r="D476" s="127"/>
      <c r="E476" s="111"/>
      <c r="F476" s="111"/>
      <c r="G476" s="138"/>
      <c r="H476" s="105"/>
      <c r="I476" s="105"/>
      <c r="J476" s="111"/>
      <c r="L476" s="105"/>
      <c r="M476" s="105"/>
      <c r="N476" s="111"/>
      <c r="Q476" s="105"/>
      <c r="R476" s="105"/>
      <c r="S476" s="111"/>
      <c r="U476" s="105"/>
      <c r="V476" s="105"/>
      <c r="W476" s="111"/>
      <c r="Y476" s="105"/>
      <c r="Z476" s="105"/>
      <c r="AA476" s="111"/>
      <c r="AC476" s="105"/>
      <c r="AD476" s="105">
        <v>50</v>
      </c>
      <c r="AE476" s="105">
        <f>AD476+AE475</f>
        <v>150</v>
      </c>
      <c r="AG476" s="105"/>
      <c r="AH476" s="105"/>
      <c r="AI476" s="105"/>
    </row>
    <row r="477" spans="1:35" hidden="1" x14ac:dyDescent="0.2">
      <c r="A477" s="105"/>
      <c r="B477" s="105">
        <v>22</v>
      </c>
      <c r="D477" s="127"/>
      <c r="E477" s="111"/>
      <c r="F477" s="111"/>
      <c r="H477" s="105"/>
      <c r="I477" s="105"/>
      <c r="J477" s="111"/>
      <c r="L477" s="105"/>
      <c r="M477" s="105"/>
      <c r="N477" s="111"/>
      <c r="Q477" s="105"/>
      <c r="R477" s="105"/>
      <c r="S477" s="111"/>
      <c r="U477" s="105"/>
      <c r="V477" s="105"/>
      <c r="W477" s="111"/>
      <c r="Y477" s="105"/>
      <c r="Z477" s="105"/>
      <c r="AA477" s="111"/>
      <c r="AC477" s="105"/>
      <c r="AD477" s="105">
        <v>50</v>
      </c>
      <c r="AE477" s="105">
        <f>AD477+AE476</f>
        <v>200</v>
      </c>
      <c r="AG477" s="105"/>
      <c r="AH477" s="105"/>
      <c r="AI477" s="105"/>
    </row>
    <row r="478" spans="1:35" hidden="1" x14ac:dyDescent="0.2">
      <c r="A478" s="105"/>
      <c r="B478" s="105">
        <v>23</v>
      </c>
      <c r="D478" s="127"/>
      <c r="E478" s="111"/>
      <c r="F478" s="111"/>
      <c r="H478" s="105"/>
      <c r="I478" s="105"/>
      <c r="J478" s="111"/>
      <c r="L478" s="105"/>
      <c r="M478" s="105"/>
      <c r="N478" s="111"/>
      <c r="Q478" s="105"/>
      <c r="R478" s="105"/>
      <c r="S478" s="111"/>
      <c r="U478" s="105"/>
      <c r="V478" s="105"/>
      <c r="W478" s="111"/>
      <c r="Y478" s="105"/>
      <c r="Z478" s="105"/>
      <c r="AA478" s="111"/>
      <c r="AC478" s="105"/>
      <c r="AD478" s="105">
        <v>50</v>
      </c>
      <c r="AE478" s="105">
        <f>AD478+AE477</f>
        <v>250</v>
      </c>
      <c r="AG478" s="105"/>
      <c r="AH478" s="105"/>
      <c r="AI478" s="105"/>
    </row>
    <row r="479" spans="1:35" hidden="1" x14ac:dyDescent="0.2">
      <c r="A479" s="105" t="s">
        <v>183</v>
      </c>
      <c r="B479" s="105">
        <v>24</v>
      </c>
      <c r="D479" s="127"/>
      <c r="E479" s="111"/>
      <c r="F479" s="111"/>
      <c r="H479" s="105"/>
      <c r="I479" s="105"/>
      <c r="J479" s="111"/>
      <c r="L479" s="105"/>
      <c r="M479" s="105"/>
      <c r="N479" s="111"/>
      <c r="Q479" s="105"/>
      <c r="R479" s="105"/>
      <c r="S479" s="111"/>
      <c r="U479" s="105"/>
      <c r="V479" s="105"/>
      <c r="W479" s="111"/>
      <c r="Y479" s="105"/>
      <c r="Z479" s="105"/>
      <c r="AA479" s="111"/>
      <c r="AC479" s="105"/>
      <c r="AD479" s="105">
        <v>50</v>
      </c>
      <c r="AE479" s="105">
        <f>AD479+AE478</f>
        <v>300</v>
      </c>
      <c r="AG479" s="105"/>
      <c r="AH479" s="105"/>
      <c r="AI479" s="105"/>
    </row>
    <row r="480" spans="1:35" hidden="1" x14ac:dyDescent="0.2">
      <c r="A480" s="105"/>
      <c r="B480" s="105">
        <v>25</v>
      </c>
      <c r="D480" s="127"/>
      <c r="E480" s="111"/>
      <c r="F480" s="111"/>
      <c r="H480" s="105" t="s">
        <v>17</v>
      </c>
      <c r="I480" s="111">
        <f>44.262+17.273</f>
        <v>61.534999999999997</v>
      </c>
      <c r="J480" s="111">
        <f>I480</f>
        <v>61.534999999999997</v>
      </c>
      <c r="L480" s="105"/>
      <c r="M480" s="105"/>
      <c r="N480" s="111"/>
      <c r="Q480" s="105"/>
      <c r="R480" s="105"/>
      <c r="S480" s="111"/>
      <c r="U480" s="105"/>
      <c r="V480" s="105"/>
      <c r="W480" s="111"/>
      <c r="Y480" s="105"/>
      <c r="Z480" s="105"/>
      <c r="AA480" s="111"/>
      <c r="AC480" s="105"/>
      <c r="AD480" s="105"/>
      <c r="AE480" s="105"/>
      <c r="AG480" s="105"/>
      <c r="AH480" s="105"/>
      <c r="AI480" s="105"/>
    </row>
    <row r="481" spans="1:35" hidden="1" x14ac:dyDescent="0.2">
      <c r="A481" s="105"/>
      <c r="B481" s="105">
        <v>26</v>
      </c>
      <c r="D481" s="127" t="s">
        <v>231</v>
      </c>
      <c r="E481" s="111">
        <v>100</v>
      </c>
      <c r="F481" s="111">
        <f>E481</f>
        <v>100</v>
      </c>
      <c r="H481" s="105"/>
      <c r="I481" s="111">
        <f>7.872+116.041</f>
        <v>123.913</v>
      </c>
      <c r="J481" s="111">
        <f t="shared" ref="J481:J486" si="106">I481+J480</f>
        <v>185.44799999999998</v>
      </c>
      <c r="L481" s="105"/>
      <c r="M481" s="105"/>
      <c r="N481" s="111"/>
      <c r="Q481" s="105"/>
      <c r="R481" s="105"/>
      <c r="S481" s="111"/>
      <c r="U481" s="105"/>
      <c r="V481" s="105"/>
      <c r="W481" s="111"/>
      <c r="Y481" s="105"/>
      <c r="Z481" s="105"/>
      <c r="AA481" s="111"/>
      <c r="AC481" s="105"/>
      <c r="AD481" s="105"/>
      <c r="AE481" s="105"/>
      <c r="AG481" s="105"/>
      <c r="AH481" s="105"/>
      <c r="AI481" s="105"/>
    </row>
    <row r="482" spans="1:35" hidden="1" x14ac:dyDescent="0.2">
      <c r="A482" s="105"/>
      <c r="B482" s="105">
        <v>27</v>
      </c>
      <c r="D482" s="127"/>
      <c r="E482" s="111">
        <v>100</v>
      </c>
      <c r="F482" s="111">
        <f>E482+F481</f>
        <v>200</v>
      </c>
      <c r="H482" s="105"/>
      <c r="I482" s="111">
        <v>160</v>
      </c>
      <c r="J482" s="111">
        <f t="shared" si="106"/>
        <v>345.44799999999998</v>
      </c>
      <c r="L482" s="105"/>
      <c r="M482" s="105"/>
      <c r="N482" s="111"/>
      <c r="Q482" s="105"/>
      <c r="R482" s="105"/>
      <c r="S482" s="111"/>
      <c r="U482" s="105"/>
      <c r="V482" s="105"/>
      <c r="W482" s="111"/>
      <c r="Y482" s="105"/>
      <c r="Z482" s="105"/>
      <c r="AA482" s="111"/>
      <c r="AC482" s="105"/>
      <c r="AD482" s="105"/>
      <c r="AE482" s="111"/>
      <c r="AG482" s="105"/>
      <c r="AH482" s="105"/>
      <c r="AI482" s="105"/>
    </row>
    <row r="483" spans="1:35" hidden="1" x14ac:dyDescent="0.2">
      <c r="A483" s="105"/>
      <c r="B483" s="105">
        <v>28</v>
      </c>
      <c r="D483" s="127"/>
      <c r="E483" s="111">
        <v>100</v>
      </c>
      <c r="F483" s="111">
        <f>E483+F482</f>
        <v>300</v>
      </c>
      <c r="H483" s="105"/>
      <c r="I483" s="105">
        <v>160</v>
      </c>
      <c r="J483" s="111">
        <f t="shared" si="106"/>
        <v>505.44799999999998</v>
      </c>
      <c r="L483" s="105"/>
      <c r="M483" s="105"/>
      <c r="N483" s="111"/>
      <c r="Q483" s="105"/>
      <c r="R483" s="105"/>
      <c r="S483" s="111"/>
      <c r="U483" s="105"/>
      <c r="V483" s="105"/>
      <c r="W483" s="111"/>
      <c r="Y483" s="105"/>
      <c r="Z483" s="105"/>
      <c r="AA483" s="111"/>
      <c r="AC483" s="105"/>
      <c r="AD483" s="105"/>
      <c r="AE483" s="111"/>
      <c r="AG483" s="105"/>
      <c r="AH483" s="105"/>
      <c r="AI483" s="111"/>
    </row>
    <row r="484" spans="1:35" hidden="1" x14ac:dyDescent="0.2">
      <c r="A484" s="105"/>
      <c r="B484" s="105">
        <v>29</v>
      </c>
      <c r="D484" s="125"/>
      <c r="E484" s="111">
        <v>100</v>
      </c>
      <c r="F484" s="111">
        <f>E484+F483</f>
        <v>400</v>
      </c>
      <c r="H484" s="105"/>
      <c r="I484" s="105">
        <v>160</v>
      </c>
      <c r="J484" s="111">
        <f t="shared" si="106"/>
        <v>665.44799999999998</v>
      </c>
      <c r="L484" s="105"/>
      <c r="M484" s="105"/>
      <c r="N484" s="128"/>
      <c r="Q484" s="105"/>
      <c r="R484" s="105"/>
      <c r="S484" s="111"/>
      <c r="U484" s="105"/>
      <c r="V484" s="105"/>
      <c r="W484" s="111"/>
      <c r="Y484" s="105"/>
      <c r="Z484" s="105"/>
      <c r="AA484" s="111"/>
      <c r="AC484" s="105"/>
      <c r="AD484" s="105"/>
      <c r="AE484" s="105"/>
      <c r="AG484" s="105"/>
      <c r="AH484" s="105"/>
      <c r="AI484" s="105"/>
    </row>
    <row r="485" spans="1:35" hidden="1" x14ac:dyDescent="0.2">
      <c r="A485" s="105"/>
      <c r="B485" s="105">
        <v>30</v>
      </c>
      <c r="D485" s="127"/>
      <c r="E485" s="111">
        <v>100</v>
      </c>
      <c r="F485" s="111">
        <f>E485+F484</f>
        <v>500</v>
      </c>
      <c r="H485" s="105"/>
      <c r="I485" s="105">
        <v>160</v>
      </c>
      <c r="J485" s="111">
        <f t="shared" si="106"/>
        <v>825.44799999999998</v>
      </c>
      <c r="L485" s="105"/>
      <c r="M485" s="105"/>
      <c r="N485" s="111"/>
      <c r="Q485" s="105"/>
      <c r="R485" s="105"/>
      <c r="S485" s="111"/>
      <c r="U485" s="105"/>
      <c r="V485" s="105"/>
      <c r="W485" s="111"/>
      <c r="Y485" s="105"/>
      <c r="Z485" s="105"/>
      <c r="AA485" s="105"/>
      <c r="AC485" s="105"/>
      <c r="AD485" s="105"/>
      <c r="AE485" s="105"/>
      <c r="AG485" s="105"/>
      <c r="AH485" s="105"/>
      <c r="AI485" s="107"/>
    </row>
    <row r="486" spans="1:35" hidden="1" x14ac:dyDescent="0.2">
      <c r="A486" s="105"/>
      <c r="B486" s="105">
        <v>31</v>
      </c>
      <c r="D486" s="127"/>
      <c r="E486" s="111">
        <v>100</v>
      </c>
      <c r="F486" s="128">
        <f>E486+F485</f>
        <v>600</v>
      </c>
      <c r="H486" s="105"/>
      <c r="I486" s="105">
        <v>160</v>
      </c>
      <c r="J486" s="111">
        <f t="shared" si="106"/>
        <v>985.44799999999998</v>
      </c>
      <c r="L486" s="105"/>
      <c r="M486" s="105"/>
      <c r="N486" s="111"/>
      <c r="Q486" s="105"/>
      <c r="R486" s="105"/>
      <c r="S486" s="111"/>
      <c r="U486" s="105"/>
      <c r="V486" s="105"/>
      <c r="W486" s="111"/>
      <c r="Y486" s="105"/>
      <c r="Z486" s="105"/>
      <c r="AA486" s="105"/>
      <c r="AC486" s="105"/>
      <c r="AD486" s="105"/>
      <c r="AE486" s="105"/>
      <c r="AG486" s="105"/>
      <c r="AH486" s="105"/>
      <c r="AI486" s="107"/>
    </row>
    <row r="487" spans="1:35" hidden="1" x14ac:dyDescent="0.2">
      <c r="C487" s="103"/>
      <c r="E487" s="103"/>
      <c r="G487" s="103"/>
      <c r="K487" s="103"/>
    </row>
    <row r="488" spans="1:35" hidden="1" x14ac:dyDescent="0.2">
      <c r="A488" s="104" t="s">
        <v>184</v>
      </c>
      <c r="B488" s="105">
        <v>1</v>
      </c>
      <c r="D488" s="127" t="s">
        <v>265</v>
      </c>
      <c r="E488" s="111">
        <v>35</v>
      </c>
      <c r="F488" s="111">
        <f>E488</f>
        <v>35</v>
      </c>
      <c r="H488" s="105"/>
      <c r="I488" s="105"/>
      <c r="J488" s="111"/>
      <c r="L488" s="105"/>
      <c r="M488" s="105"/>
      <c r="N488" s="111"/>
      <c r="Q488" s="105" t="s">
        <v>208</v>
      </c>
      <c r="R488" s="105">
        <v>40</v>
      </c>
      <c r="S488" s="111">
        <f t="shared" ref="S488:S501" si="107">R488+S487</f>
        <v>40</v>
      </c>
      <c r="U488" s="105" t="s">
        <v>42</v>
      </c>
      <c r="V488" s="105">
        <v>20</v>
      </c>
      <c r="W488" s="111">
        <f>V488+W487</f>
        <v>20</v>
      </c>
      <c r="X488" s="124"/>
      <c r="Y488" s="105" t="s">
        <v>165</v>
      </c>
      <c r="Z488" s="105">
        <v>17</v>
      </c>
      <c r="AA488" s="111">
        <f>Z488+AA487</f>
        <v>17</v>
      </c>
      <c r="AB488" s="124"/>
      <c r="AC488" s="105"/>
      <c r="AD488" s="105"/>
      <c r="AE488" s="105"/>
      <c r="AG488" s="105"/>
      <c r="AH488" s="105"/>
      <c r="AI488" s="105"/>
    </row>
    <row r="489" spans="1:35" hidden="1" x14ac:dyDescent="0.2">
      <c r="A489" s="104"/>
      <c r="B489" s="105">
        <v>2</v>
      </c>
      <c r="D489" s="127"/>
      <c r="E489" s="111">
        <v>100</v>
      </c>
      <c r="F489" s="111">
        <f>E489+F488</f>
        <v>135</v>
      </c>
      <c r="H489" s="105" t="s">
        <v>148</v>
      </c>
      <c r="I489" s="105">
        <v>100</v>
      </c>
      <c r="J489" s="111">
        <f>I489</f>
        <v>100</v>
      </c>
      <c r="K489" s="124" t="s">
        <v>18</v>
      </c>
      <c r="L489" s="105"/>
      <c r="M489" s="105"/>
      <c r="N489" s="111"/>
      <c r="Q489" s="105"/>
      <c r="R489" s="105">
        <v>40</v>
      </c>
      <c r="S489" s="111">
        <f t="shared" si="107"/>
        <v>80</v>
      </c>
      <c r="U489" s="105"/>
      <c r="V489" s="105">
        <v>20</v>
      </c>
      <c r="W489" s="111">
        <f>V489+W488</f>
        <v>40</v>
      </c>
      <c r="X489" s="124"/>
      <c r="Y489" s="105"/>
      <c r="Z489" s="105">
        <v>17</v>
      </c>
      <c r="AA489" s="111">
        <f>Z489+AA488</f>
        <v>34</v>
      </c>
      <c r="AB489" s="124"/>
      <c r="AC489" s="105"/>
      <c r="AD489" s="105"/>
      <c r="AE489" s="105"/>
      <c r="AG489" s="105"/>
      <c r="AH489" s="105"/>
      <c r="AI489" s="105"/>
    </row>
    <row r="490" spans="1:35" hidden="1" x14ac:dyDescent="0.2">
      <c r="A490" s="106"/>
      <c r="B490" s="105">
        <v>3</v>
      </c>
      <c r="D490" s="127"/>
      <c r="E490" s="111">
        <v>100</v>
      </c>
      <c r="F490" s="128">
        <f>E490+F489</f>
        <v>235</v>
      </c>
      <c r="H490" s="105"/>
      <c r="I490" s="105">
        <v>180</v>
      </c>
      <c r="J490" s="111">
        <f>I490+J489</f>
        <v>280</v>
      </c>
      <c r="L490" s="105"/>
      <c r="M490" s="105"/>
      <c r="N490" s="111"/>
      <c r="Q490" s="105"/>
      <c r="R490" s="105">
        <v>40</v>
      </c>
      <c r="S490" s="111">
        <f t="shared" si="107"/>
        <v>120</v>
      </c>
      <c r="U490" s="105"/>
      <c r="V490" s="105">
        <v>20</v>
      </c>
      <c r="W490" s="111">
        <f>V490+W489</f>
        <v>60</v>
      </c>
      <c r="X490" s="124"/>
      <c r="Y490" s="105"/>
      <c r="Z490" s="105">
        <v>17</v>
      </c>
      <c r="AA490" s="111">
        <f>Z490+AA489</f>
        <v>51</v>
      </c>
      <c r="AB490" s="124"/>
      <c r="AC490" s="105"/>
      <c r="AD490" s="105"/>
      <c r="AE490" s="105"/>
      <c r="AG490" s="105"/>
      <c r="AH490" s="105"/>
      <c r="AI490" s="105"/>
    </row>
    <row r="491" spans="1:35" hidden="1" x14ac:dyDescent="0.2">
      <c r="A491" s="106"/>
      <c r="B491" s="105">
        <v>4</v>
      </c>
      <c r="D491" s="125"/>
      <c r="E491" s="111"/>
      <c r="F491" s="128"/>
      <c r="H491" s="105"/>
      <c r="I491" s="105">
        <v>180</v>
      </c>
      <c r="J491" s="111">
        <f>I491+J490</f>
        <v>460</v>
      </c>
      <c r="L491" s="105"/>
      <c r="M491" s="105"/>
      <c r="N491" s="128"/>
      <c r="Q491" s="105"/>
      <c r="R491" s="105">
        <v>40</v>
      </c>
      <c r="S491" s="111">
        <f t="shared" si="107"/>
        <v>160</v>
      </c>
      <c r="U491" s="105"/>
      <c r="V491" s="105"/>
      <c r="W491" s="111"/>
      <c r="X491" s="124"/>
      <c r="Y491" s="105"/>
      <c r="Z491" s="105">
        <v>17</v>
      </c>
      <c r="AA491" s="111">
        <f>Z491+AA490</f>
        <v>68</v>
      </c>
      <c r="AB491" s="124"/>
      <c r="AC491" s="105"/>
      <c r="AD491" s="105"/>
      <c r="AE491" s="105"/>
      <c r="AG491" s="105"/>
      <c r="AH491" s="105"/>
      <c r="AI491" s="105"/>
    </row>
    <row r="492" spans="1:35" hidden="1" x14ac:dyDescent="0.2">
      <c r="A492" s="106"/>
      <c r="B492" s="105">
        <v>5</v>
      </c>
      <c r="D492" s="127" t="s">
        <v>45</v>
      </c>
      <c r="E492" s="111">
        <v>84</v>
      </c>
      <c r="F492" s="111">
        <f>E492</f>
        <v>84</v>
      </c>
      <c r="H492" s="105"/>
      <c r="I492" s="105">
        <v>40</v>
      </c>
      <c r="J492" s="128">
        <f>I492+J491</f>
        <v>500</v>
      </c>
      <c r="L492" s="105"/>
      <c r="M492" s="105"/>
      <c r="N492" s="128"/>
      <c r="Q492" s="105"/>
      <c r="R492" s="105">
        <v>40</v>
      </c>
      <c r="S492" s="111">
        <f t="shared" si="107"/>
        <v>200</v>
      </c>
      <c r="U492" s="105" t="s">
        <v>266</v>
      </c>
      <c r="V492" s="105">
        <v>20</v>
      </c>
      <c r="W492" s="111">
        <f>V492+W491</f>
        <v>20</v>
      </c>
      <c r="X492" s="124"/>
      <c r="Y492" s="105"/>
      <c r="Z492" s="105">
        <v>17</v>
      </c>
      <c r="AA492" s="111">
        <f>Z492+AA491</f>
        <v>85</v>
      </c>
      <c r="AB492" s="124"/>
      <c r="AC492" s="105" t="s">
        <v>267</v>
      </c>
      <c r="AD492" s="105">
        <v>70</v>
      </c>
      <c r="AE492" s="105">
        <f>AD492</f>
        <v>70</v>
      </c>
      <c r="AG492" s="105" t="s">
        <v>52</v>
      </c>
      <c r="AH492" s="105">
        <v>35</v>
      </c>
      <c r="AI492" s="105">
        <f>AH492+AI491</f>
        <v>35</v>
      </c>
    </row>
    <row r="493" spans="1:35" hidden="1" x14ac:dyDescent="0.2">
      <c r="A493" s="106"/>
      <c r="B493" s="105">
        <v>6</v>
      </c>
      <c r="D493" s="127"/>
      <c r="E493" s="111">
        <v>84</v>
      </c>
      <c r="F493" s="111">
        <f>E493+F492</f>
        <v>168</v>
      </c>
      <c r="H493" s="105"/>
      <c r="I493" s="105"/>
      <c r="J493" s="111"/>
      <c r="K493" s="138"/>
      <c r="L493" s="105"/>
      <c r="M493" s="105"/>
      <c r="N493" s="128"/>
      <c r="Q493" s="105"/>
      <c r="R493" s="105">
        <v>40</v>
      </c>
      <c r="S493" s="111">
        <f t="shared" si="107"/>
        <v>240</v>
      </c>
      <c r="U493" s="105"/>
      <c r="V493" s="105">
        <v>20</v>
      </c>
      <c r="W493" s="111">
        <f>V493+W492</f>
        <v>40</v>
      </c>
      <c r="X493" s="124"/>
      <c r="Y493" s="105"/>
      <c r="Z493" s="105"/>
      <c r="AA493" s="111"/>
      <c r="AB493" s="124"/>
      <c r="AC493" s="105"/>
      <c r="AD493" s="105"/>
      <c r="AE493" s="105"/>
      <c r="AG493" s="105"/>
      <c r="AH493" s="105">
        <v>55</v>
      </c>
      <c r="AI493" s="105">
        <f>AH493+AI492</f>
        <v>90</v>
      </c>
    </row>
    <row r="494" spans="1:35" hidden="1" x14ac:dyDescent="0.2">
      <c r="A494" s="106"/>
      <c r="B494" s="105">
        <v>7</v>
      </c>
      <c r="D494" s="127"/>
      <c r="E494" s="111">
        <v>84</v>
      </c>
      <c r="F494" s="111">
        <f>E494+F493</f>
        <v>252</v>
      </c>
      <c r="H494" s="105" t="s">
        <v>17</v>
      </c>
      <c r="I494" s="105">
        <v>100</v>
      </c>
      <c r="J494" s="111">
        <f>I494</f>
        <v>100</v>
      </c>
      <c r="L494" s="105"/>
      <c r="M494" s="105"/>
      <c r="N494" s="105"/>
      <c r="Q494" s="105"/>
      <c r="R494" s="105">
        <v>40</v>
      </c>
      <c r="S494" s="111">
        <f t="shared" si="107"/>
        <v>280</v>
      </c>
      <c r="U494" s="105"/>
      <c r="V494" s="105">
        <v>20</v>
      </c>
      <c r="W494" s="111">
        <f>V494+W493</f>
        <v>60</v>
      </c>
      <c r="X494" s="124"/>
      <c r="Y494" s="105" t="s">
        <v>219</v>
      </c>
      <c r="Z494" s="105">
        <v>19</v>
      </c>
      <c r="AA494" s="111">
        <f t="shared" ref="AA494:AA509" si="108">Z494+AA493</f>
        <v>19</v>
      </c>
      <c r="AB494" s="124"/>
      <c r="AC494" s="105"/>
      <c r="AD494" s="105"/>
      <c r="AE494" s="105"/>
      <c r="AG494" s="105"/>
      <c r="AH494" s="105">
        <v>55</v>
      </c>
      <c r="AI494" s="107">
        <f>AH494+AI493</f>
        <v>145</v>
      </c>
    </row>
    <row r="495" spans="1:35" hidden="1" x14ac:dyDescent="0.2">
      <c r="A495" s="106"/>
      <c r="B495" s="105">
        <v>8</v>
      </c>
      <c r="D495" s="127"/>
      <c r="E495" s="111">
        <v>84</v>
      </c>
      <c r="F495" s="111">
        <f>E495+F494</f>
        <v>336</v>
      </c>
      <c r="H495" s="105"/>
      <c r="I495" s="105">
        <v>180</v>
      </c>
      <c r="J495" s="111">
        <f>I495+J494</f>
        <v>280</v>
      </c>
      <c r="L495" s="105"/>
      <c r="M495" s="105"/>
      <c r="N495" s="105"/>
      <c r="Q495" s="105"/>
      <c r="R495" s="105">
        <v>40</v>
      </c>
      <c r="S495" s="111">
        <f t="shared" si="107"/>
        <v>320</v>
      </c>
      <c r="U495" s="105"/>
      <c r="V495" s="105"/>
      <c r="W495" s="111"/>
      <c r="Y495" s="105"/>
      <c r="Z495" s="105">
        <v>19</v>
      </c>
      <c r="AA495" s="111">
        <f t="shared" si="108"/>
        <v>38</v>
      </c>
      <c r="AC495" s="105"/>
      <c r="AD495" s="105"/>
      <c r="AE495" s="105"/>
      <c r="AG495" s="105"/>
      <c r="AH495" s="105"/>
      <c r="AI495" s="105"/>
    </row>
    <row r="496" spans="1:35" hidden="1" x14ac:dyDescent="0.2">
      <c r="A496" s="105"/>
      <c r="B496" s="105">
        <v>9</v>
      </c>
      <c r="D496" s="127"/>
      <c r="E496" s="111">
        <v>84</v>
      </c>
      <c r="F496" s="111">
        <f>E496+F495</f>
        <v>420</v>
      </c>
      <c r="H496" s="105"/>
      <c r="I496" s="105">
        <v>180</v>
      </c>
      <c r="J496" s="128">
        <f>I496+J495</f>
        <v>460</v>
      </c>
      <c r="L496" s="105"/>
      <c r="M496" s="105"/>
      <c r="N496" s="105"/>
      <c r="Q496" s="105"/>
      <c r="R496" s="105">
        <v>40</v>
      </c>
      <c r="S496" s="111">
        <f t="shared" si="107"/>
        <v>360</v>
      </c>
      <c r="U496" s="105"/>
      <c r="V496" s="105"/>
      <c r="W496" s="111"/>
      <c r="Y496" s="105"/>
      <c r="Z496" s="105">
        <v>19</v>
      </c>
      <c r="AA496" s="111">
        <f t="shared" si="108"/>
        <v>57</v>
      </c>
      <c r="AC496" s="105"/>
      <c r="AD496" s="105"/>
      <c r="AE496" s="105"/>
      <c r="AG496" s="105"/>
      <c r="AH496" s="105"/>
      <c r="AI496" s="105"/>
    </row>
    <row r="497" spans="1:35" hidden="1" x14ac:dyDescent="0.2">
      <c r="A497" s="105"/>
      <c r="B497" s="105">
        <v>10</v>
      </c>
      <c r="D497" s="127"/>
      <c r="E497" s="111">
        <v>84</v>
      </c>
      <c r="F497" s="128">
        <f>E497+F496</f>
        <v>504</v>
      </c>
      <c r="H497" s="105"/>
      <c r="I497" s="105"/>
      <c r="J497" s="111"/>
      <c r="L497" s="105"/>
      <c r="M497" s="105"/>
      <c r="N497" s="105"/>
      <c r="Q497" s="105"/>
      <c r="R497" s="105">
        <v>40</v>
      </c>
      <c r="S497" s="111">
        <f t="shared" si="107"/>
        <v>400</v>
      </c>
      <c r="U497" s="105"/>
      <c r="V497" s="105"/>
      <c r="W497" s="111"/>
      <c r="Y497" s="105"/>
      <c r="Z497" s="105">
        <v>19</v>
      </c>
      <c r="AA497" s="111">
        <f t="shared" si="108"/>
        <v>76</v>
      </c>
      <c r="AC497" s="105"/>
      <c r="AD497" s="105"/>
      <c r="AE497" s="105"/>
      <c r="AG497" s="105"/>
      <c r="AH497" s="105"/>
      <c r="AI497" s="105"/>
    </row>
    <row r="498" spans="1:35" hidden="1" x14ac:dyDescent="0.2">
      <c r="A498" s="105"/>
      <c r="B498" s="105">
        <v>11</v>
      </c>
      <c r="D498" s="127"/>
      <c r="E498" s="111"/>
      <c r="F498" s="128"/>
      <c r="H498" s="105" t="s">
        <v>16</v>
      </c>
      <c r="I498" s="105">
        <v>100</v>
      </c>
      <c r="J498" s="111">
        <f>I498</f>
        <v>100</v>
      </c>
      <c r="K498" s="138"/>
      <c r="L498" s="105"/>
      <c r="M498" s="105"/>
      <c r="N498" s="105"/>
      <c r="Q498" s="105"/>
      <c r="R498" s="105">
        <v>40</v>
      </c>
      <c r="S498" s="111">
        <f t="shared" si="107"/>
        <v>440</v>
      </c>
      <c r="U498" s="105"/>
      <c r="V498" s="105"/>
      <c r="W498" s="111"/>
      <c r="Y498" s="105"/>
      <c r="Z498" s="105">
        <v>19</v>
      </c>
      <c r="AA498" s="111">
        <f t="shared" si="108"/>
        <v>95</v>
      </c>
      <c r="AC498" s="105"/>
      <c r="AD498" s="105"/>
      <c r="AE498" s="105"/>
      <c r="AG498" s="105"/>
      <c r="AH498" s="105"/>
      <c r="AI498" s="105"/>
    </row>
    <row r="499" spans="1:35" hidden="1" x14ac:dyDescent="0.2">
      <c r="A499" s="105"/>
      <c r="B499" s="105">
        <v>12</v>
      </c>
      <c r="D499" s="127" t="s">
        <v>263</v>
      </c>
      <c r="E499" s="111">
        <v>84</v>
      </c>
      <c r="F499" s="111">
        <f>E499</f>
        <v>84</v>
      </c>
      <c r="H499" s="105"/>
      <c r="I499" s="105">
        <v>150</v>
      </c>
      <c r="J499" s="111">
        <f>I499+J498</f>
        <v>250</v>
      </c>
      <c r="K499" s="138"/>
      <c r="L499" s="105"/>
      <c r="M499" s="105"/>
      <c r="N499" s="105"/>
      <c r="Q499" s="105"/>
      <c r="R499" s="105">
        <v>40</v>
      </c>
      <c r="S499" s="111">
        <f t="shared" si="107"/>
        <v>480</v>
      </c>
      <c r="U499" s="105"/>
      <c r="V499" s="105"/>
      <c r="W499" s="111"/>
      <c r="Y499" s="105"/>
      <c r="Z499" s="105">
        <v>19</v>
      </c>
      <c r="AA499" s="111">
        <f t="shared" si="108"/>
        <v>114</v>
      </c>
      <c r="AC499" s="105"/>
      <c r="AD499" s="105"/>
      <c r="AE499" s="105"/>
      <c r="AG499" s="105"/>
      <c r="AH499" s="105"/>
      <c r="AI499" s="105"/>
    </row>
    <row r="500" spans="1:35" hidden="1" x14ac:dyDescent="0.2">
      <c r="A500" s="105"/>
      <c r="B500" s="105">
        <v>13</v>
      </c>
      <c r="D500" s="127" t="s">
        <v>268</v>
      </c>
      <c r="E500" s="111">
        <v>84</v>
      </c>
      <c r="F500" s="111">
        <f>E500+F499</f>
        <v>168</v>
      </c>
      <c r="H500" s="105"/>
      <c r="I500" s="105">
        <v>150</v>
      </c>
      <c r="J500" s="111">
        <f>I500+J499</f>
        <v>400</v>
      </c>
      <c r="L500" s="105"/>
      <c r="M500" s="105"/>
      <c r="N500" s="107"/>
      <c r="Q500" s="105"/>
      <c r="R500" s="105">
        <v>40</v>
      </c>
      <c r="S500" s="111">
        <f t="shared" si="107"/>
        <v>520</v>
      </c>
      <c r="U500" s="105"/>
      <c r="V500" s="105"/>
      <c r="W500" s="111"/>
      <c r="Y500" s="105"/>
      <c r="Z500" s="105">
        <v>19</v>
      </c>
      <c r="AA500" s="111">
        <f t="shared" si="108"/>
        <v>133</v>
      </c>
      <c r="AC500" s="105"/>
      <c r="AD500" s="105"/>
      <c r="AE500" s="105"/>
      <c r="AG500" s="105"/>
      <c r="AH500" s="105"/>
      <c r="AI500" s="105"/>
    </row>
    <row r="501" spans="1:35" hidden="1" x14ac:dyDescent="0.2">
      <c r="A501" s="105"/>
      <c r="B501" s="105">
        <v>14</v>
      </c>
      <c r="D501" s="127"/>
      <c r="E501" s="111">
        <v>84</v>
      </c>
      <c r="F501" s="111">
        <f>E501+F500</f>
        <v>252</v>
      </c>
      <c r="H501" s="105"/>
      <c r="I501" s="105">
        <v>100</v>
      </c>
      <c r="J501" s="128">
        <f>I501+J500</f>
        <v>500</v>
      </c>
      <c r="L501" s="105"/>
      <c r="M501" s="105"/>
      <c r="N501" s="107"/>
      <c r="Q501" s="105"/>
      <c r="R501" s="105">
        <v>40</v>
      </c>
      <c r="S501" s="111">
        <f t="shared" si="107"/>
        <v>560</v>
      </c>
      <c r="U501" s="105"/>
      <c r="V501" s="105"/>
      <c r="W501" s="111"/>
      <c r="Y501" s="105"/>
      <c r="Z501" s="105">
        <v>19</v>
      </c>
      <c r="AA501" s="111">
        <f t="shared" si="108"/>
        <v>152</v>
      </c>
      <c r="AC501" s="105"/>
      <c r="AD501" s="105"/>
      <c r="AE501" s="105"/>
      <c r="AG501" s="105"/>
      <c r="AH501" s="105"/>
      <c r="AI501" s="105"/>
    </row>
    <row r="502" spans="1:35" hidden="1" x14ac:dyDescent="0.2">
      <c r="A502" s="105"/>
      <c r="B502" s="105">
        <v>15</v>
      </c>
      <c r="D502" s="127"/>
      <c r="E502" s="111">
        <v>84</v>
      </c>
      <c r="F502" s="111">
        <f>E502+F501</f>
        <v>336</v>
      </c>
      <c r="H502" s="105"/>
      <c r="I502" s="105"/>
      <c r="J502" s="111"/>
      <c r="L502" s="105"/>
      <c r="M502" s="105"/>
      <c r="N502" s="105"/>
      <c r="Q502" s="105"/>
      <c r="R502" s="105"/>
      <c r="S502" s="128"/>
      <c r="U502" s="105"/>
      <c r="V502" s="105"/>
      <c r="W502" s="111"/>
      <c r="Y502" s="105"/>
      <c r="Z502" s="105">
        <v>19</v>
      </c>
      <c r="AA502" s="111">
        <f t="shared" si="108"/>
        <v>171</v>
      </c>
      <c r="AC502" s="105"/>
      <c r="AD502" s="105"/>
      <c r="AE502" s="105"/>
      <c r="AG502" s="105"/>
      <c r="AH502" s="105"/>
      <c r="AI502" s="105"/>
    </row>
    <row r="503" spans="1:35" hidden="1" x14ac:dyDescent="0.2">
      <c r="A503" s="105"/>
      <c r="B503" s="105">
        <v>16</v>
      </c>
      <c r="D503" s="127"/>
      <c r="E503" s="111">
        <v>84</v>
      </c>
      <c r="F503" s="111">
        <f>E503+F502</f>
        <v>420</v>
      </c>
      <c r="H503" s="105"/>
      <c r="I503" s="105"/>
      <c r="J503" s="111"/>
      <c r="L503" s="105"/>
      <c r="M503" s="105"/>
      <c r="N503" s="105"/>
      <c r="Q503" s="105"/>
      <c r="R503" s="105"/>
      <c r="S503" s="111"/>
      <c r="U503" s="105"/>
      <c r="V503" s="105"/>
      <c r="W503" s="111"/>
      <c r="Y503" s="105"/>
      <c r="Z503" s="105">
        <v>19</v>
      </c>
      <c r="AA503" s="111">
        <f t="shared" si="108"/>
        <v>190</v>
      </c>
      <c r="AC503" s="105"/>
      <c r="AD503" s="105"/>
      <c r="AE503" s="105"/>
      <c r="AG503" s="105" t="s">
        <v>52</v>
      </c>
      <c r="AH503" s="105">
        <v>30</v>
      </c>
      <c r="AI503" s="105">
        <f t="shared" ref="AI503:AI518" si="109">AH503+AI502</f>
        <v>30</v>
      </c>
    </row>
    <row r="504" spans="1:35" hidden="1" x14ac:dyDescent="0.2">
      <c r="A504" s="105"/>
      <c r="B504" s="105">
        <v>17</v>
      </c>
      <c r="D504" s="127"/>
      <c r="E504" s="111">
        <v>80</v>
      </c>
      <c r="F504" s="111">
        <f>E504+F503</f>
        <v>500</v>
      </c>
      <c r="H504" s="105"/>
      <c r="I504" s="105"/>
      <c r="J504" s="111"/>
      <c r="L504" s="105"/>
      <c r="M504" s="105"/>
      <c r="N504" s="111"/>
      <c r="Q504" s="105"/>
      <c r="R504" s="105"/>
      <c r="S504" s="111"/>
      <c r="U504" s="105"/>
      <c r="V504" s="105"/>
      <c r="W504" s="105"/>
      <c r="Y504" s="105"/>
      <c r="Z504" s="105">
        <v>19</v>
      </c>
      <c r="AA504" s="111">
        <f t="shared" si="108"/>
        <v>209</v>
      </c>
      <c r="AC504" s="105"/>
      <c r="AD504" s="105"/>
      <c r="AE504" s="105"/>
      <c r="AG504" s="105"/>
      <c r="AH504" s="105">
        <v>55</v>
      </c>
      <c r="AI504" s="105">
        <f t="shared" si="109"/>
        <v>85</v>
      </c>
    </row>
    <row r="505" spans="1:35" hidden="1" x14ac:dyDescent="0.2">
      <c r="A505" s="105"/>
      <c r="B505" s="105">
        <v>18</v>
      </c>
      <c r="D505" s="127"/>
      <c r="E505" s="111"/>
      <c r="F505" s="111"/>
      <c r="H505" s="105"/>
      <c r="I505" s="105"/>
      <c r="J505" s="111"/>
      <c r="K505" s="100"/>
      <c r="L505" s="105"/>
      <c r="M505" s="105"/>
      <c r="N505" s="128"/>
      <c r="Q505" s="105"/>
      <c r="R505" s="105"/>
      <c r="S505" s="111"/>
      <c r="U505" s="105"/>
      <c r="V505" s="105"/>
      <c r="W505" s="111"/>
      <c r="Y505" s="105"/>
      <c r="Z505" s="105">
        <v>19</v>
      </c>
      <c r="AA505" s="111">
        <f t="shared" si="108"/>
        <v>228</v>
      </c>
      <c r="AC505" s="105" t="s">
        <v>222</v>
      </c>
      <c r="AD505" s="105">
        <v>50</v>
      </c>
      <c r="AE505" s="105">
        <f>AD505</f>
        <v>50</v>
      </c>
      <c r="AG505" s="105"/>
      <c r="AH505" s="105">
        <v>55</v>
      </c>
      <c r="AI505" s="105">
        <f t="shared" si="109"/>
        <v>140</v>
      </c>
    </row>
    <row r="506" spans="1:35" hidden="1" x14ac:dyDescent="0.2">
      <c r="A506" s="105"/>
      <c r="B506" s="105">
        <v>19</v>
      </c>
      <c r="D506" s="127"/>
      <c r="E506" s="111"/>
      <c r="F506" s="111"/>
      <c r="H506" s="105"/>
      <c r="I506" s="105"/>
      <c r="J506" s="111"/>
      <c r="L506" s="105"/>
      <c r="M506" s="105"/>
      <c r="N506" s="111"/>
      <c r="Q506" s="105"/>
      <c r="R506" s="105"/>
      <c r="S506" s="111"/>
      <c r="U506" s="105"/>
      <c r="V506" s="105"/>
      <c r="W506" s="111"/>
      <c r="Y506" s="105"/>
      <c r="Z506" s="105">
        <v>19</v>
      </c>
      <c r="AA506" s="111">
        <f t="shared" si="108"/>
        <v>247</v>
      </c>
      <c r="AC506" s="105"/>
      <c r="AD506" s="105">
        <v>50</v>
      </c>
      <c r="AE506" s="105">
        <f>AD506+AE505</f>
        <v>100</v>
      </c>
      <c r="AG506" s="105"/>
      <c r="AH506" s="105">
        <v>55</v>
      </c>
      <c r="AI506" s="105">
        <f t="shared" si="109"/>
        <v>195</v>
      </c>
    </row>
    <row r="507" spans="1:35" hidden="1" x14ac:dyDescent="0.2">
      <c r="A507" s="105"/>
      <c r="B507" s="105">
        <v>20</v>
      </c>
      <c r="D507" s="127"/>
      <c r="E507" s="111"/>
      <c r="F507" s="111"/>
      <c r="G507" s="138"/>
      <c r="H507" s="105"/>
      <c r="I507" s="105"/>
      <c r="J507" s="111"/>
      <c r="K507" s="100"/>
      <c r="L507" s="105"/>
      <c r="M507" s="105"/>
      <c r="N507" s="111"/>
      <c r="Q507" s="105"/>
      <c r="R507" s="105"/>
      <c r="S507" s="111"/>
      <c r="U507" s="105"/>
      <c r="V507" s="105"/>
      <c r="W507" s="111"/>
      <c r="Y507" s="105"/>
      <c r="Z507" s="105">
        <v>19</v>
      </c>
      <c r="AA507" s="111">
        <f t="shared" si="108"/>
        <v>266</v>
      </c>
      <c r="AC507" s="105"/>
      <c r="AD507" s="105">
        <v>50</v>
      </c>
      <c r="AE507" s="105">
        <f>AD507+AE506</f>
        <v>150</v>
      </c>
      <c r="AG507" s="105"/>
      <c r="AH507" s="105">
        <v>55</v>
      </c>
      <c r="AI507" s="105">
        <f t="shared" si="109"/>
        <v>250</v>
      </c>
    </row>
    <row r="508" spans="1:35" hidden="1" x14ac:dyDescent="0.2">
      <c r="A508" s="105"/>
      <c r="B508" s="105">
        <v>21</v>
      </c>
      <c r="D508" s="127"/>
      <c r="E508" s="111"/>
      <c r="F508" s="111"/>
      <c r="G508" s="138"/>
      <c r="H508" s="105"/>
      <c r="I508" s="105"/>
      <c r="J508" s="111"/>
      <c r="L508" s="105"/>
      <c r="M508" s="105"/>
      <c r="N508" s="111"/>
      <c r="Q508" s="105" t="s">
        <v>226</v>
      </c>
      <c r="R508" s="105">
        <v>20</v>
      </c>
      <c r="S508" s="111">
        <f t="shared" ref="S508:S513" si="110">R508+S507</f>
        <v>20</v>
      </c>
      <c r="U508" s="105"/>
      <c r="V508" s="105"/>
      <c r="W508" s="111"/>
      <c r="Y508" s="105"/>
      <c r="Z508" s="105">
        <v>19</v>
      </c>
      <c r="AA508" s="111">
        <f t="shared" si="108"/>
        <v>285</v>
      </c>
      <c r="AC508" s="105"/>
      <c r="AD508" s="105">
        <v>50</v>
      </c>
      <c r="AE508" s="105">
        <f>AD508+AE507</f>
        <v>200</v>
      </c>
      <c r="AG508" s="105"/>
      <c r="AH508" s="105">
        <v>55</v>
      </c>
      <c r="AI508" s="105">
        <f t="shared" si="109"/>
        <v>305</v>
      </c>
    </row>
    <row r="509" spans="1:35" hidden="1" x14ac:dyDescent="0.2">
      <c r="A509" s="105"/>
      <c r="B509" s="105">
        <v>22</v>
      </c>
      <c r="D509" s="127"/>
      <c r="E509" s="111"/>
      <c r="F509" s="111"/>
      <c r="H509" s="105"/>
      <c r="I509" s="105"/>
      <c r="J509" s="111"/>
      <c r="L509" s="105"/>
      <c r="M509" s="105"/>
      <c r="N509" s="111"/>
      <c r="Q509" s="105"/>
      <c r="R509" s="105">
        <v>40</v>
      </c>
      <c r="S509" s="111">
        <f t="shared" si="110"/>
        <v>60</v>
      </c>
      <c r="U509" s="105"/>
      <c r="V509" s="105"/>
      <c r="W509" s="111"/>
      <c r="Y509" s="105"/>
      <c r="Z509" s="105">
        <v>19</v>
      </c>
      <c r="AA509" s="111">
        <f t="shared" si="108"/>
        <v>304</v>
      </c>
      <c r="AC509" s="105"/>
      <c r="AD509" s="105">
        <v>50</v>
      </c>
      <c r="AE509" s="105">
        <f>AD509+AE508</f>
        <v>250</v>
      </c>
      <c r="AG509" s="105"/>
      <c r="AH509" s="105">
        <v>55</v>
      </c>
      <c r="AI509" s="105">
        <f t="shared" si="109"/>
        <v>360</v>
      </c>
    </row>
    <row r="510" spans="1:35" hidden="1" x14ac:dyDescent="0.2">
      <c r="A510" s="105"/>
      <c r="B510" s="105">
        <v>23</v>
      </c>
      <c r="D510" s="127"/>
      <c r="E510" s="111"/>
      <c r="F510" s="111"/>
      <c r="H510" s="105"/>
      <c r="I510" s="105"/>
      <c r="J510" s="111"/>
      <c r="L510" s="105"/>
      <c r="M510" s="105"/>
      <c r="N510" s="111"/>
      <c r="Q510" s="105"/>
      <c r="R510" s="105">
        <v>40</v>
      </c>
      <c r="S510" s="111">
        <f t="shared" si="110"/>
        <v>100</v>
      </c>
      <c r="U510" s="105"/>
      <c r="V510" s="105"/>
      <c r="W510" s="111"/>
      <c r="Y510" s="105"/>
      <c r="Z510" s="105"/>
      <c r="AA510" s="111"/>
      <c r="AC510" s="105"/>
      <c r="AD510" s="105">
        <v>25</v>
      </c>
      <c r="AE510" s="105">
        <f>AD510+AE509</f>
        <v>275</v>
      </c>
      <c r="AG510" s="105"/>
      <c r="AH510" s="105">
        <v>55</v>
      </c>
      <c r="AI510" s="105">
        <f t="shared" si="109"/>
        <v>415</v>
      </c>
    </row>
    <row r="511" spans="1:35" hidden="1" x14ac:dyDescent="0.2">
      <c r="A511" s="105"/>
      <c r="B511" s="105">
        <v>24</v>
      </c>
      <c r="D511" s="127"/>
      <c r="E511" s="111"/>
      <c r="F511" s="111"/>
      <c r="H511" s="105"/>
      <c r="I511" s="105"/>
      <c r="J511" s="111"/>
      <c r="L511" s="105"/>
      <c r="M511" s="105"/>
      <c r="N511" s="111"/>
      <c r="Q511" s="105"/>
      <c r="R511" s="105">
        <v>40</v>
      </c>
      <c r="S511" s="111">
        <f t="shared" si="110"/>
        <v>140</v>
      </c>
      <c r="U511" s="105"/>
      <c r="V511" s="105"/>
      <c r="W511" s="111"/>
      <c r="Y511" s="105"/>
      <c r="Z511" s="105"/>
      <c r="AA511" s="111"/>
      <c r="AC511" s="105"/>
      <c r="AD511" s="105"/>
      <c r="AE511" s="105"/>
      <c r="AG511" s="105"/>
      <c r="AH511" s="105">
        <v>55</v>
      </c>
      <c r="AI511" s="105">
        <f t="shared" si="109"/>
        <v>470</v>
      </c>
    </row>
    <row r="512" spans="1:35" hidden="1" x14ac:dyDescent="0.2">
      <c r="A512" s="105"/>
      <c r="B512" s="105">
        <v>25</v>
      </c>
      <c r="D512" s="127"/>
      <c r="E512" s="111"/>
      <c r="F512" s="111"/>
      <c r="H512" s="105"/>
      <c r="I512" s="105"/>
      <c r="J512" s="111"/>
      <c r="L512" s="105"/>
      <c r="M512" s="105"/>
      <c r="N512" s="111"/>
      <c r="Q512" s="105"/>
      <c r="R512" s="105">
        <v>40</v>
      </c>
      <c r="S512" s="111">
        <f t="shared" si="110"/>
        <v>180</v>
      </c>
      <c r="U512" s="105"/>
      <c r="V512" s="105"/>
      <c r="W512" s="111"/>
      <c r="Y512" s="105"/>
      <c r="Z512" s="105"/>
      <c r="AA512" s="111"/>
      <c r="AC512" s="105"/>
      <c r="AD512" s="105"/>
      <c r="AE512" s="105"/>
      <c r="AG512" s="105"/>
      <c r="AH512" s="105">
        <v>55</v>
      </c>
      <c r="AI512" s="105">
        <f t="shared" si="109"/>
        <v>525</v>
      </c>
    </row>
    <row r="513" spans="1:35" hidden="1" x14ac:dyDescent="0.2">
      <c r="A513" s="105"/>
      <c r="B513" s="105">
        <v>26</v>
      </c>
      <c r="D513" s="127"/>
      <c r="E513" s="111"/>
      <c r="F513" s="128"/>
      <c r="H513" s="105"/>
      <c r="I513" s="105"/>
      <c r="J513" s="111"/>
      <c r="L513" s="105"/>
      <c r="M513" s="105"/>
      <c r="N513" s="111"/>
      <c r="Q513" s="105"/>
      <c r="R513" s="105">
        <v>40</v>
      </c>
      <c r="S513" s="111">
        <f t="shared" si="110"/>
        <v>220</v>
      </c>
      <c r="U513" s="105"/>
      <c r="V513" s="105"/>
      <c r="W513" s="111"/>
      <c r="Y513" s="105"/>
      <c r="Z513" s="105"/>
      <c r="AA513" s="111"/>
      <c r="AC513" s="105"/>
      <c r="AD513" s="105"/>
      <c r="AE513" s="105"/>
      <c r="AG513" s="105"/>
      <c r="AH513" s="105">
        <v>55</v>
      </c>
      <c r="AI513" s="107">
        <f t="shared" si="109"/>
        <v>580</v>
      </c>
    </row>
    <row r="514" spans="1:35" hidden="1" x14ac:dyDescent="0.2">
      <c r="A514" s="105"/>
      <c r="B514" s="105">
        <v>27</v>
      </c>
      <c r="D514" s="127"/>
      <c r="E514" s="111"/>
      <c r="F514" s="111"/>
      <c r="H514" s="105"/>
      <c r="I514" s="105"/>
      <c r="J514" s="111"/>
      <c r="L514" s="105"/>
      <c r="M514" s="105"/>
      <c r="N514" s="128"/>
      <c r="Q514" s="105"/>
      <c r="R514" s="105"/>
      <c r="S514" s="128"/>
      <c r="U514" s="105"/>
      <c r="V514" s="105"/>
      <c r="W514" s="111"/>
      <c r="Y514" s="105"/>
      <c r="Z514" s="105"/>
      <c r="AA514" s="111"/>
      <c r="AC514" s="105" t="s">
        <v>222</v>
      </c>
      <c r="AD514" s="105">
        <v>50</v>
      </c>
      <c r="AE514" s="105">
        <f>AD514</f>
        <v>50</v>
      </c>
      <c r="AG514" s="105" t="s">
        <v>52</v>
      </c>
      <c r="AH514" s="105">
        <v>55</v>
      </c>
      <c r="AI514" s="105">
        <f>AH514</f>
        <v>55</v>
      </c>
    </row>
    <row r="515" spans="1:35" hidden="1" x14ac:dyDescent="0.2">
      <c r="A515" s="104" t="s">
        <v>184</v>
      </c>
      <c r="B515" s="105">
        <v>28</v>
      </c>
      <c r="D515" s="127" t="s">
        <v>40</v>
      </c>
      <c r="E515" s="111">
        <v>84</v>
      </c>
      <c r="F515" s="111">
        <f>E515+F514</f>
        <v>84</v>
      </c>
      <c r="H515" s="105"/>
      <c r="I515" s="105"/>
      <c r="J515" s="111"/>
      <c r="L515" s="105"/>
      <c r="M515" s="105"/>
      <c r="N515" s="111"/>
      <c r="Q515" s="105"/>
      <c r="R515" s="105"/>
      <c r="S515" s="111"/>
      <c r="U515" s="105"/>
      <c r="V515" s="105"/>
      <c r="W515" s="111"/>
      <c r="Y515" s="105"/>
      <c r="Z515" s="105"/>
      <c r="AA515" s="111"/>
      <c r="AC515" s="105"/>
      <c r="AD515" s="105">
        <v>50</v>
      </c>
      <c r="AE515" s="105">
        <f>AD515+AE514</f>
        <v>100</v>
      </c>
      <c r="AG515" s="105"/>
      <c r="AH515" s="105">
        <v>55</v>
      </c>
      <c r="AI515" s="105">
        <f t="shared" si="109"/>
        <v>110</v>
      </c>
    </row>
    <row r="516" spans="1:35" hidden="1" x14ac:dyDescent="0.2">
      <c r="A516" s="105"/>
      <c r="B516" s="105">
        <v>29</v>
      </c>
      <c r="D516" s="127" t="s">
        <v>269</v>
      </c>
      <c r="E516" s="111">
        <v>84</v>
      </c>
      <c r="F516" s="111">
        <f>E516+F515</f>
        <v>168</v>
      </c>
      <c r="H516" s="105"/>
      <c r="I516" s="105"/>
      <c r="J516" s="111"/>
      <c r="L516" s="105"/>
      <c r="M516" s="105"/>
      <c r="N516" s="128"/>
      <c r="Q516" s="105"/>
      <c r="R516" s="105"/>
      <c r="S516" s="111"/>
      <c r="U516" s="105"/>
      <c r="V516" s="105"/>
      <c r="W516" s="111"/>
      <c r="Y516" s="105"/>
      <c r="Z516" s="105"/>
      <c r="AA516" s="111"/>
      <c r="AC516" s="105"/>
      <c r="AD516" s="105">
        <v>50</v>
      </c>
      <c r="AE516" s="105">
        <f>AD516+AE515</f>
        <v>150</v>
      </c>
      <c r="AG516" s="105"/>
      <c r="AH516" s="105">
        <v>55</v>
      </c>
      <c r="AI516" s="105">
        <f t="shared" si="109"/>
        <v>165</v>
      </c>
    </row>
    <row r="517" spans="1:35" hidden="1" x14ac:dyDescent="0.2">
      <c r="A517" s="105"/>
      <c r="B517" s="105">
        <v>30</v>
      </c>
      <c r="D517" s="127"/>
      <c r="E517" s="111">
        <v>84</v>
      </c>
      <c r="F517" s="128">
        <f>E517+F516</f>
        <v>252</v>
      </c>
      <c r="H517" s="105"/>
      <c r="I517" s="105"/>
      <c r="J517" s="111"/>
      <c r="L517" s="105"/>
      <c r="M517" s="105"/>
      <c r="N517" s="111"/>
      <c r="Q517" s="105"/>
      <c r="R517" s="105"/>
      <c r="S517" s="111"/>
      <c r="U517" s="105"/>
      <c r="V517" s="105"/>
      <c r="W517" s="111"/>
      <c r="Y517" s="105"/>
      <c r="Z517" s="105"/>
      <c r="AA517" s="105"/>
      <c r="AC517" s="105"/>
      <c r="AD517" s="105">
        <v>50</v>
      </c>
      <c r="AE517" s="105">
        <f>AD517+AE516</f>
        <v>200</v>
      </c>
      <c r="AG517" s="105"/>
      <c r="AH517" s="105">
        <v>55</v>
      </c>
      <c r="AI517" s="105">
        <f t="shared" si="109"/>
        <v>220</v>
      </c>
    </row>
    <row r="518" spans="1:35" hidden="1" x14ac:dyDescent="0.2">
      <c r="A518" s="105"/>
      <c r="B518" s="105">
        <v>31</v>
      </c>
      <c r="D518" s="127"/>
      <c r="E518" s="111"/>
      <c r="F518" s="128"/>
      <c r="H518" s="105"/>
      <c r="I518" s="105"/>
      <c r="J518" s="128"/>
      <c r="L518" s="105"/>
      <c r="M518" s="105"/>
      <c r="N518" s="111"/>
      <c r="Q518" s="105"/>
      <c r="R518" s="105"/>
      <c r="S518" s="111"/>
      <c r="U518" s="105"/>
      <c r="V518" s="105"/>
      <c r="W518" s="111"/>
      <c r="Y518" s="105"/>
      <c r="Z518" s="105"/>
      <c r="AA518" s="105"/>
      <c r="AC518" s="105"/>
      <c r="AD518" s="105">
        <v>50</v>
      </c>
      <c r="AE518" s="105">
        <f>AD518+AE517</f>
        <v>250</v>
      </c>
      <c r="AG518" s="105"/>
      <c r="AH518" s="105">
        <v>55</v>
      </c>
      <c r="AI518" s="105">
        <f t="shared" si="109"/>
        <v>275</v>
      </c>
    </row>
    <row r="519" spans="1:35" hidden="1" x14ac:dyDescent="0.2"/>
    <row r="520" spans="1:35" hidden="1" x14ac:dyDescent="0.2">
      <c r="A520" s="104" t="s">
        <v>185</v>
      </c>
      <c r="B520" s="105">
        <v>1</v>
      </c>
      <c r="D520" s="127" t="s">
        <v>45</v>
      </c>
      <c r="E520" s="111">
        <v>20</v>
      </c>
      <c r="F520" s="111">
        <f>E520</f>
        <v>20</v>
      </c>
      <c r="H520" s="105" t="s">
        <v>17</v>
      </c>
      <c r="I520" s="105">
        <v>100</v>
      </c>
      <c r="J520" s="111">
        <f>I520</f>
        <v>100</v>
      </c>
      <c r="L520" s="105"/>
      <c r="M520" s="105"/>
      <c r="N520" s="111"/>
      <c r="Q520" s="105" t="s">
        <v>42</v>
      </c>
      <c r="R520" s="105">
        <v>40</v>
      </c>
      <c r="S520" s="111">
        <f>R520+S519</f>
        <v>40</v>
      </c>
      <c r="U520" s="105" t="s">
        <v>208</v>
      </c>
      <c r="V520" s="105">
        <v>20</v>
      </c>
      <c r="W520" s="111">
        <f t="shared" ref="W520:W526" si="111">V520+W519</f>
        <v>20</v>
      </c>
      <c r="X520" s="124"/>
      <c r="Y520" s="105" t="s">
        <v>165</v>
      </c>
      <c r="Z520" s="105">
        <v>17</v>
      </c>
      <c r="AA520" s="111">
        <f t="shared" ref="AA520:AA542" si="112">Z520+AA519</f>
        <v>17</v>
      </c>
      <c r="AB520" s="124"/>
      <c r="AC520" s="105" t="s">
        <v>222</v>
      </c>
      <c r="AD520" s="105">
        <v>50</v>
      </c>
      <c r="AE520" s="105">
        <f>AD520</f>
        <v>50</v>
      </c>
      <c r="AG520" s="105" t="s">
        <v>52</v>
      </c>
      <c r="AH520" s="105">
        <v>55</v>
      </c>
      <c r="AI520" s="105">
        <f>AH520+AI519</f>
        <v>55</v>
      </c>
    </row>
    <row r="521" spans="1:35" hidden="1" x14ac:dyDescent="0.2">
      <c r="A521" s="104"/>
      <c r="B521" s="105">
        <v>2</v>
      </c>
      <c r="D521" s="127"/>
      <c r="E521" s="111">
        <v>84</v>
      </c>
      <c r="F521" s="111">
        <f>E521+F520</f>
        <v>104</v>
      </c>
      <c r="H521" s="105"/>
      <c r="I521" s="105">
        <v>180</v>
      </c>
      <c r="J521" s="111">
        <f>I521+J520</f>
        <v>280</v>
      </c>
      <c r="K521" s="124" t="s">
        <v>18</v>
      </c>
      <c r="L521" s="105"/>
      <c r="M521" s="105"/>
      <c r="N521" s="111"/>
      <c r="Q521" s="105"/>
      <c r="R521" s="105">
        <v>40</v>
      </c>
      <c r="S521" s="111">
        <f>R521+S520</f>
        <v>80</v>
      </c>
      <c r="U521" s="105"/>
      <c r="V521" s="105">
        <v>20</v>
      </c>
      <c r="W521" s="111">
        <f t="shared" si="111"/>
        <v>40</v>
      </c>
      <c r="X521" s="124"/>
      <c r="Y521" s="105"/>
      <c r="Z521" s="105">
        <v>17</v>
      </c>
      <c r="AA521" s="111">
        <f t="shared" si="112"/>
        <v>34</v>
      </c>
      <c r="AB521" s="124"/>
      <c r="AC521" s="105"/>
      <c r="AD521" s="105">
        <v>50</v>
      </c>
      <c r="AE521" s="105">
        <f>AD521+AE520</f>
        <v>100</v>
      </c>
      <c r="AG521" s="105"/>
      <c r="AH521" s="105">
        <v>55</v>
      </c>
      <c r="AI521" s="105">
        <f>AH521+AI520</f>
        <v>110</v>
      </c>
    </row>
    <row r="522" spans="1:35" hidden="1" x14ac:dyDescent="0.2">
      <c r="A522" s="106"/>
      <c r="B522" s="105">
        <v>3</v>
      </c>
      <c r="D522" s="127"/>
      <c r="E522" s="111">
        <v>84</v>
      </c>
      <c r="F522" s="111">
        <f>E522+F521</f>
        <v>188</v>
      </c>
      <c r="H522" s="105"/>
      <c r="I522" s="105">
        <v>180</v>
      </c>
      <c r="J522" s="111">
        <f>I522+J521</f>
        <v>460</v>
      </c>
      <c r="L522" s="105"/>
      <c r="M522" s="105"/>
      <c r="N522" s="111"/>
      <c r="Q522" s="105"/>
      <c r="R522" s="105">
        <v>40</v>
      </c>
      <c r="S522" s="111">
        <f>R522+S521</f>
        <v>120</v>
      </c>
      <c r="U522" s="105"/>
      <c r="V522" s="105">
        <v>20</v>
      </c>
      <c r="W522" s="111">
        <f t="shared" si="111"/>
        <v>60</v>
      </c>
      <c r="X522" s="124"/>
      <c r="Y522" s="105"/>
      <c r="Z522" s="105">
        <v>17</v>
      </c>
      <c r="AA522" s="111">
        <f t="shared" si="112"/>
        <v>51</v>
      </c>
      <c r="AB522" s="124"/>
      <c r="AC522" s="105"/>
      <c r="AD522" s="105">
        <v>50</v>
      </c>
      <c r="AE522" s="107">
        <f>AD522+AE521</f>
        <v>150</v>
      </c>
      <c r="AG522" s="105"/>
      <c r="AH522" s="105">
        <v>55</v>
      </c>
      <c r="AI522" s="105">
        <f>AH522+AI521</f>
        <v>165</v>
      </c>
    </row>
    <row r="523" spans="1:35" hidden="1" x14ac:dyDescent="0.2">
      <c r="A523" s="106"/>
      <c r="B523" s="105">
        <v>4</v>
      </c>
      <c r="D523" s="127"/>
      <c r="E523" s="111">
        <v>84</v>
      </c>
      <c r="F523" s="111">
        <f>E523+F522</f>
        <v>272</v>
      </c>
      <c r="H523" s="105"/>
      <c r="I523" s="105">
        <v>180</v>
      </c>
      <c r="J523" s="128">
        <f>I523+J522</f>
        <v>640</v>
      </c>
      <c r="L523" s="105"/>
      <c r="M523" s="105"/>
      <c r="N523" s="128"/>
      <c r="Q523" s="105"/>
      <c r="R523" s="105">
        <v>30</v>
      </c>
      <c r="S523" s="128">
        <f>R523+S522</f>
        <v>150</v>
      </c>
      <c r="U523" s="105"/>
      <c r="V523" s="105">
        <v>20</v>
      </c>
      <c r="W523" s="111">
        <f t="shared" si="111"/>
        <v>80</v>
      </c>
      <c r="X523" s="124"/>
      <c r="Y523" s="105"/>
      <c r="Z523" s="105">
        <v>17</v>
      </c>
      <c r="AA523" s="111">
        <f t="shared" si="112"/>
        <v>68</v>
      </c>
      <c r="AB523" s="124"/>
      <c r="AC523" s="105"/>
      <c r="AD523" s="105"/>
      <c r="AE523" s="105"/>
      <c r="AG523" s="105"/>
      <c r="AH523" s="105">
        <v>55</v>
      </c>
      <c r="AI523" s="107">
        <f>AH523+AI522</f>
        <v>220</v>
      </c>
    </row>
    <row r="524" spans="1:35" hidden="1" x14ac:dyDescent="0.2">
      <c r="A524" s="106"/>
      <c r="B524" s="105">
        <v>5</v>
      </c>
      <c r="D524" s="127"/>
      <c r="E524" s="111">
        <v>84</v>
      </c>
      <c r="F524" s="111">
        <f>E524+F523</f>
        <v>356</v>
      </c>
      <c r="H524" s="105"/>
      <c r="I524" s="105"/>
      <c r="J524" s="111"/>
      <c r="L524" s="105"/>
      <c r="M524" s="105"/>
      <c r="N524" s="128"/>
      <c r="Q524" s="105"/>
      <c r="R524" s="105"/>
      <c r="S524" s="111"/>
      <c r="U524" s="105"/>
      <c r="V524" s="105">
        <v>20</v>
      </c>
      <c r="W524" s="111">
        <f t="shared" si="111"/>
        <v>100</v>
      </c>
      <c r="X524" s="124"/>
      <c r="Y524" s="105"/>
      <c r="Z524" s="105">
        <v>17</v>
      </c>
      <c r="AA524" s="111">
        <f t="shared" si="112"/>
        <v>85</v>
      </c>
      <c r="AB524" s="124"/>
      <c r="AC524" s="105"/>
      <c r="AD524" s="105"/>
      <c r="AE524" s="105"/>
      <c r="AG524" s="105"/>
      <c r="AH524" s="105"/>
      <c r="AI524" s="105"/>
    </row>
    <row r="525" spans="1:35" hidden="1" x14ac:dyDescent="0.2">
      <c r="A525" s="106"/>
      <c r="B525" s="105">
        <v>6</v>
      </c>
      <c r="D525" s="127"/>
      <c r="E525" s="111">
        <v>44</v>
      </c>
      <c r="F525" s="128">
        <f>E525+F524</f>
        <v>400</v>
      </c>
      <c r="H525" s="105" t="s">
        <v>148</v>
      </c>
      <c r="I525" s="105">
        <v>100</v>
      </c>
      <c r="J525" s="111">
        <f>I525</f>
        <v>100</v>
      </c>
      <c r="K525" s="138"/>
      <c r="L525" s="105"/>
      <c r="M525" s="105"/>
      <c r="N525" s="128"/>
      <c r="Q525" s="105" t="s">
        <v>226</v>
      </c>
      <c r="R525" s="105">
        <v>20</v>
      </c>
      <c r="S525" s="111">
        <f>R525+S524</f>
        <v>20</v>
      </c>
      <c r="U525" s="105"/>
      <c r="V525" s="105">
        <v>20</v>
      </c>
      <c r="W525" s="111">
        <f t="shared" si="111"/>
        <v>120</v>
      </c>
      <c r="X525" s="124"/>
      <c r="Y525" s="105"/>
      <c r="Z525" s="105">
        <v>17</v>
      </c>
      <c r="AA525" s="111">
        <f t="shared" si="112"/>
        <v>102</v>
      </c>
      <c r="AB525" s="124"/>
      <c r="AC525" s="105"/>
      <c r="AD525" s="105"/>
      <c r="AE525" s="105"/>
      <c r="AG525" s="105"/>
      <c r="AH525" s="105"/>
      <c r="AI525" s="105"/>
    </row>
    <row r="526" spans="1:35" hidden="1" x14ac:dyDescent="0.2">
      <c r="A526" s="106"/>
      <c r="B526" s="105">
        <v>7</v>
      </c>
      <c r="D526" s="127"/>
      <c r="E526" s="111"/>
      <c r="F526" s="111"/>
      <c r="H526" s="105"/>
      <c r="I526" s="105">
        <v>180</v>
      </c>
      <c r="J526" s="111">
        <f>I526+J525</f>
        <v>280</v>
      </c>
      <c r="L526" s="105"/>
      <c r="M526" s="105"/>
      <c r="N526" s="105"/>
      <c r="Q526" s="105"/>
      <c r="R526" s="105">
        <v>40</v>
      </c>
      <c r="S526" s="111">
        <f>R526+S525</f>
        <v>60</v>
      </c>
      <c r="U526" s="105"/>
      <c r="V526" s="105">
        <v>20</v>
      </c>
      <c r="W526" s="128">
        <f t="shared" si="111"/>
        <v>140</v>
      </c>
      <c r="X526" s="124"/>
      <c r="Y526" s="105"/>
      <c r="Z526" s="105">
        <v>17</v>
      </c>
      <c r="AA526" s="111">
        <f t="shared" si="112"/>
        <v>119</v>
      </c>
      <c r="AB526" s="124"/>
      <c r="AC526" s="105"/>
      <c r="AD526" s="105"/>
      <c r="AE526" s="105"/>
      <c r="AG526" s="105"/>
      <c r="AH526" s="105"/>
      <c r="AI526" s="107"/>
    </row>
    <row r="527" spans="1:35" hidden="1" x14ac:dyDescent="0.2">
      <c r="A527" s="106"/>
      <c r="B527" s="105">
        <v>8</v>
      </c>
      <c r="D527" s="127"/>
      <c r="E527" s="111"/>
      <c r="F527" s="111"/>
      <c r="H527" s="105"/>
      <c r="I527" s="105">
        <v>180</v>
      </c>
      <c r="J527" s="111">
        <f>I527+J526</f>
        <v>460</v>
      </c>
      <c r="L527" s="105" t="s">
        <v>20</v>
      </c>
      <c r="M527" s="105">
        <v>100</v>
      </c>
      <c r="N527" s="111">
        <f>M527</f>
        <v>100</v>
      </c>
      <c r="Q527" s="105"/>
      <c r="R527" s="105"/>
      <c r="S527" s="111"/>
      <c r="U527" s="105"/>
      <c r="V527" s="105"/>
      <c r="W527" s="111"/>
      <c r="Y527" s="105"/>
      <c r="Z527" s="105">
        <v>17</v>
      </c>
      <c r="AA527" s="111">
        <f t="shared" si="112"/>
        <v>136</v>
      </c>
      <c r="AC527" s="105"/>
      <c r="AD527" s="105"/>
      <c r="AE527" s="105"/>
      <c r="AG527" s="105"/>
      <c r="AH527" s="105"/>
      <c r="AI527" s="105"/>
    </row>
    <row r="528" spans="1:35" hidden="1" x14ac:dyDescent="0.2">
      <c r="A528" s="105"/>
      <c r="B528" s="105">
        <v>9</v>
      </c>
      <c r="D528" s="127"/>
      <c r="E528" s="111"/>
      <c r="F528" s="111"/>
      <c r="H528" s="105"/>
      <c r="I528" s="105">
        <v>40</v>
      </c>
      <c r="J528" s="128">
        <f>I528+J527</f>
        <v>500</v>
      </c>
      <c r="L528" s="105"/>
      <c r="M528" s="105">
        <v>480</v>
      </c>
      <c r="N528" s="111">
        <f>M528+N527</f>
        <v>580</v>
      </c>
      <c r="Q528" s="105" t="s">
        <v>208</v>
      </c>
      <c r="R528" s="105">
        <v>40</v>
      </c>
      <c r="S528" s="111">
        <f>R528+S527</f>
        <v>40</v>
      </c>
      <c r="U528" s="105"/>
      <c r="V528" s="105"/>
      <c r="W528" s="111"/>
      <c r="Y528" s="105"/>
      <c r="Z528" s="105">
        <v>17</v>
      </c>
      <c r="AA528" s="111">
        <f t="shared" si="112"/>
        <v>153</v>
      </c>
      <c r="AC528" s="105"/>
      <c r="AD528" s="105"/>
      <c r="AE528" s="105"/>
      <c r="AG528" s="105"/>
      <c r="AH528" s="105"/>
      <c r="AI528" s="105"/>
    </row>
    <row r="529" spans="1:35" hidden="1" x14ac:dyDescent="0.2">
      <c r="A529" s="105"/>
      <c r="B529" s="105">
        <v>10</v>
      </c>
      <c r="D529" s="127"/>
      <c r="E529" s="111"/>
      <c r="F529" s="111"/>
      <c r="H529" s="105"/>
      <c r="I529" s="105"/>
      <c r="J529" s="111"/>
      <c r="L529" s="105"/>
      <c r="M529" s="105">
        <v>220</v>
      </c>
      <c r="N529" s="128">
        <f>M529+N528</f>
        <v>800</v>
      </c>
      <c r="Q529" s="105"/>
      <c r="R529" s="105">
        <v>40</v>
      </c>
      <c r="S529" s="111">
        <f>R529+S528</f>
        <v>80</v>
      </c>
      <c r="U529" s="105"/>
      <c r="V529" s="105"/>
      <c r="W529" s="111"/>
      <c r="Y529" s="105"/>
      <c r="Z529" s="105">
        <v>17</v>
      </c>
      <c r="AA529" s="111">
        <f t="shared" si="112"/>
        <v>170</v>
      </c>
      <c r="AC529" s="105"/>
      <c r="AD529" s="105"/>
      <c r="AE529" s="105"/>
      <c r="AG529" s="105"/>
      <c r="AH529" s="105"/>
      <c r="AI529" s="105"/>
    </row>
    <row r="530" spans="1:35" hidden="1" x14ac:dyDescent="0.2">
      <c r="A530" s="105"/>
      <c r="B530" s="105">
        <v>11</v>
      </c>
      <c r="D530" s="127"/>
      <c r="E530" s="111"/>
      <c r="F530" s="111"/>
      <c r="H530" s="105" t="s">
        <v>16</v>
      </c>
      <c r="I530" s="105">
        <v>100</v>
      </c>
      <c r="J530" s="111">
        <f>I530</f>
        <v>100</v>
      </c>
      <c r="K530" s="138"/>
      <c r="L530" s="105"/>
      <c r="M530" s="105"/>
      <c r="N530" s="128"/>
      <c r="Q530" s="105"/>
      <c r="R530" s="105">
        <v>40</v>
      </c>
      <c r="S530" s="128">
        <f>R530+S529</f>
        <v>120</v>
      </c>
      <c r="U530" s="105"/>
      <c r="V530" s="105"/>
      <c r="W530" s="111"/>
      <c r="Y530" s="105"/>
      <c r="Z530" s="105">
        <v>17</v>
      </c>
      <c r="AA530" s="111">
        <f t="shared" si="112"/>
        <v>187</v>
      </c>
      <c r="AC530" s="105"/>
      <c r="AD530" s="105"/>
      <c r="AE530" s="105"/>
      <c r="AG530" s="105"/>
      <c r="AH530" s="105"/>
      <c r="AI530" s="105"/>
    </row>
    <row r="531" spans="1:35" hidden="1" x14ac:dyDescent="0.2">
      <c r="A531" s="105"/>
      <c r="B531" s="105">
        <v>12</v>
      </c>
      <c r="D531" s="127"/>
      <c r="E531" s="111"/>
      <c r="F531" s="111"/>
      <c r="H531" s="105"/>
      <c r="I531" s="105">
        <v>140</v>
      </c>
      <c r="J531" s="111">
        <f>I531+J530</f>
        <v>240</v>
      </c>
      <c r="K531" s="138"/>
      <c r="L531" s="105"/>
      <c r="M531" s="105"/>
      <c r="N531" s="111"/>
      <c r="Q531" s="105"/>
      <c r="R531" s="105"/>
      <c r="S531" s="111"/>
      <c r="U531" s="105"/>
      <c r="V531" s="105"/>
      <c r="W531" s="111"/>
      <c r="Y531" s="105"/>
      <c r="Z531" s="105">
        <v>17</v>
      </c>
      <c r="AA531" s="111">
        <f t="shared" si="112"/>
        <v>204</v>
      </c>
      <c r="AC531" s="105"/>
      <c r="AD531" s="105"/>
      <c r="AE531" s="105"/>
      <c r="AG531" s="105"/>
      <c r="AH531" s="105"/>
      <c r="AI531" s="105"/>
    </row>
    <row r="532" spans="1:35" hidden="1" x14ac:dyDescent="0.2">
      <c r="A532" s="105"/>
      <c r="B532" s="105">
        <v>13</v>
      </c>
      <c r="D532" s="127"/>
      <c r="E532" s="111"/>
      <c r="F532" s="111"/>
      <c r="H532" s="105"/>
      <c r="I532" s="105">
        <v>140</v>
      </c>
      <c r="J532" s="111">
        <f>I532+J531</f>
        <v>380</v>
      </c>
      <c r="L532" s="105"/>
      <c r="M532" s="105"/>
      <c r="N532" s="128"/>
      <c r="Q532" s="105" t="s">
        <v>270</v>
      </c>
      <c r="R532" s="105">
        <v>20</v>
      </c>
      <c r="S532" s="111">
        <f>R532+S531</f>
        <v>20</v>
      </c>
      <c r="U532" s="105"/>
      <c r="V532" s="105"/>
      <c r="W532" s="111"/>
      <c r="Y532" s="105"/>
      <c r="Z532" s="105">
        <v>17</v>
      </c>
      <c r="AA532" s="111">
        <f t="shared" si="112"/>
        <v>221</v>
      </c>
      <c r="AC532" s="105"/>
      <c r="AD532" s="105"/>
      <c r="AE532" s="105"/>
      <c r="AG532" s="105"/>
      <c r="AH532" s="105"/>
      <c r="AI532" s="105"/>
    </row>
    <row r="533" spans="1:35" hidden="1" x14ac:dyDescent="0.2">
      <c r="A533" s="105"/>
      <c r="B533" s="105">
        <v>14</v>
      </c>
      <c r="D533" s="127"/>
      <c r="E533" s="111"/>
      <c r="F533" s="111"/>
      <c r="H533" s="105"/>
      <c r="I533" s="105">
        <v>140</v>
      </c>
      <c r="J533" s="128">
        <f>I533+J532</f>
        <v>520</v>
      </c>
      <c r="L533" s="105"/>
      <c r="M533" s="105"/>
      <c r="N533" s="107"/>
      <c r="Q533" s="105"/>
      <c r="R533" s="105">
        <v>40</v>
      </c>
      <c r="S533" s="111">
        <f>R533+S532</f>
        <v>60</v>
      </c>
      <c r="U533" s="105"/>
      <c r="V533" s="105"/>
      <c r="W533" s="111"/>
      <c r="Y533" s="105"/>
      <c r="Z533" s="105">
        <v>17</v>
      </c>
      <c r="AA533" s="111">
        <f t="shared" si="112"/>
        <v>238</v>
      </c>
      <c r="AC533" s="105"/>
      <c r="AD533" s="105"/>
      <c r="AE533" s="105"/>
      <c r="AG533" s="105"/>
      <c r="AH533" s="105"/>
      <c r="AI533" s="105"/>
    </row>
    <row r="534" spans="1:35" hidden="1" x14ac:dyDescent="0.2">
      <c r="A534" s="105"/>
      <c r="B534" s="105">
        <v>15</v>
      </c>
      <c r="D534" s="127"/>
      <c r="E534" s="111"/>
      <c r="F534" s="111"/>
      <c r="H534" s="105"/>
      <c r="I534" s="105"/>
      <c r="J534" s="111"/>
      <c r="L534" s="105"/>
      <c r="M534" s="105"/>
      <c r="N534" s="105"/>
      <c r="Q534" s="105"/>
      <c r="R534" s="105">
        <v>40</v>
      </c>
      <c r="S534" s="128">
        <f>R534+S533</f>
        <v>100</v>
      </c>
      <c r="U534" s="105"/>
      <c r="V534" s="105"/>
      <c r="W534" s="111"/>
      <c r="Y534" s="105"/>
      <c r="Z534" s="105">
        <v>17</v>
      </c>
      <c r="AA534" s="111">
        <f t="shared" si="112"/>
        <v>255</v>
      </c>
      <c r="AC534" s="105"/>
      <c r="AD534" s="105"/>
      <c r="AE534" s="105"/>
      <c r="AG534" s="105"/>
      <c r="AH534" s="105"/>
      <c r="AI534" s="105"/>
    </row>
    <row r="535" spans="1:35" hidden="1" x14ac:dyDescent="0.2">
      <c r="A535" s="105"/>
      <c r="B535" s="105">
        <v>16</v>
      </c>
      <c r="D535" s="127"/>
      <c r="E535" s="111"/>
      <c r="F535" s="111"/>
      <c r="H535" s="105" t="s">
        <v>219</v>
      </c>
      <c r="I535" s="105">
        <v>100</v>
      </c>
      <c r="J535" s="111">
        <f>I535</f>
        <v>100</v>
      </c>
      <c r="L535" s="105"/>
      <c r="M535" s="105"/>
      <c r="N535" s="105"/>
      <c r="Q535" s="105"/>
      <c r="R535" s="105"/>
      <c r="S535" s="111"/>
      <c r="U535" s="105"/>
      <c r="V535" s="105"/>
      <c r="W535" s="111"/>
      <c r="Y535" s="105"/>
      <c r="Z535" s="105">
        <v>17</v>
      </c>
      <c r="AA535" s="111">
        <f t="shared" si="112"/>
        <v>272</v>
      </c>
      <c r="AC535" s="105"/>
      <c r="AD535" s="105"/>
      <c r="AE535" s="105"/>
      <c r="AG535" s="105"/>
      <c r="AH535" s="105"/>
      <c r="AI535" s="105"/>
    </row>
    <row r="536" spans="1:35" hidden="1" x14ac:dyDescent="0.2">
      <c r="A536" s="105"/>
      <c r="B536" s="105">
        <v>17</v>
      </c>
      <c r="D536" s="127"/>
      <c r="E536" s="111"/>
      <c r="F536" s="128"/>
      <c r="H536" s="105"/>
      <c r="I536" s="105"/>
      <c r="J536" s="111"/>
      <c r="L536" s="105"/>
      <c r="M536" s="105"/>
      <c r="N536" s="111"/>
      <c r="Q536" s="105" t="s">
        <v>208</v>
      </c>
      <c r="R536" s="105">
        <v>40</v>
      </c>
      <c r="S536" s="111">
        <f t="shared" ref="S536:S543" si="113">R536+S535</f>
        <v>40</v>
      </c>
      <c r="U536" s="105"/>
      <c r="V536" s="105"/>
      <c r="W536" s="105"/>
      <c r="Y536" s="105"/>
      <c r="Z536" s="105">
        <v>17</v>
      </c>
      <c r="AA536" s="111">
        <f t="shared" si="112"/>
        <v>289</v>
      </c>
      <c r="AC536" s="105"/>
      <c r="AD536" s="105"/>
      <c r="AE536" s="105"/>
      <c r="AG536" s="105" t="s">
        <v>52</v>
      </c>
      <c r="AH536" s="105">
        <v>30</v>
      </c>
      <c r="AI536" s="105">
        <f>AH536+AI535</f>
        <v>30</v>
      </c>
    </row>
    <row r="537" spans="1:35" hidden="1" x14ac:dyDescent="0.2">
      <c r="A537" s="105"/>
      <c r="B537" s="105">
        <v>18</v>
      </c>
      <c r="D537" s="127"/>
      <c r="E537" s="111"/>
      <c r="F537" s="111"/>
      <c r="H537" s="105"/>
      <c r="I537" s="111">
        <v>46.235999999999997</v>
      </c>
      <c r="J537" s="111">
        <f>I537</f>
        <v>46.235999999999997</v>
      </c>
      <c r="K537" s="100"/>
      <c r="L537" s="105"/>
      <c r="M537" s="105"/>
      <c r="N537" s="128"/>
      <c r="Q537" s="105"/>
      <c r="R537" s="105">
        <v>40</v>
      </c>
      <c r="S537" s="111">
        <f t="shared" si="113"/>
        <v>80</v>
      </c>
      <c r="U537" s="105"/>
      <c r="V537" s="105"/>
      <c r="W537" s="111"/>
      <c r="Y537" s="105"/>
      <c r="Z537" s="105">
        <v>17</v>
      </c>
      <c r="AA537" s="111">
        <f t="shared" si="112"/>
        <v>306</v>
      </c>
      <c r="AC537" s="105"/>
      <c r="AD537" s="105"/>
      <c r="AE537" s="105"/>
      <c r="AG537" s="105"/>
      <c r="AH537" s="105">
        <v>55</v>
      </c>
      <c r="AI537" s="105">
        <f>AH537+AI536</f>
        <v>85</v>
      </c>
    </row>
    <row r="538" spans="1:35" hidden="1" x14ac:dyDescent="0.2">
      <c r="A538" s="105"/>
      <c r="B538" s="105">
        <v>19</v>
      </c>
      <c r="D538" s="127"/>
      <c r="E538" s="111"/>
      <c r="F538" s="111"/>
      <c r="H538" s="105"/>
      <c r="I538" s="111">
        <v>133.28100000000001</v>
      </c>
      <c r="J538" s="111">
        <f t="shared" ref="J538:J543" si="114">I538+J537</f>
        <v>179.517</v>
      </c>
      <c r="L538" s="105"/>
      <c r="M538" s="105"/>
      <c r="N538" s="111"/>
      <c r="Q538" s="105"/>
      <c r="R538" s="105">
        <v>40</v>
      </c>
      <c r="S538" s="111">
        <f t="shared" si="113"/>
        <v>120</v>
      </c>
      <c r="U538" s="105"/>
      <c r="V538" s="105"/>
      <c r="W538" s="111"/>
      <c r="Y538" s="105"/>
      <c r="Z538" s="105">
        <v>17</v>
      </c>
      <c r="AA538" s="111">
        <f t="shared" si="112"/>
        <v>323</v>
      </c>
      <c r="AC538" s="105"/>
      <c r="AD538" s="105"/>
      <c r="AE538" s="105"/>
      <c r="AG538" s="105"/>
      <c r="AH538" s="105">
        <v>55</v>
      </c>
      <c r="AI538" s="105">
        <f>AH538+AI537</f>
        <v>140</v>
      </c>
    </row>
    <row r="539" spans="1:35" hidden="1" x14ac:dyDescent="0.2">
      <c r="A539" s="105"/>
      <c r="B539" s="105">
        <v>20</v>
      </c>
      <c r="D539" s="127"/>
      <c r="E539" s="111"/>
      <c r="F539" s="111"/>
      <c r="G539" s="138"/>
      <c r="H539" s="127"/>
      <c r="I539" s="111">
        <v>132.08600000000001</v>
      </c>
      <c r="J539" s="111">
        <f t="shared" si="114"/>
        <v>311.60300000000001</v>
      </c>
      <c r="K539" s="100"/>
      <c r="L539" s="105"/>
      <c r="M539" s="105"/>
      <c r="N539" s="111"/>
      <c r="Q539" s="105"/>
      <c r="R539" s="105">
        <v>40</v>
      </c>
      <c r="S539" s="111">
        <f t="shared" si="113"/>
        <v>160</v>
      </c>
      <c r="U539" s="105"/>
      <c r="V539" s="105"/>
      <c r="W539" s="111"/>
      <c r="Y539" s="105"/>
      <c r="Z539" s="105">
        <v>17</v>
      </c>
      <c r="AA539" s="111">
        <f t="shared" si="112"/>
        <v>340</v>
      </c>
      <c r="AC539" s="105"/>
      <c r="AD539" s="105"/>
      <c r="AE539" s="105"/>
      <c r="AG539" s="105"/>
      <c r="AH539" s="105"/>
      <c r="AI539" s="105"/>
    </row>
    <row r="540" spans="1:35" hidden="1" x14ac:dyDescent="0.2">
      <c r="A540" s="105"/>
      <c r="B540" s="105">
        <v>21</v>
      </c>
      <c r="D540" s="127"/>
      <c r="E540" s="111"/>
      <c r="F540" s="111"/>
      <c r="G540" s="138"/>
      <c r="H540" s="127"/>
      <c r="I540" s="111">
        <v>142.66399999999999</v>
      </c>
      <c r="J540" s="111">
        <f t="shared" si="114"/>
        <v>454.267</v>
      </c>
      <c r="L540" s="105"/>
      <c r="M540" s="105"/>
      <c r="N540" s="111"/>
      <c r="Q540" s="105"/>
      <c r="R540" s="105">
        <v>40</v>
      </c>
      <c r="S540" s="111">
        <f t="shared" si="113"/>
        <v>200</v>
      </c>
      <c r="U540" s="105"/>
      <c r="V540" s="105"/>
      <c r="W540" s="111"/>
      <c r="Y540" s="105"/>
      <c r="Z540" s="105">
        <v>17</v>
      </c>
      <c r="AA540" s="111">
        <f t="shared" si="112"/>
        <v>357</v>
      </c>
      <c r="AC540" s="105"/>
      <c r="AD540" s="105"/>
      <c r="AE540" s="105"/>
      <c r="AG540" s="105"/>
      <c r="AH540" s="105"/>
      <c r="AI540" s="105"/>
    </row>
    <row r="541" spans="1:35" hidden="1" x14ac:dyDescent="0.2">
      <c r="A541" s="105"/>
      <c r="B541" s="105">
        <v>22</v>
      </c>
      <c r="D541" s="127" t="s">
        <v>254</v>
      </c>
      <c r="E541" s="111">
        <v>52.237499999999997</v>
      </c>
      <c r="F541" s="111">
        <f>E541</f>
        <v>52.237499999999997</v>
      </c>
      <c r="H541" s="127"/>
      <c r="I541" s="111">
        <v>147.19399999999999</v>
      </c>
      <c r="J541" s="111">
        <f t="shared" si="114"/>
        <v>601.46100000000001</v>
      </c>
      <c r="L541" s="105" t="s">
        <v>17</v>
      </c>
      <c r="M541" s="105">
        <v>121</v>
      </c>
      <c r="N541" s="111">
        <f>M541</f>
        <v>121</v>
      </c>
      <c r="Q541" s="105"/>
      <c r="R541" s="105">
        <v>40</v>
      </c>
      <c r="S541" s="111">
        <f t="shared" si="113"/>
        <v>240</v>
      </c>
      <c r="U541" s="105"/>
      <c r="V541" s="105"/>
      <c r="W541" s="111"/>
      <c r="Y541" s="105"/>
      <c r="Z541" s="105">
        <v>17</v>
      </c>
      <c r="AA541" s="111">
        <f t="shared" si="112"/>
        <v>374</v>
      </c>
      <c r="AC541" s="105"/>
      <c r="AD541" s="105"/>
      <c r="AE541" s="105"/>
      <c r="AG541" s="105"/>
      <c r="AH541" s="105"/>
      <c r="AI541" s="105"/>
    </row>
    <row r="542" spans="1:35" hidden="1" x14ac:dyDescent="0.2">
      <c r="A542" s="105"/>
      <c r="B542" s="105">
        <v>23</v>
      </c>
      <c r="D542" s="127"/>
      <c r="E542" s="111">
        <v>74.625</v>
      </c>
      <c r="F542" s="111">
        <f t="shared" ref="F542:F548" si="115">E542+F541</f>
        <v>126.8625</v>
      </c>
      <c r="H542" s="127"/>
      <c r="I542" s="111">
        <v>147.19399999999999</v>
      </c>
      <c r="J542" s="111">
        <f t="shared" si="114"/>
        <v>748.65499999999997</v>
      </c>
      <c r="L542" s="105"/>
      <c r="M542" s="105">
        <v>297</v>
      </c>
      <c r="N542" s="111">
        <f>M542+N541</f>
        <v>418</v>
      </c>
      <c r="Q542" s="105"/>
      <c r="R542" s="105">
        <v>40</v>
      </c>
      <c r="S542" s="111">
        <f t="shared" si="113"/>
        <v>280</v>
      </c>
      <c r="U542" s="105"/>
      <c r="V542" s="105"/>
      <c r="W542" s="111"/>
      <c r="Y542" s="105"/>
      <c r="Z542" s="105">
        <v>17</v>
      </c>
      <c r="AA542" s="128">
        <f t="shared" si="112"/>
        <v>391</v>
      </c>
      <c r="AC542" s="105"/>
      <c r="AD542" s="105"/>
      <c r="AE542" s="105"/>
      <c r="AG542" s="105"/>
      <c r="AH542" s="105"/>
      <c r="AI542" s="105"/>
    </row>
    <row r="543" spans="1:35" hidden="1" x14ac:dyDescent="0.2">
      <c r="A543" s="105"/>
      <c r="B543" s="105">
        <v>24</v>
      </c>
      <c r="D543" s="127"/>
      <c r="E543" s="111">
        <v>67.162499999999994</v>
      </c>
      <c r="F543" s="111">
        <f t="shared" si="115"/>
        <v>194.02499999999998</v>
      </c>
      <c r="H543" s="127"/>
      <c r="I543" s="111">
        <f>252-I542</f>
        <v>104.80600000000001</v>
      </c>
      <c r="J543" s="128">
        <f t="shared" si="114"/>
        <v>853.46100000000001</v>
      </c>
      <c r="L543" s="105"/>
      <c r="M543" s="105">
        <v>355</v>
      </c>
      <c r="N543" s="111">
        <f>M543+N542</f>
        <v>773</v>
      </c>
      <c r="Q543" s="105"/>
      <c r="R543" s="105">
        <v>40</v>
      </c>
      <c r="S543" s="111">
        <f t="shared" si="113"/>
        <v>320</v>
      </c>
      <c r="U543" s="105"/>
      <c r="V543" s="105"/>
      <c r="W543" s="111"/>
      <c r="Y543" s="105"/>
      <c r="Z543" s="105"/>
      <c r="AA543" s="111"/>
      <c r="AC543" s="105"/>
      <c r="AD543" s="105"/>
      <c r="AE543" s="105"/>
      <c r="AG543" s="105"/>
      <c r="AH543" s="105"/>
      <c r="AI543" s="105"/>
    </row>
    <row r="544" spans="1:35" ht="14.25" hidden="1" customHeight="1" x14ac:dyDescent="0.2">
      <c r="A544" s="104" t="s">
        <v>185</v>
      </c>
      <c r="B544" s="105">
        <v>25</v>
      </c>
      <c r="D544" s="127" t="s">
        <v>254</v>
      </c>
      <c r="E544" s="111">
        <v>84</v>
      </c>
      <c r="F544" s="111">
        <f t="shared" si="115"/>
        <v>278.02499999999998</v>
      </c>
      <c r="H544" s="141" t="s">
        <v>271</v>
      </c>
      <c r="I544" s="142"/>
      <c r="J544" s="140"/>
      <c r="L544" s="105"/>
      <c r="M544" s="105"/>
      <c r="N544" s="128"/>
      <c r="Q544" s="105"/>
      <c r="R544" s="105"/>
      <c r="S544" s="128"/>
      <c r="U544" s="105"/>
      <c r="V544" s="105"/>
      <c r="W544" s="111"/>
      <c r="Y544" s="105"/>
      <c r="Z544" s="105"/>
      <c r="AA544" s="111"/>
      <c r="AC544" s="105"/>
      <c r="AD544" s="105"/>
      <c r="AE544" s="105"/>
      <c r="AG544" s="105"/>
      <c r="AH544" s="105"/>
      <c r="AI544" s="105"/>
    </row>
    <row r="545" spans="1:35" ht="15" hidden="1" customHeight="1" x14ac:dyDescent="0.2">
      <c r="A545" s="105"/>
      <c r="B545" s="105">
        <v>26</v>
      </c>
      <c r="D545" s="127"/>
      <c r="E545" s="111">
        <v>84</v>
      </c>
      <c r="F545" s="111">
        <f t="shared" si="115"/>
        <v>362.02499999999998</v>
      </c>
      <c r="H545" s="142"/>
      <c r="I545" s="142"/>
      <c r="J545" s="140"/>
      <c r="L545" s="105"/>
      <c r="M545" s="105"/>
      <c r="N545" s="111"/>
      <c r="Q545" s="105"/>
      <c r="R545" s="105"/>
      <c r="S545" s="111"/>
      <c r="U545" s="105"/>
      <c r="V545" s="105"/>
      <c r="W545" s="111"/>
      <c r="Y545" s="105"/>
      <c r="Z545" s="105"/>
      <c r="AA545" s="111"/>
      <c r="AC545" s="105"/>
      <c r="AD545" s="105"/>
      <c r="AE545" s="105"/>
      <c r="AG545" s="105"/>
      <c r="AH545" s="105"/>
      <c r="AI545" s="107"/>
    </row>
    <row r="546" spans="1:35" ht="16.5" hidden="1" customHeight="1" x14ac:dyDescent="0.2">
      <c r="A546" s="105"/>
      <c r="B546" s="105">
        <v>27</v>
      </c>
      <c r="D546" s="127"/>
      <c r="E546" s="111">
        <v>84</v>
      </c>
      <c r="F546" s="111">
        <f t="shared" si="115"/>
        <v>446.02499999999998</v>
      </c>
      <c r="H546" s="142"/>
      <c r="I546" s="142"/>
      <c r="J546" s="140"/>
      <c r="L546" s="105"/>
      <c r="M546" s="105"/>
      <c r="N546" s="111"/>
      <c r="Q546" s="105"/>
      <c r="R546" s="105"/>
      <c r="S546" s="128"/>
      <c r="U546" s="105"/>
      <c r="V546" s="105"/>
      <c r="W546" s="111"/>
      <c r="Y546" s="105"/>
      <c r="Z546" s="105"/>
      <c r="AA546" s="111"/>
      <c r="AC546" s="105" t="s">
        <v>217</v>
      </c>
      <c r="AD546" s="105">
        <v>40</v>
      </c>
      <c r="AE546" s="105">
        <f>AD546</f>
        <v>40</v>
      </c>
      <c r="AG546" s="105"/>
      <c r="AH546" s="105"/>
      <c r="AI546" s="105"/>
    </row>
    <row r="547" spans="1:35" ht="11.25" hidden="1" customHeight="1" x14ac:dyDescent="0.2">
      <c r="A547" s="105"/>
      <c r="B547" s="105">
        <v>28</v>
      </c>
      <c r="D547" s="127"/>
      <c r="E547" s="111">
        <v>84</v>
      </c>
      <c r="F547" s="111">
        <f t="shared" si="115"/>
        <v>530.02499999999998</v>
      </c>
      <c r="H547" s="142"/>
      <c r="I547" s="142"/>
      <c r="J547" s="140"/>
      <c r="L547" s="127"/>
      <c r="M547" s="105"/>
      <c r="N547" s="111"/>
      <c r="Q547" s="105"/>
      <c r="R547" s="105"/>
      <c r="S547" s="111"/>
      <c r="U547" s="105"/>
      <c r="V547" s="105"/>
      <c r="W547" s="111"/>
      <c r="Y547" s="105"/>
      <c r="Z547" s="105"/>
      <c r="AA547" s="111"/>
      <c r="AC547" s="105"/>
      <c r="AD547" s="105">
        <v>50</v>
      </c>
      <c r="AE547" s="105">
        <f>AD547+AE546</f>
        <v>90</v>
      </c>
      <c r="AG547" s="105"/>
      <c r="AH547" s="105"/>
      <c r="AI547" s="111"/>
    </row>
    <row r="548" spans="1:35" ht="14.25" hidden="1" customHeight="1" x14ac:dyDescent="0.2">
      <c r="A548" s="105"/>
      <c r="B548" s="105">
        <v>29</v>
      </c>
      <c r="D548" s="127"/>
      <c r="E548" s="111">
        <v>84</v>
      </c>
      <c r="F548" s="111">
        <f t="shared" si="115"/>
        <v>614.02499999999998</v>
      </c>
      <c r="H548" s="142"/>
      <c r="I548" s="142"/>
      <c r="J548" s="140"/>
      <c r="L548" s="127"/>
      <c r="M548" s="105"/>
      <c r="N548" s="128"/>
      <c r="Q548" s="105"/>
      <c r="R548" s="105"/>
      <c r="S548" s="111"/>
      <c r="U548" s="105"/>
      <c r="V548" s="105"/>
      <c r="W548" s="111"/>
      <c r="Y548" s="105"/>
      <c r="Z548" s="105"/>
      <c r="AA548" s="111"/>
      <c r="AC548" s="105"/>
      <c r="AD548" s="105">
        <v>50</v>
      </c>
      <c r="AE548" s="105">
        <f>AD548+AE547</f>
        <v>140</v>
      </c>
      <c r="AG548" s="105"/>
      <c r="AH548" s="105"/>
      <c r="AI548" s="105"/>
    </row>
    <row r="549" spans="1:35" ht="16.5" hidden="1" customHeight="1" x14ac:dyDescent="0.2"/>
    <row r="550" spans="1:35" hidden="1" x14ac:dyDescent="0.2">
      <c r="A550" s="104" t="s">
        <v>186</v>
      </c>
      <c r="B550" s="105">
        <v>1</v>
      </c>
      <c r="D550" s="127"/>
      <c r="E550" s="111">
        <v>84</v>
      </c>
      <c r="F550" s="128">
        <f>E550+F548</f>
        <v>698.02499999999998</v>
      </c>
      <c r="H550" s="141" t="s">
        <v>271</v>
      </c>
      <c r="I550" s="142"/>
      <c r="J550" s="140"/>
      <c r="L550" s="105"/>
      <c r="M550" s="105"/>
      <c r="N550" s="111"/>
      <c r="Q550" s="105" t="s">
        <v>270</v>
      </c>
      <c r="R550" s="105">
        <v>20</v>
      </c>
      <c r="S550" s="111">
        <f>R550+S549</f>
        <v>20</v>
      </c>
      <c r="U550" s="105"/>
      <c r="V550" s="105"/>
      <c r="W550" s="111"/>
      <c r="X550" s="124"/>
      <c r="Y550" s="105"/>
      <c r="Z550" s="105"/>
      <c r="AA550" s="111"/>
      <c r="AB550" s="124"/>
      <c r="AC550" s="105" t="s">
        <v>217</v>
      </c>
      <c r="AD550" s="105">
        <v>50</v>
      </c>
      <c r="AE550" s="105">
        <f>AD550+AE548</f>
        <v>190</v>
      </c>
      <c r="AG550" s="105"/>
      <c r="AH550" s="105"/>
      <c r="AI550" s="105"/>
    </row>
    <row r="551" spans="1:35" hidden="1" x14ac:dyDescent="0.2">
      <c r="A551" s="104"/>
      <c r="B551" s="105">
        <v>2</v>
      </c>
      <c r="D551" s="127"/>
      <c r="E551" s="111"/>
      <c r="F551" s="128"/>
      <c r="H551" s="142"/>
      <c r="I551" s="142"/>
      <c r="J551" s="140"/>
      <c r="K551" s="124" t="s">
        <v>18</v>
      </c>
      <c r="L551" s="105"/>
      <c r="M551" s="105"/>
      <c r="N551" s="111"/>
      <c r="Q551" s="105"/>
      <c r="R551" s="105">
        <v>20</v>
      </c>
      <c r="S551" s="111">
        <f>R551+S550</f>
        <v>40</v>
      </c>
      <c r="U551" s="105"/>
      <c r="V551" s="105"/>
      <c r="W551" s="111"/>
      <c r="X551" s="124"/>
      <c r="Y551" s="105"/>
      <c r="Z551" s="105"/>
      <c r="AA551" s="111"/>
      <c r="AB551" s="124"/>
      <c r="AC551" s="105"/>
      <c r="AD551" s="105">
        <v>50</v>
      </c>
      <c r="AE551" s="105">
        <f>AD551+AE550</f>
        <v>240</v>
      </c>
      <c r="AG551" s="105"/>
      <c r="AH551" s="105"/>
      <c r="AI551" s="105"/>
    </row>
    <row r="552" spans="1:35" hidden="1" x14ac:dyDescent="0.2">
      <c r="A552" s="106"/>
      <c r="B552" s="105">
        <v>3</v>
      </c>
      <c r="D552" s="127" t="s">
        <v>272</v>
      </c>
      <c r="E552" s="111">
        <v>20</v>
      </c>
      <c r="F552" s="111">
        <f>E552</f>
        <v>20</v>
      </c>
      <c r="H552" s="142"/>
      <c r="I552" s="142"/>
      <c r="J552" s="140"/>
      <c r="L552" s="105"/>
      <c r="M552" s="105"/>
      <c r="N552" s="111"/>
      <c r="Q552" s="105"/>
      <c r="R552" s="105">
        <v>20</v>
      </c>
      <c r="S552" s="111">
        <f>R552+S551</f>
        <v>60</v>
      </c>
      <c r="U552" s="105"/>
      <c r="V552" s="105"/>
      <c r="W552" s="111"/>
      <c r="X552" s="124"/>
      <c r="Y552" s="105"/>
      <c r="Z552" s="105"/>
      <c r="AA552" s="111"/>
      <c r="AB552" s="124"/>
      <c r="AC552" s="105"/>
      <c r="AD552" s="105">
        <v>50</v>
      </c>
      <c r="AE552" s="105">
        <f>AD552+AE551</f>
        <v>290</v>
      </c>
      <c r="AG552" s="105" t="s">
        <v>52</v>
      </c>
      <c r="AH552" s="105">
        <v>20</v>
      </c>
      <c r="AI552" s="105">
        <f t="shared" ref="AI552:AI557" si="116">AH552+AI551</f>
        <v>20</v>
      </c>
    </row>
    <row r="553" spans="1:35" hidden="1" x14ac:dyDescent="0.2">
      <c r="A553" s="106"/>
      <c r="B553" s="105">
        <v>4</v>
      </c>
      <c r="D553" s="127" t="s">
        <v>269</v>
      </c>
      <c r="E553" s="111">
        <v>75</v>
      </c>
      <c r="F553" s="111">
        <f>E553+F552</f>
        <v>95</v>
      </c>
      <c r="H553" s="142"/>
      <c r="I553" s="142"/>
      <c r="J553" s="140"/>
      <c r="L553" s="105"/>
      <c r="M553" s="105"/>
      <c r="N553" s="111"/>
      <c r="Q553" s="105"/>
      <c r="R553" s="105">
        <v>20</v>
      </c>
      <c r="S553" s="111">
        <f>R553+S552</f>
        <v>80</v>
      </c>
      <c r="U553" s="105"/>
      <c r="V553" s="105"/>
      <c r="W553" s="111"/>
      <c r="X553" s="124"/>
      <c r="Y553" s="105"/>
      <c r="Z553" s="105"/>
      <c r="AA553" s="111"/>
      <c r="AB553" s="124"/>
      <c r="AC553" s="105"/>
      <c r="AD553" s="105">
        <v>50</v>
      </c>
      <c r="AE553" s="105">
        <f>AD553+AE552</f>
        <v>340</v>
      </c>
      <c r="AG553" s="105"/>
      <c r="AH553" s="105">
        <v>55</v>
      </c>
      <c r="AI553" s="105">
        <f t="shared" si="116"/>
        <v>75</v>
      </c>
    </row>
    <row r="554" spans="1:35" hidden="1" x14ac:dyDescent="0.2">
      <c r="A554" s="106"/>
      <c r="B554" s="105">
        <v>5</v>
      </c>
      <c r="D554" s="127"/>
      <c r="E554" s="111">
        <v>75</v>
      </c>
      <c r="F554" s="111">
        <f>E554+F553</f>
        <v>170</v>
      </c>
      <c r="H554" s="142"/>
      <c r="I554" s="142"/>
      <c r="J554" s="140"/>
      <c r="L554" s="105"/>
      <c r="M554" s="105"/>
      <c r="N554" s="111"/>
      <c r="Q554" s="105"/>
      <c r="R554" s="105">
        <v>20</v>
      </c>
      <c r="S554" s="128">
        <f>R554+S553</f>
        <v>100</v>
      </c>
      <c r="U554" s="105"/>
      <c r="V554" s="105"/>
      <c r="W554" s="128"/>
      <c r="X554" s="124"/>
      <c r="Y554" s="105"/>
      <c r="Z554" s="105"/>
      <c r="AA554" s="128"/>
      <c r="AB554" s="124"/>
      <c r="AC554" s="105"/>
      <c r="AD554" s="105">
        <v>20</v>
      </c>
      <c r="AE554" s="107">
        <f>AD554+AE553</f>
        <v>360</v>
      </c>
      <c r="AG554" s="105"/>
      <c r="AH554" s="105">
        <v>55</v>
      </c>
      <c r="AI554" s="105">
        <f t="shared" si="116"/>
        <v>130</v>
      </c>
    </row>
    <row r="555" spans="1:35" hidden="1" x14ac:dyDescent="0.2">
      <c r="A555" s="106"/>
      <c r="B555" s="105">
        <v>6</v>
      </c>
      <c r="D555" s="127"/>
      <c r="E555" s="111">
        <v>60</v>
      </c>
      <c r="F555" s="128">
        <f>E555+F554</f>
        <v>230</v>
      </c>
      <c r="H555" s="142"/>
      <c r="I555" s="142"/>
      <c r="J555" s="140"/>
      <c r="K555" s="138"/>
      <c r="L555" s="105"/>
      <c r="M555" s="105"/>
      <c r="N555" s="111"/>
      <c r="Q555" s="105"/>
      <c r="R555" s="105"/>
      <c r="S555" s="111"/>
      <c r="U555" s="105"/>
      <c r="V555" s="105"/>
      <c r="W555" s="111"/>
      <c r="X555" s="124"/>
      <c r="Y555" s="105"/>
      <c r="Z555" s="105"/>
      <c r="AA555" s="111"/>
      <c r="AB555" s="124"/>
      <c r="AC555" s="105"/>
      <c r="AD555" s="105"/>
      <c r="AE555" s="105"/>
      <c r="AG555" s="105"/>
      <c r="AH555" s="105">
        <v>55</v>
      </c>
      <c r="AI555" s="105">
        <f t="shared" si="116"/>
        <v>185</v>
      </c>
    </row>
    <row r="556" spans="1:35" hidden="1" x14ac:dyDescent="0.2">
      <c r="A556" s="106"/>
      <c r="B556" s="105">
        <v>7</v>
      </c>
      <c r="D556" s="127"/>
      <c r="E556" s="111"/>
      <c r="F556" s="111"/>
      <c r="H556" s="142"/>
      <c r="I556" s="142"/>
      <c r="J556" s="140"/>
      <c r="L556" s="105" t="s">
        <v>20</v>
      </c>
      <c r="M556" s="105">
        <v>100</v>
      </c>
      <c r="N556" s="111">
        <f>M556</f>
        <v>100</v>
      </c>
      <c r="Q556" s="105"/>
      <c r="R556" s="105"/>
      <c r="S556" s="111"/>
      <c r="U556" s="105" t="s">
        <v>42</v>
      </c>
      <c r="V556" s="105">
        <v>10</v>
      </c>
      <c r="W556" s="111">
        <f t="shared" ref="W556:W561" si="117">V556+W555</f>
        <v>10</v>
      </c>
      <c r="X556" s="124"/>
      <c r="Y556" s="105"/>
      <c r="Z556" s="105"/>
      <c r="AA556" s="111"/>
      <c r="AB556" s="124"/>
      <c r="AC556" s="105"/>
      <c r="AD556" s="105"/>
      <c r="AE556" s="105"/>
      <c r="AG556" s="105"/>
      <c r="AH556" s="105">
        <v>55</v>
      </c>
      <c r="AI556" s="105">
        <f t="shared" si="116"/>
        <v>240</v>
      </c>
    </row>
    <row r="557" spans="1:35" hidden="1" x14ac:dyDescent="0.2">
      <c r="A557" s="106"/>
      <c r="B557" s="105">
        <v>8</v>
      </c>
      <c r="D557" s="127" t="s">
        <v>45</v>
      </c>
      <c r="E557" s="111">
        <v>20</v>
      </c>
      <c r="F557" s="111">
        <f>E557</f>
        <v>20</v>
      </c>
      <c r="H557" s="105"/>
      <c r="I557" s="105"/>
      <c r="J557" s="111"/>
      <c r="L557" s="105"/>
      <c r="M557" s="105">
        <v>350</v>
      </c>
      <c r="N557" s="111">
        <f>M557+N556</f>
        <v>450</v>
      </c>
      <c r="Q557" s="105"/>
      <c r="R557" s="105"/>
      <c r="S557" s="111"/>
      <c r="U557" s="105"/>
      <c r="V557" s="105">
        <v>40</v>
      </c>
      <c r="W557" s="111">
        <f t="shared" si="117"/>
        <v>50</v>
      </c>
      <c r="Y557" s="105"/>
      <c r="Z557" s="105"/>
      <c r="AA557" s="111"/>
      <c r="AC557" s="105"/>
      <c r="AD557" s="105"/>
      <c r="AE557" s="105"/>
      <c r="AG557" s="105"/>
      <c r="AH557" s="105">
        <v>55</v>
      </c>
      <c r="AI557" s="105">
        <f t="shared" si="116"/>
        <v>295</v>
      </c>
    </row>
    <row r="558" spans="1:35" hidden="1" x14ac:dyDescent="0.2">
      <c r="A558" s="105"/>
      <c r="B558" s="105">
        <v>9</v>
      </c>
      <c r="D558" s="127"/>
      <c r="E558" s="111">
        <v>84</v>
      </c>
      <c r="F558" s="111">
        <f>E558+F557</f>
        <v>104</v>
      </c>
      <c r="H558" s="105"/>
      <c r="I558" s="105"/>
      <c r="J558" s="111"/>
      <c r="L558" s="105"/>
      <c r="M558" s="105">
        <v>350</v>
      </c>
      <c r="N558" s="111">
        <f>M558+N557</f>
        <v>800</v>
      </c>
      <c r="Q558" s="105"/>
      <c r="R558" s="105"/>
      <c r="S558" s="111"/>
      <c r="U558" s="105"/>
      <c r="V558" s="105">
        <v>40</v>
      </c>
      <c r="W558" s="111">
        <f t="shared" si="117"/>
        <v>90</v>
      </c>
      <c r="Y558" s="105"/>
      <c r="Z558" s="105"/>
      <c r="AA558" s="111"/>
      <c r="AC558" s="105"/>
      <c r="AD558" s="105"/>
      <c r="AE558" s="105"/>
      <c r="AG558" s="105"/>
      <c r="AH558" s="105">
        <v>55</v>
      </c>
      <c r="AI558" s="107">
        <f>AH558+AI557</f>
        <v>350</v>
      </c>
    </row>
    <row r="559" spans="1:35" hidden="1" x14ac:dyDescent="0.2">
      <c r="A559" s="105"/>
      <c r="B559" s="105">
        <v>10</v>
      </c>
      <c r="D559" s="127"/>
      <c r="E559" s="111">
        <v>84</v>
      </c>
      <c r="F559" s="111">
        <f>E559+F558</f>
        <v>188</v>
      </c>
      <c r="H559" s="105"/>
      <c r="I559" s="105"/>
      <c r="J559" s="111"/>
      <c r="L559" s="105"/>
      <c r="M559" s="105">
        <v>350</v>
      </c>
      <c r="N559" s="128">
        <f>M559+N558</f>
        <v>1150</v>
      </c>
      <c r="Q559" s="105"/>
      <c r="R559" s="105"/>
      <c r="S559" s="111"/>
      <c r="U559" s="105"/>
      <c r="V559" s="105">
        <v>40</v>
      </c>
      <c r="W559" s="111">
        <f t="shared" si="117"/>
        <v>130</v>
      </c>
      <c r="Y559" s="105"/>
      <c r="Z559" s="105"/>
      <c r="AA559" s="111"/>
      <c r="AC559" s="105"/>
      <c r="AD559" s="105"/>
      <c r="AE559" s="105"/>
      <c r="AG559" s="105"/>
      <c r="AH559" s="105"/>
      <c r="AI559" s="105"/>
    </row>
    <row r="560" spans="1:35" hidden="1" x14ac:dyDescent="0.2">
      <c r="A560" s="105"/>
      <c r="B560" s="105">
        <v>11</v>
      </c>
      <c r="D560" s="127"/>
      <c r="E560" s="111">
        <v>84</v>
      </c>
      <c r="F560" s="111">
        <f t="shared" ref="F560:F565" si="118">E560+F559</f>
        <v>272</v>
      </c>
      <c r="H560" s="105"/>
      <c r="I560" s="105"/>
      <c r="J560" s="128"/>
      <c r="K560" s="138"/>
      <c r="L560" s="105"/>
      <c r="M560" s="105"/>
      <c r="N560" s="111"/>
      <c r="Q560" s="105"/>
      <c r="R560" s="105"/>
      <c r="S560" s="128"/>
      <c r="U560" s="105"/>
      <c r="V560" s="105">
        <v>40</v>
      </c>
      <c r="W560" s="111">
        <f t="shared" si="117"/>
        <v>170</v>
      </c>
      <c r="Y560" s="105"/>
      <c r="Z560" s="105"/>
      <c r="AA560" s="111"/>
      <c r="AC560" s="105"/>
      <c r="AD560" s="105"/>
      <c r="AE560" s="105"/>
      <c r="AG560" s="105"/>
      <c r="AH560" s="105"/>
      <c r="AI560" s="105"/>
    </row>
    <row r="561" spans="1:35" hidden="1" x14ac:dyDescent="0.2">
      <c r="A561" s="105"/>
      <c r="B561" s="105">
        <v>12</v>
      </c>
      <c r="D561" s="127"/>
      <c r="E561" s="111">
        <v>84</v>
      </c>
      <c r="F561" s="111">
        <f t="shared" si="118"/>
        <v>356</v>
      </c>
      <c r="H561" s="105"/>
      <c r="I561" s="105"/>
      <c r="J561" s="111"/>
      <c r="K561" s="138"/>
      <c r="L561" s="105"/>
      <c r="M561" s="105"/>
      <c r="N561" s="111"/>
      <c r="Q561" s="105"/>
      <c r="R561" s="105"/>
      <c r="S561" s="111"/>
      <c r="U561" s="105"/>
      <c r="V561" s="105">
        <v>20</v>
      </c>
      <c r="W561" s="128">
        <f t="shared" si="117"/>
        <v>190</v>
      </c>
      <c r="Y561" s="105"/>
      <c r="Z561" s="105"/>
      <c r="AA561" s="111"/>
      <c r="AC561" s="105"/>
      <c r="AD561" s="105"/>
      <c r="AE561" s="105"/>
      <c r="AG561" s="105"/>
      <c r="AH561" s="105"/>
      <c r="AI561" s="105"/>
    </row>
    <row r="562" spans="1:35" hidden="1" x14ac:dyDescent="0.2">
      <c r="A562" s="105"/>
      <c r="B562" s="105">
        <v>13</v>
      </c>
      <c r="D562" s="127"/>
      <c r="E562" s="111">
        <v>84</v>
      </c>
      <c r="F562" s="111">
        <f t="shared" si="118"/>
        <v>440</v>
      </c>
      <c r="H562" s="105" t="s">
        <v>165</v>
      </c>
      <c r="I562" s="105">
        <v>100</v>
      </c>
      <c r="J562" s="111">
        <f>I562</f>
        <v>100</v>
      </c>
      <c r="L562" s="105"/>
      <c r="M562" s="105"/>
      <c r="N562" s="111"/>
      <c r="Q562" s="105"/>
      <c r="R562" s="105"/>
      <c r="S562" s="111"/>
      <c r="U562" s="105"/>
      <c r="V562" s="105"/>
      <c r="W562" s="111"/>
      <c r="Y562" s="105"/>
      <c r="Z562" s="105"/>
      <c r="AA562" s="111"/>
      <c r="AC562" s="105"/>
      <c r="AD562" s="105"/>
      <c r="AE562" s="105"/>
      <c r="AG562" s="105"/>
      <c r="AH562" s="105"/>
      <c r="AI562" s="105"/>
    </row>
    <row r="563" spans="1:35" hidden="1" x14ac:dyDescent="0.2">
      <c r="A563" s="105"/>
      <c r="B563" s="105">
        <v>14</v>
      </c>
      <c r="D563" s="127"/>
      <c r="E563" s="111">
        <v>84</v>
      </c>
      <c r="F563" s="111">
        <f t="shared" si="118"/>
        <v>524</v>
      </c>
      <c r="H563" s="105"/>
      <c r="I563" s="105">
        <v>130</v>
      </c>
      <c r="J563" s="111">
        <f>I563+J562</f>
        <v>230</v>
      </c>
      <c r="L563" s="105"/>
      <c r="M563" s="105"/>
      <c r="N563" s="111"/>
      <c r="Q563" s="105"/>
      <c r="R563" s="105"/>
      <c r="S563" s="111"/>
      <c r="U563" s="105" t="s">
        <v>208</v>
      </c>
      <c r="V563" s="105">
        <v>40</v>
      </c>
      <c r="W563" s="111">
        <f>V563+W562</f>
        <v>40</v>
      </c>
      <c r="Y563" s="105"/>
      <c r="Z563" s="105"/>
      <c r="AA563" s="111"/>
      <c r="AC563" s="105"/>
      <c r="AD563" s="105"/>
      <c r="AE563" s="105"/>
      <c r="AG563" s="105"/>
      <c r="AH563" s="105"/>
      <c r="AI563" s="105"/>
    </row>
    <row r="564" spans="1:35" hidden="1" x14ac:dyDescent="0.2">
      <c r="A564" s="105"/>
      <c r="B564" s="105">
        <v>15</v>
      </c>
      <c r="D564" s="127"/>
      <c r="E564" s="111">
        <v>84</v>
      </c>
      <c r="F564" s="111">
        <f t="shared" si="118"/>
        <v>608</v>
      </c>
      <c r="H564" s="105"/>
      <c r="I564" s="105">
        <v>130</v>
      </c>
      <c r="J564" s="128">
        <f>I564+J563</f>
        <v>360</v>
      </c>
      <c r="L564" s="105"/>
      <c r="M564" s="105"/>
      <c r="N564" s="128"/>
      <c r="Q564" s="105"/>
      <c r="R564" s="105"/>
      <c r="S564" s="128"/>
      <c r="U564" s="105"/>
      <c r="V564" s="105">
        <v>40</v>
      </c>
      <c r="W564" s="111">
        <f>V564+W563</f>
        <v>80</v>
      </c>
      <c r="Y564" s="105"/>
      <c r="Z564" s="105"/>
      <c r="AA564" s="111"/>
      <c r="AC564" s="105"/>
      <c r="AD564" s="105"/>
      <c r="AE564" s="105"/>
      <c r="AG564" s="105"/>
      <c r="AH564" s="105"/>
      <c r="AI564" s="105"/>
    </row>
    <row r="565" spans="1:35" hidden="1" x14ac:dyDescent="0.2">
      <c r="A565" s="105"/>
      <c r="B565" s="105">
        <v>16</v>
      </c>
      <c r="D565" s="127"/>
      <c r="E565" s="111">
        <v>20</v>
      </c>
      <c r="F565" s="111">
        <f t="shared" si="118"/>
        <v>628</v>
      </c>
      <c r="H565" s="105"/>
      <c r="I565" s="105"/>
      <c r="J565" s="111"/>
      <c r="L565" s="105"/>
      <c r="M565" s="105"/>
      <c r="N565" s="105"/>
      <c r="Q565" s="105"/>
      <c r="R565" s="105"/>
      <c r="S565" s="111"/>
      <c r="U565" s="105"/>
      <c r="V565" s="105">
        <v>40</v>
      </c>
      <c r="W565" s="111">
        <f t="shared" ref="W565:W570" si="119">V565+W564</f>
        <v>120</v>
      </c>
      <c r="Y565" s="105"/>
      <c r="Z565" s="105"/>
      <c r="AA565" s="111"/>
      <c r="AC565" s="105"/>
      <c r="AD565" s="105"/>
      <c r="AE565" s="105"/>
      <c r="AG565" s="105"/>
      <c r="AH565" s="105"/>
      <c r="AI565" s="105"/>
    </row>
    <row r="566" spans="1:35" hidden="1" x14ac:dyDescent="0.2">
      <c r="A566" s="105"/>
      <c r="B566" s="105">
        <v>17</v>
      </c>
      <c r="D566" s="127"/>
      <c r="E566" s="111"/>
      <c r="F566" s="111"/>
      <c r="H566" s="105" t="s">
        <v>20</v>
      </c>
      <c r="I566" s="105">
        <v>155</v>
      </c>
      <c r="J566" s="111">
        <f t="shared" ref="J566:J578" si="120">I566+J565</f>
        <v>155</v>
      </c>
      <c r="L566" s="105"/>
      <c r="M566" s="105"/>
      <c r="N566" s="111"/>
      <c r="Q566" s="105"/>
      <c r="R566" s="105"/>
      <c r="S566" s="111"/>
      <c r="U566" s="105"/>
      <c r="V566" s="105">
        <v>40</v>
      </c>
      <c r="W566" s="111">
        <f t="shared" si="119"/>
        <v>160</v>
      </c>
      <c r="Y566" s="105"/>
      <c r="Z566" s="105"/>
      <c r="AA566" s="111"/>
      <c r="AC566" s="105"/>
      <c r="AD566" s="105"/>
      <c r="AE566" s="105"/>
      <c r="AG566" s="105"/>
      <c r="AH566" s="105"/>
      <c r="AI566" s="105"/>
    </row>
    <row r="567" spans="1:35" hidden="1" x14ac:dyDescent="0.2">
      <c r="A567" s="105"/>
      <c r="B567" s="105">
        <v>18</v>
      </c>
      <c r="D567" s="127" t="s">
        <v>272</v>
      </c>
      <c r="E567" s="111">
        <v>30</v>
      </c>
      <c r="F567" s="111">
        <f>E567</f>
        <v>30</v>
      </c>
      <c r="H567" s="105"/>
      <c r="I567" s="105">
        <v>155</v>
      </c>
      <c r="J567" s="111">
        <f t="shared" si="120"/>
        <v>310</v>
      </c>
      <c r="K567" s="100"/>
      <c r="L567" s="105"/>
      <c r="M567" s="105"/>
      <c r="N567" s="128"/>
      <c r="Q567" s="105"/>
      <c r="R567" s="105"/>
      <c r="S567" s="111"/>
      <c r="U567" s="105"/>
      <c r="V567" s="105">
        <v>40</v>
      </c>
      <c r="W567" s="111">
        <f t="shared" si="119"/>
        <v>200</v>
      </c>
      <c r="Y567" s="105"/>
      <c r="Z567" s="105"/>
      <c r="AA567" s="111"/>
      <c r="AC567" s="105"/>
      <c r="AD567" s="105"/>
      <c r="AE567" s="105"/>
      <c r="AG567" s="105"/>
      <c r="AH567" s="105"/>
      <c r="AI567" s="105"/>
    </row>
    <row r="568" spans="1:35" hidden="1" x14ac:dyDescent="0.2">
      <c r="A568" s="105"/>
      <c r="B568" s="105">
        <v>19</v>
      </c>
      <c r="D568" s="127" t="s">
        <v>269</v>
      </c>
      <c r="E568" s="111">
        <v>75</v>
      </c>
      <c r="F568" s="111">
        <f>E568+F567</f>
        <v>105</v>
      </c>
      <c r="H568" s="105"/>
      <c r="I568" s="105">
        <v>155</v>
      </c>
      <c r="J568" s="111">
        <f t="shared" si="120"/>
        <v>465</v>
      </c>
      <c r="L568" s="105"/>
      <c r="M568" s="105"/>
      <c r="N568" s="111"/>
      <c r="Q568" s="105"/>
      <c r="R568" s="105"/>
      <c r="S568" s="111"/>
      <c r="U568" s="105"/>
      <c r="V568" s="105">
        <v>40</v>
      </c>
      <c r="W568" s="111">
        <f t="shared" si="119"/>
        <v>240</v>
      </c>
      <c r="Y568" s="105"/>
      <c r="Z568" s="105"/>
      <c r="AA568" s="111"/>
      <c r="AC568" s="105"/>
      <c r="AD568" s="105"/>
      <c r="AE568" s="105"/>
      <c r="AG568" s="105"/>
      <c r="AH568" s="105"/>
      <c r="AI568" s="107"/>
    </row>
    <row r="569" spans="1:35" hidden="1" x14ac:dyDescent="0.2">
      <c r="A569" s="105"/>
      <c r="B569" s="105">
        <v>20</v>
      </c>
      <c r="D569" s="127"/>
      <c r="E569" s="111">
        <v>75</v>
      </c>
      <c r="F569" s="111">
        <f>E569+F568</f>
        <v>180</v>
      </c>
      <c r="G569" s="138"/>
      <c r="H569" s="105"/>
      <c r="I569" s="105">
        <v>155</v>
      </c>
      <c r="J569" s="111">
        <f t="shared" si="120"/>
        <v>620</v>
      </c>
      <c r="K569" s="100"/>
      <c r="L569" s="105" t="s">
        <v>17</v>
      </c>
      <c r="M569" s="105">
        <v>100</v>
      </c>
      <c r="N569" s="111">
        <f>M569</f>
        <v>100</v>
      </c>
      <c r="Q569" s="105"/>
      <c r="R569" s="105"/>
      <c r="S569" s="111"/>
      <c r="U569" s="105"/>
      <c r="V569" s="105">
        <v>40</v>
      </c>
      <c r="W569" s="111">
        <f t="shared" si="119"/>
        <v>280</v>
      </c>
      <c r="Y569" s="105" t="s">
        <v>165</v>
      </c>
      <c r="Z569" s="105">
        <v>17</v>
      </c>
      <c r="AA569" s="111">
        <f t="shared" ref="AA569:AA574" si="121">Z569+AA568</f>
        <v>17</v>
      </c>
      <c r="AC569" s="105"/>
      <c r="AD569" s="105"/>
      <c r="AE569" s="105"/>
      <c r="AG569" s="105" t="s">
        <v>52</v>
      </c>
      <c r="AH569" s="105">
        <v>40</v>
      </c>
      <c r="AI569" s="105">
        <f>AH569+AI568</f>
        <v>40</v>
      </c>
    </row>
    <row r="570" spans="1:35" hidden="1" x14ac:dyDescent="0.2">
      <c r="A570" s="105"/>
      <c r="B570" s="105">
        <v>21</v>
      </c>
      <c r="D570" s="105" t="s">
        <v>231</v>
      </c>
      <c r="E570" s="105">
        <v>100</v>
      </c>
      <c r="F570" s="111">
        <f>E570</f>
        <v>100</v>
      </c>
      <c r="G570" s="138"/>
      <c r="H570" s="105"/>
      <c r="I570" s="105">
        <v>155</v>
      </c>
      <c r="J570" s="111">
        <f t="shared" si="120"/>
        <v>775</v>
      </c>
      <c r="L570" s="105"/>
      <c r="M570" s="105">
        <v>500</v>
      </c>
      <c r="N570" s="111">
        <f>M570+N569</f>
        <v>600</v>
      </c>
      <c r="Q570" s="105"/>
      <c r="R570" s="105"/>
      <c r="S570" s="111"/>
      <c r="U570" s="105"/>
      <c r="V570" s="105">
        <v>40</v>
      </c>
      <c r="W570" s="128">
        <f t="shared" si="119"/>
        <v>320</v>
      </c>
      <c r="Y570" s="105"/>
      <c r="Z570" s="105">
        <v>17</v>
      </c>
      <c r="AA570" s="111">
        <f t="shared" si="121"/>
        <v>34</v>
      </c>
      <c r="AC570" s="105"/>
      <c r="AD570" s="105"/>
      <c r="AE570" s="105"/>
      <c r="AG570" s="105"/>
      <c r="AH570" s="105">
        <v>55</v>
      </c>
      <c r="AI570" s="105">
        <f>AH570+AI569</f>
        <v>95</v>
      </c>
    </row>
    <row r="571" spans="1:35" hidden="1" x14ac:dyDescent="0.2">
      <c r="A571" s="105"/>
      <c r="B571" s="105">
        <v>22</v>
      </c>
      <c r="D571" s="105"/>
      <c r="E571" s="105">
        <v>100</v>
      </c>
      <c r="F571" s="111">
        <f>E571+F570</f>
        <v>200</v>
      </c>
      <c r="H571" s="105"/>
      <c r="I571" s="105">
        <v>155</v>
      </c>
      <c r="J571" s="111">
        <f t="shared" si="120"/>
        <v>930</v>
      </c>
      <c r="L571" s="105"/>
      <c r="M571" s="105">
        <v>500</v>
      </c>
      <c r="N571" s="111">
        <f>M571+N570</f>
        <v>1100</v>
      </c>
      <c r="Q571" s="105"/>
      <c r="R571" s="105"/>
      <c r="S571" s="111"/>
      <c r="U571" s="105"/>
      <c r="V571" s="105"/>
      <c r="W571" s="111"/>
      <c r="Y571" s="105"/>
      <c r="Z571" s="105">
        <v>17</v>
      </c>
      <c r="AA571" s="111">
        <f t="shared" si="121"/>
        <v>51</v>
      </c>
      <c r="AC571" s="105"/>
      <c r="AD571" s="105"/>
      <c r="AE571" s="105"/>
      <c r="AG571" s="105"/>
      <c r="AH571" s="105">
        <v>55</v>
      </c>
      <c r="AI571" s="107">
        <f>AH571+AI570</f>
        <v>150</v>
      </c>
    </row>
    <row r="572" spans="1:35" hidden="1" x14ac:dyDescent="0.2">
      <c r="A572" s="105"/>
      <c r="B572" s="105">
        <v>23</v>
      </c>
      <c r="D572" s="105"/>
      <c r="E572" s="105">
        <v>100</v>
      </c>
      <c r="F572" s="111">
        <f>E572+F571</f>
        <v>300</v>
      </c>
      <c r="H572" s="105"/>
      <c r="I572" s="105">
        <v>155</v>
      </c>
      <c r="J572" s="111">
        <f t="shared" si="120"/>
        <v>1085</v>
      </c>
      <c r="L572" s="105"/>
      <c r="M572" s="105">
        <v>350</v>
      </c>
      <c r="N572" s="111">
        <f>M572+N571</f>
        <v>1450</v>
      </c>
      <c r="Q572" s="105"/>
      <c r="R572" s="105"/>
      <c r="S572" s="111"/>
      <c r="U572" s="105" t="s">
        <v>42</v>
      </c>
      <c r="V572" s="105">
        <v>10</v>
      </c>
      <c r="W572" s="111">
        <f>V572+W571</f>
        <v>10</v>
      </c>
      <c r="Y572" s="105"/>
      <c r="Z572" s="105">
        <v>17</v>
      </c>
      <c r="AA572" s="111">
        <f t="shared" si="121"/>
        <v>68</v>
      </c>
      <c r="AC572" s="105"/>
      <c r="AD572" s="105"/>
      <c r="AE572" s="105"/>
      <c r="AG572" s="105"/>
      <c r="AH572" s="105"/>
      <c r="AI572" s="105"/>
    </row>
    <row r="573" spans="1:35" hidden="1" x14ac:dyDescent="0.2">
      <c r="A573" s="105"/>
      <c r="B573" s="105">
        <v>24</v>
      </c>
      <c r="D573" s="127"/>
      <c r="E573" s="105">
        <v>100</v>
      </c>
      <c r="F573" s="111">
        <f>E573+F572</f>
        <v>400</v>
      </c>
      <c r="H573" s="105"/>
      <c r="I573" s="105"/>
      <c r="J573" s="111"/>
      <c r="L573" s="105"/>
      <c r="M573" s="105">
        <v>350</v>
      </c>
      <c r="N573" s="111">
        <f>M573+N572</f>
        <v>1800</v>
      </c>
      <c r="Q573" s="105"/>
      <c r="R573" s="105"/>
      <c r="S573" s="111"/>
      <c r="U573" s="105"/>
      <c r="V573" s="105">
        <v>40</v>
      </c>
      <c r="W573" s="111">
        <f>V573+W572</f>
        <v>50</v>
      </c>
      <c r="Y573" s="105"/>
      <c r="Z573" s="105">
        <v>17</v>
      </c>
      <c r="AA573" s="111">
        <f t="shared" si="121"/>
        <v>85</v>
      </c>
      <c r="AC573" s="105"/>
      <c r="AD573" s="105"/>
      <c r="AE573" s="105"/>
      <c r="AG573" s="105"/>
      <c r="AH573" s="105"/>
      <c r="AI573" s="105"/>
    </row>
    <row r="574" spans="1:35" hidden="1" x14ac:dyDescent="0.2">
      <c r="A574" s="105"/>
      <c r="B574" s="105">
        <v>25</v>
      </c>
      <c r="D574" s="127"/>
      <c r="E574" s="105"/>
      <c r="F574" s="111"/>
      <c r="H574" s="105"/>
      <c r="I574" s="105"/>
      <c r="J574" s="111"/>
      <c r="L574" s="105"/>
      <c r="M574" s="105"/>
      <c r="N574" s="128"/>
      <c r="Q574" s="105"/>
      <c r="R574" s="105"/>
      <c r="S574" s="128"/>
      <c r="U574" s="105"/>
      <c r="V574" s="105">
        <v>40</v>
      </c>
      <c r="W574" s="111">
        <f>V574+W573</f>
        <v>90</v>
      </c>
      <c r="Y574" s="105"/>
      <c r="Z574" s="105">
        <v>17</v>
      </c>
      <c r="AA574" s="111">
        <f t="shared" si="121"/>
        <v>102</v>
      </c>
      <c r="AC574" s="105"/>
      <c r="AD574" s="105"/>
      <c r="AE574" s="105"/>
      <c r="AG574" s="105"/>
      <c r="AH574" s="105"/>
      <c r="AI574" s="105"/>
    </row>
    <row r="575" spans="1:35" hidden="1" x14ac:dyDescent="0.2">
      <c r="A575" s="105"/>
      <c r="B575" s="105">
        <v>26</v>
      </c>
      <c r="D575" s="105"/>
      <c r="E575" s="105"/>
      <c r="F575" s="111"/>
      <c r="H575" s="105"/>
      <c r="I575" s="105"/>
      <c r="J575" s="111"/>
      <c r="L575" s="105" t="s">
        <v>165</v>
      </c>
      <c r="M575" s="105">
        <v>100</v>
      </c>
      <c r="N575" s="111">
        <f>M575</f>
        <v>100</v>
      </c>
      <c r="Q575" s="105"/>
      <c r="R575" s="105"/>
      <c r="S575" s="111"/>
      <c r="U575" s="105"/>
      <c r="V575" s="105">
        <v>20</v>
      </c>
      <c r="W575" s="128">
        <f>V575+W574</f>
        <v>110</v>
      </c>
      <c r="Y575" s="105"/>
      <c r="Z575" s="105"/>
      <c r="AA575" s="111"/>
      <c r="AC575" s="105"/>
      <c r="AD575" s="105"/>
      <c r="AE575" s="105"/>
      <c r="AG575" s="105"/>
      <c r="AH575" s="105"/>
      <c r="AI575" s="107"/>
    </row>
    <row r="576" spans="1:35" hidden="1" x14ac:dyDescent="0.2">
      <c r="A576" s="105"/>
      <c r="B576" s="105">
        <v>27</v>
      </c>
      <c r="D576" s="105" t="s">
        <v>251</v>
      </c>
      <c r="E576" s="105">
        <v>37</v>
      </c>
      <c r="F576" s="111">
        <f>E576</f>
        <v>37</v>
      </c>
      <c r="H576" s="105" t="s">
        <v>20</v>
      </c>
      <c r="I576" s="105">
        <v>155</v>
      </c>
      <c r="J576" s="111">
        <f t="shared" si="120"/>
        <v>155</v>
      </c>
      <c r="L576" s="105"/>
      <c r="M576" s="105">
        <v>240</v>
      </c>
      <c r="N576" s="128">
        <f>M576+N575</f>
        <v>340</v>
      </c>
      <c r="Q576" s="105"/>
      <c r="R576" s="105"/>
      <c r="S576" s="128"/>
      <c r="U576" s="105"/>
      <c r="V576" s="105"/>
      <c r="W576" s="111"/>
      <c r="Y576" s="105"/>
      <c r="Z576" s="105"/>
      <c r="AA576" s="111"/>
      <c r="AC576" s="105"/>
      <c r="AD576" s="105"/>
      <c r="AE576" s="111"/>
      <c r="AG576" s="105"/>
      <c r="AH576" s="105"/>
      <c r="AI576" s="105"/>
    </row>
    <row r="577" spans="1:35" ht="15" hidden="1" customHeight="1" x14ac:dyDescent="0.2">
      <c r="A577" s="105"/>
      <c r="B577" s="105">
        <v>28</v>
      </c>
      <c r="D577" s="105"/>
      <c r="E577" s="105">
        <v>115</v>
      </c>
      <c r="F577" s="111">
        <f>E577+F576</f>
        <v>152</v>
      </c>
      <c r="H577" s="127"/>
      <c r="I577" s="105">
        <v>155</v>
      </c>
      <c r="J577" s="111">
        <f t="shared" si="120"/>
        <v>310</v>
      </c>
      <c r="L577" s="105"/>
      <c r="M577" s="105"/>
      <c r="N577" s="128"/>
      <c r="Q577" s="105"/>
      <c r="R577" s="105"/>
      <c r="S577" s="111"/>
      <c r="U577" s="105"/>
      <c r="V577" s="105"/>
      <c r="W577" s="111"/>
      <c r="Y577" s="105"/>
      <c r="Z577" s="105"/>
      <c r="AA577" s="111"/>
      <c r="AC577" s="105"/>
      <c r="AD577" s="105"/>
      <c r="AE577" s="111"/>
      <c r="AG577" s="105"/>
      <c r="AH577" s="105"/>
      <c r="AI577" s="111"/>
    </row>
    <row r="578" spans="1:35" hidden="1" x14ac:dyDescent="0.2">
      <c r="A578" s="105"/>
      <c r="B578" s="105">
        <v>29</v>
      </c>
      <c r="D578" s="105"/>
      <c r="E578" s="105">
        <v>115</v>
      </c>
      <c r="F578" s="111">
        <f>E578+F577</f>
        <v>267</v>
      </c>
      <c r="H578" s="127"/>
      <c r="I578" s="105">
        <v>155</v>
      </c>
      <c r="J578" s="111">
        <f t="shared" si="120"/>
        <v>465</v>
      </c>
      <c r="L578" s="105"/>
      <c r="M578" s="105"/>
      <c r="N578" s="111"/>
      <c r="Q578" s="105"/>
      <c r="R578" s="105"/>
      <c r="S578" s="111"/>
      <c r="U578" s="105"/>
      <c r="V578" s="105"/>
      <c r="W578" s="111"/>
      <c r="Y578" s="105"/>
      <c r="Z578" s="105"/>
      <c r="AA578" s="111"/>
      <c r="AC578" s="105"/>
      <c r="AD578" s="105"/>
      <c r="AE578" s="105"/>
      <c r="AG578" s="105"/>
      <c r="AH578" s="105"/>
      <c r="AI578" s="105"/>
    </row>
    <row r="579" spans="1:35" ht="15" hidden="1" customHeight="1" x14ac:dyDescent="0.2">
      <c r="A579" s="105"/>
      <c r="B579" s="105">
        <v>30</v>
      </c>
      <c r="D579" s="105"/>
      <c r="E579" s="105">
        <v>50</v>
      </c>
      <c r="F579" s="128">
        <f>E579+F578</f>
        <v>317</v>
      </c>
      <c r="H579" s="127"/>
      <c r="I579" s="105"/>
      <c r="J579" s="111"/>
      <c r="L579" s="127"/>
      <c r="M579" s="105"/>
      <c r="N579" s="111"/>
      <c r="Q579" s="105"/>
      <c r="R579" s="105"/>
      <c r="S579" s="111"/>
      <c r="U579" s="105"/>
      <c r="V579" s="105"/>
      <c r="W579" s="111"/>
      <c r="Y579" s="105"/>
      <c r="Z579" s="105"/>
      <c r="AA579" s="111"/>
      <c r="AC579" s="105"/>
      <c r="AD579" s="105"/>
      <c r="AE579" s="111"/>
      <c r="AG579" s="105"/>
      <c r="AH579" s="105"/>
      <c r="AI579" s="111"/>
    </row>
    <row r="580" spans="1:35" hidden="1" x14ac:dyDescent="0.2">
      <c r="A580" s="105"/>
      <c r="B580" s="105">
        <v>31</v>
      </c>
      <c r="D580" s="105"/>
      <c r="E580" s="105"/>
      <c r="F580" s="111"/>
      <c r="H580" s="127" t="s">
        <v>16</v>
      </c>
      <c r="I580" s="105">
        <v>150</v>
      </c>
      <c r="J580" s="111">
        <f>I580</f>
        <v>150</v>
      </c>
      <c r="L580" s="127"/>
      <c r="M580" s="105"/>
      <c r="N580" s="128"/>
      <c r="Q580" s="105"/>
      <c r="R580" s="105"/>
      <c r="S580" s="111"/>
      <c r="U580" s="105"/>
      <c r="V580" s="105"/>
      <c r="W580" s="111"/>
      <c r="Y580" s="105"/>
      <c r="Z580" s="105"/>
      <c r="AA580" s="111"/>
      <c r="AC580" s="105"/>
      <c r="AD580" s="105"/>
      <c r="AE580" s="105"/>
      <c r="AG580" s="105"/>
      <c r="AH580" s="105"/>
      <c r="AI580" s="105"/>
    </row>
    <row r="581" spans="1:35" hidden="1" x14ac:dyDescent="0.2">
      <c r="G581" s="103"/>
      <c r="T581" s="108"/>
      <c r="X581" s="108"/>
    </row>
    <row r="582" spans="1:35" hidden="1" x14ac:dyDescent="0.2">
      <c r="A582" s="104" t="s">
        <v>187</v>
      </c>
      <c r="B582" s="105">
        <v>1</v>
      </c>
      <c r="D582" s="105"/>
      <c r="E582" s="105"/>
      <c r="F582" s="111"/>
      <c r="H582" s="127"/>
      <c r="I582" s="105"/>
      <c r="J582" s="111"/>
      <c r="L582" s="105"/>
      <c r="M582" s="105"/>
      <c r="N582" s="111"/>
      <c r="Q582" s="105"/>
      <c r="R582" s="105"/>
      <c r="S582" s="111"/>
      <c r="U582" s="105"/>
      <c r="V582" s="105"/>
      <c r="W582" s="111"/>
      <c r="X582" s="124"/>
      <c r="Y582" s="105"/>
      <c r="Z582" s="105"/>
      <c r="AA582" s="111"/>
      <c r="AB582" s="124"/>
      <c r="AC582" s="105"/>
      <c r="AD582" s="105"/>
      <c r="AE582" s="105"/>
      <c r="AG582" s="105"/>
      <c r="AH582" s="105"/>
      <c r="AI582" s="105"/>
    </row>
    <row r="583" spans="1:35" hidden="1" x14ac:dyDescent="0.2">
      <c r="A583" s="104"/>
      <c r="B583" s="105">
        <v>2</v>
      </c>
      <c r="D583" s="127"/>
      <c r="E583" s="105"/>
      <c r="F583" s="111"/>
      <c r="H583" s="127"/>
      <c r="I583" s="105"/>
      <c r="J583" s="111"/>
      <c r="K583" s="138"/>
      <c r="L583" s="105"/>
      <c r="M583" s="105"/>
      <c r="N583" s="111"/>
      <c r="Q583" s="105"/>
      <c r="R583" s="105"/>
      <c r="S583" s="111"/>
      <c r="U583" s="105"/>
      <c r="V583" s="105"/>
      <c r="W583" s="111"/>
      <c r="X583" s="124"/>
      <c r="Y583" s="105"/>
      <c r="Z583" s="105"/>
      <c r="AA583" s="111"/>
      <c r="AB583" s="124"/>
      <c r="AC583" s="105"/>
      <c r="AD583" s="105"/>
      <c r="AE583" s="105"/>
      <c r="AG583" s="105"/>
      <c r="AH583" s="105"/>
      <c r="AI583" s="105"/>
    </row>
    <row r="584" spans="1:35" hidden="1" x14ac:dyDescent="0.2">
      <c r="A584" s="106"/>
      <c r="B584" s="105">
        <v>3</v>
      </c>
      <c r="D584" s="127"/>
      <c r="E584" s="105"/>
      <c r="F584" s="128"/>
      <c r="H584" s="127"/>
      <c r="I584" s="105"/>
      <c r="J584" s="128"/>
      <c r="K584" s="138"/>
      <c r="L584" s="105"/>
      <c r="M584" s="105"/>
      <c r="N584" s="111"/>
      <c r="Q584" s="105"/>
      <c r="R584" s="105"/>
      <c r="S584" s="111"/>
      <c r="U584" s="105"/>
      <c r="V584" s="105"/>
      <c r="W584" s="111"/>
      <c r="X584" s="124"/>
      <c r="Y584" s="105"/>
      <c r="Z584" s="105"/>
      <c r="AA584" s="111"/>
      <c r="AB584" s="124"/>
      <c r="AC584" s="105"/>
      <c r="AD584" s="105"/>
      <c r="AE584" s="105"/>
      <c r="AG584" s="105" t="s">
        <v>52</v>
      </c>
      <c r="AH584" s="105">
        <v>20</v>
      </c>
      <c r="AI584" s="105">
        <f>AH584+AI583</f>
        <v>20</v>
      </c>
    </row>
    <row r="585" spans="1:35" hidden="1" x14ac:dyDescent="0.2">
      <c r="A585" s="112"/>
      <c r="B585" s="105">
        <v>4</v>
      </c>
      <c r="D585" s="127"/>
      <c r="E585" s="111"/>
      <c r="F585" s="111"/>
      <c r="H585" s="105"/>
      <c r="I585" s="105"/>
      <c r="J585" s="111"/>
      <c r="L585" s="105"/>
      <c r="M585" s="105"/>
      <c r="N585" s="111"/>
      <c r="Q585" s="105"/>
      <c r="R585" s="105"/>
      <c r="S585" s="111"/>
      <c r="U585" s="105"/>
      <c r="V585" s="105"/>
      <c r="W585" s="111"/>
      <c r="X585" s="124"/>
      <c r="Y585" s="105"/>
      <c r="Z585" s="105"/>
      <c r="AA585" s="111"/>
      <c r="AB585" s="124"/>
      <c r="AC585" s="105"/>
      <c r="AD585" s="105"/>
      <c r="AE585" s="105"/>
      <c r="AG585" s="105"/>
      <c r="AH585" s="105">
        <v>55</v>
      </c>
      <c r="AI585" s="105">
        <f>AH585+AI584</f>
        <v>75</v>
      </c>
    </row>
    <row r="586" spans="1:35" hidden="1" x14ac:dyDescent="0.2">
      <c r="A586" s="106"/>
      <c r="B586" s="105">
        <v>5</v>
      </c>
      <c r="D586" s="127" t="s">
        <v>45</v>
      </c>
      <c r="E586" s="111">
        <v>40</v>
      </c>
      <c r="F586" s="111">
        <f>E586+F585</f>
        <v>40</v>
      </c>
      <c r="H586" s="105"/>
      <c r="I586" s="105"/>
      <c r="J586" s="111"/>
      <c r="L586" s="105"/>
      <c r="M586" s="105"/>
      <c r="N586" s="128"/>
      <c r="Q586" s="105"/>
      <c r="R586" s="105"/>
      <c r="S586" s="111"/>
      <c r="U586" s="105"/>
      <c r="V586" s="105"/>
      <c r="W586" s="111"/>
      <c r="X586" s="124"/>
      <c r="Y586" s="105"/>
      <c r="Z586" s="105"/>
      <c r="AA586" s="128"/>
      <c r="AB586" s="124"/>
      <c r="AC586" s="105"/>
      <c r="AD586" s="105"/>
      <c r="AE586" s="107"/>
      <c r="AG586" s="105"/>
      <c r="AH586" s="105">
        <v>55</v>
      </c>
      <c r="AI586" s="105">
        <f>AH586+AI585</f>
        <v>130</v>
      </c>
    </row>
    <row r="587" spans="1:35" hidden="1" x14ac:dyDescent="0.2">
      <c r="A587" s="106"/>
      <c r="B587" s="105">
        <v>6</v>
      </c>
      <c r="D587" s="127"/>
      <c r="E587" s="111">
        <v>90</v>
      </c>
      <c r="F587" s="111">
        <f>E587+F586</f>
        <v>130</v>
      </c>
      <c r="H587" s="105"/>
      <c r="I587" s="105"/>
      <c r="J587" s="111"/>
      <c r="K587" s="138"/>
      <c r="L587" s="105" t="s">
        <v>17</v>
      </c>
      <c r="M587" s="105">
        <v>200</v>
      </c>
      <c r="N587" s="111">
        <f>M587</f>
        <v>200</v>
      </c>
      <c r="Q587" s="105"/>
      <c r="R587" s="105"/>
      <c r="S587" s="111"/>
      <c r="U587" s="105"/>
      <c r="V587" s="105"/>
      <c r="W587" s="111"/>
      <c r="X587" s="124"/>
      <c r="Y587" s="105"/>
      <c r="Z587" s="105"/>
      <c r="AA587" s="111"/>
      <c r="AB587" s="124"/>
      <c r="AC587" s="105"/>
      <c r="AD587" s="105"/>
      <c r="AE587" s="105"/>
      <c r="AG587" s="105"/>
      <c r="AH587" s="105">
        <v>55</v>
      </c>
      <c r="AI587" s="105">
        <f>AH587+AI586</f>
        <v>185</v>
      </c>
    </row>
    <row r="588" spans="1:35" hidden="1" x14ac:dyDescent="0.2">
      <c r="A588" s="106"/>
      <c r="B588" s="105">
        <v>7</v>
      </c>
      <c r="D588" s="127"/>
      <c r="E588" s="111">
        <v>90</v>
      </c>
      <c r="F588" s="128">
        <f>E588+F587</f>
        <v>220</v>
      </c>
      <c r="H588" s="105"/>
      <c r="I588" s="105"/>
      <c r="J588" s="111"/>
      <c r="L588" s="105"/>
      <c r="M588" s="105">
        <v>300</v>
      </c>
      <c r="N588" s="111">
        <f>M588+N587</f>
        <v>500</v>
      </c>
      <c r="Q588" s="105"/>
      <c r="R588" s="105"/>
      <c r="S588" s="111"/>
      <c r="U588" s="105"/>
      <c r="V588" s="105"/>
      <c r="W588" s="111"/>
      <c r="X588" s="124"/>
      <c r="Y588" s="105"/>
      <c r="Z588" s="105"/>
      <c r="AA588" s="111"/>
      <c r="AB588" s="124"/>
      <c r="AC588" s="105"/>
      <c r="AD588" s="105"/>
      <c r="AE588" s="105"/>
      <c r="AG588" s="105"/>
      <c r="AH588" s="105">
        <v>55</v>
      </c>
      <c r="AI588" s="105">
        <f>AH588+AI587</f>
        <v>240</v>
      </c>
    </row>
    <row r="589" spans="1:35" hidden="1" x14ac:dyDescent="0.2">
      <c r="A589" s="106"/>
      <c r="B589" s="105">
        <v>8</v>
      </c>
      <c r="D589" s="127"/>
      <c r="E589" s="111"/>
      <c r="F589" s="128"/>
      <c r="H589" s="105"/>
      <c r="I589" s="105"/>
      <c r="J589" s="111"/>
      <c r="L589" s="105"/>
      <c r="M589" s="105">
        <v>300</v>
      </c>
      <c r="N589" s="111">
        <f>M589+N588</f>
        <v>800</v>
      </c>
      <c r="Q589" s="105"/>
      <c r="R589" s="105"/>
      <c r="S589" s="111"/>
      <c r="U589" s="105"/>
      <c r="V589" s="105"/>
      <c r="W589" s="111"/>
      <c r="Y589" s="105"/>
      <c r="Z589" s="105"/>
      <c r="AA589" s="111"/>
      <c r="AC589" s="105"/>
      <c r="AD589" s="105"/>
      <c r="AE589" s="105"/>
      <c r="AG589" s="105"/>
      <c r="AH589" s="105"/>
      <c r="AI589" s="105"/>
    </row>
    <row r="590" spans="1:35" hidden="1" x14ac:dyDescent="0.2">
      <c r="A590" s="105"/>
      <c r="B590" s="105">
        <v>9</v>
      </c>
      <c r="D590" s="127"/>
      <c r="E590" s="111"/>
      <c r="F590" s="111"/>
      <c r="H590" s="105"/>
      <c r="I590" s="105"/>
      <c r="J590" s="111"/>
      <c r="L590" s="105"/>
      <c r="M590" s="105">
        <v>100</v>
      </c>
      <c r="N590" s="128">
        <f>M590+N589</f>
        <v>900</v>
      </c>
      <c r="Q590" s="105"/>
      <c r="R590" s="105"/>
      <c r="S590" s="111"/>
      <c r="U590" s="105"/>
      <c r="V590" s="105"/>
      <c r="W590" s="111"/>
      <c r="Y590" s="105"/>
      <c r="Z590" s="105"/>
      <c r="AA590" s="111"/>
      <c r="AC590" s="105"/>
      <c r="AD590" s="105"/>
      <c r="AE590" s="105"/>
      <c r="AG590" s="105"/>
      <c r="AH590" s="105"/>
      <c r="AI590" s="107"/>
    </row>
    <row r="591" spans="1:35" hidden="1" x14ac:dyDescent="0.2">
      <c r="A591" s="105"/>
      <c r="B591" s="105">
        <v>10</v>
      </c>
      <c r="D591" s="127"/>
      <c r="E591" s="111"/>
      <c r="F591" s="111"/>
      <c r="H591" s="105"/>
      <c r="I591" s="105"/>
      <c r="J591" s="111"/>
      <c r="L591" s="105"/>
      <c r="M591" s="105"/>
      <c r="N591" s="111"/>
      <c r="Q591" s="105"/>
      <c r="R591" s="105"/>
      <c r="S591" s="111"/>
      <c r="U591" s="105"/>
      <c r="V591" s="105"/>
      <c r="W591" s="111"/>
      <c r="Y591" s="105"/>
      <c r="Z591" s="105"/>
      <c r="AA591" s="111"/>
      <c r="AC591" s="105"/>
      <c r="AD591" s="105"/>
      <c r="AE591" s="105"/>
      <c r="AG591" s="105"/>
      <c r="AH591" s="105"/>
      <c r="AI591" s="105"/>
    </row>
    <row r="592" spans="1:35" hidden="1" x14ac:dyDescent="0.2">
      <c r="A592" s="105"/>
      <c r="B592" s="105">
        <v>11</v>
      </c>
      <c r="D592" s="127"/>
      <c r="E592" s="111"/>
      <c r="F592" s="111"/>
      <c r="H592" s="105"/>
      <c r="I592" s="105"/>
      <c r="J592" s="111"/>
      <c r="K592" s="138"/>
      <c r="L592" s="105"/>
      <c r="M592" s="105"/>
      <c r="N592" s="111"/>
      <c r="Q592" s="105"/>
      <c r="R592" s="105"/>
      <c r="S592" s="111"/>
      <c r="U592" s="105"/>
      <c r="V592" s="105"/>
      <c r="W592" s="111"/>
      <c r="Y592" s="105"/>
      <c r="Z592" s="105"/>
      <c r="AA592" s="111"/>
      <c r="AC592" s="105"/>
      <c r="AD592" s="105"/>
      <c r="AE592" s="105"/>
      <c r="AG592" s="105"/>
      <c r="AH592" s="105"/>
      <c r="AI592" s="105"/>
    </row>
    <row r="593" spans="1:35" hidden="1" x14ac:dyDescent="0.2">
      <c r="A593" s="105"/>
      <c r="B593" s="105">
        <v>12</v>
      </c>
      <c r="D593" s="127"/>
      <c r="E593" s="111"/>
      <c r="F593" s="111"/>
      <c r="H593" s="105"/>
      <c r="I593" s="105"/>
      <c r="J593" s="111"/>
      <c r="K593" s="138"/>
      <c r="L593" s="105"/>
      <c r="M593" s="105"/>
      <c r="N593" s="111"/>
      <c r="Q593" s="105"/>
      <c r="R593" s="105"/>
      <c r="S593" s="111"/>
      <c r="U593" s="105"/>
      <c r="V593" s="105"/>
      <c r="W593" s="128"/>
      <c r="Y593" s="105"/>
      <c r="Z593" s="105"/>
      <c r="AA593" s="111"/>
      <c r="AC593" s="105"/>
      <c r="AD593" s="105"/>
      <c r="AE593" s="105"/>
      <c r="AG593" s="105"/>
      <c r="AH593" s="105"/>
      <c r="AI593" s="105"/>
    </row>
    <row r="594" spans="1:35" hidden="1" x14ac:dyDescent="0.2">
      <c r="A594" s="105"/>
      <c r="B594" s="105">
        <v>13</v>
      </c>
      <c r="D594" s="127"/>
      <c r="E594" s="111"/>
      <c r="F594" s="111"/>
      <c r="H594" s="105"/>
      <c r="I594" s="105"/>
      <c r="J594" s="111"/>
      <c r="L594" s="105"/>
      <c r="M594" s="105"/>
      <c r="N594" s="111"/>
      <c r="Q594" s="105"/>
      <c r="R594" s="105"/>
      <c r="S594" s="111"/>
      <c r="U594" s="105"/>
      <c r="V594" s="105"/>
      <c r="W594" s="111"/>
      <c r="Y594" s="105"/>
      <c r="Z594" s="105"/>
      <c r="AA594" s="111"/>
      <c r="AC594" s="105"/>
      <c r="AD594" s="105"/>
      <c r="AE594" s="105"/>
      <c r="AG594" s="105"/>
      <c r="AH594" s="105"/>
      <c r="AI594" s="105"/>
    </row>
    <row r="595" spans="1:35" hidden="1" x14ac:dyDescent="0.2">
      <c r="A595" s="105"/>
      <c r="B595" s="105">
        <v>14</v>
      </c>
      <c r="D595" s="127"/>
      <c r="E595" s="111"/>
      <c r="F595" s="111"/>
      <c r="H595" s="105"/>
      <c r="I595" s="105"/>
      <c r="J595" s="111"/>
      <c r="L595" s="105"/>
      <c r="M595" s="105"/>
      <c r="N595" s="111"/>
      <c r="Q595" s="105"/>
      <c r="R595" s="105"/>
      <c r="S595" s="111"/>
      <c r="U595" s="105"/>
      <c r="V595" s="105"/>
      <c r="W595" s="111"/>
      <c r="Y595" s="105"/>
      <c r="Z595" s="105"/>
      <c r="AA595" s="111"/>
      <c r="AC595" s="105"/>
      <c r="AD595" s="105"/>
      <c r="AE595" s="105"/>
      <c r="AG595" s="105"/>
      <c r="AH595" s="105"/>
      <c r="AI595" s="105"/>
    </row>
    <row r="596" spans="1:35" hidden="1" x14ac:dyDescent="0.2">
      <c r="A596" s="105"/>
      <c r="B596" s="105">
        <v>15</v>
      </c>
      <c r="D596" s="127"/>
      <c r="E596" s="111"/>
      <c r="F596" s="111"/>
      <c r="H596" s="105"/>
      <c r="I596" s="105"/>
      <c r="J596" s="111"/>
      <c r="L596" s="105"/>
      <c r="M596" s="105"/>
      <c r="N596" s="111"/>
      <c r="Q596" s="105"/>
      <c r="R596" s="105"/>
      <c r="S596" s="111"/>
      <c r="U596" s="105"/>
      <c r="V596" s="105"/>
      <c r="W596" s="111"/>
      <c r="Y596" s="105"/>
      <c r="Z596" s="105"/>
      <c r="AA596" s="111"/>
      <c r="AC596" s="105"/>
      <c r="AD596" s="105"/>
      <c r="AE596" s="105"/>
      <c r="AG596" s="105"/>
      <c r="AH596" s="105"/>
      <c r="AI596" s="105"/>
    </row>
    <row r="597" spans="1:35" hidden="1" x14ac:dyDescent="0.2">
      <c r="A597" s="105"/>
      <c r="B597" s="105">
        <v>16</v>
      </c>
      <c r="D597" s="127"/>
      <c r="E597" s="111"/>
      <c r="F597" s="111"/>
      <c r="H597" s="105"/>
      <c r="I597" s="105"/>
      <c r="J597" s="111"/>
      <c r="L597" s="105"/>
      <c r="M597" s="105"/>
      <c r="N597" s="111"/>
      <c r="Q597" s="105"/>
      <c r="R597" s="105"/>
      <c r="S597" s="111"/>
      <c r="U597" s="105"/>
      <c r="V597" s="105"/>
      <c r="W597" s="111"/>
      <c r="Y597" s="105"/>
      <c r="Z597" s="105"/>
      <c r="AA597" s="111"/>
      <c r="AC597" s="105"/>
      <c r="AD597" s="105"/>
      <c r="AE597" s="105"/>
      <c r="AG597" s="105"/>
      <c r="AH597" s="105"/>
      <c r="AI597" s="105"/>
    </row>
    <row r="598" spans="1:35" hidden="1" x14ac:dyDescent="0.2">
      <c r="A598" s="105"/>
      <c r="B598" s="105">
        <v>17</v>
      </c>
      <c r="D598" s="127"/>
      <c r="E598" s="111"/>
      <c r="F598" s="111"/>
      <c r="H598" s="105"/>
      <c r="I598" s="105"/>
      <c r="J598" s="111"/>
      <c r="L598" s="105"/>
      <c r="M598" s="105"/>
      <c r="N598" s="111"/>
      <c r="Q598" s="105"/>
      <c r="R598" s="105"/>
      <c r="S598" s="111"/>
      <c r="U598" s="105"/>
      <c r="V598" s="105"/>
      <c r="W598" s="111"/>
      <c r="Y598" s="105"/>
      <c r="Z598" s="105"/>
      <c r="AA598" s="111"/>
      <c r="AC598" s="105"/>
      <c r="AD598" s="105"/>
      <c r="AE598" s="105"/>
      <c r="AG598" s="105"/>
      <c r="AH598" s="105"/>
      <c r="AI598" s="105"/>
    </row>
    <row r="599" spans="1:35" hidden="1" x14ac:dyDescent="0.2">
      <c r="A599" s="105"/>
      <c r="B599" s="105">
        <v>18</v>
      </c>
      <c r="D599" s="127"/>
      <c r="E599" s="111"/>
      <c r="F599" s="111"/>
      <c r="H599" s="105"/>
      <c r="I599" s="105"/>
      <c r="J599" s="111"/>
      <c r="K599" s="100"/>
      <c r="L599" s="105"/>
      <c r="M599" s="105"/>
      <c r="N599" s="111"/>
      <c r="Q599" s="105"/>
      <c r="R599" s="105"/>
      <c r="S599" s="111"/>
      <c r="U599" s="105"/>
      <c r="V599" s="105"/>
      <c r="W599" s="128"/>
      <c r="Y599" s="105"/>
      <c r="Z599" s="105"/>
      <c r="AA599" s="111"/>
      <c r="AC599" s="105"/>
      <c r="AD599" s="105"/>
      <c r="AE599" s="105"/>
      <c r="AG599" s="105"/>
      <c r="AH599" s="105"/>
      <c r="AI599" s="105"/>
    </row>
    <row r="600" spans="1:35" hidden="1" x14ac:dyDescent="0.2">
      <c r="A600" s="105"/>
      <c r="B600" s="105">
        <v>19</v>
      </c>
      <c r="D600" s="127"/>
      <c r="E600" s="111"/>
      <c r="F600" s="128"/>
      <c r="H600" s="105"/>
      <c r="I600" s="105"/>
      <c r="J600" s="111"/>
      <c r="L600" s="105"/>
      <c r="M600" s="105"/>
      <c r="N600" s="111"/>
      <c r="Q600" s="105"/>
      <c r="R600" s="105"/>
      <c r="S600" s="111"/>
      <c r="U600" s="105"/>
      <c r="V600" s="105"/>
      <c r="W600" s="111"/>
      <c r="Y600" s="105"/>
      <c r="Z600" s="105"/>
      <c r="AA600" s="111"/>
      <c r="AC600" s="105"/>
      <c r="AD600" s="105"/>
      <c r="AE600" s="105"/>
      <c r="AG600" s="105"/>
      <c r="AH600" s="105"/>
      <c r="AI600" s="107"/>
    </row>
    <row r="601" spans="1:35" hidden="1" x14ac:dyDescent="0.2">
      <c r="A601" s="105"/>
      <c r="B601" s="105">
        <v>20</v>
      </c>
      <c r="D601" s="127" t="s">
        <v>19</v>
      </c>
      <c r="E601" s="111">
        <v>84</v>
      </c>
      <c r="F601" s="111">
        <f>E601</f>
        <v>84</v>
      </c>
      <c r="G601" s="138"/>
      <c r="H601" s="105"/>
      <c r="I601" s="105"/>
      <c r="J601" s="111"/>
      <c r="K601" s="100"/>
      <c r="L601" s="105"/>
      <c r="M601" s="105"/>
      <c r="N601" s="111"/>
      <c r="Q601" s="105"/>
      <c r="R601" s="105"/>
      <c r="S601" s="111"/>
      <c r="U601" s="105"/>
      <c r="V601" s="105"/>
      <c r="W601" s="111"/>
      <c r="Y601" s="105"/>
      <c r="Z601" s="105"/>
      <c r="AA601" s="111"/>
      <c r="AC601" s="105"/>
      <c r="AD601" s="105"/>
      <c r="AE601" s="105"/>
      <c r="AG601" s="105" t="s">
        <v>52</v>
      </c>
      <c r="AH601" s="105">
        <v>40</v>
      </c>
      <c r="AI601" s="105">
        <f>AH601+AI600</f>
        <v>40</v>
      </c>
    </row>
    <row r="602" spans="1:35" hidden="1" x14ac:dyDescent="0.2">
      <c r="A602" s="105"/>
      <c r="B602" s="105">
        <v>21</v>
      </c>
      <c r="D602" s="127" t="s">
        <v>27</v>
      </c>
      <c r="E602" s="111">
        <v>84</v>
      </c>
      <c r="F602" s="111">
        <f>E602+F601</f>
        <v>168</v>
      </c>
      <c r="G602" s="138"/>
      <c r="H602" s="127"/>
      <c r="I602" s="105"/>
      <c r="J602" s="111"/>
      <c r="L602" s="105"/>
      <c r="M602" s="105"/>
      <c r="N602" s="128"/>
      <c r="Q602" s="105"/>
      <c r="R602" s="105"/>
      <c r="S602" s="111"/>
      <c r="U602" s="105"/>
      <c r="V602" s="105"/>
      <c r="W602" s="111"/>
      <c r="Y602" s="105"/>
      <c r="Z602" s="105"/>
      <c r="AA602" s="111"/>
      <c r="AC602" s="105"/>
      <c r="AD602" s="105"/>
      <c r="AE602" s="105"/>
      <c r="AG602" s="105"/>
      <c r="AH602" s="105">
        <v>55</v>
      </c>
      <c r="AI602" s="105">
        <f>AH602+AI601</f>
        <v>95</v>
      </c>
    </row>
    <row r="603" spans="1:35" hidden="1" x14ac:dyDescent="0.2">
      <c r="A603" s="105"/>
      <c r="B603" s="105">
        <v>22</v>
      </c>
      <c r="D603" s="127"/>
      <c r="E603" s="111">
        <v>84</v>
      </c>
      <c r="F603" s="111">
        <f>E603+F602</f>
        <v>252</v>
      </c>
      <c r="H603" s="105"/>
      <c r="I603" s="105"/>
      <c r="J603" s="111"/>
      <c r="L603" s="105"/>
      <c r="M603" s="105"/>
      <c r="N603" s="111"/>
      <c r="Q603" s="105"/>
      <c r="R603" s="105"/>
      <c r="S603" s="111"/>
      <c r="U603" s="105"/>
      <c r="V603" s="105"/>
      <c r="W603" s="111"/>
      <c r="Y603" s="105"/>
      <c r="Z603" s="105"/>
      <c r="AA603" s="111"/>
      <c r="AC603" s="105" t="s">
        <v>273</v>
      </c>
      <c r="AD603" s="105">
        <v>20</v>
      </c>
      <c r="AE603" s="105">
        <f>AD603+AE601</f>
        <v>20</v>
      </c>
      <c r="AG603" s="105"/>
      <c r="AH603" s="105">
        <v>55</v>
      </c>
      <c r="AI603" s="105">
        <f>AH603+AI602</f>
        <v>150</v>
      </c>
    </row>
    <row r="604" spans="1:35" hidden="1" x14ac:dyDescent="0.2">
      <c r="A604" s="105"/>
      <c r="B604" s="105">
        <v>23</v>
      </c>
      <c r="D604" s="127"/>
      <c r="E604" s="111">
        <v>84</v>
      </c>
      <c r="F604" s="111">
        <f>E604+F603</f>
        <v>336</v>
      </c>
      <c r="H604" s="105"/>
      <c r="I604" s="105"/>
      <c r="J604" s="111"/>
      <c r="L604" s="105"/>
      <c r="M604" s="105"/>
      <c r="N604" s="111"/>
      <c r="Q604" s="105"/>
      <c r="R604" s="105"/>
      <c r="S604" s="111"/>
      <c r="U604" s="105"/>
      <c r="V604" s="105"/>
      <c r="W604" s="111"/>
      <c r="Y604" s="105"/>
      <c r="Z604" s="105"/>
      <c r="AA604" s="111"/>
      <c r="AC604" s="105" t="s">
        <v>274</v>
      </c>
      <c r="AD604" s="105">
        <v>80</v>
      </c>
      <c r="AE604" s="105">
        <f>AD604+AE603</f>
        <v>100</v>
      </c>
      <c r="AG604" s="105"/>
      <c r="AH604" s="105">
        <v>55</v>
      </c>
      <c r="AI604" s="105">
        <f>AH604+AI603</f>
        <v>205</v>
      </c>
    </row>
    <row r="605" spans="1:35" hidden="1" x14ac:dyDescent="0.2">
      <c r="A605" s="105"/>
      <c r="B605" s="105">
        <v>24</v>
      </c>
      <c r="D605" s="127"/>
      <c r="E605" s="111">
        <v>84</v>
      </c>
      <c r="F605" s="111">
        <f>E605+F604</f>
        <v>420</v>
      </c>
      <c r="H605" s="105"/>
      <c r="I605" s="105"/>
      <c r="J605" s="111"/>
      <c r="L605" s="105"/>
      <c r="M605" s="105"/>
      <c r="N605" s="111"/>
      <c r="Q605" s="105"/>
      <c r="R605" s="105"/>
      <c r="S605" s="128"/>
      <c r="U605" s="105"/>
      <c r="V605" s="105"/>
      <c r="W605" s="128"/>
      <c r="Y605" s="105"/>
      <c r="Z605" s="105"/>
      <c r="AA605" s="111"/>
      <c r="AC605" s="105" t="s">
        <v>16</v>
      </c>
      <c r="AD605" s="105">
        <v>80</v>
      </c>
      <c r="AE605" s="105">
        <f>AD605+AE604</f>
        <v>180</v>
      </c>
      <c r="AG605" s="105"/>
      <c r="AH605" s="105">
        <v>55</v>
      </c>
      <c r="AI605" s="105">
        <f>AH605+AI604</f>
        <v>260</v>
      </c>
    </row>
    <row r="606" spans="1:35" hidden="1" x14ac:dyDescent="0.2">
      <c r="A606" s="105"/>
      <c r="B606" s="105">
        <v>25</v>
      </c>
      <c r="D606" s="127"/>
      <c r="E606" s="111"/>
      <c r="F606" s="111"/>
      <c r="H606" s="127"/>
      <c r="I606" s="105"/>
      <c r="J606" s="111"/>
      <c r="L606" s="105"/>
      <c r="M606" s="105"/>
      <c r="N606" s="128"/>
      <c r="Q606" s="105"/>
      <c r="R606" s="105"/>
      <c r="S606" s="128"/>
      <c r="U606" s="105"/>
      <c r="V606" s="105"/>
      <c r="W606" s="111"/>
      <c r="Y606" s="105"/>
      <c r="Z606" s="105"/>
      <c r="AA606" s="111"/>
      <c r="AC606" s="105"/>
      <c r="AD606" s="105">
        <v>80</v>
      </c>
      <c r="AE606" s="105">
        <f>AD606+AE605</f>
        <v>260</v>
      </c>
      <c r="AG606" s="105"/>
      <c r="AH606" s="105"/>
      <c r="AI606" s="105"/>
    </row>
    <row r="607" spans="1:35" hidden="1" x14ac:dyDescent="0.2">
      <c r="A607" s="105"/>
      <c r="B607" s="105">
        <v>26</v>
      </c>
      <c r="D607" s="127" t="s">
        <v>45</v>
      </c>
      <c r="E607" s="111">
        <v>84</v>
      </c>
      <c r="F607" s="111">
        <f>E607+F606</f>
        <v>84</v>
      </c>
      <c r="H607" s="105"/>
      <c r="I607" s="105"/>
      <c r="J607" s="111"/>
      <c r="L607" s="105"/>
      <c r="M607" s="105"/>
      <c r="N607" s="111"/>
      <c r="Q607" s="105"/>
      <c r="R607" s="105"/>
      <c r="S607" s="111"/>
      <c r="U607" s="105"/>
      <c r="V607" s="105"/>
      <c r="W607" s="111"/>
      <c r="Y607" s="105"/>
      <c r="Z607" s="105"/>
      <c r="AA607" s="111"/>
      <c r="AC607" s="105"/>
      <c r="AD607" s="105">
        <v>80</v>
      </c>
      <c r="AE607" s="105">
        <f>AD607+AE606</f>
        <v>340</v>
      </c>
      <c r="AG607" s="105"/>
      <c r="AH607" s="105"/>
      <c r="AI607" s="107"/>
    </row>
    <row r="608" spans="1:35" hidden="1" x14ac:dyDescent="0.2">
      <c r="A608" s="105"/>
      <c r="B608" s="105">
        <v>27</v>
      </c>
      <c r="D608" s="127"/>
      <c r="E608" s="111">
        <v>84</v>
      </c>
      <c r="F608" s="111">
        <f>E608+F607</f>
        <v>168</v>
      </c>
      <c r="H608" s="105"/>
      <c r="I608" s="105"/>
      <c r="J608" s="111"/>
      <c r="L608" s="105"/>
      <c r="M608" s="105"/>
      <c r="N608" s="111"/>
      <c r="Q608" s="105"/>
      <c r="R608" s="105"/>
      <c r="S608" s="111"/>
      <c r="U608" s="105"/>
      <c r="V608" s="105"/>
      <c r="W608" s="111"/>
      <c r="Y608" s="105"/>
      <c r="Z608" s="105"/>
      <c r="AA608" s="111"/>
      <c r="AC608" s="105"/>
      <c r="AD608" s="105">
        <v>80</v>
      </c>
      <c r="AE608" s="105">
        <f>AD608+AE607</f>
        <v>420</v>
      </c>
      <c r="AG608" s="105"/>
      <c r="AH608" s="105"/>
      <c r="AI608" s="105"/>
    </row>
    <row r="609" spans="1:35" ht="15" hidden="1" customHeight="1" x14ac:dyDescent="0.2">
      <c r="A609" s="105"/>
      <c r="B609" s="105">
        <v>28</v>
      </c>
      <c r="D609" s="127"/>
      <c r="E609" s="111">
        <v>84</v>
      </c>
      <c r="F609" s="111">
        <f>E609+F608</f>
        <v>252</v>
      </c>
      <c r="H609" s="105"/>
      <c r="I609" s="105"/>
      <c r="J609" s="111"/>
      <c r="L609" s="105"/>
      <c r="M609" s="105"/>
      <c r="N609" s="111"/>
      <c r="Q609" s="105"/>
      <c r="R609" s="105"/>
      <c r="S609" s="111"/>
      <c r="U609" s="105"/>
      <c r="V609" s="105"/>
      <c r="W609" s="111"/>
      <c r="Y609" s="105"/>
      <c r="Z609" s="105"/>
      <c r="AA609" s="111"/>
      <c r="AC609" s="105"/>
      <c r="AD609" s="105"/>
      <c r="AE609" s="105"/>
      <c r="AG609" s="105"/>
      <c r="AH609" s="105"/>
      <c r="AI609" s="111"/>
    </row>
    <row r="610" spans="1:35" hidden="1" x14ac:dyDescent="0.2">
      <c r="A610" s="105"/>
      <c r="B610" s="105">
        <v>29</v>
      </c>
      <c r="D610" s="127"/>
      <c r="E610" s="111">
        <v>84</v>
      </c>
      <c r="F610" s="111">
        <f>E610+F609</f>
        <v>336</v>
      </c>
      <c r="H610" s="105"/>
      <c r="I610" s="105"/>
      <c r="J610" s="111"/>
      <c r="L610" s="105"/>
      <c r="M610" s="105"/>
      <c r="N610" s="111"/>
      <c r="Q610" s="105"/>
      <c r="R610" s="105"/>
      <c r="S610" s="111"/>
      <c r="U610" s="105"/>
      <c r="V610" s="105"/>
      <c r="W610" s="111"/>
      <c r="Y610" s="105"/>
      <c r="Z610" s="105"/>
      <c r="AA610" s="111"/>
      <c r="AC610" s="105"/>
      <c r="AD610" s="105"/>
      <c r="AE610" s="105"/>
      <c r="AG610" s="105"/>
      <c r="AH610" s="105"/>
      <c r="AI610" s="105"/>
    </row>
    <row r="611" spans="1:35" ht="15" hidden="1" customHeight="1" x14ac:dyDescent="0.2">
      <c r="A611" s="105"/>
      <c r="B611" s="105">
        <v>30</v>
      </c>
      <c r="D611" s="127"/>
      <c r="E611" s="111">
        <v>84</v>
      </c>
      <c r="F611" s="111">
        <f>E611+F610</f>
        <v>420</v>
      </c>
      <c r="H611" s="105"/>
      <c r="I611" s="105"/>
      <c r="J611" s="128"/>
      <c r="L611" s="127"/>
      <c r="M611" s="105"/>
      <c r="N611" s="111"/>
      <c r="Q611" s="105"/>
      <c r="R611" s="105"/>
      <c r="S611" s="111"/>
      <c r="U611" s="105"/>
      <c r="V611" s="105"/>
      <c r="W611" s="128"/>
      <c r="Y611" s="105"/>
      <c r="Z611" s="105"/>
      <c r="AA611" s="111"/>
      <c r="AC611" s="105"/>
      <c r="AD611" s="105"/>
      <c r="AE611" s="105"/>
      <c r="AG611" s="105"/>
      <c r="AH611" s="105"/>
      <c r="AI611" s="111"/>
    </row>
    <row r="612" spans="1:35" hidden="1" x14ac:dyDescent="0.2">
      <c r="B612" s="103" t="s">
        <v>18</v>
      </c>
    </row>
    <row r="613" spans="1:35" hidden="1" x14ac:dyDescent="0.2">
      <c r="A613" s="104" t="s">
        <v>188</v>
      </c>
      <c r="B613" s="105">
        <v>1</v>
      </c>
      <c r="D613" s="127" t="s">
        <v>45</v>
      </c>
      <c r="E613" s="111">
        <v>20</v>
      </c>
      <c r="F613" s="111">
        <f>F611+E613</f>
        <v>440</v>
      </c>
      <c r="H613" s="127" t="s">
        <v>20</v>
      </c>
      <c r="I613" s="105">
        <v>180</v>
      </c>
      <c r="J613" s="111">
        <f>I613+J612</f>
        <v>180</v>
      </c>
      <c r="L613" s="105"/>
      <c r="M613" s="105"/>
      <c r="N613" s="111"/>
      <c r="Q613" s="105" t="s">
        <v>208</v>
      </c>
      <c r="R613" s="105">
        <v>40</v>
      </c>
      <c r="S613" s="111">
        <f>R613</f>
        <v>40</v>
      </c>
      <c r="U613" s="105" t="s">
        <v>208</v>
      </c>
      <c r="V613" s="105">
        <v>20</v>
      </c>
      <c r="W613" s="111">
        <f>V613</f>
        <v>20</v>
      </c>
      <c r="X613" s="124"/>
      <c r="Y613" s="105"/>
      <c r="Z613" s="105"/>
      <c r="AA613" s="111"/>
      <c r="AB613" s="124"/>
      <c r="AC613" s="105"/>
      <c r="AD613" s="105"/>
      <c r="AE613" s="105"/>
      <c r="AG613" s="105"/>
      <c r="AH613" s="105"/>
      <c r="AI613" s="105"/>
    </row>
    <row r="614" spans="1:35" hidden="1" x14ac:dyDescent="0.2">
      <c r="A614" s="104"/>
      <c r="B614" s="105">
        <v>2</v>
      </c>
      <c r="D614" s="127"/>
      <c r="E614" s="111"/>
      <c r="F614" s="111"/>
      <c r="H614" s="105"/>
      <c r="I614" s="105">
        <v>180</v>
      </c>
      <c r="J614" s="111">
        <f>I614+J613</f>
        <v>360</v>
      </c>
      <c r="K614" s="138"/>
      <c r="L614" s="105"/>
      <c r="M614" s="105"/>
      <c r="N614" s="111"/>
      <c r="Q614" s="105"/>
      <c r="R614" s="105">
        <v>40</v>
      </c>
      <c r="S614" s="111">
        <f>R614+S613</f>
        <v>80</v>
      </c>
      <c r="U614" s="105"/>
      <c r="V614" s="105">
        <v>20</v>
      </c>
      <c r="W614" s="111">
        <f t="shared" ref="W614:W621" si="122">V614+W613</f>
        <v>40</v>
      </c>
      <c r="X614" s="124"/>
      <c r="Y614" s="105" t="s">
        <v>165</v>
      </c>
      <c r="Z614" s="105">
        <v>17</v>
      </c>
      <c r="AA614" s="111">
        <f t="shared" ref="AA614:AA624" si="123">Z614+AA613</f>
        <v>17</v>
      </c>
      <c r="AB614" s="124"/>
      <c r="AC614" s="105"/>
      <c r="AD614" s="105"/>
      <c r="AE614" s="105"/>
      <c r="AG614" s="105"/>
      <c r="AH614" s="105"/>
      <c r="AI614" s="105"/>
    </row>
    <row r="615" spans="1:35" hidden="1" x14ac:dyDescent="0.2">
      <c r="A615" s="106"/>
      <c r="B615" s="105">
        <v>3</v>
      </c>
      <c r="D615" s="127" t="s">
        <v>60</v>
      </c>
      <c r="E615" s="111">
        <v>64</v>
      </c>
      <c r="F615" s="111">
        <f>E615</f>
        <v>64</v>
      </c>
      <c r="H615" s="105"/>
      <c r="I615" s="105"/>
      <c r="J615" s="111"/>
      <c r="K615" s="138"/>
      <c r="L615" s="127" t="s">
        <v>17</v>
      </c>
      <c r="M615" s="111">
        <v>100</v>
      </c>
      <c r="N615" s="111">
        <f>M615</f>
        <v>100</v>
      </c>
      <c r="Q615" s="105"/>
      <c r="R615" s="105">
        <v>40</v>
      </c>
      <c r="S615" s="111">
        <f>R615+S614</f>
        <v>120</v>
      </c>
      <c r="U615" s="105"/>
      <c r="V615" s="105">
        <v>20</v>
      </c>
      <c r="W615" s="111">
        <f t="shared" si="122"/>
        <v>60</v>
      </c>
      <c r="X615" s="124"/>
      <c r="Y615" s="105"/>
      <c r="Z615" s="105">
        <v>17</v>
      </c>
      <c r="AA615" s="111">
        <f t="shared" si="123"/>
        <v>34</v>
      </c>
      <c r="AB615" s="124"/>
      <c r="AC615" s="105"/>
      <c r="AD615" s="105"/>
      <c r="AE615" s="105"/>
      <c r="AG615" s="105" t="s">
        <v>52</v>
      </c>
      <c r="AH615" s="105">
        <v>20</v>
      </c>
      <c r="AI615" s="105">
        <f>AH615+AI614</f>
        <v>20</v>
      </c>
    </row>
    <row r="616" spans="1:35" hidden="1" x14ac:dyDescent="0.2">
      <c r="A616" s="112"/>
      <c r="B616" s="105">
        <v>4</v>
      </c>
      <c r="D616" s="127" t="s">
        <v>65</v>
      </c>
      <c r="E616" s="111">
        <v>64</v>
      </c>
      <c r="F616" s="111">
        <f>E616+F615</f>
        <v>128</v>
      </c>
      <c r="H616" s="127" t="s">
        <v>62</v>
      </c>
      <c r="I616" s="105">
        <v>100</v>
      </c>
      <c r="J616" s="111">
        <f>I616+J615</f>
        <v>100</v>
      </c>
      <c r="L616" s="127"/>
      <c r="M616" s="111">
        <v>450</v>
      </c>
      <c r="N616" s="111">
        <f>M616+N615</f>
        <v>550</v>
      </c>
      <c r="Q616" s="105"/>
      <c r="R616" s="105">
        <v>40</v>
      </c>
      <c r="S616" s="111">
        <f>R616+S615</f>
        <v>160</v>
      </c>
      <c r="U616" s="105"/>
      <c r="V616" s="105">
        <v>20</v>
      </c>
      <c r="W616" s="111">
        <f t="shared" si="122"/>
        <v>80</v>
      </c>
      <c r="X616" s="124"/>
      <c r="Y616" s="105"/>
      <c r="Z616" s="105">
        <v>17</v>
      </c>
      <c r="AA616" s="111">
        <f t="shared" si="123"/>
        <v>51</v>
      </c>
      <c r="AB616" s="124"/>
      <c r="AC616" s="105" t="s">
        <v>193</v>
      </c>
      <c r="AD616" s="105">
        <v>30</v>
      </c>
      <c r="AE616" s="111">
        <f>AD616+AE615</f>
        <v>30</v>
      </c>
      <c r="AG616" s="105"/>
      <c r="AH616" s="105">
        <v>55</v>
      </c>
      <c r="AI616" s="105">
        <f>AH616+AI615</f>
        <v>75</v>
      </c>
    </row>
    <row r="617" spans="1:35" hidden="1" x14ac:dyDescent="0.2">
      <c r="A617" s="111"/>
      <c r="B617" s="105">
        <v>5</v>
      </c>
      <c r="D617" s="127"/>
      <c r="E617" s="111">
        <v>64</v>
      </c>
      <c r="F617" s="111">
        <f>E617+F616</f>
        <v>192</v>
      </c>
      <c r="H617" s="105"/>
      <c r="I617" s="105">
        <v>140</v>
      </c>
      <c r="J617" s="111">
        <f>I617+J616</f>
        <v>240</v>
      </c>
      <c r="L617" s="127"/>
      <c r="M617" s="111">
        <v>450</v>
      </c>
      <c r="N617" s="111">
        <f>M617+N616</f>
        <v>1000</v>
      </c>
      <c r="Q617" s="105"/>
      <c r="R617" s="105"/>
      <c r="S617" s="111"/>
      <c r="U617" s="105"/>
      <c r="V617" s="105">
        <v>20</v>
      </c>
      <c r="W617" s="111">
        <f t="shared" si="122"/>
        <v>100</v>
      </c>
      <c r="X617" s="124"/>
      <c r="Y617" s="105"/>
      <c r="Z617" s="105">
        <v>17</v>
      </c>
      <c r="AA617" s="111">
        <f t="shared" si="123"/>
        <v>68</v>
      </c>
      <c r="AB617" s="124"/>
      <c r="AC617" s="105"/>
      <c r="AD617" s="105">
        <v>60</v>
      </c>
      <c r="AE617" s="111">
        <f>AD617+AE616</f>
        <v>90</v>
      </c>
      <c r="AG617" s="105"/>
      <c r="AH617" s="105">
        <v>55</v>
      </c>
      <c r="AI617" s="105">
        <f>AH617+AI616</f>
        <v>130</v>
      </c>
    </row>
    <row r="618" spans="1:35" hidden="1" x14ac:dyDescent="0.2">
      <c r="A618" s="111"/>
      <c r="B618" s="105">
        <v>6</v>
      </c>
      <c r="D618" s="127"/>
      <c r="E618" s="111">
        <v>64</v>
      </c>
      <c r="F618" s="111">
        <f>E618+F617</f>
        <v>256</v>
      </c>
      <c r="H618" s="105"/>
      <c r="I618" s="105">
        <v>140</v>
      </c>
      <c r="J618" s="111">
        <f>I618+J617</f>
        <v>380</v>
      </c>
      <c r="K618" s="138"/>
      <c r="L618" s="127"/>
      <c r="M618" s="111">
        <v>450</v>
      </c>
      <c r="N618" s="111">
        <f>M618+N617</f>
        <v>1450</v>
      </c>
      <c r="Q618" s="105" t="s">
        <v>270</v>
      </c>
      <c r="R618" s="105">
        <v>10</v>
      </c>
      <c r="S618" s="111">
        <f>R618</f>
        <v>10</v>
      </c>
      <c r="U618" s="105"/>
      <c r="V618" s="105">
        <v>20</v>
      </c>
      <c r="W618" s="111">
        <f t="shared" si="122"/>
        <v>120</v>
      </c>
      <c r="X618" s="124"/>
      <c r="Y618" s="105"/>
      <c r="Z618" s="105">
        <v>17</v>
      </c>
      <c r="AA618" s="111">
        <f t="shared" si="123"/>
        <v>85</v>
      </c>
      <c r="AB618" s="124"/>
      <c r="AC618" s="105"/>
      <c r="AD618" s="105">
        <v>60</v>
      </c>
      <c r="AE618" s="111">
        <f t="shared" ref="AE618:AE623" si="124">AD618+AE617</f>
        <v>150</v>
      </c>
      <c r="AG618" s="105"/>
      <c r="AH618" s="105">
        <v>55</v>
      </c>
      <c r="AI618" s="105">
        <f>AH618+AI617</f>
        <v>185</v>
      </c>
    </row>
    <row r="619" spans="1:35" hidden="1" x14ac:dyDescent="0.2">
      <c r="A619" s="111"/>
      <c r="B619" s="105">
        <v>7</v>
      </c>
      <c r="D619" s="127"/>
      <c r="E619" s="111">
        <v>64</v>
      </c>
      <c r="F619" s="111">
        <f>E619+F618</f>
        <v>320</v>
      </c>
      <c r="H619" s="105"/>
      <c r="I619" s="105">
        <v>140</v>
      </c>
      <c r="J619" s="111">
        <f>I619+J618</f>
        <v>520</v>
      </c>
      <c r="L619" s="127"/>
      <c r="M619" s="111">
        <v>450</v>
      </c>
      <c r="N619" s="111">
        <f>M619+N618</f>
        <v>1900</v>
      </c>
      <c r="Q619" s="105"/>
      <c r="R619" s="105">
        <v>30</v>
      </c>
      <c r="S619" s="111">
        <f>R619+S618</f>
        <v>40</v>
      </c>
      <c r="U619" s="105"/>
      <c r="V619" s="105">
        <v>20</v>
      </c>
      <c r="W619" s="111">
        <f t="shared" si="122"/>
        <v>140</v>
      </c>
      <c r="X619" s="124"/>
      <c r="Y619" s="105"/>
      <c r="Z619" s="105">
        <v>17</v>
      </c>
      <c r="AA619" s="111">
        <f t="shared" si="123"/>
        <v>102</v>
      </c>
      <c r="AB619" s="124"/>
      <c r="AC619" s="105"/>
      <c r="AD619" s="105">
        <v>60</v>
      </c>
      <c r="AE619" s="111">
        <f t="shared" si="124"/>
        <v>210</v>
      </c>
      <c r="AG619" s="105"/>
      <c r="AH619" s="105">
        <v>55</v>
      </c>
      <c r="AI619" s="105">
        <f>AH619+AI618</f>
        <v>240</v>
      </c>
    </row>
    <row r="620" spans="1:35" hidden="1" x14ac:dyDescent="0.2">
      <c r="A620" s="106"/>
      <c r="B620" s="105">
        <v>8</v>
      </c>
      <c r="D620" s="127"/>
      <c r="E620" s="111">
        <v>50</v>
      </c>
      <c r="F620" s="111">
        <f>E620+F619</f>
        <v>370</v>
      </c>
      <c r="H620" s="105"/>
      <c r="I620" s="105">
        <v>140</v>
      </c>
      <c r="J620" s="111">
        <f>I620+J619</f>
        <v>660</v>
      </c>
      <c r="L620" s="105"/>
      <c r="M620" s="105">
        <v>300</v>
      </c>
      <c r="N620" s="128">
        <f>M620+N619</f>
        <v>2200</v>
      </c>
      <c r="Q620" s="105"/>
      <c r="R620" s="105">
        <v>30</v>
      </c>
      <c r="S620" s="111">
        <f>R620+S619</f>
        <v>70</v>
      </c>
      <c r="U620" s="105"/>
      <c r="V620" s="105">
        <v>20</v>
      </c>
      <c r="W620" s="111">
        <f t="shared" si="122"/>
        <v>160</v>
      </c>
      <c r="Y620" s="105"/>
      <c r="Z620" s="105">
        <v>17</v>
      </c>
      <c r="AA620" s="111">
        <f t="shared" si="123"/>
        <v>119</v>
      </c>
      <c r="AC620" s="105"/>
      <c r="AD620" s="105">
        <v>60</v>
      </c>
      <c r="AE620" s="111">
        <f t="shared" si="124"/>
        <v>270</v>
      </c>
      <c r="AG620" s="105"/>
      <c r="AH620" s="105"/>
      <c r="AI620" s="105"/>
    </row>
    <row r="621" spans="1:35" hidden="1" x14ac:dyDescent="0.2">
      <c r="A621" s="105"/>
      <c r="B621" s="105">
        <v>9</v>
      </c>
      <c r="D621" s="127"/>
      <c r="E621" s="111"/>
      <c r="F621" s="111"/>
      <c r="H621" s="105"/>
      <c r="I621" s="105"/>
      <c r="J621" s="111"/>
      <c r="L621" s="127"/>
      <c r="M621" s="111"/>
      <c r="N621" s="111"/>
      <c r="Q621" s="105"/>
      <c r="R621" s="105">
        <v>30</v>
      </c>
      <c r="S621" s="111">
        <f>R621+S620</f>
        <v>100</v>
      </c>
      <c r="U621" s="105"/>
      <c r="V621" s="105">
        <v>20</v>
      </c>
      <c r="W621" s="111">
        <f t="shared" si="122"/>
        <v>180</v>
      </c>
      <c r="Y621" s="105"/>
      <c r="Z621" s="105">
        <v>17</v>
      </c>
      <c r="AA621" s="111">
        <f t="shared" si="123"/>
        <v>136</v>
      </c>
      <c r="AC621" s="105"/>
      <c r="AD621" s="105">
        <v>60</v>
      </c>
      <c r="AE621" s="111">
        <f t="shared" si="124"/>
        <v>330</v>
      </c>
      <c r="AG621" s="105"/>
      <c r="AH621" s="105"/>
      <c r="AI621" s="107"/>
    </row>
    <row r="622" spans="1:35" hidden="1" x14ac:dyDescent="0.2">
      <c r="A622" s="105"/>
      <c r="B622" s="105">
        <v>10</v>
      </c>
      <c r="D622" s="127"/>
      <c r="E622" s="111"/>
      <c r="F622" s="111"/>
      <c r="H622" s="105"/>
      <c r="I622" s="105"/>
      <c r="J622" s="111"/>
      <c r="L622" s="127"/>
      <c r="M622" s="105"/>
      <c r="N622" s="111"/>
      <c r="Q622" s="105"/>
      <c r="R622" s="105"/>
      <c r="S622" s="111"/>
      <c r="U622" s="105"/>
      <c r="V622" s="105">
        <v>20</v>
      </c>
      <c r="W622" s="111">
        <f>V622+W621</f>
        <v>200</v>
      </c>
      <c r="Y622" s="105"/>
      <c r="Z622" s="105">
        <v>17</v>
      </c>
      <c r="AA622" s="111">
        <f t="shared" si="123"/>
        <v>153</v>
      </c>
      <c r="AC622" s="105"/>
      <c r="AD622" s="105">
        <v>60</v>
      </c>
      <c r="AE622" s="111">
        <f t="shared" si="124"/>
        <v>390</v>
      </c>
      <c r="AG622" s="105"/>
      <c r="AH622" s="105"/>
      <c r="AI622" s="105"/>
    </row>
    <row r="623" spans="1:35" hidden="1" x14ac:dyDescent="0.2">
      <c r="A623" s="105"/>
      <c r="B623" s="105">
        <v>11</v>
      </c>
      <c r="D623" s="127"/>
      <c r="E623" s="111"/>
      <c r="F623" s="111"/>
      <c r="H623" s="127" t="s">
        <v>20</v>
      </c>
      <c r="I623" s="105">
        <v>180</v>
      </c>
      <c r="J623" s="111">
        <f t="shared" ref="J623:J629" si="125">I623+J622</f>
        <v>180</v>
      </c>
      <c r="K623" s="138"/>
      <c r="L623" s="127" t="s">
        <v>63</v>
      </c>
      <c r="M623" s="105">
        <v>200</v>
      </c>
      <c r="N623" s="111">
        <f>M623+N622</f>
        <v>200</v>
      </c>
      <c r="Q623" s="105" t="s">
        <v>42</v>
      </c>
      <c r="R623" s="105">
        <v>40</v>
      </c>
      <c r="S623" s="111">
        <f>R623</f>
        <v>40</v>
      </c>
      <c r="U623" s="105"/>
      <c r="V623" s="105"/>
      <c r="W623" s="111"/>
      <c r="Y623" s="105"/>
      <c r="Z623" s="105">
        <v>17</v>
      </c>
      <c r="AA623" s="111">
        <f t="shared" si="123"/>
        <v>170</v>
      </c>
      <c r="AC623" s="105"/>
      <c r="AD623" s="105">
        <v>60</v>
      </c>
      <c r="AE623" s="128">
        <f t="shared" si="124"/>
        <v>450</v>
      </c>
      <c r="AG623" s="105"/>
      <c r="AH623" s="105"/>
      <c r="AI623" s="105"/>
    </row>
    <row r="624" spans="1:35" hidden="1" x14ac:dyDescent="0.2">
      <c r="A624" s="105"/>
      <c r="B624" s="105">
        <v>12</v>
      </c>
      <c r="D624" s="127"/>
      <c r="E624" s="111"/>
      <c r="F624" s="111"/>
      <c r="H624" s="105"/>
      <c r="I624" s="105">
        <v>180</v>
      </c>
      <c r="J624" s="111">
        <f t="shared" si="125"/>
        <v>360</v>
      </c>
      <c r="K624" s="138"/>
      <c r="L624" s="105"/>
      <c r="M624" s="105">
        <v>450</v>
      </c>
      <c r="N624" s="111">
        <f>M624+N623</f>
        <v>650</v>
      </c>
      <c r="Q624" s="105"/>
      <c r="R624" s="105">
        <v>40</v>
      </c>
      <c r="S624" s="111">
        <f>R624</f>
        <v>40</v>
      </c>
      <c r="U624" s="105" t="s">
        <v>42</v>
      </c>
      <c r="V624" s="105">
        <v>20</v>
      </c>
      <c r="W624" s="111">
        <f>V624</f>
        <v>20</v>
      </c>
      <c r="Y624" s="105"/>
      <c r="Z624" s="105">
        <v>17</v>
      </c>
      <c r="AA624" s="111">
        <f t="shared" si="123"/>
        <v>187</v>
      </c>
      <c r="AC624" s="105"/>
      <c r="AD624" s="105"/>
      <c r="AE624" s="128"/>
      <c r="AG624" s="105"/>
      <c r="AH624" s="105"/>
      <c r="AI624" s="105"/>
    </row>
    <row r="625" spans="1:35" hidden="1" x14ac:dyDescent="0.2">
      <c r="A625" s="105"/>
      <c r="B625" s="105">
        <v>13</v>
      </c>
      <c r="D625" s="127"/>
      <c r="E625" s="111"/>
      <c r="F625" s="111"/>
      <c r="H625" s="105"/>
      <c r="I625" s="105">
        <v>180</v>
      </c>
      <c r="J625" s="111">
        <f t="shared" si="125"/>
        <v>540</v>
      </c>
      <c r="L625" s="105"/>
      <c r="M625" s="105">
        <v>450</v>
      </c>
      <c r="N625" s="128">
        <f>M625+N624</f>
        <v>1100</v>
      </c>
      <c r="Q625" s="105"/>
      <c r="R625" s="105">
        <v>40</v>
      </c>
      <c r="S625" s="111">
        <f>R625+S624</f>
        <v>80</v>
      </c>
      <c r="U625" s="105"/>
      <c r="V625" s="105">
        <v>20</v>
      </c>
      <c r="W625" s="111">
        <f>V625</f>
        <v>20</v>
      </c>
      <c r="Y625" s="105"/>
      <c r="Z625" s="105"/>
      <c r="AA625" s="111"/>
      <c r="AC625" s="105" t="s">
        <v>217</v>
      </c>
      <c r="AD625" s="105">
        <v>30</v>
      </c>
      <c r="AE625" s="111">
        <f>AD625+AE624</f>
        <v>30</v>
      </c>
      <c r="AG625" s="105"/>
      <c r="AH625" s="105"/>
      <c r="AI625" s="105"/>
    </row>
    <row r="626" spans="1:35" hidden="1" x14ac:dyDescent="0.2">
      <c r="A626" s="105"/>
      <c r="B626" s="105">
        <v>14</v>
      </c>
      <c r="D626" s="127"/>
      <c r="E626" s="111"/>
      <c r="F626" s="111"/>
      <c r="H626" s="105"/>
      <c r="I626" s="105">
        <v>180</v>
      </c>
      <c r="J626" s="111">
        <f t="shared" si="125"/>
        <v>720</v>
      </c>
      <c r="L626" s="105"/>
      <c r="M626" s="105"/>
      <c r="N626" s="111"/>
      <c r="Q626" s="105"/>
      <c r="R626" s="105">
        <v>40</v>
      </c>
      <c r="S626" s="111">
        <f>R626+S625</f>
        <v>120</v>
      </c>
      <c r="U626" s="105"/>
      <c r="V626" s="105">
        <v>20</v>
      </c>
      <c r="W626" s="111">
        <f>V626+W625</f>
        <v>40</v>
      </c>
      <c r="Y626" s="105"/>
      <c r="Z626" s="105"/>
      <c r="AA626" s="111"/>
      <c r="AC626" s="105"/>
      <c r="AD626" s="105">
        <v>60</v>
      </c>
      <c r="AE626" s="111">
        <f>AD626+AE625</f>
        <v>90</v>
      </c>
      <c r="AG626" s="105" t="s">
        <v>52</v>
      </c>
      <c r="AH626" s="105">
        <v>40</v>
      </c>
      <c r="AI626" s="105">
        <f>AH626+AI625</f>
        <v>40</v>
      </c>
    </row>
    <row r="627" spans="1:35" hidden="1" x14ac:dyDescent="0.2">
      <c r="A627" s="105"/>
      <c r="B627" s="105">
        <v>15</v>
      </c>
      <c r="D627" s="127"/>
      <c r="E627" s="111"/>
      <c r="F627" s="111"/>
      <c r="H627" s="127"/>
      <c r="I627" s="105">
        <v>180</v>
      </c>
      <c r="J627" s="111">
        <f t="shared" si="125"/>
        <v>900</v>
      </c>
      <c r="L627" s="105"/>
      <c r="M627" s="105"/>
      <c r="N627" s="111"/>
      <c r="Q627" s="105"/>
      <c r="R627" s="105">
        <v>40</v>
      </c>
      <c r="S627" s="111">
        <f>R627+S626</f>
        <v>160</v>
      </c>
      <c r="U627" s="105"/>
      <c r="V627" s="105">
        <v>20</v>
      </c>
      <c r="W627" s="111">
        <f>V627+W626</f>
        <v>60</v>
      </c>
      <c r="Y627" s="105"/>
      <c r="Z627" s="105"/>
      <c r="AA627" s="111"/>
      <c r="AC627" s="105"/>
      <c r="AD627" s="105">
        <v>60</v>
      </c>
      <c r="AE627" s="128">
        <f>AD627+AE626</f>
        <v>150</v>
      </c>
      <c r="AG627" s="105"/>
      <c r="AH627" s="105">
        <v>55</v>
      </c>
      <c r="AI627" s="105">
        <f>AH627+AI626</f>
        <v>95</v>
      </c>
    </row>
    <row r="628" spans="1:35" hidden="1" x14ac:dyDescent="0.2">
      <c r="A628" s="105"/>
      <c r="B628" s="105">
        <v>16</v>
      </c>
      <c r="D628" s="127"/>
      <c r="E628" s="111"/>
      <c r="F628" s="111"/>
      <c r="H628" s="105"/>
      <c r="I628" s="105">
        <v>180</v>
      </c>
      <c r="J628" s="111">
        <f t="shared" si="125"/>
        <v>1080</v>
      </c>
      <c r="L628" s="105"/>
      <c r="M628" s="105"/>
      <c r="N628" s="111"/>
      <c r="Q628" s="105"/>
      <c r="R628" s="105">
        <v>40</v>
      </c>
      <c r="S628" s="111">
        <f>R628+S627</f>
        <v>200</v>
      </c>
      <c r="U628" s="105"/>
      <c r="V628" s="105">
        <v>20</v>
      </c>
      <c r="W628" s="111">
        <f>V628+W627</f>
        <v>80</v>
      </c>
      <c r="Y628" s="105"/>
      <c r="Z628" s="105"/>
      <c r="AA628" s="111"/>
      <c r="AC628" s="105"/>
      <c r="AD628" s="105"/>
      <c r="AE628" s="128"/>
      <c r="AG628" s="105"/>
      <c r="AH628" s="105">
        <v>55</v>
      </c>
      <c r="AI628" s="105">
        <f>AH628+AI627</f>
        <v>150</v>
      </c>
    </row>
    <row r="629" spans="1:35" hidden="1" x14ac:dyDescent="0.2">
      <c r="A629" s="105"/>
      <c r="B629" s="105">
        <v>17</v>
      </c>
      <c r="D629" s="127"/>
      <c r="E629" s="111"/>
      <c r="F629" s="111"/>
      <c r="H629" s="105"/>
      <c r="I629" s="105">
        <v>180</v>
      </c>
      <c r="J629" s="128">
        <f t="shared" si="125"/>
        <v>1260</v>
      </c>
      <c r="L629" s="105"/>
      <c r="M629" s="105"/>
      <c r="N629" s="111"/>
      <c r="Q629" s="105"/>
      <c r="R629" s="105"/>
      <c r="S629" s="111"/>
      <c r="U629" s="105"/>
      <c r="V629" s="105">
        <v>20</v>
      </c>
      <c r="W629" s="111">
        <f>V629+W628</f>
        <v>100</v>
      </c>
      <c r="Y629" s="105"/>
      <c r="Z629" s="105"/>
      <c r="AA629" s="111"/>
      <c r="AC629" s="105"/>
      <c r="AD629" s="105"/>
      <c r="AE629" s="105"/>
      <c r="AG629" s="105"/>
      <c r="AH629" s="105">
        <v>55</v>
      </c>
      <c r="AI629" s="105">
        <f>AH629+AI628</f>
        <v>205</v>
      </c>
    </row>
    <row r="630" spans="1:35" hidden="1" x14ac:dyDescent="0.2">
      <c r="A630" s="105"/>
      <c r="B630" s="105">
        <v>18</v>
      </c>
      <c r="D630" s="127"/>
      <c r="E630" s="111"/>
      <c r="F630" s="111"/>
      <c r="H630" s="127"/>
      <c r="I630" s="105"/>
      <c r="J630" s="111"/>
      <c r="K630" s="100"/>
      <c r="L630" s="127"/>
      <c r="M630" s="105"/>
      <c r="N630" s="111"/>
      <c r="Q630" s="105"/>
      <c r="R630" s="105"/>
      <c r="S630" s="111"/>
      <c r="U630" s="105"/>
      <c r="V630" s="105"/>
      <c r="W630" s="111"/>
      <c r="Y630" s="105"/>
      <c r="Z630" s="105"/>
      <c r="AA630" s="111"/>
      <c r="AC630" s="105"/>
      <c r="AD630" s="105"/>
      <c r="AE630" s="105"/>
      <c r="AG630" s="105"/>
      <c r="AH630" s="105"/>
      <c r="AI630" s="105"/>
    </row>
    <row r="631" spans="1:35" hidden="1" x14ac:dyDescent="0.2">
      <c r="A631" s="105"/>
      <c r="B631" s="105">
        <v>19</v>
      </c>
      <c r="D631" s="127"/>
      <c r="E631" s="111"/>
      <c r="F631" s="111"/>
      <c r="H631" s="105"/>
      <c r="I631" s="105"/>
      <c r="J631" s="111"/>
      <c r="L631" s="105"/>
      <c r="M631" s="105"/>
      <c r="N631" s="111"/>
      <c r="Q631" s="105"/>
      <c r="R631" s="105"/>
      <c r="S631" s="111"/>
      <c r="U631" s="105"/>
      <c r="V631" s="105"/>
      <c r="W631" s="111"/>
      <c r="Y631" s="105"/>
      <c r="Z631" s="105"/>
      <c r="AA631" s="111"/>
      <c r="AC631" s="105"/>
      <c r="AD631" s="105"/>
      <c r="AE631" s="105"/>
      <c r="AG631" s="105"/>
      <c r="AH631" s="105"/>
      <c r="AI631" s="107"/>
    </row>
    <row r="632" spans="1:35" hidden="1" x14ac:dyDescent="0.2">
      <c r="A632" s="105"/>
      <c r="B632" s="105">
        <v>20</v>
      </c>
      <c r="D632" s="127" t="s">
        <v>19</v>
      </c>
      <c r="E632" s="111">
        <v>82</v>
      </c>
      <c r="F632" s="111">
        <f t="shared" ref="F632:F639" si="126">E632+F631</f>
        <v>82</v>
      </c>
      <c r="G632" s="138"/>
      <c r="H632" s="105"/>
      <c r="I632" s="105"/>
      <c r="J632" s="111"/>
      <c r="K632" s="100"/>
      <c r="L632" s="105"/>
      <c r="M632" s="105"/>
      <c r="N632" s="128"/>
      <c r="Q632" s="105"/>
      <c r="R632" s="105"/>
      <c r="S632" s="111"/>
      <c r="U632" s="105"/>
      <c r="V632" s="105"/>
      <c r="W632" s="111"/>
      <c r="Y632" s="105"/>
      <c r="Z632" s="105"/>
      <c r="AA632" s="111"/>
      <c r="AC632" s="105"/>
      <c r="AD632" s="105"/>
      <c r="AE632" s="105"/>
      <c r="AG632" s="105"/>
      <c r="AH632" s="105"/>
      <c r="AI632" s="105"/>
    </row>
    <row r="633" spans="1:35" hidden="1" x14ac:dyDescent="0.2">
      <c r="A633" s="105"/>
      <c r="B633" s="105">
        <v>21</v>
      </c>
      <c r="D633" s="127" t="s">
        <v>27</v>
      </c>
      <c r="E633" s="111">
        <v>84</v>
      </c>
      <c r="F633" s="111">
        <f t="shared" si="126"/>
        <v>166</v>
      </c>
      <c r="G633" s="138"/>
      <c r="H633" s="105"/>
      <c r="I633" s="105"/>
      <c r="J633" s="111"/>
      <c r="L633" s="105"/>
      <c r="M633" s="105"/>
      <c r="N633" s="111"/>
      <c r="Q633" s="105"/>
      <c r="R633" s="105"/>
      <c r="S633" s="111"/>
      <c r="U633" s="105"/>
      <c r="V633" s="105"/>
      <c r="W633" s="111"/>
      <c r="Y633" s="105"/>
      <c r="Z633" s="105"/>
      <c r="AA633" s="111"/>
      <c r="AC633" s="105"/>
      <c r="AD633" s="105"/>
      <c r="AE633" s="105"/>
      <c r="AG633" s="105"/>
      <c r="AH633" s="105"/>
      <c r="AI633" s="105"/>
    </row>
    <row r="634" spans="1:35" hidden="1" x14ac:dyDescent="0.2">
      <c r="A634" s="105"/>
      <c r="B634" s="105">
        <v>22</v>
      </c>
      <c r="D634" s="127"/>
      <c r="E634" s="111">
        <v>84</v>
      </c>
      <c r="F634" s="111">
        <f t="shared" si="126"/>
        <v>250</v>
      </c>
      <c r="H634" s="105"/>
      <c r="I634" s="105"/>
      <c r="J634" s="111"/>
      <c r="L634" s="105"/>
      <c r="M634" s="105"/>
      <c r="N634" s="111"/>
      <c r="Q634" s="105"/>
      <c r="R634" s="105"/>
      <c r="S634" s="111"/>
      <c r="U634" s="105"/>
      <c r="V634" s="105"/>
      <c r="W634" s="111"/>
      <c r="Y634" s="105"/>
      <c r="Z634" s="105"/>
      <c r="AA634" s="111"/>
      <c r="AC634" s="105"/>
      <c r="AD634" s="105"/>
      <c r="AE634" s="105"/>
      <c r="AG634" s="105"/>
      <c r="AH634" s="105"/>
      <c r="AI634" s="105"/>
    </row>
    <row r="635" spans="1:35" hidden="1" x14ac:dyDescent="0.2">
      <c r="A635" s="105"/>
      <c r="B635" s="105">
        <v>23</v>
      </c>
      <c r="D635" s="127" t="s">
        <v>19</v>
      </c>
      <c r="E635" s="128">
        <v>84</v>
      </c>
      <c r="F635" s="128">
        <f t="shared" si="126"/>
        <v>334</v>
      </c>
      <c r="H635" s="127"/>
      <c r="I635" s="105"/>
      <c r="J635" s="111"/>
      <c r="L635" s="105"/>
      <c r="M635" s="105"/>
      <c r="N635" s="111"/>
      <c r="Q635" s="105"/>
      <c r="R635" s="105"/>
      <c r="S635" s="111"/>
      <c r="U635" s="105"/>
      <c r="V635" s="105"/>
      <c r="W635" s="111"/>
      <c r="Y635" s="105"/>
      <c r="Z635" s="105"/>
      <c r="AA635" s="111"/>
      <c r="AC635" s="105"/>
      <c r="AD635" s="105"/>
      <c r="AE635" s="105"/>
      <c r="AG635" s="105"/>
      <c r="AH635" s="105"/>
      <c r="AI635" s="105"/>
    </row>
    <row r="636" spans="1:35" hidden="1" x14ac:dyDescent="0.2">
      <c r="A636" s="105"/>
      <c r="B636" s="105">
        <v>24</v>
      </c>
      <c r="D636" s="127" t="s">
        <v>27</v>
      </c>
      <c r="E636" s="111">
        <v>84</v>
      </c>
      <c r="F636" s="111">
        <f t="shared" si="126"/>
        <v>418</v>
      </c>
      <c r="H636" s="105"/>
      <c r="I636" s="105"/>
      <c r="J636" s="111"/>
      <c r="L636" s="105"/>
      <c r="M636" s="105"/>
      <c r="N636" s="128"/>
      <c r="Q636" s="105"/>
      <c r="R636" s="105"/>
      <c r="S636" s="111"/>
      <c r="U636" s="105"/>
      <c r="V636" s="105"/>
      <c r="W636" s="111"/>
      <c r="Y636" s="105"/>
      <c r="Z636" s="105"/>
      <c r="AA636" s="111"/>
      <c r="AC636" s="105"/>
      <c r="AD636" s="105"/>
      <c r="AE636" s="105"/>
      <c r="AG636" s="105"/>
      <c r="AH636" s="105"/>
      <c r="AI636" s="105"/>
    </row>
    <row r="637" spans="1:35" hidden="1" x14ac:dyDescent="0.2">
      <c r="A637" s="105"/>
      <c r="B637" s="105">
        <v>25</v>
      </c>
      <c r="D637" s="127" t="s">
        <v>19</v>
      </c>
      <c r="E637" s="111">
        <v>84</v>
      </c>
      <c r="F637" s="111">
        <f t="shared" si="126"/>
        <v>502</v>
      </c>
      <c r="H637" s="105"/>
      <c r="I637" s="105"/>
      <c r="J637" s="128"/>
      <c r="L637" s="105"/>
      <c r="M637" s="105"/>
      <c r="N637" s="111"/>
      <c r="Q637" s="105"/>
      <c r="R637" s="105"/>
      <c r="S637" s="111"/>
      <c r="U637" s="105"/>
      <c r="V637" s="105"/>
      <c r="W637" s="111"/>
      <c r="Y637" s="105" t="s">
        <v>165</v>
      </c>
      <c r="Z637" s="105">
        <v>17</v>
      </c>
      <c r="AA637" s="111">
        <f t="shared" ref="AA637:AA643" si="127">Z637+AA636</f>
        <v>17</v>
      </c>
      <c r="AC637" s="105"/>
      <c r="AD637" s="105"/>
      <c r="AE637" s="105"/>
      <c r="AG637" s="105"/>
      <c r="AH637" s="105"/>
      <c r="AI637" s="105"/>
    </row>
    <row r="638" spans="1:35" hidden="1" x14ac:dyDescent="0.2">
      <c r="A638" s="105"/>
      <c r="B638" s="105">
        <v>26</v>
      </c>
      <c r="D638" s="127" t="s">
        <v>27</v>
      </c>
      <c r="E638" s="111">
        <v>84</v>
      </c>
      <c r="F638" s="111">
        <f t="shared" si="126"/>
        <v>586</v>
      </c>
      <c r="H638" s="127"/>
      <c r="I638" s="105"/>
      <c r="J638" s="111"/>
      <c r="L638" s="105"/>
      <c r="M638" s="105"/>
      <c r="N638" s="111"/>
      <c r="Q638" s="105"/>
      <c r="R638" s="105"/>
      <c r="S638" s="111"/>
      <c r="U638" s="105"/>
      <c r="V638" s="105"/>
      <c r="W638" s="111"/>
      <c r="Y638" s="105"/>
      <c r="Z638" s="105">
        <v>17</v>
      </c>
      <c r="AA638" s="111">
        <f t="shared" si="127"/>
        <v>34</v>
      </c>
      <c r="AC638" s="105"/>
      <c r="AD638" s="105"/>
      <c r="AE638" s="105"/>
      <c r="AG638" s="105"/>
      <c r="AH638" s="105"/>
      <c r="AI638" s="107"/>
    </row>
    <row r="639" spans="1:35" hidden="1" x14ac:dyDescent="0.2">
      <c r="A639" s="105"/>
      <c r="B639" s="105">
        <v>27</v>
      </c>
      <c r="D639" s="127"/>
      <c r="E639" s="111">
        <v>84</v>
      </c>
      <c r="F639" s="111">
        <f t="shared" si="126"/>
        <v>670</v>
      </c>
      <c r="H639" s="105"/>
      <c r="I639" s="105"/>
      <c r="J639" s="111"/>
      <c r="L639" s="105"/>
      <c r="M639" s="105"/>
      <c r="N639" s="111"/>
      <c r="Q639" s="105"/>
      <c r="R639" s="105"/>
      <c r="S639" s="111"/>
      <c r="U639" s="105"/>
      <c r="V639" s="105"/>
      <c r="W639" s="111"/>
      <c r="Y639" s="105"/>
      <c r="Z639" s="105">
        <v>17</v>
      </c>
      <c r="AA639" s="111">
        <f t="shared" si="127"/>
        <v>51</v>
      </c>
      <c r="AC639" s="105"/>
      <c r="AD639" s="105"/>
      <c r="AE639" s="107"/>
      <c r="AG639" s="105"/>
      <c r="AH639" s="105"/>
      <c r="AI639" s="105"/>
    </row>
    <row r="640" spans="1:35" ht="15" hidden="1" customHeight="1" x14ac:dyDescent="0.2">
      <c r="A640" s="105"/>
      <c r="B640" s="105">
        <v>28</v>
      </c>
      <c r="D640" s="127"/>
      <c r="E640" s="111">
        <v>84</v>
      </c>
      <c r="F640" s="111">
        <f>E640+F639</f>
        <v>754</v>
      </c>
      <c r="H640" s="105"/>
      <c r="I640" s="105"/>
      <c r="J640" s="128"/>
      <c r="L640" s="105"/>
      <c r="M640" s="105"/>
      <c r="N640" s="111"/>
      <c r="Q640" s="105" t="s">
        <v>275</v>
      </c>
      <c r="R640" s="105">
        <v>18</v>
      </c>
      <c r="S640" s="111">
        <f>R640</f>
        <v>18</v>
      </c>
      <c r="U640" s="105"/>
      <c r="V640" s="105"/>
      <c r="W640" s="111"/>
      <c r="Y640" s="105"/>
      <c r="Z640" s="105">
        <v>17</v>
      </c>
      <c r="AA640" s="111">
        <f t="shared" si="127"/>
        <v>68</v>
      </c>
      <c r="AC640" s="105"/>
      <c r="AD640" s="105"/>
      <c r="AE640" s="105"/>
      <c r="AG640" s="105"/>
      <c r="AH640" s="105"/>
      <c r="AI640" s="111"/>
    </row>
    <row r="641" spans="1:35" hidden="1" x14ac:dyDescent="0.2">
      <c r="A641" s="105"/>
      <c r="B641" s="105">
        <v>29</v>
      </c>
      <c r="D641" s="127"/>
      <c r="E641" s="111">
        <v>84</v>
      </c>
      <c r="F641" s="111">
        <f>E641+F640</f>
        <v>838</v>
      </c>
      <c r="H641" s="105"/>
      <c r="I641" s="105"/>
      <c r="J641" s="111"/>
      <c r="L641" s="105"/>
      <c r="M641" s="105"/>
      <c r="N641" s="111"/>
      <c r="Q641" s="105"/>
      <c r="R641" s="105">
        <v>18</v>
      </c>
      <c r="S641" s="111">
        <f>R641+S640</f>
        <v>36</v>
      </c>
      <c r="U641" s="105"/>
      <c r="V641" s="105"/>
      <c r="W641" s="111"/>
      <c r="Y641" s="105"/>
      <c r="Z641" s="105">
        <v>17</v>
      </c>
      <c r="AA641" s="111">
        <f t="shared" si="127"/>
        <v>85</v>
      </c>
      <c r="AC641" s="105"/>
      <c r="AD641" s="105"/>
      <c r="AE641" s="105"/>
      <c r="AG641" s="105"/>
      <c r="AH641" s="105"/>
      <c r="AI641" s="105"/>
    </row>
    <row r="642" spans="1:35" ht="15" hidden="1" customHeight="1" x14ac:dyDescent="0.2">
      <c r="A642" s="105"/>
      <c r="B642" s="105">
        <v>30</v>
      </c>
      <c r="D642" s="127"/>
      <c r="E642" s="111">
        <v>30</v>
      </c>
      <c r="F642" s="111">
        <f>E642+F641</f>
        <v>868</v>
      </c>
      <c r="H642" s="127"/>
      <c r="I642" s="111"/>
      <c r="J642" s="111"/>
      <c r="L642" s="127"/>
      <c r="M642" s="105"/>
      <c r="N642" s="111"/>
      <c r="Q642" s="105"/>
      <c r="R642" s="105">
        <v>18</v>
      </c>
      <c r="S642" s="111">
        <f>R642+S641</f>
        <v>54</v>
      </c>
      <c r="U642" s="105"/>
      <c r="V642" s="105"/>
      <c r="W642" s="111"/>
      <c r="Y642" s="105"/>
      <c r="Z642" s="105">
        <v>17</v>
      </c>
      <c r="AA642" s="111">
        <f t="shared" si="127"/>
        <v>102</v>
      </c>
      <c r="AC642" s="105"/>
      <c r="AD642" s="105"/>
      <c r="AE642" s="105"/>
      <c r="AG642" s="105"/>
      <c r="AH642" s="105"/>
      <c r="AI642" s="111"/>
    </row>
    <row r="643" spans="1:35" ht="15" hidden="1" customHeight="1" x14ac:dyDescent="0.2">
      <c r="A643" s="105"/>
      <c r="B643" s="105">
        <v>31</v>
      </c>
      <c r="D643" s="127" t="s">
        <v>45</v>
      </c>
      <c r="E643" s="111">
        <v>30</v>
      </c>
      <c r="F643" s="111">
        <f>E643</f>
        <v>30</v>
      </c>
      <c r="H643" s="127"/>
      <c r="I643" s="111"/>
      <c r="J643" s="111"/>
      <c r="L643" s="127"/>
      <c r="M643" s="111"/>
      <c r="N643" s="111"/>
      <c r="Q643" s="105"/>
      <c r="R643" s="105">
        <v>10</v>
      </c>
      <c r="S643" s="128">
        <f t="shared" ref="S643" si="128">R643+S642</f>
        <v>64</v>
      </c>
      <c r="U643" s="105"/>
      <c r="V643" s="105"/>
      <c r="W643" s="111"/>
      <c r="Y643" s="105"/>
      <c r="Z643" s="105">
        <v>17</v>
      </c>
      <c r="AA643" s="111">
        <f t="shared" si="127"/>
        <v>119</v>
      </c>
      <c r="AC643" s="105"/>
      <c r="AD643" s="105"/>
      <c r="AE643" s="105"/>
      <c r="AG643" s="105"/>
      <c r="AH643" s="105"/>
      <c r="AI643" s="111"/>
    </row>
    <row r="644" spans="1:35" hidden="1" x14ac:dyDescent="0.2">
      <c r="L644" s="103"/>
      <c r="N644" s="103"/>
      <c r="T644" s="108"/>
    </row>
    <row r="645" spans="1:35" hidden="1" x14ac:dyDescent="0.2">
      <c r="A645" s="104" t="s">
        <v>92</v>
      </c>
      <c r="B645" s="105">
        <v>1</v>
      </c>
      <c r="D645" s="127" t="s">
        <v>45</v>
      </c>
      <c r="E645" s="111">
        <v>84</v>
      </c>
      <c r="F645" s="111">
        <f>E645+F644</f>
        <v>84</v>
      </c>
      <c r="H645" s="127"/>
      <c r="I645" s="111"/>
      <c r="J645" s="111"/>
      <c r="L645" s="127"/>
      <c r="M645" s="111"/>
      <c r="N645" s="111"/>
      <c r="Q645" s="105"/>
      <c r="R645" s="105"/>
      <c r="S645" s="111"/>
      <c r="U645" s="105" t="s">
        <v>208</v>
      </c>
      <c r="V645" s="105">
        <v>16</v>
      </c>
      <c r="W645" s="111">
        <f>V645</f>
        <v>16</v>
      </c>
      <c r="X645" s="124"/>
      <c r="Y645" s="105"/>
      <c r="Z645" s="105"/>
      <c r="AA645" s="111"/>
      <c r="AB645" s="124"/>
      <c r="AC645" s="105" t="s">
        <v>276</v>
      </c>
      <c r="AD645" s="105">
        <v>20</v>
      </c>
      <c r="AE645" s="111">
        <f t="shared" ref="AE645:AE648" si="129">AD645+AE644</f>
        <v>20</v>
      </c>
      <c r="AG645" s="105" t="s">
        <v>52</v>
      </c>
      <c r="AH645" s="105">
        <v>20</v>
      </c>
      <c r="AI645" s="105">
        <f t="shared" ref="AI645:AI651" si="130">AH645+AI644</f>
        <v>20</v>
      </c>
    </row>
    <row r="646" spans="1:35" hidden="1" x14ac:dyDescent="0.2">
      <c r="A646" s="104"/>
      <c r="B646" s="105">
        <v>2</v>
      </c>
      <c r="D646" s="127"/>
      <c r="E646" s="111">
        <v>84</v>
      </c>
      <c r="F646" s="111">
        <f>E646+F645</f>
        <v>168</v>
      </c>
      <c r="H646" s="105"/>
      <c r="I646" s="111"/>
      <c r="J646" s="111"/>
      <c r="K646" s="138"/>
      <c r="L646" s="127" t="s">
        <v>63</v>
      </c>
      <c r="M646" s="111">
        <v>100</v>
      </c>
      <c r="N646" s="111">
        <f t="shared" ref="N646:N650" si="131">M646+N645</f>
        <v>100</v>
      </c>
      <c r="Q646" s="127" t="s">
        <v>277</v>
      </c>
      <c r="R646" s="105">
        <v>32</v>
      </c>
      <c r="S646" s="111">
        <f>R646</f>
        <v>32</v>
      </c>
      <c r="U646" s="105"/>
      <c r="V646" s="105">
        <v>16</v>
      </c>
      <c r="W646" s="111">
        <f>V646+W645</f>
        <v>32</v>
      </c>
      <c r="X646" s="124"/>
      <c r="Y646" s="105" t="s">
        <v>219</v>
      </c>
      <c r="Z646" s="105">
        <v>17</v>
      </c>
      <c r="AA646" s="111">
        <f t="shared" ref="AA646:AA649" si="132">Z646+AA645</f>
        <v>17</v>
      </c>
      <c r="AB646" s="124"/>
      <c r="AC646" s="105"/>
      <c r="AD646" s="105">
        <v>60</v>
      </c>
      <c r="AE646" s="111">
        <f t="shared" si="129"/>
        <v>80</v>
      </c>
      <c r="AG646" s="105"/>
      <c r="AH646" s="105">
        <v>55</v>
      </c>
      <c r="AI646" s="105">
        <f t="shared" si="130"/>
        <v>75</v>
      </c>
    </row>
    <row r="647" spans="1:35" hidden="1" x14ac:dyDescent="0.2">
      <c r="A647" s="106"/>
      <c r="B647" s="105">
        <v>3</v>
      </c>
      <c r="D647" s="127"/>
      <c r="E647" s="111">
        <v>84</v>
      </c>
      <c r="F647" s="111">
        <f>E647+F646</f>
        <v>252</v>
      </c>
      <c r="H647" s="105"/>
      <c r="I647" s="111"/>
      <c r="J647" s="111"/>
      <c r="K647" s="138"/>
      <c r="L647" s="105" t="s">
        <v>101</v>
      </c>
      <c r="M647" s="111">
        <v>400</v>
      </c>
      <c r="N647" s="111">
        <f t="shared" si="131"/>
        <v>500</v>
      </c>
      <c r="Q647" s="127"/>
      <c r="R647" s="111">
        <v>40</v>
      </c>
      <c r="S647" s="111">
        <f t="shared" ref="S647:S652" si="133">R647+S646</f>
        <v>72</v>
      </c>
      <c r="U647" s="105"/>
      <c r="V647" s="105">
        <v>16</v>
      </c>
      <c r="W647" s="111">
        <f>V647+W646</f>
        <v>48</v>
      </c>
      <c r="X647" s="124"/>
      <c r="Y647" s="105"/>
      <c r="Z647" s="105">
        <v>17</v>
      </c>
      <c r="AA647" s="111">
        <f t="shared" si="132"/>
        <v>34</v>
      </c>
      <c r="AB647" s="124"/>
      <c r="AC647" s="105"/>
      <c r="AD647" s="105">
        <v>60</v>
      </c>
      <c r="AE647" s="111">
        <f t="shared" si="129"/>
        <v>140</v>
      </c>
      <c r="AG647" s="105"/>
      <c r="AH647" s="105">
        <v>55</v>
      </c>
      <c r="AI647" s="105">
        <f t="shared" si="130"/>
        <v>130</v>
      </c>
    </row>
    <row r="648" spans="1:35" hidden="1" x14ac:dyDescent="0.2">
      <c r="A648" s="112"/>
      <c r="B648" s="105">
        <v>4</v>
      </c>
      <c r="D648" s="127"/>
      <c r="E648" s="111">
        <v>84</v>
      </c>
      <c r="F648" s="111">
        <f t="shared" ref="F648:F649" si="134">E648+F647</f>
        <v>336</v>
      </c>
      <c r="H648" s="127"/>
      <c r="I648" s="111"/>
      <c r="J648" s="111"/>
      <c r="L648" s="105"/>
      <c r="M648" s="111">
        <v>400</v>
      </c>
      <c r="N648" s="111">
        <f t="shared" si="131"/>
        <v>900</v>
      </c>
      <c r="Q648" s="105"/>
      <c r="R648" s="105">
        <v>10</v>
      </c>
      <c r="S648" s="128">
        <f t="shared" si="133"/>
        <v>82</v>
      </c>
      <c r="U648" s="105"/>
      <c r="V648" s="105">
        <v>16</v>
      </c>
      <c r="W648" s="111">
        <f t="shared" ref="W648:W666" si="135">V648+W647</f>
        <v>64</v>
      </c>
      <c r="X648" s="124"/>
      <c r="Y648" s="105"/>
      <c r="Z648" s="105">
        <v>17</v>
      </c>
      <c r="AA648" s="111">
        <f t="shared" si="132"/>
        <v>51</v>
      </c>
      <c r="AB648" s="124"/>
      <c r="AC648" s="105"/>
      <c r="AD648" s="105">
        <v>40</v>
      </c>
      <c r="AE648" s="128">
        <f t="shared" si="129"/>
        <v>180</v>
      </c>
      <c r="AG648" s="105"/>
      <c r="AH648" s="105">
        <v>55</v>
      </c>
      <c r="AI648" s="105">
        <f t="shared" si="130"/>
        <v>185</v>
      </c>
    </row>
    <row r="649" spans="1:35" hidden="1" x14ac:dyDescent="0.2">
      <c r="A649" s="111"/>
      <c r="B649" s="105">
        <v>5</v>
      </c>
      <c r="D649" s="127"/>
      <c r="E649" s="111">
        <v>60</v>
      </c>
      <c r="F649" s="128">
        <f t="shared" si="134"/>
        <v>396</v>
      </c>
      <c r="H649" s="105"/>
      <c r="I649" s="111"/>
      <c r="J649" s="111"/>
      <c r="L649" s="127"/>
      <c r="M649" s="111">
        <v>400</v>
      </c>
      <c r="N649" s="111">
        <f t="shared" si="131"/>
        <v>1300</v>
      </c>
      <c r="Q649" s="105" t="s">
        <v>275</v>
      </c>
      <c r="R649" s="105">
        <v>14</v>
      </c>
      <c r="S649" s="111">
        <f>R649</f>
        <v>14</v>
      </c>
      <c r="U649" s="105"/>
      <c r="V649" s="105">
        <v>16</v>
      </c>
      <c r="W649" s="111">
        <f t="shared" si="135"/>
        <v>80</v>
      </c>
      <c r="X649" s="124"/>
      <c r="Y649" s="105"/>
      <c r="Z649" s="105">
        <v>17</v>
      </c>
      <c r="AA649" s="111">
        <f t="shared" si="132"/>
        <v>68</v>
      </c>
      <c r="AB649" s="124"/>
      <c r="AC649" s="105"/>
      <c r="AD649" s="105"/>
      <c r="AE649" s="111"/>
      <c r="AG649" s="105"/>
      <c r="AH649" s="105">
        <v>55</v>
      </c>
      <c r="AI649" s="105">
        <f t="shared" si="130"/>
        <v>240</v>
      </c>
    </row>
    <row r="650" spans="1:35" hidden="1" x14ac:dyDescent="0.2">
      <c r="A650" s="111"/>
      <c r="B650" s="105">
        <v>6</v>
      </c>
      <c r="D650" s="127"/>
      <c r="E650" s="111"/>
      <c r="F650" s="111"/>
      <c r="H650" s="105"/>
      <c r="I650" s="111"/>
      <c r="J650" s="111"/>
      <c r="K650" s="138"/>
      <c r="L650" s="105"/>
      <c r="M650" s="111">
        <v>200</v>
      </c>
      <c r="N650" s="128">
        <f t="shared" si="131"/>
        <v>1500</v>
      </c>
      <c r="Q650" s="105"/>
      <c r="R650" s="105">
        <v>18</v>
      </c>
      <c r="S650" s="111">
        <f t="shared" si="133"/>
        <v>32</v>
      </c>
      <c r="U650" s="105"/>
      <c r="V650" s="105">
        <v>16</v>
      </c>
      <c r="W650" s="111">
        <f t="shared" si="135"/>
        <v>96</v>
      </c>
      <c r="X650" s="124"/>
      <c r="Y650" s="105"/>
      <c r="Z650" s="105"/>
      <c r="AA650" s="111"/>
      <c r="AB650" s="124"/>
      <c r="AC650" s="105"/>
      <c r="AD650" s="105"/>
      <c r="AE650" s="111"/>
      <c r="AG650" s="105"/>
      <c r="AH650" s="105">
        <v>55</v>
      </c>
      <c r="AI650" s="105">
        <f t="shared" si="130"/>
        <v>295</v>
      </c>
    </row>
    <row r="651" spans="1:35" hidden="1" x14ac:dyDescent="0.2">
      <c r="A651" s="111"/>
      <c r="B651" s="105">
        <v>7</v>
      </c>
      <c r="D651" s="139" t="s">
        <v>104</v>
      </c>
      <c r="E651" s="140">
        <v>100</v>
      </c>
      <c r="F651" s="140">
        <f>E651</f>
        <v>100</v>
      </c>
      <c r="H651" s="105"/>
      <c r="I651" s="111"/>
      <c r="J651" s="111"/>
      <c r="L651" s="105"/>
      <c r="M651" s="111"/>
      <c r="N651" s="111"/>
      <c r="Q651" s="105"/>
      <c r="R651" s="105">
        <v>18</v>
      </c>
      <c r="S651" s="111">
        <f t="shared" si="133"/>
        <v>50</v>
      </c>
      <c r="U651" s="105"/>
      <c r="V651" s="105">
        <v>16</v>
      </c>
      <c r="W651" s="111">
        <f t="shared" si="135"/>
        <v>112</v>
      </c>
      <c r="X651" s="124"/>
      <c r="Y651" s="105"/>
      <c r="Z651" s="105"/>
      <c r="AA651" s="111"/>
      <c r="AB651" s="124"/>
      <c r="AC651" s="105"/>
      <c r="AD651" s="105"/>
      <c r="AE651" s="111"/>
      <c r="AG651" s="105"/>
      <c r="AH651" s="105">
        <v>55</v>
      </c>
      <c r="AI651" s="107">
        <f t="shared" si="130"/>
        <v>350</v>
      </c>
    </row>
    <row r="652" spans="1:35" hidden="1" x14ac:dyDescent="0.2">
      <c r="A652" s="106"/>
      <c r="B652" s="105">
        <v>8</v>
      </c>
      <c r="D652" s="139"/>
      <c r="E652" s="140">
        <v>80</v>
      </c>
      <c r="F652" s="143">
        <f>E652+F651</f>
        <v>180</v>
      </c>
      <c r="H652" s="105"/>
      <c r="I652" s="111"/>
      <c r="J652" s="111"/>
      <c r="L652" s="105"/>
      <c r="M652" s="111"/>
      <c r="N652" s="111"/>
      <c r="Q652" s="105"/>
      <c r="R652" s="105">
        <v>18</v>
      </c>
      <c r="S652" s="111">
        <f t="shared" si="133"/>
        <v>68</v>
      </c>
      <c r="U652" s="105"/>
      <c r="V652" s="105">
        <v>16</v>
      </c>
      <c r="W652" s="111">
        <f t="shared" si="135"/>
        <v>128</v>
      </c>
      <c r="Y652" s="105"/>
      <c r="Z652" s="105"/>
      <c r="AA652" s="111"/>
      <c r="AC652" s="105"/>
      <c r="AD652" s="105"/>
      <c r="AE652" s="111"/>
      <c r="AG652" s="105"/>
      <c r="AH652" s="105"/>
      <c r="AI652" s="105"/>
    </row>
    <row r="653" spans="1:35" hidden="1" x14ac:dyDescent="0.2">
      <c r="A653" s="105"/>
      <c r="B653" s="105">
        <v>9</v>
      </c>
      <c r="D653" s="127" t="s">
        <v>107</v>
      </c>
      <c r="E653" s="111">
        <v>100</v>
      </c>
      <c r="F653" s="111">
        <f>E653</f>
        <v>100</v>
      </c>
      <c r="H653" s="105"/>
      <c r="I653" s="111"/>
      <c r="J653" s="111"/>
      <c r="L653" s="127"/>
      <c r="M653" s="111"/>
      <c r="N653" s="111"/>
      <c r="Q653" s="105"/>
      <c r="R653" s="105">
        <v>18</v>
      </c>
      <c r="S653" s="128">
        <f>R653+S652</f>
        <v>86</v>
      </c>
      <c r="U653" s="105"/>
      <c r="V653" s="105">
        <v>16</v>
      </c>
      <c r="W653" s="111">
        <f t="shared" si="135"/>
        <v>144</v>
      </c>
      <c r="Y653" s="105"/>
      <c r="Z653" s="105"/>
      <c r="AA653" s="111"/>
      <c r="AC653" s="105"/>
      <c r="AD653" s="105"/>
      <c r="AE653" s="111"/>
      <c r="AG653" s="105"/>
      <c r="AH653" s="105"/>
      <c r="AI653" s="107"/>
    </row>
    <row r="654" spans="1:35" hidden="1" x14ac:dyDescent="0.2">
      <c r="A654" s="105"/>
      <c r="B654" s="105">
        <v>10</v>
      </c>
      <c r="D654" s="127"/>
      <c r="E654" s="111">
        <v>100</v>
      </c>
      <c r="F654" s="111">
        <f>E654+F653</f>
        <v>200</v>
      </c>
      <c r="H654" s="105"/>
      <c r="I654" s="105"/>
      <c r="J654" s="111"/>
      <c r="L654" s="127"/>
      <c r="M654" s="105"/>
      <c r="N654" s="111"/>
      <c r="Q654" s="105"/>
      <c r="R654" s="105"/>
      <c r="S654" s="111"/>
      <c r="U654" s="105"/>
      <c r="V654" s="105">
        <v>16</v>
      </c>
      <c r="W654" s="111">
        <f t="shared" si="135"/>
        <v>160</v>
      </c>
      <c r="Y654" s="105"/>
      <c r="Z654" s="105"/>
      <c r="AA654" s="111"/>
      <c r="AC654" s="105"/>
      <c r="AD654" s="105"/>
      <c r="AE654" s="111"/>
      <c r="AG654" s="105"/>
      <c r="AH654" s="105"/>
      <c r="AI654" s="105"/>
    </row>
    <row r="655" spans="1:35" hidden="1" x14ac:dyDescent="0.2">
      <c r="A655" s="105"/>
      <c r="B655" s="105">
        <v>11</v>
      </c>
      <c r="D655" s="127"/>
      <c r="E655" s="111">
        <v>100</v>
      </c>
      <c r="F655" s="111">
        <f>E655+F654</f>
        <v>300</v>
      </c>
      <c r="H655" s="127"/>
      <c r="I655" s="111"/>
      <c r="J655" s="111"/>
      <c r="K655" s="138"/>
      <c r="L655" s="127"/>
      <c r="M655" s="105"/>
      <c r="N655" s="111"/>
      <c r="Q655" s="105" t="s">
        <v>270</v>
      </c>
      <c r="R655" s="105">
        <v>10</v>
      </c>
      <c r="S655" s="111">
        <f>R655</f>
        <v>10</v>
      </c>
      <c r="U655" s="105"/>
      <c r="V655" s="105">
        <v>16</v>
      </c>
      <c r="W655" s="111">
        <f t="shared" si="135"/>
        <v>176</v>
      </c>
      <c r="Y655" s="105"/>
      <c r="Z655" s="105"/>
      <c r="AA655" s="111"/>
      <c r="AC655" s="105"/>
      <c r="AD655" s="105"/>
      <c r="AE655" s="128"/>
      <c r="AG655" s="105"/>
      <c r="AH655" s="105"/>
      <c r="AI655" s="105"/>
    </row>
    <row r="656" spans="1:35" hidden="1" x14ac:dyDescent="0.2">
      <c r="A656" s="105"/>
      <c r="B656" s="105">
        <v>12</v>
      </c>
      <c r="D656" s="127"/>
      <c r="E656" s="111">
        <v>100</v>
      </c>
      <c r="F656" s="111">
        <f>E656+F655</f>
        <v>400</v>
      </c>
      <c r="H656" s="127"/>
      <c r="I656" s="111"/>
      <c r="J656" s="111"/>
      <c r="K656" s="138"/>
      <c r="L656" s="105"/>
      <c r="M656" s="105"/>
      <c r="N656" s="111"/>
      <c r="Q656" s="105"/>
      <c r="R656" s="105">
        <v>30</v>
      </c>
      <c r="S656" s="111">
        <f>R656+S655</f>
        <v>40</v>
      </c>
      <c r="U656" s="105"/>
      <c r="V656" s="105">
        <v>16</v>
      </c>
      <c r="W656" s="111">
        <f t="shared" si="135"/>
        <v>192</v>
      </c>
      <c r="Y656" s="105"/>
      <c r="Z656" s="105"/>
      <c r="AA656" s="111"/>
      <c r="AC656" s="105"/>
      <c r="AD656" s="105"/>
      <c r="AE656" s="128"/>
      <c r="AG656" s="105"/>
      <c r="AH656" s="105"/>
      <c r="AI656" s="105"/>
    </row>
    <row r="657" spans="1:35" hidden="1" x14ac:dyDescent="0.2">
      <c r="A657" s="105"/>
      <c r="B657" s="105">
        <v>13</v>
      </c>
      <c r="D657" s="127"/>
      <c r="E657" s="111">
        <v>100</v>
      </c>
      <c r="F657" s="111">
        <f>E657+F656</f>
        <v>500</v>
      </c>
      <c r="H657" s="127" t="s">
        <v>20</v>
      </c>
      <c r="I657" s="111">
        <v>100</v>
      </c>
      <c r="J657" s="111">
        <f t="shared" ref="J657:J666" si="136">I657+J656</f>
        <v>100</v>
      </c>
      <c r="L657" s="105"/>
      <c r="M657" s="105"/>
      <c r="N657" s="128"/>
      <c r="Q657" s="105"/>
      <c r="R657" s="105">
        <v>30</v>
      </c>
      <c r="S657" s="111">
        <f>R657+S656</f>
        <v>70</v>
      </c>
      <c r="U657" s="105"/>
      <c r="V657" s="105">
        <v>16</v>
      </c>
      <c r="W657" s="111">
        <f t="shared" si="135"/>
        <v>208</v>
      </c>
      <c r="Y657" s="105"/>
      <c r="Z657" s="105"/>
      <c r="AA657" s="111"/>
      <c r="AC657" s="105"/>
      <c r="AD657" s="105"/>
      <c r="AE657" s="111"/>
      <c r="AG657" s="105"/>
      <c r="AH657" s="105"/>
      <c r="AI657" s="105"/>
    </row>
    <row r="658" spans="1:35" hidden="1" x14ac:dyDescent="0.2">
      <c r="A658" s="105"/>
      <c r="B658" s="105">
        <v>14</v>
      </c>
      <c r="D658" s="127"/>
      <c r="E658" s="111">
        <v>100</v>
      </c>
      <c r="F658" s="128">
        <f>E658+F657</f>
        <v>600</v>
      </c>
      <c r="H658" s="105"/>
      <c r="I658" s="111">
        <v>180</v>
      </c>
      <c r="J658" s="111">
        <f t="shared" si="136"/>
        <v>280</v>
      </c>
      <c r="L658" s="127"/>
      <c r="M658" s="111"/>
      <c r="N658" s="111"/>
      <c r="Q658" s="105"/>
      <c r="R658" s="105">
        <v>30</v>
      </c>
      <c r="S658" s="128">
        <f>R658+S657</f>
        <v>100</v>
      </c>
      <c r="U658" s="105"/>
      <c r="V658" s="105">
        <v>16</v>
      </c>
      <c r="W658" s="111">
        <f t="shared" si="135"/>
        <v>224</v>
      </c>
      <c r="Y658" s="105"/>
      <c r="Z658" s="105"/>
      <c r="AA658" s="111"/>
      <c r="AC658" s="105"/>
      <c r="AD658" s="105"/>
      <c r="AE658" s="111"/>
      <c r="AG658" s="105"/>
      <c r="AH658" s="105"/>
      <c r="AI658" s="105"/>
    </row>
    <row r="659" spans="1:35" hidden="1" x14ac:dyDescent="0.2">
      <c r="A659" s="105"/>
      <c r="B659" s="105">
        <v>15</v>
      </c>
      <c r="D659" s="127"/>
      <c r="E659" s="111"/>
      <c r="F659" s="111"/>
      <c r="H659" s="105"/>
      <c r="I659" s="111">
        <v>180</v>
      </c>
      <c r="J659" s="111">
        <f t="shared" si="136"/>
        <v>460</v>
      </c>
      <c r="L659" s="127" t="s">
        <v>63</v>
      </c>
      <c r="M659" s="111">
        <v>100</v>
      </c>
      <c r="N659" s="111">
        <f t="shared" ref="N659:N661" si="137">M659+N658</f>
        <v>100</v>
      </c>
      <c r="Q659" s="105"/>
      <c r="R659" s="105"/>
      <c r="S659" s="111"/>
      <c r="U659" s="105"/>
      <c r="V659" s="105">
        <v>16</v>
      </c>
      <c r="W659" s="111">
        <f t="shared" si="135"/>
        <v>240</v>
      </c>
      <c r="Y659" s="105"/>
      <c r="Z659" s="105"/>
      <c r="AA659" s="111"/>
      <c r="AC659" s="105"/>
      <c r="AD659" s="105"/>
      <c r="AE659" s="128"/>
      <c r="AG659" s="105"/>
      <c r="AH659" s="105"/>
      <c r="AI659" s="105"/>
    </row>
    <row r="660" spans="1:35" hidden="1" x14ac:dyDescent="0.2">
      <c r="A660" s="105"/>
      <c r="B660" s="105">
        <v>16</v>
      </c>
      <c r="D660" s="127" t="s">
        <v>116</v>
      </c>
      <c r="E660" s="111">
        <v>56</v>
      </c>
      <c r="F660" s="111">
        <f>E660</f>
        <v>56</v>
      </c>
      <c r="H660" s="105"/>
      <c r="I660" s="111">
        <v>180</v>
      </c>
      <c r="J660" s="111">
        <f t="shared" si="136"/>
        <v>640</v>
      </c>
      <c r="L660" s="105" t="s">
        <v>118</v>
      </c>
      <c r="M660" s="111">
        <v>450</v>
      </c>
      <c r="N660" s="111">
        <f t="shared" si="137"/>
        <v>550</v>
      </c>
      <c r="Q660" s="105"/>
      <c r="R660" s="105"/>
      <c r="S660" s="111"/>
      <c r="U660" s="105"/>
      <c r="V660" s="105">
        <v>16</v>
      </c>
      <c r="W660" s="111">
        <f t="shared" si="135"/>
        <v>256</v>
      </c>
      <c r="Y660" s="105"/>
      <c r="Z660" s="105"/>
      <c r="AA660" s="111"/>
      <c r="AC660" s="105"/>
      <c r="AD660" s="105"/>
      <c r="AE660" s="128"/>
      <c r="AG660" s="105"/>
      <c r="AH660" s="105"/>
      <c r="AI660" s="105"/>
    </row>
    <row r="661" spans="1:35" hidden="1" x14ac:dyDescent="0.2">
      <c r="A661" s="105"/>
      <c r="B661" s="105">
        <v>17</v>
      </c>
      <c r="D661" s="127" t="s">
        <v>42</v>
      </c>
      <c r="E661" s="111">
        <v>64</v>
      </c>
      <c r="F661" s="128">
        <f>E661+F660</f>
        <v>120</v>
      </c>
      <c r="H661" s="127"/>
      <c r="I661" s="111">
        <v>180</v>
      </c>
      <c r="J661" s="111">
        <f t="shared" si="136"/>
        <v>820</v>
      </c>
      <c r="L661" s="105"/>
      <c r="M661" s="111">
        <v>450</v>
      </c>
      <c r="N661" s="128">
        <f t="shared" si="137"/>
        <v>1000</v>
      </c>
      <c r="Q661" s="105"/>
      <c r="R661" s="105"/>
      <c r="S661" s="128"/>
      <c r="U661" s="105"/>
      <c r="V661" s="105">
        <v>16</v>
      </c>
      <c r="W661" s="111">
        <f t="shared" si="135"/>
        <v>272</v>
      </c>
      <c r="Y661" s="105"/>
      <c r="Z661" s="105"/>
      <c r="AA661" s="111"/>
      <c r="AC661" s="105"/>
      <c r="AD661" s="105"/>
      <c r="AE661" s="105"/>
      <c r="AG661" s="105"/>
      <c r="AH661" s="105"/>
      <c r="AI661" s="105"/>
    </row>
    <row r="662" spans="1:35" hidden="1" x14ac:dyDescent="0.2">
      <c r="A662" s="105"/>
      <c r="B662" s="105">
        <v>18</v>
      </c>
      <c r="D662" s="127"/>
      <c r="E662" s="111"/>
      <c r="F662" s="111"/>
      <c r="H662" s="105"/>
      <c r="I662" s="111">
        <v>180</v>
      </c>
      <c r="J662" s="111">
        <f t="shared" si="136"/>
        <v>1000</v>
      </c>
      <c r="K662" s="100"/>
      <c r="L662" s="127"/>
      <c r="M662" s="111"/>
      <c r="N662" s="128"/>
      <c r="Q662" s="105"/>
      <c r="R662" s="105"/>
      <c r="S662" s="111"/>
      <c r="U662" s="105"/>
      <c r="V662" s="105">
        <v>16</v>
      </c>
      <c r="W662" s="111">
        <f t="shared" si="135"/>
        <v>288</v>
      </c>
      <c r="Y662" s="105"/>
      <c r="Z662" s="105"/>
      <c r="AA662" s="111"/>
      <c r="AC662" s="105"/>
      <c r="AD662" s="105"/>
      <c r="AE662" s="105"/>
      <c r="AG662" s="105" t="s">
        <v>52</v>
      </c>
      <c r="AH662" s="105">
        <v>40</v>
      </c>
      <c r="AI662" s="105">
        <f>AH662+AI661</f>
        <v>40</v>
      </c>
    </row>
    <row r="663" spans="1:35" hidden="1" x14ac:dyDescent="0.2">
      <c r="A663" s="105"/>
      <c r="B663" s="105">
        <v>19</v>
      </c>
      <c r="D663" s="127" t="s">
        <v>27</v>
      </c>
      <c r="E663" s="111">
        <v>44</v>
      </c>
      <c r="F663" s="111">
        <f t="shared" ref="F663:F670" si="138">E663+F662</f>
        <v>44</v>
      </c>
      <c r="H663" s="105"/>
      <c r="I663" s="111">
        <v>180</v>
      </c>
      <c r="J663" s="111">
        <f t="shared" si="136"/>
        <v>1180</v>
      </c>
      <c r="L663" s="105" t="s">
        <v>17</v>
      </c>
      <c r="M663" s="111">
        <v>100</v>
      </c>
      <c r="N663" s="111">
        <f>M663+N662</f>
        <v>100</v>
      </c>
      <c r="Q663" s="105" t="s">
        <v>42</v>
      </c>
      <c r="R663" s="105">
        <v>30</v>
      </c>
      <c r="S663" s="111">
        <f>R663</f>
        <v>30</v>
      </c>
      <c r="U663" s="105"/>
      <c r="V663" s="105">
        <v>16</v>
      </c>
      <c r="W663" s="111">
        <f t="shared" si="135"/>
        <v>304</v>
      </c>
      <c r="Y663" s="105"/>
      <c r="Z663" s="105"/>
      <c r="AA663" s="111"/>
      <c r="AC663" s="105"/>
      <c r="AD663" s="105"/>
      <c r="AE663" s="105"/>
      <c r="AG663" s="105"/>
      <c r="AH663" s="105">
        <v>55</v>
      </c>
      <c r="AI663" s="105">
        <f>AH663+AI662</f>
        <v>95</v>
      </c>
    </row>
    <row r="664" spans="1:35" hidden="1" x14ac:dyDescent="0.2">
      <c r="A664" s="105"/>
      <c r="B664" s="105">
        <v>20</v>
      </c>
      <c r="D664" s="127" t="s">
        <v>19</v>
      </c>
      <c r="E664" s="111">
        <v>82</v>
      </c>
      <c r="F664" s="111">
        <f t="shared" si="138"/>
        <v>126</v>
      </c>
      <c r="G664" s="138"/>
      <c r="H664" s="105"/>
      <c r="I664" s="111">
        <v>180</v>
      </c>
      <c r="J664" s="111">
        <f t="shared" si="136"/>
        <v>1360</v>
      </c>
      <c r="K664" s="100"/>
      <c r="L664" s="105"/>
      <c r="M664" s="111">
        <v>400</v>
      </c>
      <c r="N664" s="111">
        <f>M664+N663</f>
        <v>500</v>
      </c>
      <c r="Q664" s="105"/>
      <c r="R664" s="105">
        <v>40</v>
      </c>
      <c r="S664" s="128">
        <f>R664+S663</f>
        <v>70</v>
      </c>
      <c r="U664" s="105"/>
      <c r="V664" s="105">
        <v>16</v>
      </c>
      <c r="W664" s="111">
        <f t="shared" si="135"/>
        <v>320</v>
      </c>
      <c r="Y664" s="105"/>
      <c r="Z664" s="105"/>
      <c r="AA664" s="111"/>
      <c r="AC664" s="105"/>
      <c r="AD664" s="105"/>
      <c r="AE664" s="105"/>
      <c r="AG664" s="105"/>
      <c r="AH664" s="105">
        <v>55</v>
      </c>
      <c r="AI664" s="105">
        <f>AH664+AI663</f>
        <v>150</v>
      </c>
    </row>
    <row r="665" spans="1:35" hidden="1" x14ac:dyDescent="0.2">
      <c r="A665" s="105"/>
      <c r="B665" s="105">
        <v>21</v>
      </c>
      <c r="D665" s="127"/>
      <c r="E665" s="111">
        <v>82</v>
      </c>
      <c r="F665" s="111">
        <f t="shared" si="138"/>
        <v>208</v>
      </c>
      <c r="G665" s="138"/>
      <c r="H665" s="111"/>
      <c r="I665" s="111">
        <v>180</v>
      </c>
      <c r="J665" s="111">
        <f t="shared" si="136"/>
        <v>1540</v>
      </c>
      <c r="L665" s="127"/>
      <c r="M665" s="111">
        <v>400</v>
      </c>
      <c r="N665" s="111">
        <f>M665+N664</f>
        <v>900</v>
      </c>
      <c r="Q665" s="105"/>
      <c r="R665" s="105"/>
      <c r="S665" s="111"/>
      <c r="U665" s="105"/>
      <c r="V665" s="105">
        <v>16</v>
      </c>
      <c r="W665" s="111">
        <f t="shared" si="135"/>
        <v>336</v>
      </c>
      <c r="Y665" s="105"/>
      <c r="Z665" s="105"/>
      <c r="AA665" s="111"/>
      <c r="AC665" s="105"/>
      <c r="AD665" s="105"/>
      <c r="AE665" s="105"/>
      <c r="AG665" s="105"/>
      <c r="AH665" s="105">
        <v>55</v>
      </c>
      <c r="AI665" s="105">
        <f>AH665+AI664</f>
        <v>205</v>
      </c>
    </row>
    <row r="666" spans="1:35" hidden="1" x14ac:dyDescent="0.2">
      <c r="A666" s="105"/>
      <c r="B666" s="105">
        <v>22</v>
      </c>
      <c r="D666" s="127"/>
      <c r="E666" s="111">
        <v>90</v>
      </c>
      <c r="F666" s="111">
        <f t="shared" si="138"/>
        <v>298</v>
      </c>
      <c r="H666" s="105"/>
      <c r="I666" s="111">
        <v>180</v>
      </c>
      <c r="J666" s="111">
        <f t="shared" si="136"/>
        <v>1720</v>
      </c>
      <c r="L666" s="105"/>
      <c r="M666" s="111">
        <v>400</v>
      </c>
      <c r="N666" s="128">
        <f>M666+N665</f>
        <v>1300</v>
      </c>
      <c r="Q666" s="105"/>
      <c r="R666" s="105"/>
      <c r="S666" s="128"/>
      <c r="U666" s="105"/>
      <c r="V666" s="105">
        <v>14</v>
      </c>
      <c r="W666" s="128">
        <f t="shared" si="135"/>
        <v>350</v>
      </c>
      <c r="Y666" s="105" t="s">
        <v>219</v>
      </c>
      <c r="Z666" s="105">
        <v>17</v>
      </c>
      <c r="AA666" s="111">
        <f t="shared" ref="AA666:AA674" si="139">Z666+AA665</f>
        <v>17</v>
      </c>
      <c r="AC666" s="105"/>
      <c r="AD666" s="105"/>
      <c r="AE666" s="105"/>
      <c r="AG666" s="105"/>
      <c r="AH666" s="105"/>
      <c r="AI666" s="105"/>
    </row>
    <row r="667" spans="1:35" hidden="1" x14ac:dyDescent="0.2">
      <c r="A667" s="104" t="s">
        <v>92</v>
      </c>
      <c r="B667" s="105">
        <v>23</v>
      </c>
      <c r="D667" s="127"/>
      <c r="E667" s="111">
        <v>90</v>
      </c>
      <c r="F667" s="111">
        <f t="shared" si="138"/>
        <v>388</v>
      </c>
      <c r="H667" s="127"/>
      <c r="I667" s="111"/>
      <c r="J667" s="111"/>
      <c r="L667" s="105"/>
      <c r="M667" s="111"/>
      <c r="N667" s="111"/>
      <c r="Q667" s="105"/>
      <c r="R667" s="105"/>
      <c r="S667" s="111"/>
      <c r="U667" s="105"/>
      <c r="V667" s="105"/>
      <c r="W667" s="111"/>
      <c r="Y667" s="105"/>
      <c r="Z667" s="105">
        <v>17</v>
      </c>
      <c r="AA667" s="111">
        <f t="shared" si="139"/>
        <v>34</v>
      </c>
      <c r="AC667" s="105" t="s">
        <v>193</v>
      </c>
      <c r="AD667" s="105">
        <v>20</v>
      </c>
      <c r="AE667" s="111">
        <f t="shared" ref="AE667:AE673" si="140">AD667+AE666</f>
        <v>20</v>
      </c>
      <c r="AG667" s="105"/>
      <c r="AH667" s="105"/>
      <c r="AI667" s="105"/>
    </row>
    <row r="668" spans="1:35" hidden="1" x14ac:dyDescent="0.2">
      <c r="A668" s="105"/>
      <c r="B668" s="105">
        <v>24</v>
      </c>
      <c r="D668" s="127"/>
      <c r="E668" s="111">
        <v>90</v>
      </c>
      <c r="F668" s="111">
        <f t="shared" si="138"/>
        <v>478</v>
      </c>
      <c r="H668" s="127" t="s">
        <v>132</v>
      </c>
      <c r="I668" s="111">
        <v>150</v>
      </c>
      <c r="J668" s="111">
        <f t="shared" ref="J668:J671" si="141">I668+J667</f>
        <v>150</v>
      </c>
      <c r="L668" s="127"/>
      <c r="M668" s="111"/>
      <c r="N668" s="111"/>
      <c r="Q668" s="105"/>
      <c r="R668" s="105"/>
      <c r="S668" s="111"/>
      <c r="U668" s="105"/>
      <c r="V668" s="105"/>
      <c r="W668" s="111"/>
      <c r="Y668" s="105"/>
      <c r="Z668" s="105">
        <v>17</v>
      </c>
      <c r="AA668" s="111">
        <f t="shared" si="139"/>
        <v>51</v>
      </c>
      <c r="AC668" s="105"/>
      <c r="AD668" s="105">
        <v>60</v>
      </c>
      <c r="AE668" s="111">
        <f t="shared" si="140"/>
        <v>80</v>
      </c>
      <c r="AG668" s="105"/>
      <c r="AH668" s="105"/>
      <c r="AI668" s="105"/>
    </row>
    <row r="669" spans="1:35" hidden="1" x14ac:dyDescent="0.2">
      <c r="A669" s="105"/>
      <c r="B669" s="105">
        <v>25</v>
      </c>
      <c r="D669" s="127"/>
      <c r="E669" s="111">
        <v>90</v>
      </c>
      <c r="F669" s="111">
        <f t="shared" si="138"/>
        <v>568</v>
      </c>
      <c r="H669" s="105"/>
      <c r="I669" s="111">
        <v>150</v>
      </c>
      <c r="J669" s="111">
        <f t="shared" si="141"/>
        <v>300</v>
      </c>
      <c r="L669" s="127"/>
      <c r="M669" s="111"/>
      <c r="N669" s="111"/>
      <c r="Q669" s="105"/>
      <c r="R669" s="105"/>
      <c r="S669" s="111"/>
      <c r="U669" s="105"/>
      <c r="V669" s="105"/>
      <c r="W669" s="111"/>
      <c r="Y669" s="105"/>
      <c r="Z669" s="105">
        <v>17</v>
      </c>
      <c r="AA669" s="111">
        <f t="shared" si="139"/>
        <v>68</v>
      </c>
      <c r="AC669" s="105"/>
      <c r="AD669" s="105">
        <v>60</v>
      </c>
      <c r="AE669" s="111">
        <f t="shared" si="140"/>
        <v>140</v>
      </c>
      <c r="AG669" s="105"/>
      <c r="AH669" s="105"/>
      <c r="AI669" s="105"/>
    </row>
    <row r="670" spans="1:35" hidden="1" x14ac:dyDescent="0.2">
      <c r="A670" s="105"/>
      <c r="B670" s="105">
        <v>26</v>
      </c>
      <c r="D670" s="127"/>
      <c r="E670" s="111">
        <v>40</v>
      </c>
      <c r="F670" s="128">
        <f t="shared" si="138"/>
        <v>608</v>
      </c>
      <c r="H670" s="105"/>
      <c r="I670" s="111">
        <v>150</v>
      </c>
      <c r="J670" s="128">
        <f t="shared" si="141"/>
        <v>450</v>
      </c>
      <c r="L670" s="127"/>
      <c r="M670" s="111"/>
      <c r="N670" s="111"/>
      <c r="Q670" s="105"/>
      <c r="R670" s="105"/>
      <c r="S670" s="111"/>
      <c r="U670" s="105"/>
      <c r="V670" s="105"/>
      <c r="W670" s="111"/>
      <c r="Y670" s="105"/>
      <c r="Z670" s="105">
        <v>17</v>
      </c>
      <c r="AA670" s="111">
        <f t="shared" si="139"/>
        <v>85</v>
      </c>
      <c r="AC670" s="105"/>
      <c r="AD670" s="105">
        <v>60</v>
      </c>
      <c r="AE670" s="111">
        <f t="shared" si="140"/>
        <v>200</v>
      </c>
      <c r="AG670" s="105"/>
      <c r="AH670" s="105"/>
      <c r="AI670" s="107"/>
    </row>
    <row r="671" spans="1:35" hidden="1" x14ac:dyDescent="0.2">
      <c r="A671" s="105"/>
      <c r="B671" s="105">
        <v>27</v>
      </c>
      <c r="D671" s="127"/>
      <c r="E671" s="111"/>
      <c r="F671" s="111"/>
      <c r="H671" s="105"/>
      <c r="I671" s="111">
        <v>150</v>
      </c>
      <c r="J671" s="128">
        <f t="shared" si="141"/>
        <v>600</v>
      </c>
      <c r="L671" s="105"/>
      <c r="M671" s="111"/>
      <c r="N671" s="111"/>
      <c r="Q671" s="105"/>
      <c r="R671" s="105"/>
      <c r="S671" s="111"/>
      <c r="U671" s="105"/>
      <c r="V671" s="105"/>
      <c r="W671" s="111"/>
      <c r="Y671" s="105"/>
      <c r="Z671" s="105">
        <v>17</v>
      </c>
      <c r="AA671" s="111">
        <f t="shared" si="139"/>
        <v>102</v>
      </c>
      <c r="AC671" s="105"/>
      <c r="AD671" s="105">
        <v>60</v>
      </c>
      <c r="AE671" s="111">
        <f t="shared" si="140"/>
        <v>260</v>
      </c>
      <c r="AG671" s="105"/>
      <c r="AH671" s="105"/>
      <c r="AI671" s="105"/>
    </row>
    <row r="672" spans="1:35" ht="15" hidden="1" customHeight="1" x14ac:dyDescent="0.2">
      <c r="A672" s="105"/>
      <c r="B672" s="105">
        <v>28</v>
      </c>
      <c r="D672" s="127" t="s">
        <v>45</v>
      </c>
      <c r="E672" s="111">
        <v>90</v>
      </c>
      <c r="F672" s="111">
        <f>E672+F671</f>
        <v>90</v>
      </c>
      <c r="H672" s="105"/>
      <c r="I672" s="111"/>
      <c r="J672" s="128"/>
      <c r="L672" s="105"/>
      <c r="M672" s="111"/>
      <c r="N672" s="111"/>
      <c r="Q672" s="105"/>
      <c r="R672" s="105"/>
      <c r="S672" s="111"/>
      <c r="U672" s="105"/>
      <c r="V672" s="105"/>
      <c r="W672" s="111"/>
      <c r="Y672" s="105"/>
      <c r="Z672" s="105">
        <v>17</v>
      </c>
      <c r="AA672" s="111">
        <f t="shared" si="139"/>
        <v>119</v>
      </c>
      <c r="AC672" s="105"/>
      <c r="AD672" s="105">
        <v>60</v>
      </c>
      <c r="AE672" s="111">
        <f t="shared" si="140"/>
        <v>320</v>
      </c>
      <c r="AG672" s="105"/>
      <c r="AH672" s="105"/>
      <c r="AI672" s="111"/>
    </row>
    <row r="673" spans="1:35" hidden="1" x14ac:dyDescent="0.2">
      <c r="A673" s="105"/>
      <c r="B673" s="105">
        <v>29</v>
      </c>
      <c r="D673" s="127"/>
      <c r="E673" s="111">
        <v>90</v>
      </c>
      <c r="F673" s="111">
        <f>E673+F672</f>
        <v>180</v>
      </c>
      <c r="H673" s="105"/>
      <c r="I673" s="111"/>
      <c r="J673" s="128"/>
      <c r="L673" s="105"/>
      <c r="M673" s="111"/>
      <c r="N673" s="111"/>
      <c r="Q673" s="105"/>
      <c r="R673" s="105"/>
      <c r="S673" s="111"/>
      <c r="U673" s="105"/>
      <c r="V673" s="105"/>
      <c r="W673" s="111"/>
      <c r="Y673" s="105"/>
      <c r="Z673" s="105">
        <v>17</v>
      </c>
      <c r="AA673" s="111">
        <f t="shared" si="139"/>
        <v>136</v>
      </c>
      <c r="AC673" s="105"/>
      <c r="AD673" s="105">
        <v>60</v>
      </c>
      <c r="AE673" s="111">
        <f t="shared" si="140"/>
        <v>380</v>
      </c>
      <c r="AG673" s="105"/>
      <c r="AH673" s="105"/>
      <c r="AI673" s="105"/>
    </row>
    <row r="674" spans="1:35" ht="15" hidden="1" customHeight="1" x14ac:dyDescent="0.2">
      <c r="A674" s="105"/>
      <c r="B674" s="105">
        <v>30</v>
      </c>
      <c r="D674" s="127"/>
      <c r="E674" s="111">
        <v>90</v>
      </c>
      <c r="F674" s="111">
        <f>E674+F673</f>
        <v>270</v>
      </c>
      <c r="H674" s="127" t="s">
        <v>278</v>
      </c>
      <c r="I674" s="111">
        <v>100</v>
      </c>
      <c r="J674" s="111">
        <f t="shared" ref="J674" si="142">I674+J673</f>
        <v>100</v>
      </c>
      <c r="L674" s="127" t="s">
        <v>63</v>
      </c>
      <c r="M674" s="111">
        <v>200</v>
      </c>
      <c r="N674" s="111">
        <f>M674+N673</f>
        <v>200</v>
      </c>
      <c r="Q674" s="105"/>
      <c r="R674" s="105"/>
      <c r="S674" s="128"/>
      <c r="U674" s="105"/>
      <c r="V674" s="105"/>
      <c r="W674" s="111"/>
      <c r="Y674" s="111"/>
      <c r="Z674" s="105">
        <v>17</v>
      </c>
      <c r="AA674" s="111">
        <f t="shared" si="139"/>
        <v>153</v>
      </c>
      <c r="AC674" s="105"/>
      <c r="AD674" s="105"/>
      <c r="AE674" s="128"/>
      <c r="AG674" s="105"/>
      <c r="AH674" s="105"/>
      <c r="AI674" s="111"/>
    </row>
    <row r="675" spans="1:35" hidden="1" x14ac:dyDescent="0.2">
      <c r="C675" s="103"/>
      <c r="E675" s="103"/>
      <c r="G675" s="103"/>
    </row>
    <row r="676" spans="1:35" hidden="1" x14ac:dyDescent="0.2">
      <c r="A676" s="104" t="s">
        <v>189</v>
      </c>
      <c r="B676" s="105">
        <v>1</v>
      </c>
      <c r="D676" s="127"/>
      <c r="E676" s="111"/>
      <c r="F676" s="111"/>
      <c r="H676" s="127"/>
      <c r="I676" s="111"/>
      <c r="J676" s="111"/>
      <c r="L676" s="127"/>
      <c r="M676" s="111"/>
      <c r="N676" s="111"/>
      <c r="Q676" s="105" t="s">
        <v>279</v>
      </c>
      <c r="R676" s="105">
        <v>20</v>
      </c>
      <c r="S676" s="111">
        <f>R676</f>
        <v>20</v>
      </c>
      <c r="U676" s="105" t="s">
        <v>208</v>
      </c>
      <c r="V676" s="105">
        <v>16</v>
      </c>
      <c r="W676" s="111">
        <f>V676</f>
        <v>16</v>
      </c>
      <c r="X676" s="124"/>
      <c r="Y676" s="105" t="s">
        <v>219</v>
      </c>
      <c r="Z676" s="105">
        <v>17</v>
      </c>
      <c r="AA676" s="111">
        <f t="shared" ref="AA676:AA685" si="143">Z676+AA675</f>
        <v>17</v>
      </c>
      <c r="AB676" s="124"/>
      <c r="AC676" s="105" t="s">
        <v>280</v>
      </c>
      <c r="AD676" s="105">
        <v>20</v>
      </c>
      <c r="AE676" s="111">
        <f t="shared" ref="AE676:AE685" si="144">AD676+AE675</f>
        <v>20</v>
      </c>
      <c r="AG676" s="105" t="s">
        <v>52</v>
      </c>
      <c r="AH676" s="105">
        <v>42</v>
      </c>
      <c r="AI676" s="105">
        <f t="shared" ref="AI676" si="145">AH676+AI675</f>
        <v>42</v>
      </c>
    </row>
    <row r="677" spans="1:35" hidden="1" x14ac:dyDescent="0.2">
      <c r="A677" s="104"/>
      <c r="B677" s="105">
        <v>2</v>
      </c>
      <c r="D677" s="127"/>
      <c r="E677" s="111"/>
      <c r="F677" s="111"/>
      <c r="H677" s="105"/>
      <c r="I677" s="111"/>
      <c r="J677" s="111"/>
      <c r="K677" s="138"/>
      <c r="L677" s="105"/>
      <c r="M677" s="111"/>
      <c r="N677" s="128"/>
      <c r="Q677" s="127"/>
      <c r="R677" s="105"/>
      <c r="S677" s="111"/>
      <c r="U677" s="105"/>
      <c r="V677" s="105">
        <v>16</v>
      </c>
      <c r="W677" s="111">
        <f>V677+W676</f>
        <v>32</v>
      </c>
      <c r="X677" s="124"/>
      <c r="Y677" s="105"/>
      <c r="Z677" s="105">
        <v>17</v>
      </c>
      <c r="AA677" s="111">
        <f t="shared" si="143"/>
        <v>34</v>
      </c>
      <c r="AB677" s="124"/>
      <c r="AC677" s="105"/>
      <c r="AD677" s="105">
        <v>60</v>
      </c>
      <c r="AE677" s="111">
        <f t="shared" si="144"/>
        <v>80</v>
      </c>
      <c r="AG677" s="105"/>
      <c r="AH677" s="105">
        <v>42</v>
      </c>
      <c r="AI677" s="105">
        <f>AH677+AI676</f>
        <v>84</v>
      </c>
    </row>
    <row r="678" spans="1:35" hidden="1" x14ac:dyDescent="0.2">
      <c r="A678" s="106"/>
      <c r="B678" s="105">
        <v>3</v>
      </c>
      <c r="D678" s="127"/>
      <c r="E678" s="111"/>
      <c r="F678" s="111"/>
      <c r="H678" s="105"/>
      <c r="I678" s="111"/>
      <c r="J678" s="111"/>
      <c r="K678" s="138"/>
      <c r="L678" s="105"/>
      <c r="M678" s="111"/>
      <c r="N678" s="111"/>
      <c r="Q678" s="127" t="s">
        <v>218</v>
      </c>
      <c r="R678" s="105">
        <v>20</v>
      </c>
      <c r="S678" s="111">
        <f>R678</f>
        <v>20</v>
      </c>
      <c r="U678" s="105"/>
      <c r="V678" s="105">
        <v>16</v>
      </c>
      <c r="W678" s="111">
        <f>V678+W677</f>
        <v>48</v>
      </c>
      <c r="X678" s="124"/>
      <c r="Y678" s="105"/>
      <c r="Z678" s="105">
        <v>17</v>
      </c>
      <c r="AA678" s="111">
        <f t="shared" si="143"/>
        <v>51</v>
      </c>
      <c r="AB678" s="124"/>
      <c r="AC678" s="105"/>
      <c r="AD678" s="105">
        <v>60</v>
      </c>
      <c r="AE678" s="111">
        <f t="shared" si="144"/>
        <v>140</v>
      </c>
      <c r="AG678" s="105"/>
      <c r="AH678" s="105">
        <v>42</v>
      </c>
      <c r="AI678" s="105">
        <f t="shared" ref="AI678:AI684" si="146">AH678+AI677</f>
        <v>126</v>
      </c>
    </row>
    <row r="679" spans="1:35" hidden="1" x14ac:dyDescent="0.2">
      <c r="A679" s="112"/>
      <c r="B679" s="105">
        <v>4</v>
      </c>
      <c r="D679" s="127"/>
      <c r="E679" s="111"/>
      <c r="F679" s="128"/>
      <c r="H679" s="127"/>
      <c r="I679" s="111"/>
      <c r="J679" s="111"/>
      <c r="L679" s="105"/>
      <c r="M679" s="111"/>
      <c r="N679" s="111"/>
      <c r="Q679" s="127"/>
      <c r="R679" s="111">
        <v>20</v>
      </c>
      <c r="S679" s="111">
        <f>R679+S678</f>
        <v>40</v>
      </c>
      <c r="U679" s="105"/>
      <c r="V679" s="105">
        <v>16</v>
      </c>
      <c r="W679" s="111">
        <f t="shared" ref="W679:W697" si="147">V679+W678</f>
        <v>64</v>
      </c>
      <c r="X679" s="124"/>
      <c r="Y679" s="105"/>
      <c r="Z679" s="105">
        <v>17</v>
      </c>
      <c r="AA679" s="111">
        <f t="shared" si="143"/>
        <v>68</v>
      </c>
      <c r="AB679" s="124"/>
      <c r="AC679" s="105"/>
      <c r="AD679" s="105">
        <v>60</v>
      </c>
      <c r="AE679" s="111">
        <f t="shared" si="144"/>
        <v>200</v>
      </c>
      <c r="AG679" s="105"/>
      <c r="AH679" s="105">
        <v>42</v>
      </c>
      <c r="AI679" s="105">
        <f t="shared" si="146"/>
        <v>168</v>
      </c>
    </row>
    <row r="680" spans="1:35" hidden="1" x14ac:dyDescent="0.2">
      <c r="A680" s="111"/>
      <c r="B680" s="105">
        <v>5</v>
      </c>
      <c r="D680" s="127"/>
      <c r="E680" s="111"/>
      <c r="F680" s="128"/>
      <c r="H680" s="105"/>
      <c r="I680" s="111"/>
      <c r="J680" s="128"/>
      <c r="L680" s="105"/>
      <c r="M680" s="111"/>
      <c r="N680" s="111"/>
      <c r="Q680" s="105"/>
      <c r="R680" s="105">
        <v>20</v>
      </c>
      <c r="S680" s="128">
        <f>R680+S679</f>
        <v>60</v>
      </c>
      <c r="U680" s="105"/>
      <c r="V680" s="105">
        <v>16</v>
      </c>
      <c r="W680" s="111">
        <f t="shared" si="147"/>
        <v>80</v>
      </c>
      <c r="X680" s="124"/>
      <c r="Y680" s="105"/>
      <c r="Z680" s="105">
        <v>17</v>
      </c>
      <c r="AA680" s="111">
        <f t="shared" si="143"/>
        <v>85</v>
      </c>
      <c r="AB680" s="124"/>
      <c r="AC680" s="105"/>
      <c r="AD680" s="105">
        <v>60</v>
      </c>
      <c r="AE680" s="111">
        <f t="shared" si="144"/>
        <v>260</v>
      </c>
      <c r="AG680" s="105"/>
      <c r="AH680" s="105">
        <v>42</v>
      </c>
      <c r="AI680" s="105">
        <f t="shared" si="146"/>
        <v>210</v>
      </c>
    </row>
    <row r="681" spans="1:35" hidden="1" x14ac:dyDescent="0.2">
      <c r="A681" s="111"/>
      <c r="B681" s="105">
        <v>6</v>
      </c>
      <c r="D681" s="127"/>
      <c r="E681" s="111"/>
      <c r="F681" s="111"/>
      <c r="H681" s="105"/>
      <c r="I681" s="111"/>
      <c r="J681" s="111"/>
      <c r="K681" s="138"/>
      <c r="L681" s="127"/>
      <c r="M681" s="111"/>
      <c r="N681" s="128"/>
      <c r="Q681" s="105"/>
      <c r="R681" s="105"/>
      <c r="S681" s="111"/>
      <c r="U681" s="105"/>
      <c r="V681" s="105">
        <v>16</v>
      </c>
      <c r="W681" s="111">
        <f t="shared" si="147"/>
        <v>96</v>
      </c>
      <c r="X681" s="124"/>
      <c r="Y681" s="105"/>
      <c r="Z681" s="105">
        <v>17</v>
      </c>
      <c r="AA681" s="111">
        <f t="shared" si="143"/>
        <v>102</v>
      </c>
      <c r="AB681" s="124"/>
      <c r="AC681" s="105"/>
      <c r="AD681" s="105">
        <v>60</v>
      </c>
      <c r="AE681" s="111">
        <f t="shared" si="144"/>
        <v>320</v>
      </c>
      <c r="AG681" s="105"/>
      <c r="AH681" s="105">
        <v>42</v>
      </c>
      <c r="AI681" s="105">
        <f t="shared" si="146"/>
        <v>252</v>
      </c>
    </row>
    <row r="682" spans="1:35" hidden="1" x14ac:dyDescent="0.2">
      <c r="A682" s="111"/>
      <c r="B682" s="105">
        <v>7</v>
      </c>
      <c r="D682" s="127"/>
      <c r="E682" s="111"/>
      <c r="F682" s="111"/>
      <c r="H682" s="127"/>
      <c r="I682" s="111"/>
      <c r="J682" s="111"/>
      <c r="L682" s="105"/>
      <c r="M682" s="111"/>
      <c r="N682" s="111"/>
      <c r="Q682" s="105"/>
      <c r="R682" s="105"/>
      <c r="S682" s="111"/>
      <c r="U682" s="105"/>
      <c r="V682" s="105">
        <v>16</v>
      </c>
      <c r="W682" s="111">
        <f t="shared" si="147"/>
        <v>112</v>
      </c>
      <c r="X682" s="124"/>
      <c r="Y682" s="105"/>
      <c r="Z682" s="105">
        <v>17</v>
      </c>
      <c r="AA682" s="111">
        <f t="shared" si="143"/>
        <v>119</v>
      </c>
      <c r="AB682" s="124"/>
      <c r="AC682" s="105"/>
      <c r="AD682" s="105">
        <v>60</v>
      </c>
      <c r="AE682" s="111">
        <f t="shared" si="144"/>
        <v>380</v>
      </c>
      <c r="AG682" s="105"/>
      <c r="AH682" s="105">
        <v>42</v>
      </c>
      <c r="AI682" s="105">
        <f t="shared" si="146"/>
        <v>294</v>
      </c>
    </row>
    <row r="683" spans="1:35" hidden="1" x14ac:dyDescent="0.2">
      <c r="A683" s="106"/>
      <c r="B683" s="105">
        <v>8</v>
      </c>
      <c r="D683" s="127"/>
      <c r="E683" s="111"/>
      <c r="F683" s="111"/>
      <c r="H683" s="105"/>
      <c r="I683" s="111"/>
      <c r="J683" s="111"/>
      <c r="L683" s="105"/>
      <c r="M683" s="111"/>
      <c r="N683" s="111"/>
      <c r="Q683" s="105" t="s">
        <v>270</v>
      </c>
      <c r="R683" s="105">
        <v>20</v>
      </c>
      <c r="S683" s="111">
        <f>R683</f>
        <v>20</v>
      </c>
      <c r="U683" s="105"/>
      <c r="V683" s="105">
        <v>16</v>
      </c>
      <c r="W683" s="111">
        <f t="shared" si="147"/>
        <v>128</v>
      </c>
      <c r="Y683" s="105"/>
      <c r="Z683" s="105">
        <v>17</v>
      </c>
      <c r="AA683" s="111">
        <f t="shared" si="143"/>
        <v>136</v>
      </c>
      <c r="AC683" s="105"/>
      <c r="AD683" s="105">
        <v>60</v>
      </c>
      <c r="AE683" s="111">
        <f t="shared" si="144"/>
        <v>440</v>
      </c>
      <c r="AG683" s="105"/>
      <c r="AH683" s="105">
        <v>42</v>
      </c>
      <c r="AI683" s="105">
        <f t="shared" si="146"/>
        <v>336</v>
      </c>
    </row>
    <row r="684" spans="1:35" hidden="1" x14ac:dyDescent="0.2">
      <c r="A684" s="105"/>
      <c r="B684" s="105">
        <v>9</v>
      </c>
      <c r="D684" s="127"/>
      <c r="E684" s="111"/>
      <c r="F684" s="111"/>
      <c r="H684" s="105"/>
      <c r="I684" s="111"/>
      <c r="J684" s="111"/>
      <c r="L684" s="127"/>
      <c r="M684" s="111"/>
      <c r="N684" s="111"/>
      <c r="Q684" s="105"/>
      <c r="R684" s="105">
        <v>30</v>
      </c>
      <c r="S684" s="128">
        <f>R684+S683</f>
        <v>50</v>
      </c>
      <c r="U684" s="105"/>
      <c r="V684" s="105">
        <v>16</v>
      </c>
      <c r="W684" s="111">
        <f t="shared" si="147"/>
        <v>144</v>
      </c>
      <c r="Y684" s="105"/>
      <c r="Z684" s="105">
        <v>17</v>
      </c>
      <c r="AA684" s="111">
        <f t="shared" si="143"/>
        <v>153</v>
      </c>
      <c r="AC684" s="105"/>
      <c r="AD684" s="105">
        <v>60</v>
      </c>
      <c r="AE684" s="111">
        <f t="shared" si="144"/>
        <v>500</v>
      </c>
      <c r="AG684" s="105"/>
      <c r="AH684" s="105">
        <v>42</v>
      </c>
      <c r="AI684" s="105">
        <f t="shared" si="146"/>
        <v>378</v>
      </c>
    </row>
    <row r="685" spans="1:35" hidden="1" x14ac:dyDescent="0.2">
      <c r="A685" s="105"/>
      <c r="B685" s="105">
        <v>10</v>
      </c>
      <c r="D685" s="127"/>
      <c r="E685" s="111"/>
      <c r="F685" s="111"/>
      <c r="H685" s="105"/>
      <c r="I685" s="111"/>
      <c r="J685" s="111"/>
      <c r="L685" s="127"/>
      <c r="M685" s="111"/>
      <c r="N685" s="111"/>
      <c r="Q685" s="105"/>
      <c r="R685" s="105"/>
      <c r="S685" s="111"/>
      <c r="U685" s="105"/>
      <c r="V685" s="105">
        <v>16</v>
      </c>
      <c r="W685" s="111">
        <f t="shared" si="147"/>
        <v>160</v>
      </c>
      <c r="Y685" s="105"/>
      <c r="Z685" s="105">
        <v>17</v>
      </c>
      <c r="AA685" s="111">
        <f t="shared" si="143"/>
        <v>170</v>
      </c>
      <c r="AC685" s="105"/>
      <c r="AD685" s="105">
        <v>60</v>
      </c>
      <c r="AE685" s="111">
        <f t="shared" si="144"/>
        <v>560</v>
      </c>
      <c r="AG685" s="105"/>
      <c r="AH685" s="105"/>
      <c r="AI685" s="105"/>
    </row>
    <row r="686" spans="1:35" hidden="1" x14ac:dyDescent="0.2">
      <c r="A686" s="105"/>
      <c r="B686" s="105">
        <v>11</v>
      </c>
      <c r="D686" s="127"/>
      <c r="E686" s="111"/>
      <c r="F686" s="128"/>
      <c r="H686" s="127"/>
      <c r="I686" s="111"/>
      <c r="J686" s="111"/>
      <c r="K686" s="138"/>
      <c r="L686" s="127"/>
      <c r="M686" s="111"/>
      <c r="N686" s="111"/>
      <c r="Q686" s="105" t="s">
        <v>226</v>
      </c>
      <c r="R686" s="105">
        <v>20</v>
      </c>
      <c r="S686" s="111">
        <f>R686</f>
        <v>20</v>
      </c>
      <c r="U686" s="105"/>
      <c r="V686" s="105">
        <v>16</v>
      </c>
      <c r="W686" s="111">
        <f t="shared" si="147"/>
        <v>176</v>
      </c>
      <c r="Y686" s="105"/>
      <c r="Z686" s="105"/>
      <c r="AA686" s="111"/>
      <c r="AC686" s="105"/>
      <c r="AD686" s="105"/>
      <c r="AE686" s="111"/>
      <c r="AG686" s="105"/>
      <c r="AH686" s="105"/>
      <c r="AI686" s="105"/>
    </row>
    <row r="687" spans="1:35" hidden="1" x14ac:dyDescent="0.2">
      <c r="A687" s="105"/>
      <c r="B687" s="105">
        <v>12</v>
      </c>
      <c r="D687" s="127"/>
      <c r="E687" s="111"/>
      <c r="F687" s="111"/>
      <c r="H687" s="105"/>
      <c r="I687" s="111"/>
      <c r="J687" s="111"/>
      <c r="K687" s="138"/>
      <c r="L687" s="105"/>
      <c r="M687" s="111"/>
      <c r="N687" s="111"/>
      <c r="Q687" s="105"/>
      <c r="R687" s="105">
        <v>40</v>
      </c>
      <c r="S687" s="111">
        <f>R687+S686</f>
        <v>60</v>
      </c>
      <c r="U687" s="105"/>
      <c r="V687" s="105">
        <v>16</v>
      </c>
      <c r="W687" s="111">
        <f t="shared" si="147"/>
        <v>192</v>
      </c>
      <c r="Y687" s="105"/>
      <c r="Z687" s="105"/>
      <c r="AA687" s="111"/>
      <c r="AC687" s="105"/>
      <c r="AD687" s="105"/>
      <c r="AE687" s="128"/>
      <c r="AG687" s="105" t="s">
        <v>52</v>
      </c>
      <c r="AH687" s="105">
        <v>42</v>
      </c>
      <c r="AI687" s="105">
        <f t="shared" ref="AI687" si="148">AH687+AI686</f>
        <v>42</v>
      </c>
    </row>
    <row r="688" spans="1:35" hidden="1" x14ac:dyDescent="0.2">
      <c r="A688" s="105"/>
      <c r="B688" s="105">
        <v>13</v>
      </c>
      <c r="D688" s="127"/>
      <c r="E688" s="111"/>
      <c r="F688" s="111"/>
      <c r="H688" s="105"/>
      <c r="I688" s="111"/>
      <c r="J688" s="111"/>
      <c r="L688" s="105"/>
      <c r="M688" s="111"/>
      <c r="N688" s="111"/>
      <c r="Q688" s="105"/>
      <c r="R688" s="105">
        <v>40</v>
      </c>
      <c r="S688" s="111">
        <f>R688+S687</f>
        <v>100</v>
      </c>
      <c r="U688" s="105"/>
      <c r="V688" s="105">
        <v>16</v>
      </c>
      <c r="W688" s="111">
        <f t="shared" si="147"/>
        <v>208</v>
      </c>
      <c r="Y688" s="105"/>
      <c r="Z688" s="105"/>
      <c r="AA688" s="111"/>
      <c r="AC688" s="105"/>
      <c r="AD688" s="105"/>
      <c r="AE688" s="111"/>
      <c r="AG688" s="105"/>
      <c r="AH688" s="105">
        <v>42</v>
      </c>
      <c r="AI688" s="105">
        <f>AH688+AI687</f>
        <v>84</v>
      </c>
    </row>
    <row r="689" spans="1:35" hidden="1" x14ac:dyDescent="0.2">
      <c r="A689" s="105"/>
      <c r="B689" s="105">
        <v>14</v>
      </c>
      <c r="D689" s="127"/>
      <c r="E689" s="111"/>
      <c r="F689" s="111"/>
      <c r="H689" s="105"/>
      <c r="I689" s="111"/>
      <c r="J689" s="111"/>
      <c r="L689" s="127"/>
      <c r="M689" s="111"/>
      <c r="N689" s="111"/>
      <c r="Q689" s="105"/>
      <c r="R689" s="105">
        <v>40</v>
      </c>
      <c r="S689" s="111">
        <f t="shared" ref="S689:S691" si="149">R689+S688</f>
        <v>140</v>
      </c>
      <c r="U689" s="105"/>
      <c r="V689" s="105">
        <v>16</v>
      </c>
      <c r="W689" s="111">
        <f t="shared" si="147"/>
        <v>224</v>
      </c>
      <c r="Y689" s="105"/>
      <c r="Z689" s="105"/>
      <c r="AA689" s="111"/>
      <c r="AC689" s="105"/>
      <c r="AD689" s="105"/>
      <c r="AE689" s="111"/>
      <c r="AG689" s="105"/>
      <c r="AH689" s="105">
        <v>42</v>
      </c>
      <c r="AI689" s="105">
        <f t="shared" ref="AI689" si="150">AH689+AI688</f>
        <v>126</v>
      </c>
    </row>
    <row r="690" spans="1:35" hidden="1" x14ac:dyDescent="0.2">
      <c r="A690" s="105"/>
      <c r="B690" s="105">
        <v>15</v>
      </c>
      <c r="D690" s="127"/>
      <c r="E690" s="111"/>
      <c r="F690" s="111"/>
      <c r="H690" s="111"/>
      <c r="I690" s="111"/>
      <c r="J690" s="111"/>
      <c r="L690" s="127"/>
      <c r="M690" s="111"/>
      <c r="N690" s="128"/>
      <c r="Q690" s="105"/>
      <c r="R690" s="105">
        <v>40</v>
      </c>
      <c r="S690" s="111">
        <f t="shared" si="149"/>
        <v>180</v>
      </c>
      <c r="U690" s="105"/>
      <c r="V690" s="105">
        <v>16</v>
      </c>
      <c r="W690" s="111">
        <f t="shared" si="147"/>
        <v>240</v>
      </c>
      <c r="Y690" s="105"/>
      <c r="Z690" s="105"/>
      <c r="AA690" s="111"/>
      <c r="AC690" s="105"/>
      <c r="AD690" s="105"/>
      <c r="AE690" s="128"/>
      <c r="AG690" s="105"/>
      <c r="AH690" s="105">
        <v>42</v>
      </c>
      <c r="AI690" s="105">
        <f>AH690+AI689</f>
        <v>168</v>
      </c>
    </row>
    <row r="691" spans="1:35" hidden="1" x14ac:dyDescent="0.2">
      <c r="A691" s="105"/>
      <c r="B691" s="105">
        <v>16</v>
      </c>
      <c r="D691" s="127"/>
      <c r="E691" s="111"/>
      <c r="F691" s="111"/>
      <c r="H691" s="105"/>
      <c r="I691" s="111"/>
      <c r="J691" s="111"/>
      <c r="L691" s="105"/>
      <c r="M691" s="111"/>
      <c r="N691" s="111"/>
      <c r="Q691" s="105"/>
      <c r="R691" s="105">
        <v>40</v>
      </c>
      <c r="S691" s="128">
        <f t="shared" si="149"/>
        <v>220</v>
      </c>
      <c r="U691" s="105"/>
      <c r="V691" s="105">
        <v>16</v>
      </c>
      <c r="W691" s="111">
        <f t="shared" si="147"/>
        <v>256</v>
      </c>
      <c r="Y691" s="105"/>
      <c r="Z691" s="105"/>
      <c r="AA691" s="111"/>
      <c r="AC691" s="105"/>
      <c r="AD691" s="105"/>
      <c r="AE691" s="128"/>
      <c r="AG691" s="105"/>
      <c r="AH691" s="105">
        <v>42</v>
      </c>
      <c r="AI691" s="105">
        <f t="shared" ref="AI691:AI692" si="151">AH691+AI690</f>
        <v>210</v>
      </c>
    </row>
    <row r="692" spans="1:35" hidden="1" x14ac:dyDescent="0.2">
      <c r="A692" s="105"/>
      <c r="B692" s="105">
        <v>17</v>
      </c>
      <c r="D692" s="127" t="s">
        <v>27</v>
      </c>
      <c r="E692" s="111">
        <v>74.924999999999997</v>
      </c>
      <c r="F692" s="111">
        <f t="shared" ref="F692:F700" si="152">E692+F691</f>
        <v>74.924999999999997</v>
      </c>
      <c r="H692" s="105"/>
      <c r="I692" s="111"/>
      <c r="J692" s="111"/>
      <c r="L692" s="127"/>
      <c r="M692" s="111"/>
      <c r="N692" s="111"/>
      <c r="Q692" s="105"/>
      <c r="R692" s="105"/>
      <c r="S692" s="128"/>
      <c r="U692" s="105"/>
      <c r="V692" s="105">
        <v>16</v>
      </c>
      <c r="W692" s="111">
        <f t="shared" si="147"/>
        <v>272</v>
      </c>
      <c r="Y692" s="105"/>
      <c r="Z692" s="105"/>
      <c r="AA692" s="111"/>
      <c r="AC692" s="105"/>
      <c r="AD692" s="105"/>
      <c r="AE692" s="105"/>
      <c r="AG692" s="105"/>
      <c r="AH692" s="105">
        <v>42</v>
      </c>
      <c r="AI692" s="105">
        <f t="shared" si="151"/>
        <v>252</v>
      </c>
    </row>
    <row r="693" spans="1:35" hidden="1" x14ac:dyDescent="0.2">
      <c r="A693" s="104" t="s">
        <v>189</v>
      </c>
      <c r="B693" s="105">
        <v>18</v>
      </c>
      <c r="D693" s="127" t="s">
        <v>19</v>
      </c>
      <c r="E693" s="111">
        <v>74.924999999999997</v>
      </c>
      <c r="F693" s="111">
        <f t="shared" si="152"/>
        <v>149.85</v>
      </c>
      <c r="H693" s="105"/>
      <c r="I693" s="111"/>
      <c r="J693" s="111"/>
      <c r="K693" s="100"/>
      <c r="L693" s="105"/>
      <c r="M693" s="111"/>
      <c r="N693" s="111"/>
      <c r="Q693" s="105" t="s">
        <v>42</v>
      </c>
      <c r="R693" s="105">
        <v>40</v>
      </c>
      <c r="S693" s="111">
        <f>R693</f>
        <v>40</v>
      </c>
      <c r="U693" s="105"/>
      <c r="V693" s="105">
        <v>16</v>
      </c>
      <c r="W693" s="111">
        <f t="shared" si="147"/>
        <v>288</v>
      </c>
      <c r="Y693" s="105"/>
      <c r="Z693" s="105"/>
      <c r="AA693" s="111"/>
      <c r="AC693" s="105"/>
      <c r="AD693" s="105"/>
      <c r="AE693" s="105"/>
      <c r="AG693" s="105"/>
      <c r="AH693" s="105">
        <v>42</v>
      </c>
      <c r="AI693" s="105">
        <f>AH693+AI692</f>
        <v>294</v>
      </c>
    </row>
    <row r="694" spans="1:35" hidden="1" x14ac:dyDescent="0.2">
      <c r="A694" s="105"/>
      <c r="B694" s="105">
        <v>19</v>
      </c>
      <c r="D694" s="127" t="s">
        <v>27</v>
      </c>
      <c r="E694" s="111">
        <f>7*7.5</f>
        <v>52.5</v>
      </c>
      <c r="F694" s="111">
        <f t="shared" si="152"/>
        <v>202.35</v>
      </c>
      <c r="H694" s="105"/>
      <c r="I694" s="111"/>
      <c r="J694" s="111"/>
      <c r="L694" s="105"/>
      <c r="M694" s="111"/>
      <c r="N694" s="111"/>
      <c r="Q694" s="105"/>
      <c r="R694" s="105">
        <v>40</v>
      </c>
      <c r="S694" s="111">
        <f>R694+S693</f>
        <v>80</v>
      </c>
      <c r="U694" s="105"/>
      <c r="V694" s="105">
        <v>16</v>
      </c>
      <c r="W694" s="111">
        <f t="shared" si="147"/>
        <v>304</v>
      </c>
      <c r="Y694" s="105"/>
      <c r="Z694" s="105"/>
      <c r="AA694" s="111"/>
      <c r="AC694" s="105"/>
      <c r="AD694" s="105"/>
      <c r="AE694" s="105"/>
      <c r="AG694" s="105"/>
      <c r="AH694" s="105">
        <v>42</v>
      </c>
      <c r="AI694" s="105">
        <f t="shared" ref="AI694" si="153">AH694+AI693</f>
        <v>336</v>
      </c>
    </row>
    <row r="695" spans="1:35" hidden="1" x14ac:dyDescent="0.2">
      <c r="A695" s="105"/>
      <c r="B695" s="105">
        <v>20</v>
      </c>
      <c r="D695" s="127"/>
      <c r="E695" s="111">
        <f>7*7.5</f>
        <v>52.5</v>
      </c>
      <c r="F695" s="111">
        <f t="shared" si="152"/>
        <v>254.85</v>
      </c>
      <c r="G695" s="138"/>
      <c r="H695" s="127" t="s">
        <v>20</v>
      </c>
      <c r="I695" s="111">
        <v>145</v>
      </c>
      <c r="J695" s="111">
        <f t="shared" ref="J695:J696" si="154">I695+J694</f>
        <v>145</v>
      </c>
      <c r="K695" s="100"/>
      <c r="L695" s="127" t="s">
        <v>278</v>
      </c>
      <c r="M695" s="111">
        <v>450</v>
      </c>
      <c r="N695" s="111">
        <f t="shared" ref="N695" si="155">M695+N694</f>
        <v>450</v>
      </c>
      <c r="Q695" s="105"/>
      <c r="R695" s="105">
        <v>40</v>
      </c>
      <c r="S695" s="111">
        <f>R695+S694</f>
        <v>120</v>
      </c>
      <c r="U695" s="105"/>
      <c r="V695" s="105">
        <v>16</v>
      </c>
      <c r="W695" s="111">
        <f t="shared" si="147"/>
        <v>320</v>
      </c>
      <c r="Y695" s="105"/>
      <c r="Z695" s="105"/>
      <c r="AA695" s="111"/>
      <c r="AC695" s="105"/>
      <c r="AD695" s="105"/>
      <c r="AE695" s="105"/>
      <c r="AG695" s="105"/>
      <c r="AH695" s="105">
        <v>42</v>
      </c>
      <c r="AI695" s="105">
        <f>AH695+AI694</f>
        <v>378</v>
      </c>
    </row>
    <row r="696" spans="1:35" hidden="1" x14ac:dyDescent="0.2">
      <c r="A696" s="105"/>
      <c r="B696" s="105">
        <v>21</v>
      </c>
      <c r="D696" s="127"/>
      <c r="E696" s="111">
        <v>70</v>
      </c>
      <c r="F696" s="111">
        <f t="shared" si="152"/>
        <v>324.85000000000002</v>
      </c>
      <c r="G696" s="138"/>
      <c r="H696" s="105"/>
      <c r="I696" s="111">
        <v>155</v>
      </c>
      <c r="J696" s="128">
        <f t="shared" si="154"/>
        <v>300</v>
      </c>
      <c r="L696" s="105"/>
      <c r="M696" s="111">
        <v>350</v>
      </c>
      <c r="N696" s="128">
        <f>M696+N695</f>
        <v>800</v>
      </c>
      <c r="Q696" s="105"/>
      <c r="R696" s="105">
        <v>40</v>
      </c>
      <c r="S696" s="111">
        <f t="shared" ref="S696:S699" si="156">R696+S695</f>
        <v>160</v>
      </c>
      <c r="U696" s="105"/>
      <c r="V696" s="105">
        <v>16</v>
      </c>
      <c r="W696" s="111">
        <f t="shared" si="147"/>
        <v>336</v>
      </c>
      <c r="Y696" s="105"/>
      <c r="Z696" s="105"/>
      <c r="AA696" s="111"/>
      <c r="AC696" s="105"/>
      <c r="AD696" s="105"/>
      <c r="AE696" s="105"/>
      <c r="AG696" s="105"/>
      <c r="AH696" s="105"/>
      <c r="AI696" s="105"/>
    </row>
    <row r="697" spans="1:35" hidden="1" x14ac:dyDescent="0.2">
      <c r="A697" s="105"/>
      <c r="B697" s="105">
        <v>22</v>
      </c>
      <c r="D697" s="127"/>
      <c r="E697" s="111">
        <v>84</v>
      </c>
      <c r="F697" s="111">
        <f t="shared" si="152"/>
        <v>408.85</v>
      </c>
      <c r="H697" s="105"/>
      <c r="I697" s="111"/>
      <c r="J697" s="111"/>
      <c r="L697" s="105"/>
      <c r="M697" s="111"/>
      <c r="N697" s="111"/>
      <c r="Q697" s="105"/>
      <c r="R697" s="105">
        <v>40</v>
      </c>
      <c r="S697" s="111">
        <f t="shared" si="156"/>
        <v>200</v>
      </c>
      <c r="U697" s="105"/>
      <c r="V697" s="105">
        <v>14</v>
      </c>
      <c r="W697" s="128">
        <f t="shared" si="147"/>
        <v>350</v>
      </c>
      <c r="Y697" s="105"/>
      <c r="Z697" s="105"/>
      <c r="AA697" s="111"/>
      <c r="AC697" s="105"/>
      <c r="AD697" s="105"/>
      <c r="AE697" s="105"/>
      <c r="AG697" s="105"/>
      <c r="AH697" s="105"/>
      <c r="AI697" s="105"/>
    </row>
    <row r="698" spans="1:35" hidden="1" x14ac:dyDescent="0.2">
      <c r="A698" s="107"/>
      <c r="B698" s="105">
        <v>23</v>
      </c>
      <c r="D698" s="127"/>
      <c r="E698" s="111">
        <v>84</v>
      </c>
      <c r="F698" s="111">
        <f t="shared" si="152"/>
        <v>492.85</v>
      </c>
      <c r="H698" s="105"/>
      <c r="I698" s="111"/>
      <c r="J698" s="111"/>
      <c r="L698" s="105" t="s">
        <v>281</v>
      </c>
      <c r="M698" s="111">
        <v>200</v>
      </c>
      <c r="N698" s="111">
        <f t="shared" ref="N698:N699" si="157">M698+N697</f>
        <v>200</v>
      </c>
      <c r="Q698" s="105"/>
      <c r="R698" s="105">
        <v>40</v>
      </c>
      <c r="S698" s="111">
        <f t="shared" si="156"/>
        <v>240</v>
      </c>
      <c r="U698" s="105"/>
      <c r="V698" s="105"/>
      <c r="W698" s="111"/>
      <c r="Y698" s="105"/>
      <c r="Z698" s="105"/>
      <c r="AA698" s="111"/>
      <c r="AC698" s="105"/>
      <c r="AD698" s="105"/>
      <c r="AE698" s="111"/>
      <c r="AG698" s="105"/>
      <c r="AH698" s="105"/>
      <c r="AI698" s="105"/>
    </row>
    <row r="699" spans="1:35" hidden="1" x14ac:dyDescent="0.2">
      <c r="A699" s="104" t="s">
        <v>189</v>
      </c>
      <c r="B699" s="105">
        <v>24</v>
      </c>
      <c r="D699" s="127"/>
      <c r="E699" s="111">
        <v>84</v>
      </c>
      <c r="F699" s="111">
        <f t="shared" si="152"/>
        <v>576.85</v>
      </c>
      <c r="H699" s="105" t="s">
        <v>132</v>
      </c>
      <c r="I699" s="111">
        <v>100</v>
      </c>
      <c r="J699" s="111">
        <f t="shared" ref="J699:J701" si="158">I699+J698</f>
        <v>100</v>
      </c>
      <c r="L699" s="105"/>
      <c r="M699" s="111">
        <v>200</v>
      </c>
      <c r="N699" s="128">
        <f t="shared" si="157"/>
        <v>400</v>
      </c>
      <c r="Q699" s="105"/>
      <c r="R699" s="105">
        <v>10</v>
      </c>
      <c r="S699" s="128">
        <f t="shared" si="156"/>
        <v>250</v>
      </c>
      <c r="U699" s="105"/>
      <c r="V699" s="105"/>
      <c r="W699" s="111"/>
      <c r="Y699" s="105"/>
      <c r="Z699" s="105"/>
      <c r="AA699" s="111"/>
      <c r="AC699" s="105"/>
      <c r="AD699" s="105"/>
      <c r="AE699" s="111"/>
      <c r="AG699" s="105" t="s">
        <v>52</v>
      </c>
      <c r="AH699" s="105">
        <v>42</v>
      </c>
      <c r="AI699" s="105">
        <f t="shared" ref="AI699" si="159">AH699+AI698</f>
        <v>42</v>
      </c>
    </row>
    <row r="700" spans="1:35" hidden="1" x14ac:dyDescent="0.2">
      <c r="A700" s="105"/>
      <c r="B700" s="105">
        <v>25</v>
      </c>
      <c r="D700" s="127"/>
      <c r="E700" s="111">
        <v>23</v>
      </c>
      <c r="F700" s="128">
        <f t="shared" si="152"/>
        <v>599.85</v>
      </c>
      <c r="H700" s="105"/>
      <c r="I700" s="111">
        <v>125</v>
      </c>
      <c r="J700" s="111">
        <f t="shared" si="158"/>
        <v>225</v>
      </c>
      <c r="L700" s="127"/>
      <c r="M700" s="111"/>
      <c r="N700" s="128"/>
      <c r="Q700" s="105"/>
      <c r="R700" s="105"/>
      <c r="S700" s="111"/>
      <c r="U700" s="105"/>
      <c r="V700" s="105"/>
      <c r="W700" s="111"/>
      <c r="Y700" s="105"/>
      <c r="Z700" s="105"/>
      <c r="AA700" s="111"/>
      <c r="AC700" s="105"/>
      <c r="AD700" s="105"/>
      <c r="AE700" s="111"/>
      <c r="AG700" s="105"/>
      <c r="AH700" s="105">
        <v>42</v>
      </c>
      <c r="AI700" s="105">
        <f>AH700+AI699</f>
        <v>84</v>
      </c>
    </row>
    <row r="701" spans="1:35" hidden="1" x14ac:dyDescent="0.2">
      <c r="A701" s="105"/>
      <c r="B701" s="105">
        <v>26</v>
      </c>
      <c r="D701" s="127"/>
      <c r="E701" s="111"/>
      <c r="F701" s="128"/>
      <c r="H701" s="105"/>
      <c r="I701" s="111">
        <v>125</v>
      </c>
      <c r="J701" s="128">
        <f t="shared" si="158"/>
        <v>350</v>
      </c>
      <c r="L701" s="105" t="s">
        <v>63</v>
      </c>
      <c r="M701" s="111">
        <v>400</v>
      </c>
      <c r="N701" s="111">
        <f t="shared" ref="N701" si="160">M701+N700</f>
        <v>400</v>
      </c>
      <c r="Q701" s="105"/>
      <c r="R701" s="105"/>
      <c r="S701" s="111"/>
      <c r="U701" s="105"/>
      <c r="V701" s="105"/>
      <c r="W701" s="111"/>
      <c r="Y701" s="105"/>
      <c r="Z701" s="105"/>
      <c r="AA701" s="111"/>
      <c r="AC701" s="105"/>
      <c r="AD701" s="105"/>
      <c r="AE701" s="111"/>
      <c r="AG701" s="105"/>
      <c r="AH701" s="105">
        <v>42</v>
      </c>
      <c r="AI701" s="105">
        <f t="shared" ref="AI701" si="161">AH701+AI700</f>
        <v>126</v>
      </c>
    </row>
    <row r="702" spans="1:35" hidden="1" x14ac:dyDescent="0.2">
      <c r="A702" s="105"/>
      <c r="B702" s="105">
        <v>27</v>
      </c>
      <c r="D702" s="127" t="s">
        <v>45</v>
      </c>
      <c r="E702" s="111">
        <v>80</v>
      </c>
      <c r="F702" s="111">
        <f t="shared" ref="F702:F705" si="162">E702+F701</f>
        <v>80</v>
      </c>
      <c r="H702" s="105"/>
      <c r="I702" s="111"/>
      <c r="J702" s="111"/>
      <c r="L702" s="105"/>
      <c r="M702" s="111">
        <v>400</v>
      </c>
      <c r="N702" s="111">
        <f>M702+N701</f>
        <v>800</v>
      </c>
      <c r="Q702" s="105"/>
      <c r="R702" s="105"/>
      <c r="S702" s="111"/>
      <c r="U702" s="105"/>
      <c r="V702" s="105"/>
      <c r="W702" s="111"/>
      <c r="Y702" s="105"/>
      <c r="Z702" s="105"/>
      <c r="AA702" s="111"/>
      <c r="AC702" s="105"/>
      <c r="AD702" s="105"/>
      <c r="AE702" s="111"/>
      <c r="AG702" s="105"/>
      <c r="AH702" s="105">
        <v>42</v>
      </c>
      <c r="AI702" s="105">
        <f>AH702+AI701</f>
        <v>168</v>
      </c>
    </row>
    <row r="703" spans="1:35" hidden="1" x14ac:dyDescent="0.2">
      <c r="A703" s="107"/>
      <c r="B703" s="105">
        <v>28</v>
      </c>
      <c r="D703" s="127"/>
      <c r="E703" s="111">
        <v>84</v>
      </c>
      <c r="F703" s="111">
        <f t="shared" si="162"/>
        <v>164</v>
      </c>
      <c r="H703" s="105"/>
      <c r="I703" s="111"/>
      <c r="J703" s="111"/>
      <c r="L703" s="105"/>
      <c r="M703" s="111">
        <v>400</v>
      </c>
      <c r="N703" s="128">
        <f>M703+N702</f>
        <v>1200</v>
      </c>
      <c r="Q703" s="105"/>
      <c r="R703" s="105"/>
      <c r="S703" s="111"/>
      <c r="U703" s="105"/>
      <c r="V703" s="105"/>
      <c r="W703" s="111"/>
      <c r="Y703" s="105"/>
      <c r="Z703" s="105"/>
      <c r="AA703" s="111"/>
      <c r="AC703" s="105"/>
      <c r="AD703" s="105"/>
      <c r="AE703" s="111"/>
      <c r="AG703" s="105"/>
      <c r="AH703" s="105">
        <v>42</v>
      </c>
      <c r="AI703" s="105">
        <f t="shared" ref="AI703:AI704" si="163">AH703+AI702</f>
        <v>210</v>
      </c>
    </row>
    <row r="704" spans="1:35" hidden="1" x14ac:dyDescent="0.2">
      <c r="A704" s="105"/>
      <c r="B704" s="105">
        <v>29</v>
      </c>
      <c r="D704" s="127"/>
      <c r="E704" s="111">
        <v>84</v>
      </c>
      <c r="F704" s="111">
        <f t="shared" si="162"/>
        <v>248</v>
      </c>
      <c r="H704" s="139" t="s">
        <v>20</v>
      </c>
      <c r="I704" s="140">
        <v>140</v>
      </c>
      <c r="J704" s="140">
        <f t="shared" ref="J704:J706" si="164">I704+J703</f>
        <v>140</v>
      </c>
      <c r="L704" s="127"/>
      <c r="M704" s="111"/>
      <c r="N704" s="128"/>
      <c r="Q704" s="105"/>
      <c r="R704" s="105"/>
      <c r="S704" s="111"/>
      <c r="U704" s="105"/>
      <c r="V704" s="105"/>
      <c r="W704" s="111"/>
      <c r="Y704" s="105"/>
      <c r="Z704" s="105"/>
      <c r="AA704" s="111"/>
      <c r="AC704" s="105"/>
      <c r="AD704" s="105"/>
      <c r="AE704" s="111"/>
      <c r="AG704" s="105"/>
      <c r="AH704" s="105">
        <v>42</v>
      </c>
      <c r="AI704" s="105">
        <f t="shared" si="163"/>
        <v>252</v>
      </c>
    </row>
    <row r="705" spans="1:35" hidden="1" x14ac:dyDescent="0.2">
      <c r="A705" s="105"/>
      <c r="B705" s="105">
        <v>30</v>
      </c>
      <c r="D705" s="127"/>
      <c r="E705" s="111">
        <v>52</v>
      </c>
      <c r="F705" s="128">
        <f t="shared" si="162"/>
        <v>300</v>
      </c>
      <c r="H705" s="142"/>
      <c r="I705" s="140">
        <v>155</v>
      </c>
      <c r="J705" s="140">
        <f t="shared" si="164"/>
        <v>295</v>
      </c>
      <c r="L705" s="127"/>
      <c r="M705" s="111"/>
      <c r="N705" s="128"/>
      <c r="Q705" s="105"/>
      <c r="R705" s="105"/>
      <c r="S705" s="128"/>
      <c r="U705" s="105"/>
      <c r="V705" s="105"/>
      <c r="W705" s="111"/>
      <c r="Y705" s="105"/>
      <c r="Z705" s="105"/>
      <c r="AA705" s="111"/>
      <c r="AC705" s="105"/>
      <c r="AD705" s="105"/>
      <c r="AE705" s="128"/>
      <c r="AG705" s="105"/>
      <c r="AH705" s="105">
        <v>42</v>
      </c>
      <c r="AI705" s="105">
        <f>AH705+AI704</f>
        <v>294</v>
      </c>
    </row>
    <row r="706" spans="1:35" hidden="1" x14ac:dyDescent="0.2">
      <c r="A706" s="105"/>
      <c r="B706" s="105">
        <v>31</v>
      </c>
      <c r="D706" s="127"/>
      <c r="E706" s="111"/>
      <c r="F706" s="128"/>
      <c r="H706" s="142"/>
      <c r="I706" s="140">
        <v>155</v>
      </c>
      <c r="J706" s="143">
        <f t="shared" si="164"/>
        <v>450</v>
      </c>
      <c r="L706" s="127"/>
      <c r="M706" s="111"/>
      <c r="N706" s="128"/>
      <c r="Q706" s="105"/>
      <c r="R706" s="105"/>
      <c r="S706" s="128"/>
      <c r="U706" s="105"/>
      <c r="V706" s="105"/>
      <c r="W706" s="111"/>
      <c r="Y706" s="105"/>
      <c r="Z706" s="105"/>
      <c r="AA706" s="111"/>
      <c r="AC706" s="105"/>
      <c r="AD706" s="105"/>
      <c r="AE706" s="128"/>
      <c r="AG706" s="105"/>
      <c r="AH706" s="105"/>
      <c r="AI706" s="105"/>
    </row>
    <row r="707" spans="1:35" hidden="1" x14ac:dyDescent="0.2"/>
    <row r="708" spans="1:35" hidden="1" x14ac:dyDescent="0.2">
      <c r="A708" s="104" t="s">
        <v>190</v>
      </c>
      <c r="B708" s="105">
        <v>1</v>
      </c>
      <c r="D708" s="127" t="s">
        <v>104</v>
      </c>
      <c r="E708" s="111">
        <f>2*7.5</f>
        <v>15</v>
      </c>
      <c r="F708" s="111">
        <f t="shared" ref="F708:F713" si="165">E708+F707</f>
        <v>15</v>
      </c>
      <c r="H708" s="127"/>
      <c r="I708" s="111"/>
      <c r="J708" s="111"/>
      <c r="L708" s="105"/>
      <c r="M708" s="111"/>
      <c r="N708" s="111"/>
      <c r="Q708" s="105" t="s">
        <v>282</v>
      </c>
      <c r="R708" s="105">
        <v>10</v>
      </c>
      <c r="S708" s="111">
        <f>R708</f>
        <v>10</v>
      </c>
      <c r="U708" s="105" t="s">
        <v>208</v>
      </c>
      <c r="V708" s="105">
        <v>16</v>
      </c>
      <c r="W708" s="111">
        <f t="shared" ref="W708:W726" si="166">V708+W707</f>
        <v>16</v>
      </c>
      <c r="X708" s="124"/>
      <c r="Y708" s="105" t="s">
        <v>165</v>
      </c>
      <c r="Z708" s="105">
        <v>17</v>
      </c>
      <c r="AA708" s="111">
        <f t="shared" ref="AA708:AA717" si="167">Z708+AA707</f>
        <v>17</v>
      </c>
      <c r="AB708" s="124"/>
      <c r="AC708" s="105"/>
      <c r="AD708" s="105"/>
      <c r="AE708" s="111"/>
      <c r="AG708" s="105" t="s">
        <v>52</v>
      </c>
      <c r="AH708" s="105">
        <v>42</v>
      </c>
      <c r="AI708" s="105">
        <f t="shared" ref="AI708" si="168">AH708+AI707</f>
        <v>42</v>
      </c>
    </row>
    <row r="709" spans="1:35" hidden="1" x14ac:dyDescent="0.2">
      <c r="A709" s="104"/>
      <c r="B709" s="105">
        <v>2</v>
      </c>
      <c r="D709" s="127"/>
      <c r="E709" s="111">
        <v>100</v>
      </c>
      <c r="F709" s="111">
        <f t="shared" si="165"/>
        <v>115</v>
      </c>
      <c r="H709" s="105"/>
      <c r="I709" s="111"/>
      <c r="J709" s="111"/>
      <c r="K709" s="138"/>
      <c r="L709" s="105"/>
      <c r="M709" s="111"/>
      <c r="N709" s="111"/>
      <c r="Q709" s="105"/>
      <c r="R709" s="105">
        <v>40</v>
      </c>
      <c r="S709" s="111">
        <f>R709+S708</f>
        <v>50</v>
      </c>
      <c r="U709" s="105"/>
      <c r="V709" s="105">
        <v>16</v>
      </c>
      <c r="W709" s="111">
        <f t="shared" si="166"/>
        <v>32</v>
      </c>
      <c r="X709" s="124"/>
      <c r="Y709" s="105"/>
      <c r="Z709" s="105">
        <v>17</v>
      </c>
      <c r="AA709" s="111">
        <f t="shared" si="167"/>
        <v>34</v>
      </c>
      <c r="AB709" s="124"/>
      <c r="AC709" s="105"/>
      <c r="AD709" s="105"/>
      <c r="AE709" s="111"/>
      <c r="AG709" s="105"/>
      <c r="AH709" s="105">
        <v>42</v>
      </c>
      <c r="AI709" s="105">
        <f>AH709+AI708</f>
        <v>84</v>
      </c>
    </row>
    <row r="710" spans="1:35" hidden="1" x14ac:dyDescent="0.2">
      <c r="A710" s="111"/>
      <c r="B710" s="105">
        <v>3</v>
      </c>
      <c r="D710" s="127"/>
      <c r="E710" s="111">
        <v>110</v>
      </c>
      <c r="F710" s="111">
        <f t="shared" si="165"/>
        <v>225</v>
      </c>
      <c r="H710" s="127"/>
      <c r="I710" s="111"/>
      <c r="J710" s="111"/>
      <c r="K710" s="138"/>
      <c r="L710" s="105"/>
      <c r="M710" s="111"/>
      <c r="N710" s="111"/>
      <c r="Q710" s="105"/>
      <c r="R710" s="105">
        <v>40</v>
      </c>
      <c r="S710" s="111">
        <f>R710+S709</f>
        <v>90</v>
      </c>
      <c r="U710" s="105"/>
      <c r="V710" s="105">
        <v>16</v>
      </c>
      <c r="W710" s="111">
        <f t="shared" si="166"/>
        <v>48</v>
      </c>
      <c r="X710" s="124"/>
      <c r="Y710" s="105"/>
      <c r="Z710" s="105">
        <v>17</v>
      </c>
      <c r="AA710" s="111">
        <f t="shared" si="167"/>
        <v>51</v>
      </c>
      <c r="AB710" s="124"/>
      <c r="AC710" s="105"/>
      <c r="AD710" s="105"/>
      <c r="AE710" s="111"/>
      <c r="AG710" s="105"/>
      <c r="AH710" s="105">
        <v>42</v>
      </c>
      <c r="AI710" s="105">
        <f t="shared" ref="AI710:AI716" si="169">AH710+AI709</f>
        <v>126</v>
      </c>
    </row>
    <row r="711" spans="1:35" hidden="1" x14ac:dyDescent="0.2">
      <c r="A711" s="112"/>
      <c r="B711" s="105">
        <v>4</v>
      </c>
      <c r="D711" s="127"/>
      <c r="E711" s="111">
        <v>110</v>
      </c>
      <c r="F711" s="111">
        <f t="shared" si="165"/>
        <v>335</v>
      </c>
      <c r="H711" s="105"/>
      <c r="I711" s="111"/>
      <c r="J711" s="111"/>
      <c r="L711" s="105"/>
      <c r="M711" s="111"/>
      <c r="N711" s="111"/>
      <c r="Q711" s="105"/>
      <c r="R711" s="105">
        <v>40</v>
      </c>
      <c r="S711" s="128">
        <f>R711+S710</f>
        <v>130</v>
      </c>
      <c r="U711" s="105"/>
      <c r="V711" s="105">
        <v>16</v>
      </c>
      <c r="W711" s="111">
        <f t="shared" si="166"/>
        <v>64</v>
      </c>
      <c r="X711" s="124"/>
      <c r="Y711" s="105"/>
      <c r="Z711" s="105">
        <v>17</v>
      </c>
      <c r="AA711" s="111">
        <f t="shared" si="167"/>
        <v>68</v>
      </c>
      <c r="AB711" s="124"/>
      <c r="AC711" s="105"/>
      <c r="AD711" s="105"/>
      <c r="AE711" s="111"/>
      <c r="AG711" s="105"/>
      <c r="AH711" s="105">
        <v>42</v>
      </c>
      <c r="AI711" s="105">
        <f t="shared" si="169"/>
        <v>168</v>
      </c>
    </row>
    <row r="712" spans="1:35" hidden="1" x14ac:dyDescent="0.2">
      <c r="A712" s="111"/>
      <c r="B712" s="105">
        <v>5</v>
      </c>
      <c r="D712" s="127"/>
      <c r="E712" s="111">
        <v>110</v>
      </c>
      <c r="F712" s="111">
        <f t="shared" si="165"/>
        <v>445</v>
      </c>
      <c r="H712" s="105" t="s">
        <v>148</v>
      </c>
      <c r="I712" s="111">
        <v>100</v>
      </c>
      <c r="J712" s="111">
        <f t="shared" ref="J712:J717" si="170">I712+J711</f>
        <v>100</v>
      </c>
      <c r="L712" s="105"/>
      <c r="M712" s="111"/>
      <c r="N712" s="111"/>
      <c r="Q712" s="105"/>
      <c r="R712" s="105"/>
      <c r="S712" s="111"/>
      <c r="U712" s="105"/>
      <c r="V712" s="105">
        <v>16</v>
      </c>
      <c r="W712" s="111">
        <f t="shared" si="166"/>
        <v>80</v>
      </c>
      <c r="X712" s="124"/>
      <c r="Y712" s="105"/>
      <c r="Z712" s="105">
        <v>17</v>
      </c>
      <c r="AA712" s="111">
        <f t="shared" si="167"/>
        <v>85</v>
      </c>
      <c r="AB712" s="124"/>
      <c r="AC712" s="105"/>
      <c r="AD712" s="105"/>
      <c r="AE712" s="111"/>
      <c r="AG712" s="105"/>
      <c r="AH712" s="105">
        <v>42</v>
      </c>
      <c r="AI712" s="105">
        <f t="shared" si="169"/>
        <v>210</v>
      </c>
    </row>
    <row r="713" spans="1:35" hidden="1" x14ac:dyDescent="0.2">
      <c r="A713" s="111"/>
      <c r="B713" s="105">
        <v>6</v>
      </c>
      <c r="D713" s="127"/>
      <c r="E713" s="111">
        <v>110</v>
      </c>
      <c r="F713" s="128">
        <f t="shared" si="165"/>
        <v>555</v>
      </c>
      <c r="H713" s="105"/>
      <c r="I713" s="111">
        <v>180</v>
      </c>
      <c r="J713" s="111">
        <f t="shared" si="170"/>
        <v>280</v>
      </c>
      <c r="K713" s="138"/>
      <c r="L713" s="105" t="s">
        <v>63</v>
      </c>
      <c r="M713" s="111">
        <v>400</v>
      </c>
      <c r="N713" s="111">
        <f t="shared" ref="N713" si="171">M713+N712</f>
        <v>400</v>
      </c>
      <c r="Q713" s="105" t="s">
        <v>42</v>
      </c>
      <c r="R713" s="105">
        <v>40</v>
      </c>
      <c r="S713" s="111">
        <f>R713</f>
        <v>40</v>
      </c>
      <c r="U713" s="105"/>
      <c r="V713" s="105">
        <v>16</v>
      </c>
      <c r="W713" s="111">
        <f t="shared" si="166"/>
        <v>96</v>
      </c>
      <c r="X713" s="124"/>
      <c r="Y713" s="105"/>
      <c r="Z713" s="105">
        <v>17</v>
      </c>
      <c r="AA713" s="111">
        <f t="shared" si="167"/>
        <v>102</v>
      </c>
      <c r="AB713" s="124"/>
      <c r="AC713" s="105"/>
      <c r="AD713" s="105"/>
      <c r="AE713" s="111"/>
      <c r="AG713" s="105"/>
      <c r="AH713" s="105">
        <v>42</v>
      </c>
      <c r="AI713" s="105">
        <f t="shared" si="169"/>
        <v>252</v>
      </c>
    </row>
    <row r="714" spans="1:35" hidden="1" x14ac:dyDescent="0.2">
      <c r="A714" s="111"/>
      <c r="B714" s="105">
        <v>7</v>
      </c>
      <c r="D714" s="127"/>
      <c r="E714" s="111"/>
      <c r="F714" s="111"/>
      <c r="H714" s="105"/>
      <c r="I714" s="111">
        <v>180</v>
      </c>
      <c r="J714" s="111">
        <f t="shared" si="170"/>
        <v>460</v>
      </c>
      <c r="L714" s="105"/>
      <c r="M714" s="111">
        <v>400</v>
      </c>
      <c r="N714" s="111">
        <f>M714+N713</f>
        <v>800</v>
      </c>
      <c r="Q714" s="105"/>
      <c r="R714" s="105">
        <v>40</v>
      </c>
      <c r="S714" s="111">
        <f>R714+S713</f>
        <v>80</v>
      </c>
      <c r="U714" s="105"/>
      <c r="V714" s="105">
        <v>16</v>
      </c>
      <c r="W714" s="111">
        <f t="shared" si="166"/>
        <v>112</v>
      </c>
      <c r="X714" s="124"/>
      <c r="Y714" s="105"/>
      <c r="Z714" s="105">
        <v>17</v>
      </c>
      <c r="AA714" s="111">
        <f t="shared" si="167"/>
        <v>119</v>
      </c>
      <c r="AB714" s="124"/>
      <c r="AC714" s="105"/>
      <c r="AD714" s="105"/>
      <c r="AE714" s="111"/>
      <c r="AG714" s="105"/>
      <c r="AH714" s="105">
        <v>42</v>
      </c>
      <c r="AI714" s="105">
        <f t="shared" si="169"/>
        <v>294</v>
      </c>
    </row>
    <row r="715" spans="1:35" hidden="1" x14ac:dyDescent="0.2">
      <c r="A715" s="106"/>
      <c r="B715" s="105">
        <v>8</v>
      </c>
      <c r="D715" s="127" t="s">
        <v>231</v>
      </c>
      <c r="E715" s="111">
        <v>100</v>
      </c>
      <c r="F715" s="111">
        <f>E715</f>
        <v>100</v>
      </c>
      <c r="H715" s="105"/>
      <c r="I715" s="111">
        <v>180</v>
      </c>
      <c r="J715" s="111">
        <f t="shared" si="170"/>
        <v>640</v>
      </c>
      <c r="L715" s="105"/>
      <c r="M715" s="111">
        <v>400</v>
      </c>
      <c r="N715" s="111">
        <f t="shared" ref="N715:N722" si="172">M715+N714</f>
        <v>1200</v>
      </c>
      <c r="Q715" s="105"/>
      <c r="R715" s="105">
        <v>40</v>
      </c>
      <c r="S715" s="128">
        <f>R715+S714</f>
        <v>120</v>
      </c>
      <c r="U715" s="105"/>
      <c r="V715" s="105">
        <v>16</v>
      </c>
      <c r="W715" s="111">
        <f t="shared" si="166"/>
        <v>128</v>
      </c>
      <c r="Y715" s="105"/>
      <c r="Z715" s="105">
        <v>17</v>
      </c>
      <c r="AA715" s="111">
        <f t="shared" si="167"/>
        <v>136</v>
      </c>
      <c r="AC715" s="105" t="s">
        <v>217</v>
      </c>
      <c r="AD715" s="105">
        <v>50</v>
      </c>
      <c r="AE715" s="111">
        <f t="shared" ref="AE715:AE717" si="173">AD715+AE714</f>
        <v>50</v>
      </c>
      <c r="AG715" s="105"/>
      <c r="AH715" s="105">
        <v>42</v>
      </c>
      <c r="AI715" s="105">
        <f t="shared" si="169"/>
        <v>336</v>
      </c>
    </row>
    <row r="716" spans="1:35" hidden="1" x14ac:dyDescent="0.2">
      <c r="A716" s="105"/>
      <c r="B716" s="105">
        <v>9</v>
      </c>
      <c r="D716" s="127"/>
      <c r="E716" s="111">
        <v>110</v>
      </c>
      <c r="F716" s="111">
        <f t="shared" ref="F716:F718" si="174">E716+F715</f>
        <v>210</v>
      </c>
      <c r="H716" s="105"/>
      <c r="I716" s="111">
        <v>180</v>
      </c>
      <c r="J716" s="111">
        <f t="shared" si="170"/>
        <v>820</v>
      </c>
      <c r="L716" s="127"/>
      <c r="M716" s="111">
        <v>400</v>
      </c>
      <c r="N716" s="111">
        <f t="shared" si="172"/>
        <v>1600</v>
      </c>
      <c r="Q716" s="105"/>
      <c r="R716" s="105"/>
      <c r="S716" s="111"/>
      <c r="U716" s="105"/>
      <c r="V716" s="105">
        <v>16</v>
      </c>
      <c r="W716" s="111">
        <f t="shared" si="166"/>
        <v>144</v>
      </c>
      <c r="Y716" s="105"/>
      <c r="Z716" s="105">
        <v>17</v>
      </c>
      <c r="AA716" s="111">
        <f t="shared" si="167"/>
        <v>153</v>
      </c>
      <c r="AC716" s="105"/>
      <c r="AD716" s="105">
        <v>50</v>
      </c>
      <c r="AE716" s="111">
        <f t="shared" si="173"/>
        <v>100</v>
      </c>
      <c r="AG716" s="105"/>
      <c r="AH716" s="105">
        <v>42</v>
      </c>
      <c r="AI716" s="107">
        <f t="shared" si="169"/>
        <v>378</v>
      </c>
    </row>
    <row r="717" spans="1:35" hidden="1" x14ac:dyDescent="0.2">
      <c r="A717" s="105"/>
      <c r="B717" s="105">
        <v>10</v>
      </c>
      <c r="D717" s="127"/>
      <c r="E717" s="111">
        <v>110</v>
      </c>
      <c r="F717" s="111">
        <f t="shared" si="174"/>
        <v>320</v>
      </c>
      <c r="H717" s="105"/>
      <c r="I717" s="111">
        <v>180</v>
      </c>
      <c r="J717" s="111">
        <f t="shared" si="170"/>
        <v>1000</v>
      </c>
      <c r="L717" s="127"/>
      <c r="M717" s="111">
        <v>400</v>
      </c>
      <c r="N717" s="111">
        <f t="shared" si="172"/>
        <v>2000</v>
      </c>
      <c r="Q717" s="105" t="s">
        <v>283</v>
      </c>
      <c r="R717" s="105">
        <v>25</v>
      </c>
      <c r="S717" s="111">
        <f>R717</f>
        <v>25</v>
      </c>
      <c r="U717" s="105"/>
      <c r="V717" s="105">
        <v>16</v>
      </c>
      <c r="W717" s="111">
        <f t="shared" si="166"/>
        <v>160</v>
      </c>
      <c r="Y717" s="105"/>
      <c r="Z717" s="105">
        <v>17</v>
      </c>
      <c r="AA717" s="111">
        <f t="shared" si="167"/>
        <v>170</v>
      </c>
      <c r="AC717" s="105"/>
      <c r="AD717" s="105">
        <v>50</v>
      </c>
      <c r="AE717" s="128">
        <f t="shared" si="173"/>
        <v>150</v>
      </c>
      <c r="AG717" s="105"/>
      <c r="AH717" s="105"/>
      <c r="AI717" s="105"/>
    </row>
    <row r="718" spans="1:35" hidden="1" x14ac:dyDescent="0.2">
      <c r="A718" s="105"/>
      <c r="B718" s="105">
        <v>11</v>
      </c>
      <c r="D718" s="127"/>
      <c r="E718" s="111">
        <v>60</v>
      </c>
      <c r="F718" s="128">
        <f t="shared" si="174"/>
        <v>380</v>
      </c>
      <c r="H718" s="105"/>
      <c r="I718" s="111"/>
      <c r="J718" s="128"/>
      <c r="K718" s="138"/>
      <c r="L718" s="127"/>
      <c r="M718" s="111">
        <v>400</v>
      </c>
      <c r="N718" s="111">
        <f t="shared" si="172"/>
        <v>2400</v>
      </c>
      <c r="Q718" s="105"/>
      <c r="R718" s="105">
        <v>25</v>
      </c>
      <c r="S718" s="111">
        <f>R718+S717</f>
        <v>50</v>
      </c>
      <c r="U718" s="105"/>
      <c r="V718" s="105">
        <v>16</v>
      </c>
      <c r="W718" s="111">
        <f t="shared" si="166"/>
        <v>176</v>
      </c>
      <c r="Y718" s="105"/>
      <c r="Z718" s="105"/>
      <c r="AA718" s="111"/>
      <c r="AC718" s="105"/>
      <c r="AD718" s="105"/>
      <c r="AE718" s="111"/>
      <c r="AG718" s="105"/>
      <c r="AH718" s="105"/>
      <c r="AI718" s="105"/>
    </row>
    <row r="719" spans="1:35" hidden="1" x14ac:dyDescent="0.2">
      <c r="A719" s="105"/>
      <c r="B719" s="105">
        <v>12</v>
      </c>
      <c r="D719" s="127"/>
      <c r="E719" s="111"/>
      <c r="F719" s="128"/>
      <c r="H719" s="127" t="s">
        <v>20</v>
      </c>
      <c r="I719" s="111">
        <v>150</v>
      </c>
      <c r="J719" s="111">
        <f t="shared" ref="J719:J727" si="175">I719+J718</f>
        <v>150</v>
      </c>
      <c r="K719" s="138"/>
      <c r="L719" s="105"/>
      <c r="M719" s="111">
        <v>400</v>
      </c>
      <c r="N719" s="111">
        <f t="shared" si="172"/>
        <v>2800</v>
      </c>
      <c r="Q719" s="105"/>
      <c r="R719" s="105">
        <v>25</v>
      </c>
      <c r="S719" s="111">
        <f>R719+S718</f>
        <v>75</v>
      </c>
      <c r="U719" s="105"/>
      <c r="V719" s="105">
        <v>16</v>
      </c>
      <c r="W719" s="111">
        <f t="shared" si="166"/>
        <v>192</v>
      </c>
      <c r="Y719" s="105"/>
      <c r="Z719" s="105"/>
      <c r="AA719" s="111"/>
      <c r="AC719" s="105"/>
      <c r="AD719" s="105"/>
      <c r="AE719" s="128"/>
      <c r="AG719" s="105" t="s">
        <v>52</v>
      </c>
      <c r="AH719" s="105">
        <v>42</v>
      </c>
      <c r="AI719" s="105">
        <f t="shared" ref="AI719" si="176">AH719+AI718</f>
        <v>42</v>
      </c>
    </row>
    <row r="720" spans="1:35" hidden="1" x14ac:dyDescent="0.2">
      <c r="A720" s="105"/>
      <c r="B720" s="105">
        <v>13</v>
      </c>
      <c r="D720" s="127" t="s">
        <v>104</v>
      </c>
      <c r="E720" s="111">
        <v>100</v>
      </c>
      <c r="F720" s="111">
        <f t="shared" ref="F720:F724" si="177">E720+F719</f>
        <v>100</v>
      </c>
      <c r="H720" s="105"/>
      <c r="I720" s="111">
        <v>150</v>
      </c>
      <c r="J720" s="111">
        <f t="shared" si="175"/>
        <v>300</v>
      </c>
      <c r="L720" s="105"/>
      <c r="M720" s="111">
        <v>400</v>
      </c>
      <c r="N720" s="111">
        <f t="shared" si="172"/>
        <v>3200</v>
      </c>
      <c r="Q720" s="105"/>
      <c r="R720" s="105">
        <v>25</v>
      </c>
      <c r="S720" s="111">
        <f>R720+S719</f>
        <v>100</v>
      </c>
      <c r="U720" s="105"/>
      <c r="V720" s="105">
        <v>16</v>
      </c>
      <c r="W720" s="111">
        <f t="shared" si="166"/>
        <v>208</v>
      </c>
      <c r="Y720" s="105"/>
      <c r="Z720" s="105"/>
      <c r="AA720" s="111"/>
      <c r="AC720" s="105"/>
      <c r="AD720" s="105"/>
      <c r="AE720" s="111"/>
      <c r="AG720" s="105"/>
      <c r="AH720" s="105">
        <v>42</v>
      </c>
      <c r="AI720" s="105">
        <f>AH720+AI719</f>
        <v>84</v>
      </c>
    </row>
    <row r="721" spans="1:35" hidden="1" x14ac:dyDescent="0.2">
      <c r="A721" s="105"/>
      <c r="B721" s="105">
        <v>14</v>
      </c>
      <c r="D721" s="127"/>
      <c r="E721" s="111">
        <v>110</v>
      </c>
      <c r="F721" s="111">
        <f t="shared" si="177"/>
        <v>210</v>
      </c>
      <c r="H721" s="127"/>
      <c r="I721" s="111">
        <v>150</v>
      </c>
      <c r="J721" s="111">
        <f t="shared" si="175"/>
        <v>450</v>
      </c>
      <c r="L721" s="105"/>
      <c r="M721" s="111">
        <v>400</v>
      </c>
      <c r="N721" s="111">
        <f t="shared" si="172"/>
        <v>3600</v>
      </c>
      <c r="O721" s="111">
        <v>401</v>
      </c>
      <c r="Q721" s="105"/>
      <c r="R721" s="105"/>
      <c r="S721" s="111"/>
      <c r="U721" s="105"/>
      <c r="V721" s="105">
        <v>16</v>
      </c>
      <c r="W721" s="111">
        <f t="shared" si="166"/>
        <v>224</v>
      </c>
      <c r="Y721" s="105"/>
      <c r="Z721" s="105"/>
      <c r="AA721" s="111"/>
      <c r="AC721" s="105"/>
      <c r="AD721" s="105"/>
      <c r="AE721" s="111"/>
      <c r="AG721" s="105"/>
      <c r="AH721" s="105">
        <v>42</v>
      </c>
      <c r="AI721" s="105">
        <f t="shared" ref="AI721" si="178">AH721+AI720</f>
        <v>126</v>
      </c>
    </row>
    <row r="722" spans="1:35" hidden="1" x14ac:dyDescent="0.2">
      <c r="A722" s="105"/>
      <c r="B722" s="105">
        <v>15</v>
      </c>
      <c r="D722" s="127"/>
      <c r="E722" s="111">
        <v>110</v>
      </c>
      <c r="F722" s="111">
        <f t="shared" si="177"/>
        <v>320</v>
      </c>
      <c r="H722" s="105"/>
      <c r="I722" s="111">
        <v>150</v>
      </c>
      <c r="J722" s="111">
        <f t="shared" si="175"/>
        <v>600</v>
      </c>
      <c r="L722" s="105"/>
      <c r="M722" s="111">
        <v>400</v>
      </c>
      <c r="N722" s="128">
        <f t="shared" si="172"/>
        <v>4000</v>
      </c>
      <c r="O722" s="111">
        <v>402</v>
      </c>
      <c r="Q722" s="105"/>
      <c r="R722" s="105"/>
      <c r="S722" s="111"/>
      <c r="U722" s="105"/>
      <c r="V722" s="105">
        <v>16</v>
      </c>
      <c r="W722" s="111">
        <f t="shared" si="166"/>
        <v>240</v>
      </c>
      <c r="Y722" s="105"/>
      <c r="Z722" s="105"/>
      <c r="AA722" s="111"/>
      <c r="AC722" s="105"/>
      <c r="AD722" s="105"/>
      <c r="AE722" s="128"/>
      <c r="AG722" s="105"/>
      <c r="AH722" s="105">
        <v>42</v>
      </c>
      <c r="AI722" s="105">
        <f>AH722+AI721</f>
        <v>168</v>
      </c>
    </row>
    <row r="723" spans="1:35" hidden="1" x14ac:dyDescent="0.2">
      <c r="A723" s="105"/>
      <c r="B723" s="105">
        <v>16</v>
      </c>
      <c r="D723" s="127"/>
      <c r="E723" s="111">
        <v>110</v>
      </c>
      <c r="F723" s="111">
        <f t="shared" si="177"/>
        <v>430</v>
      </c>
      <c r="H723" s="105"/>
      <c r="I723" s="111">
        <v>150</v>
      </c>
      <c r="J723" s="111">
        <f t="shared" si="175"/>
        <v>750</v>
      </c>
      <c r="L723" s="105"/>
      <c r="M723" s="111"/>
      <c r="N723" s="111"/>
      <c r="Q723" s="105"/>
      <c r="R723" s="105"/>
      <c r="S723" s="111"/>
      <c r="U723" s="105"/>
      <c r="V723" s="105">
        <v>16</v>
      </c>
      <c r="W723" s="111">
        <f t="shared" si="166"/>
        <v>256</v>
      </c>
      <c r="Y723" s="105"/>
      <c r="Z723" s="105"/>
      <c r="AA723" s="111"/>
      <c r="AC723" s="105"/>
      <c r="AD723" s="105"/>
      <c r="AE723" s="128"/>
      <c r="AG723" s="105"/>
      <c r="AH723" s="105">
        <v>42</v>
      </c>
      <c r="AI723" s="105">
        <f t="shared" ref="AI723:AI724" si="179">AH723+AI722</f>
        <v>210</v>
      </c>
    </row>
    <row r="724" spans="1:35" hidden="1" x14ac:dyDescent="0.2">
      <c r="A724" s="105"/>
      <c r="B724" s="105">
        <v>17</v>
      </c>
      <c r="D724" s="127"/>
      <c r="E724" s="111">
        <v>110</v>
      </c>
      <c r="F724" s="111">
        <f t="shared" si="177"/>
        <v>540</v>
      </c>
      <c r="H724" s="105"/>
      <c r="I724" s="111">
        <v>150</v>
      </c>
      <c r="J724" s="111">
        <f t="shared" si="175"/>
        <v>900</v>
      </c>
      <c r="L724" s="105" t="s">
        <v>17</v>
      </c>
      <c r="M724" s="111">
        <v>100</v>
      </c>
      <c r="N724" s="111">
        <f t="shared" ref="N724:N726" si="180">M724+N723</f>
        <v>100</v>
      </c>
      <c r="Q724" s="105"/>
      <c r="R724" s="105"/>
      <c r="S724" s="111"/>
      <c r="U724" s="105"/>
      <c r="V724" s="105">
        <v>16</v>
      </c>
      <c r="W724" s="111">
        <f t="shared" si="166"/>
        <v>272</v>
      </c>
      <c r="Y724" s="105"/>
      <c r="Z724" s="105"/>
      <c r="AA724" s="111"/>
      <c r="AC724" s="105"/>
      <c r="AD724" s="105"/>
      <c r="AE724" s="105"/>
      <c r="AG724" s="105"/>
      <c r="AH724" s="105">
        <v>42</v>
      </c>
      <c r="AI724" s="105">
        <f t="shared" si="179"/>
        <v>252</v>
      </c>
    </row>
    <row r="725" spans="1:35" hidden="1" x14ac:dyDescent="0.2">
      <c r="A725" s="105"/>
      <c r="B725" s="105">
        <v>18</v>
      </c>
      <c r="D725" s="127"/>
      <c r="E725" s="111"/>
      <c r="F725" s="111"/>
      <c r="H725" s="105"/>
      <c r="I725" s="111">
        <v>150</v>
      </c>
      <c r="J725" s="111">
        <f t="shared" si="175"/>
        <v>1050</v>
      </c>
      <c r="L725" s="105"/>
      <c r="M725" s="111">
        <v>400</v>
      </c>
      <c r="N725" s="111">
        <f t="shared" si="180"/>
        <v>500</v>
      </c>
      <c r="Q725" s="105"/>
      <c r="R725" s="105"/>
      <c r="S725" s="111"/>
      <c r="U725" s="105"/>
      <c r="V725" s="105">
        <v>16</v>
      </c>
      <c r="W725" s="111">
        <f t="shared" si="166"/>
        <v>288</v>
      </c>
      <c r="Y725" s="105"/>
      <c r="Z725" s="105"/>
      <c r="AA725" s="111"/>
      <c r="AC725" s="105"/>
      <c r="AD725" s="105"/>
      <c r="AE725" s="105"/>
      <c r="AG725" s="105"/>
      <c r="AH725" s="105">
        <v>42</v>
      </c>
      <c r="AI725" s="105">
        <f>AH725+AI724</f>
        <v>294</v>
      </c>
    </row>
    <row r="726" spans="1:35" hidden="1" x14ac:dyDescent="0.2">
      <c r="A726" s="104" t="s">
        <v>190</v>
      </c>
      <c r="B726" s="105">
        <v>19</v>
      </c>
      <c r="D726" s="127" t="s">
        <v>104</v>
      </c>
      <c r="E726" s="111">
        <v>113</v>
      </c>
      <c r="F726" s="111">
        <f>E726</f>
        <v>113</v>
      </c>
      <c r="H726" s="105"/>
      <c r="I726" s="111">
        <v>150</v>
      </c>
      <c r="J726" s="111">
        <f t="shared" si="175"/>
        <v>1200</v>
      </c>
      <c r="L726" s="105"/>
      <c r="M726" s="111">
        <v>400</v>
      </c>
      <c r="N726" s="111">
        <f t="shared" si="180"/>
        <v>900</v>
      </c>
      <c r="Q726" s="105"/>
      <c r="R726" s="105"/>
      <c r="S726" s="111"/>
      <c r="U726" s="105"/>
      <c r="V726" s="105">
        <v>16</v>
      </c>
      <c r="W726" s="128">
        <f t="shared" si="166"/>
        <v>304</v>
      </c>
      <c r="Y726" s="105"/>
      <c r="Z726" s="105"/>
      <c r="AA726" s="111"/>
      <c r="AC726" s="105"/>
      <c r="AD726" s="105"/>
      <c r="AE726" s="105"/>
      <c r="AG726" s="105"/>
      <c r="AH726" s="105">
        <v>42</v>
      </c>
      <c r="AI726" s="105">
        <f t="shared" ref="AI726" si="181">AH726+AI725</f>
        <v>336</v>
      </c>
    </row>
    <row r="727" spans="1:35" hidden="1" x14ac:dyDescent="0.2">
      <c r="A727" s="105"/>
      <c r="B727" s="105">
        <v>20</v>
      </c>
      <c r="D727" s="127"/>
      <c r="E727" s="111"/>
      <c r="F727" s="111"/>
      <c r="H727" s="105"/>
      <c r="I727" s="111">
        <v>150</v>
      </c>
      <c r="J727" s="128">
        <f t="shared" si="175"/>
        <v>1350</v>
      </c>
      <c r="L727" s="105"/>
      <c r="M727" s="111">
        <v>200</v>
      </c>
      <c r="N727" s="128">
        <f>M727+N726</f>
        <v>1100</v>
      </c>
      <c r="Q727" s="105"/>
      <c r="R727" s="105"/>
      <c r="S727" s="111"/>
      <c r="U727" s="105"/>
      <c r="V727" s="105"/>
      <c r="W727" s="111"/>
      <c r="Y727" s="105"/>
      <c r="Z727" s="105"/>
      <c r="AA727" s="111"/>
      <c r="AC727" s="105"/>
      <c r="AD727" s="105"/>
      <c r="AE727" s="105"/>
      <c r="AG727" s="105"/>
      <c r="AH727" s="105">
        <v>42</v>
      </c>
      <c r="AI727" s="105">
        <f>AH727+AI726</f>
        <v>378</v>
      </c>
    </row>
    <row r="728" spans="1:35" hidden="1" x14ac:dyDescent="0.2">
      <c r="A728" s="105"/>
      <c r="B728" s="105">
        <v>21</v>
      </c>
      <c r="D728" s="139" t="s">
        <v>284</v>
      </c>
      <c r="E728" s="140"/>
      <c r="F728" s="140"/>
      <c r="H728" s="105"/>
      <c r="I728" s="111"/>
      <c r="J728" s="111"/>
      <c r="L728" s="105"/>
      <c r="M728" s="111"/>
      <c r="N728" s="111"/>
      <c r="Q728" s="105"/>
      <c r="R728" s="105"/>
      <c r="S728" s="111"/>
      <c r="U728" s="105"/>
      <c r="V728" s="105"/>
      <c r="W728" s="111"/>
      <c r="Y728" s="105"/>
      <c r="Z728" s="105"/>
      <c r="AA728" s="111"/>
      <c r="AC728" s="105"/>
      <c r="AD728" s="105"/>
      <c r="AE728" s="105"/>
      <c r="AG728" s="105"/>
      <c r="AH728" s="105"/>
      <c r="AI728" s="105"/>
    </row>
    <row r="729" spans="1:35" hidden="1" x14ac:dyDescent="0.2">
      <c r="A729" s="105"/>
      <c r="B729" s="105">
        <v>22</v>
      </c>
      <c r="D729" s="142" t="s">
        <v>285</v>
      </c>
      <c r="E729" s="140"/>
      <c r="F729" s="140"/>
      <c r="H729" s="127"/>
      <c r="I729" s="111"/>
      <c r="J729" s="111"/>
      <c r="L729" s="105"/>
      <c r="M729" s="111"/>
      <c r="N729" s="111"/>
      <c r="Q729" s="105"/>
      <c r="R729" s="105"/>
      <c r="S729" s="111"/>
      <c r="U729" s="105"/>
      <c r="V729" s="105"/>
      <c r="W729" s="128"/>
      <c r="Y729" s="105"/>
      <c r="Z729" s="105"/>
      <c r="AA729" s="111"/>
      <c r="AC729" s="105"/>
      <c r="AD729" s="105"/>
      <c r="AE729" s="105"/>
      <c r="AG729" s="105"/>
      <c r="AH729" s="105"/>
      <c r="AI729" s="105"/>
    </row>
    <row r="730" spans="1:35" hidden="1" x14ac:dyDescent="0.2">
      <c r="A730" s="104" t="s">
        <v>190</v>
      </c>
      <c r="B730" s="105">
        <v>23</v>
      </c>
      <c r="D730" s="139"/>
      <c r="E730" s="140"/>
      <c r="F730" s="140"/>
      <c r="H730" s="105"/>
      <c r="I730" s="111"/>
      <c r="J730" s="111"/>
      <c r="L730" s="105"/>
      <c r="M730" s="111"/>
      <c r="N730" s="111"/>
      <c r="Q730" s="105"/>
      <c r="R730" s="105"/>
      <c r="S730" s="111"/>
      <c r="U730" s="105"/>
      <c r="V730" s="105"/>
      <c r="W730" s="111"/>
      <c r="Y730" s="105"/>
      <c r="Z730" s="105"/>
      <c r="AA730" s="111"/>
      <c r="AC730" s="105"/>
      <c r="AD730" s="105"/>
      <c r="AE730" s="111"/>
      <c r="AG730" s="105"/>
      <c r="AH730" s="105"/>
      <c r="AI730" s="105"/>
    </row>
    <row r="731" spans="1:35" hidden="1" x14ac:dyDescent="0.2">
      <c r="A731" s="105"/>
      <c r="B731" s="105">
        <v>24</v>
      </c>
      <c r="D731" s="139"/>
      <c r="E731" s="140"/>
      <c r="F731" s="143"/>
      <c r="H731" s="105"/>
      <c r="I731" s="111"/>
      <c r="J731" s="111"/>
      <c r="L731" s="127"/>
      <c r="M731" s="111"/>
      <c r="N731" s="111"/>
      <c r="Q731" s="105"/>
      <c r="R731" s="105"/>
      <c r="S731" s="111"/>
      <c r="U731" s="105"/>
      <c r="V731" s="105"/>
      <c r="W731" s="111"/>
      <c r="Y731" s="105"/>
      <c r="Z731" s="105"/>
      <c r="AA731" s="111"/>
      <c r="AC731" s="105"/>
      <c r="AD731" s="105"/>
      <c r="AE731" s="111"/>
      <c r="AG731" s="105" t="s">
        <v>52</v>
      </c>
      <c r="AH731" s="105">
        <v>42</v>
      </c>
      <c r="AI731" s="105">
        <f t="shared" ref="AI731" si="182">AH731+AI730</f>
        <v>42</v>
      </c>
    </row>
    <row r="732" spans="1:35" hidden="1" x14ac:dyDescent="0.2">
      <c r="A732" s="107" t="s">
        <v>191</v>
      </c>
      <c r="B732" s="105">
        <v>25</v>
      </c>
      <c r="D732" s="127"/>
      <c r="E732" s="111"/>
      <c r="F732" s="128"/>
      <c r="H732" s="105"/>
      <c r="I732" s="111"/>
      <c r="J732" s="111"/>
      <c r="L732" s="105"/>
      <c r="M732" s="111"/>
      <c r="N732" s="111"/>
      <c r="Q732" s="105"/>
      <c r="R732" s="105"/>
      <c r="S732" s="111"/>
      <c r="U732" s="105" t="s">
        <v>208</v>
      </c>
      <c r="V732" s="105">
        <v>16</v>
      </c>
      <c r="W732" s="111">
        <f t="shared" ref="W732:W738" si="183">V732+W731</f>
        <v>16</v>
      </c>
      <c r="Y732" s="105"/>
      <c r="Z732" s="105"/>
      <c r="AA732" s="111"/>
      <c r="AC732" s="105"/>
      <c r="AD732" s="105"/>
      <c r="AE732" s="111"/>
      <c r="AG732" s="105"/>
      <c r="AH732" s="105">
        <v>42</v>
      </c>
      <c r="AI732" s="105">
        <f>AH732+AI731</f>
        <v>84</v>
      </c>
    </row>
    <row r="733" spans="1:35" hidden="1" x14ac:dyDescent="0.2">
      <c r="A733" s="105"/>
      <c r="B733" s="105">
        <v>26</v>
      </c>
      <c r="D733" s="127" t="s">
        <v>286</v>
      </c>
      <c r="E733" s="111">
        <v>100</v>
      </c>
      <c r="F733" s="111">
        <f t="shared" ref="F733:F738" si="184">E733+F732</f>
        <v>100</v>
      </c>
      <c r="H733" s="105"/>
      <c r="I733" s="111"/>
      <c r="J733" s="111"/>
      <c r="L733" s="105" t="s">
        <v>276</v>
      </c>
      <c r="M733" s="111">
        <v>200</v>
      </c>
      <c r="N733" s="111">
        <f t="shared" ref="N733:N734" si="185">M733+N732</f>
        <v>200</v>
      </c>
      <c r="Q733" s="105"/>
      <c r="R733" s="105"/>
      <c r="S733" s="111"/>
      <c r="U733" s="105"/>
      <c r="V733" s="105">
        <v>16</v>
      </c>
      <c r="W733" s="111">
        <f t="shared" si="183"/>
        <v>32</v>
      </c>
      <c r="Y733" s="105"/>
      <c r="Z733" s="105"/>
      <c r="AA733" s="111"/>
      <c r="AC733" s="105"/>
      <c r="AD733" s="105"/>
      <c r="AE733" s="111"/>
      <c r="AG733" s="105"/>
      <c r="AH733" s="105">
        <v>42</v>
      </c>
      <c r="AI733" s="105">
        <f t="shared" ref="AI733" si="186">AH733+AI732</f>
        <v>126</v>
      </c>
    </row>
    <row r="734" spans="1:35" hidden="1" x14ac:dyDescent="0.2">
      <c r="A734" s="105"/>
      <c r="B734" s="105">
        <v>27</v>
      </c>
      <c r="D734" s="127"/>
      <c r="E734" s="111">
        <v>100</v>
      </c>
      <c r="F734" s="111">
        <f t="shared" si="184"/>
        <v>200</v>
      </c>
      <c r="H734" s="105" t="s">
        <v>62</v>
      </c>
      <c r="I734" s="111">
        <v>120</v>
      </c>
      <c r="J734" s="111">
        <f t="shared" ref="J734:J738" si="187">I734+J733</f>
        <v>120</v>
      </c>
      <c r="L734" s="105"/>
      <c r="M734" s="111">
        <v>160</v>
      </c>
      <c r="N734" s="111">
        <f t="shared" si="185"/>
        <v>360</v>
      </c>
      <c r="Q734" s="105" t="s">
        <v>287</v>
      </c>
      <c r="R734" s="105">
        <v>40</v>
      </c>
      <c r="S734" s="111">
        <f>R734</f>
        <v>40</v>
      </c>
      <c r="U734" s="105"/>
      <c r="V734" s="105">
        <v>16</v>
      </c>
      <c r="W734" s="111">
        <f t="shared" si="183"/>
        <v>48</v>
      </c>
      <c r="Y734" s="105"/>
      <c r="Z734" s="105"/>
      <c r="AA734" s="111"/>
      <c r="AC734" s="105"/>
      <c r="AD734" s="105"/>
      <c r="AE734" s="111"/>
      <c r="AG734" s="105"/>
      <c r="AH734" s="105">
        <v>42</v>
      </c>
      <c r="AI734" s="105">
        <f>AH734+AI733</f>
        <v>168</v>
      </c>
    </row>
    <row r="735" spans="1:35" ht="15" hidden="1" customHeight="1" x14ac:dyDescent="0.2">
      <c r="A735" s="107"/>
      <c r="B735" s="105">
        <v>28</v>
      </c>
      <c r="D735" s="127"/>
      <c r="E735" s="111">
        <v>100</v>
      </c>
      <c r="F735" s="111">
        <f t="shared" si="184"/>
        <v>300</v>
      </c>
      <c r="H735" s="105"/>
      <c r="I735" s="111">
        <v>145</v>
      </c>
      <c r="J735" s="111">
        <f t="shared" si="187"/>
        <v>265</v>
      </c>
      <c r="L735" s="105"/>
      <c r="M735" s="111"/>
      <c r="N735" s="128"/>
      <c r="Q735" s="105"/>
      <c r="R735" s="105">
        <v>40</v>
      </c>
      <c r="S735" s="111">
        <f>R735+S734</f>
        <v>80</v>
      </c>
      <c r="U735" s="105"/>
      <c r="V735" s="105">
        <v>16</v>
      </c>
      <c r="W735" s="111">
        <f t="shared" si="183"/>
        <v>64</v>
      </c>
      <c r="Y735" s="105"/>
      <c r="Z735" s="105"/>
      <c r="AA735" s="111"/>
      <c r="AC735" s="105"/>
      <c r="AD735" s="105"/>
      <c r="AE735" s="111"/>
      <c r="AG735" s="105"/>
      <c r="AH735" s="105">
        <v>42</v>
      </c>
      <c r="AI735" s="105">
        <f t="shared" ref="AI735:AI736" si="188">AH735+AI734</f>
        <v>210</v>
      </c>
    </row>
    <row r="736" spans="1:35" hidden="1" x14ac:dyDescent="0.2">
      <c r="A736" s="105"/>
      <c r="B736" s="105">
        <v>29</v>
      </c>
      <c r="D736" s="127"/>
      <c r="E736" s="111">
        <v>50</v>
      </c>
      <c r="F736" s="128">
        <f t="shared" si="184"/>
        <v>350</v>
      </c>
      <c r="H736" s="105"/>
      <c r="I736" s="111">
        <v>145</v>
      </c>
      <c r="J736" s="111">
        <f t="shared" si="187"/>
        <v>410</v>
      </c>
      <c r="L736" s="105"/>
      <c r="M736" s="111"/>
      <c r="N736" s="111"/>
      <c r="Q736" s="105"/>
      <c r="R736" s="105">
        <v>40</v>
      </c>
      <c r="S736" s="111">
        <f>R736+S735</f>
        <v>120</v>
      </c>
      <c r="U736" s="105"/>
      <c r="V736" s="105">
        <v>16</v>
      </c>
      <c r="W736" s="111">
        <f t="shared" si="183"/>
        <v>80</v>
      </c>
      <c r="Y736" s="105"/>
      <c r="Z736" s="105"/>
      <c r="AA736" s="111"/>
      <c r="AC736" s="105"/>
      <c r="AD736" s="105"/>
      <c r="AE736" s="111"/>
      <c r="AG736" s="105"/>
      <c r="AH736" s="105">
        <v>42</v>
      </c>
      <c r="AI736" s="105">
        <f t="shared" si="188"/>
        <v>252</v>
      </c>
    </row>
    <row r="737" spans="1:35" ht="15" hidden="1" customHeight="1" x14ac:dyDescent="0.2">
      <c r="A737" s="105"/>
      <c r="B737" s="105">
        <v>30</v>
      </c>
      <c r="D737" s="139" t="s">
        <v>288</v>
      </c>
      <c r="E737" s="140">
        <v>40</v>
      </c>
      <c r="F737" s="140">
        <f>E737</f>
        <v>40</v>
      </c>
      <c r="H737" s="105"/>
      <c r="I737" s="111">
        <v>145</v>
      </c>
      <c r="J737" s="111">
        <f t="shared" si="187"/>
        <v>555</v>
      </c>
      <c r="L737" s="105"/>
      <c r="M737" s="111"/>
      <c r="N737" s="111"/>
      <c r="Q737" s="105"/>
      <c r="R737" s="105"/>
      <c r="S737" s="111"/>
      <c r="U737" s="105"/>
      <c r="V737" s="105">
        <v>16</v>
      </c>
      <c r="W737" s="111">
        <f t="shared" si="183"/>
        <v>96</v>
      </c>
      <c r="Y737" s="105"/>
      <c r="Z737" s="105"/>
      <c r="AA737" s="111"/>
      <c r="AC737" s="105"/>
      <c r="AD737" s="105"/>
      <c r="AE737" s="128"/>
      <c r="AG737" s="105"/>
      <c r="AH737" s="105">
        <v>42</v>
      </c>
      <c r="AI737" s="105">
        <f>AH737+AI736</f>
        <v>294</v>
      </c>
    </row>
    <row r="738" spans="1:35" ht="15" hidden="1" customHeight="1" x14ac:dyDescent="0.2">
      <c r="A738" s="105"/>
      <c r="B738" s="105">
        <v>31</v>
      </c>
      <c r="D738" s="139"/>
      <c r="E738" s="140">
        <v>60</v>
      </c>
      <c r="F738" s="143">
        <f t="shared" si="184"/>
        <v>100</v>
      </c>
      <c r="H738" s="105"/>
      <c r="I738" s="111">
        <v>145</v>
      </c>
      <c r="J738" s="128">
        <f t="shared" si="187"/>
        <v>700</v>
      </c>
      <c r="L738" s="105"/>
      <c r="M738" s="111"/>
      <c r="N738" s="128"/>
      <c r="Q738" s="105"/>
      <c r="R738" s="105"/>
      <c r="S738" s="111"/>
      <c r="U738" s="105"/>
      <c r="V738" s="105">
        <v>16</v>
      </c>
      <c r="W738" s="128">
        <f t="shared" si="183"/>
        <v>112</v>
      </c>
      <c r="Y738" s="105"/>
      <c r="Z738" s="105"/>
      <c r="AA738" s="111"/>
      <c r="AC738" s="105"/>
      <c r="AD738" s="105"/>
      <c r="AE738" s="128"/>
      <c r="AG738" s="105"/>
      <c r="AH738" s="105"/>
      <c r="AI738" s="105"/>
    </row>
    <row r="739" spans="1:35" hidden="1" x14ac:dyDescent="0.2"/>
    <row r="740" spans="1:35" hidden="1" x14ac:dyDescent="0.2">
      <c r="A740" s="104" t="s">
        <v>192</v>
      </c>
      <c r="B740" s="105">
        <v>1</v>
      </c>
      <c r="D740" s="127" t="s">
        <v>289</v>
      </c>
      <c r="E740" s="111">
        <v>15</v>
      </c>
      <c r="F740" s="111">
        <f t="shared" ref="F740:F742" si="189">E740+F739</f>
        <v>15</v>
      </c>
      <c r="H740" s="105"/>
      <c r="I740" s="111"/>
      <c r="J740" s="111"/>
      <c r="L740" s="105"/>
      <c r="M740" s="111"/>
      <c r="N740" s="111"/>
      <c r="Q740" s="105"/>
      <c r="R740" s="105"/>
      <c r="S740" s="111"/>
      <c r="U740" s="105" t="s">
        <v>208</v>
      </c>
      <c r="V740" s="105">
        <v>16</v>
      </c>
      <c r="W740" s="111">
        <f t="shared" ref="W740:W753" si="190">V740+W739</f>
        <v>16</v>
      </c>
      <c r="X740" s="124"/>
      <c r="Y740" s="105"/>
      <c r="Z740" s="105"/>
      <c r="AA740" s="111"/>
      <c r="AB740" s="124"/>
      <c r="AC740" s="105" t="s">
        <v>193</v>
      </c>
      <c r="AD740" s="105">
        <v>50</v>
      </c>
      <c r="AE740" s="105">
        <f t="shared" ref="AE740" si="191">AD740+AE739</f>
        <v>50</v>
      </c>
      <c r="AG740" s="105" t="s">
        <v>52</v>
      </c>
      <c r="AH740" s="105">
        <v>42</v>
      </c>
      <c r="AI740" s="105">
        <f t="shared" ref="AI740" si="192">AH740+AI739</f>
        <v>42</v>
      </c>
    </row>
    <row r="741" spans="1:35" hidden="1" x14ac:dyDescent="0.2">
      <c r="A741" s="104"/>
      <c r="B741" s="105">
        <v>2</v>
      </c>
      <c r="D741" s="127"/>
      <c r="E741" s="111">
        <f t="shared" ref="E741:E742" si="193">12*7.5</f>
        <v>90</v>
      </c>
      <c r="F741" s="111">
        <f t="shared" si="189"/>
        <v>105</v>
      </c>
      <c r="H741" s="105" t="s">
        <v>63</v>
      </c>
      <c r="I741" s="111">
        <v>100</v>
      </c>
      <c r="J741" s="111">
        <f t="shared" ref="J741:J744" si="194">I741+J740</f>
        <v>100</v>
      </c>
      <c r="K741" s="138"/>
      <c r="L741" s="105"/>
      <c r="M741" s="111"/>
      <c r="N741" s="111"/>
      <c r="Q741" s="105"/>
      <c r="R741" s="105"/>
      <c r="S741" s="111"/>
      <c r="U741" s="105"/>
      <c r="V741" s="105">
        <v>16</v>
      </c>
      <c r="W741" s="111">
        <f t="shared" si="190"/>
        <v>32</v>
      </c>
      <c r="X741" s="124"/>
      <c r="Y741" s="105"/>
      <c r="Z741" s="105"/>
      <c r="AA741" s="111"/>
      <c r="AB741" s="124"/>
      <c r="AC741" s="105"/>
      <c r="AD741" s="105">
        <v>50</v>
      </c>
      <c r="AE741" s="105">
        <f>AD741+AE740</f>
        <v>100</v>
      </c>
      <c r="AG741" s="105"/>
      <c r="AH741" s="105">
        <v>42</v>
      </c>
      <c r="AI741" s="105">
        <f>AH741+AI740</f>
        <v>84</v>
      </c>
    </row>
    <row r="742" spans="1:35" hidden="1" x14ac:dyDescent="0.2">
      <c r="A742" s="111"/>
      <c r="B742" s="105">
        <v>3</v>
      </c>
      <c r="D742" s="127"/>
      <c r="E742" s="111">
        <f t="shared" si="193"/>
        <v>90</v>
      </c>
      <c r="F742" s="128">
        <f t="shared" si="189"/>
        <v>195</v>
      </c>
      <c r="H742" s="105"/>
      <c r="I742" s="111">
        <v>180</v>
      </c>
      <c r="J742" s="111">
        <f t="shared" si="194"/>
        <v>280</v>
      </c>
      <c r="K742" s="138"/>
      <c r="L742" s="105" t="s">
        <v>17</v>
      </c>
      <c r="M742" s="111">
        <v>100</v>
      </c>
      <c r="N742" s="111">
        <f t="shared" ref="N742:N744" si="195">M742+N741</f>
        <v>100</v>
      </c>
      <c r="Q742" s="105"/>
      <c r="R742" s="105"/>
      <c r="S742" s="111"/>
      <c r="U742" s="105"/>
      <c r="V742" s="105">
        <v>16</v>
      </c>
      <c r="W742" s="111">
        <f t="shared" si="190"/>
        <v>48</v>
      </c>
      <c r="X742" s="124"/>
      <c r="Y742" s="105"/>
      <c r="Z742" s="105"/>
      <c r="AA742" s="111"/>
      <c r="AB742" s="124"/>
      <c r="AC742" s="105"/>
      <c r="AD742" s="105">
        <v>50</v>
      </c>
      <c r="AE742" s="105">
        <f t="shared" ref="AE742:AE748" si="196">AD742+AE741</f>
        <v>150</v>
      </c>
      <c r="AG742" s="105"/>
      <c r="AH742" s="105">
        <v>42</v>
      </c>
      <c r="AI742" s="105">
        <f t="shared" ref="AI742:AI751" si="197">AH742+AI741</f>
        <v>126</v>
      </c>
    </row>
    <row r="743" spans="1:35" hidden="1" x14ac:dyDescent="0.2">
      <c r="A743" s="112"/>
      <c r="B743" s="105">
        <v>4</v>
      </c>
      <c r="D743" s="127"/>
      <c r="E743" s="111"/>
      <c r="F743" s="111"/>
      <c r="H743" s="105"/>
      <c r="I743" s="111">
        <v>180</v>
      </c>
      <c r="J743" s="111">
        <f t="shared" si="194"/>
        <v>460</v>
      </c>
      <c r="L743" s="105"/>
      <c r="M743" s="111">
        <v>300</v>
      </c>
      <c r="N743" s="111">
        <f t="shared" si="195"/>
        <v>400</v>
      </c>
      <c r="Q743" s="105"/>
      <c r="R743" s="105"/>
      <c r="S743" s="128"/>
      <c r="U743" s="105"/>
      <c r="V743" s="105">
        <v>16</v>
      </c>
      <c r="W743" s="111">
        <f t="shared" si="190"/>
        <v>64</v>
      </c>
      <c r="X743" s="124"/>
      <c r="Y743" s="105"/>
      <c r="Z743" s="105"/>
      <c r="AA743" s="111"/>
      <c r="AB743" s="124"/>
      <c r="AC743" s="105"/>
      <c r="AD743" s="105">
        <v>50</v>
      </c>
      <c r="AE743" s="105">
        <f t="shared" si="196"/>
        <v>200</v>
      </c>
      <c r="AG743" s="105"/>
      <c r="AH743" s="105">
        <v>42</v>
      </c>
      <c r="AI743" s="105">
        <f t="shared" si="197"/>
        <v>168</v>
      </c>
    </row>
    <row r="744" spans="1:35" hidden="1" x14ac:dyDescent="0.2">
      <c r="A744" s="111"/>
      <c r="B744" s="105">
        <v>5</v>
      </c>
      <c r="D744" s="127" t="s">
        <v>19</v>
      </c>
      <c r="E744" s="111">
        <v>84</v>
      </c>
      <c r="F744" s="111">
        <f>E744</f>
        <v>84</v>
      </c>
      <c r="H744" s="105"/>
      <c r="I744" s="111">
        <v>40</v>
      </c>
      <c r="J744" s="128">
        <f t="shared" si="194"/>
        <v>500</v>
      </c>
      <c r="L744" s="105"/>
      <c r="M744" s="111">
        <v>100</v>
      </c>
      <c r="N744" s="128">
        <f t="shared" si="195"/>
        <v>500</v>
      </c>
      <c r="Q744" s="105"/>
      <c r="R744" s="105"/>
      <c r="S744" s="111"/>
      <c r="U744" s="105"/>
      <c r="V744" s="105">
        <v>16</v>
      </c>
      <c r="W744" s="111">
        <f t="shared" si="190"/>
        <v>80</v>
      </c>
      <c r="X744" s="124"/>
      <c r="Y744" s="105"/>
      <c r="Z744" s="105"/>
      <c r="AA744" s="111"/>
      <c r="AB744" s="124"/>
      <c r="AC744" s="105"/>
      <c r="AD744" s="105">
        <v>50</v>
      </c>
      <c r="AE744" s="105">
        <f t="shared" si="196"/>
        <v>250</v>
      </c>
      <c r="AG744" s="105"/>
      <c r="AH744" s="105">
        <v>42</v>
      </c>
      <c r="AI744" s="105">
        <f t="shared" si="197"/>
        <v>210</v>
      </c>
    </row>
    <row r="745" spans="1:35" hidden="1" x14ac:dyDescent="0.2">
      <c r="A745" s="111"/>
      <c r="B745" s="105">
        <v>6</v>
      </c>
      <c r="D745" s="127" t="s">
        <v>253</v>
      </c>
      <c r="E745" s="111">
        <v>84</v>
      </c>
      <c r="F745" s="111">
        <f t="shared" ref="F745:F749" si="198">E745+F744</f>
        <v>168</v>
      </c>
      <c r="H745" s="105"/>
      <c r="I745" s="111"/>
      <c r="J745" s="111"/>
      <c r="K745" s="138"/>
      <c r="L745" s="105"/>
      <c r="M745" s="111"/>
      <c r="N745" s="128"/>
      <c r="Q745" s="105"/>
      <c r="R745" s="105"/>
      <c r="S745" s="111"/>
      <c r="U745" s="105"/>
      <c r="V745" s="105">
        <v>16</v>
      </c>
      <c r="W745" s="111">
        <f t="shared" si="190"/>
        <v>96</v>
      </c>
      <c r="X745" s="124"/>
      <c r="Y745" s="105"/>
      <c r="Z745" s="105"/>
      <c r="AA745" s="111"/>
      <c r="AB745" s="124"/>
      <c r="AC745" s="105"/>
      <c r="AD745" s="105">
        <v>50</v>
      </c>
      <c r="AE745" s="105">
        <f t="shared" si="196"/>
        <v>300</v>
      </c>
      <c r="AG745" s="105"/>
      <c r="AH745" s="105">
        <v>42</v>
      </c>
      <c r="AI745" s="105">
        <f t="shared" si="197"/>
        <v>252</v>
      </c>
    </row>
    <row r="746" spans="1:35" hidden="1" x14ac:dyDescent="0.2">
      <c r="A746" s="111"/>
      <c r="B746" s="105">
        <v>7</v>
      </c>
      <c r="D746" s="127"/>
      <c r="E746" s="111">
        <v>84</v>
      </c>
      <c r="F746" s="111">
        <f t="shared" si="198"/>
        <v>252</v>
      </c>
      <c r="H746" s="105" t="s">
        <v>16</v>
      </c>
      <c r="I746" s="111">
        <v>100</v>
      </c>
      <c r="J746" s="111">
        <f t="shared" ref="J746:J749" si="199">I746+J745</f>
        <v>100</v>
      </c>
      <c r="L746" s="105"/>
      <c r="M746" s="111"/>
      <c r="N746" s="111"/>
      <c r="Q746" s="105"/>
      <c r="R746" s="105"/>
      <c r="S746" s="111"/>
      <c r="U746" s="105"/>
      <c r="V746" s="105">
        <v>16</v>
      </c>
      <c r="W746" s="111">
        <f t="shared" si="190"/>
        <v>112</v>
      </c>
      <c r="X746" s="124"/>
      <c r="Y746" s="105"/>
      <c r="Z746" s="105"/>
      <c r="AA746" s="111"/>
      <c r="AB746" s="124"/>
      <c r="AC746" s="105"/>
      <c r="AD746" s="105">
        <v>50</v>
      </c>
      <c r="AE746" s="105">
        <f t="shared" si="196"/>
        <v>350</v>
      </c>
      <c r="AG746" s="105"/>
      <c r="AH746" s="105">
        <v>42</v>
      </c>
      <c r="AI746" s="105">
        <f t="shared" si="197"/>
        <v>294</v>
      </c>
    </row>
    <row r="747" spans="1:35" hidden="1" x14ac:dyDescent="0.2">
      <c r="A747" s="106"/>
      <c r="B747" s="105">
        <v>8</v>
      </c>
      <c r="D747" s="127"/>
      <c r="E747" s="111">
        <v>84</v>
      </c>
      <c r="F747" s="111">
        <f t="shared" si="198"/>
        <v>336</v>
      </c>
      <c r="H747" s="127"/>
      <c r="I747" s="111">
        <v>140</v>
      </c>
      <c r="J747" s="111">
        <f t="shared" si="199"/>
        <v>240</v>
      </c>
      <c r="L747" s="105"/>
      <c r="M747" s="111"/>
      <c r="N747" s="111"/>
      <c r="Q747" s="105"/>
      <c r="R747" s="105"/>
      <c r="S747" s="128"/>
      <c r="U747" s="105"/>
      <c r="V747" s="105">
        <v>16</v>
      </c>
      <c r="W747" s="111">
        <f t="shared" si="190"/>
        <v>128</v>
      </c>
      <c r="Y747" s="105"/>
      <c r="Z747" s="105"/>
      <c r="AA747" s="111"/>
      <c r="AC747" s="105"/>
      <c r="AD747" s="105">
        <v>50</v>
      </c>
      <c r="AE747" s="105">
        <f t="shared" si="196"/>
        <v>400</v>
      </c>
      <c r="AG747" s="105"/>
      <c r="AH747" s="105">
        <v>42</v>
      </c>
      <c r="AI747" s="105">
        <f t="shared" si="197"/>
        <v>336</v>
      </c>
    </row>
    <row r="748" spans="1:35" hidden="1" x14ac:dyDescent="0.2">
      <c r="A748" s="105"/>
      <c r="B748" s="105">
        <v>9</v>
      </c>
      <c r="D748" s="127"/>
      <c r="E748" s="111">
        <v>84</v>
      </c>
      <c r="F748" s="111">
        <f t="shared" si="198"/>
        <v>420</v>
      </c>
      <c r="H748" s="105"/>
      <c r="I748" s="111">
        <v>140</v>
      </c>
      <c r="J748" s="111">
        <f t="shared" si="199"/>
        <v>380</v>
      </c>
      <c r="L748" s="127"/>
      <c r="M748" s="111"/>
      <c r="N748" s="111"/>
      <c r="Q748" s="105"/>
      <c r="R748" s="105"/>
      <c r="S748" s="128"/>
      <c r="U748" s="105"/>
      <c r="V748" s="105">
        <v>16</v>
      </c>
      <c r="W748" s="111">
        <f t="shared" si="190"/>
        <v>144</v>
      </c>
      <c r="Y748" s="105"/>
      <c r="Z748" s="105"/>
      <c r="AA748" s="111"/>
      <c r="AC748" s="105"/>
      <c r="AD748" s="105">
        <v>50</v>
      </c>
      <c r="AE748" s="107">
        <f t="shared" si="196"/>
        <v>450</v>
      </c>
      <c r="AG748" s="105"/>
      <c r="AH748" s="105">
        <v>42</v>
      </c>
      <c r="AI748" s="105">
        <f t="shared" si="197"/>
        <v>378</v>
      </c>
    </row>
    <row r="749" spans="1:35" hidden="1" x14ac:dyDescent="0.2">
      <c r="A749" s="105"/>
      <c r="B749" s="105">
        <v>10</v>
      </c>
      <c r="D749" s="127"/>
      <c r="E749" s="111">
        <v>84</v>
      </c>
      <c r="F749" s="111">
        <f t="shared" si="198"/>
        <v>504</v>
      </c>
      <c r="H749" s="127"/>
      <c r="I749" s="111">
        <v>140</v>
      </c>
      <c r="J749" s="128">
        <f t="shared" si="199"/>
        <v>520</v>
      </c>
      <c r="L749" s="127"/>
      <c r="M749" s="111"/>
      <c r="N749" s="111"/>
      <c r="Q749" s="105"/>
      <c r="R749" s="105"/>
      <c r="S749" s="128"/>
      <c r="U749" s="105"/>
      <c r="V749" s="105">
        <v>16</v>
      </c>
      <c r="W749" s="111">
        <f t="shared" si="190"/>
        <v>160</v>
      </c>
      <c r="Y749" s="105"/>
      <c r="Z749" s="105"/>
      <c r="AA749" s="111"/>
      <c r="AC749" s="105"/>
      <c r="AD749" s="105"/>
      <c r="AE749" s="105"/>
      <c r="AG749" s="105"/>
      <c r="AH749" s="105">
        <v>42</v>
      </c>
      <c r="AI749" s="105">
        <f t="shared" si="197"/>
        <v>420</v>
      </c>
    </row>
    <row r="750" spans="1:35" hidden="1" x14ac:dyDescent="0.2">
      <c r="A750" s="105"/>
      <c r="B750" s="105">
        <v>11</v>
      </c>
      <c r="D750" s="127"/>
      <c r="E750" s="111"/>
      <c r="F750" s="128"/>
      <c r="H750" s="105"/>
      <c r="I750" s="111"/>
      <c r="J750" s="111"/>
      <c r="K750" s="138"/>
      <c r="L750" s="127"/>
      <c r="M750" s="111"/>
      <c r="N750" s="111"/>
      <c r="Q750" s="105"/>
      <c r="R750" s="105"/>
      <c r="S750" s="128"/>
      <c r="U750" s="105"/>
      <c r="V750" s="105">
        <v>16</v>
      </c>
      <c r="W750" s="111">
        <f t="shared" si="190"/>
        <v>176</v>
      </c>
      <c r="Y750" s="105"/>
      <c r="Z750" s="105"/>
      <c r="AA750" s="111"/>
      <c r="AC750" s="105"/>
      <c r="AD750" s="105"/>
      <c r="AE750" s="111"/>
      <c r="AG750" s="105"/>
      <c r="AH750" s="105">
        <v>42</v>
      </c>
      <c r="AI750" s="105">
        <f t="shared" si="197"/>
        <v>462</v>
      </c>
    </row>
    <row r="751" spans="1:35" hidden="1" x14ac:dyDescent="0.2">
      <c r="A751" s="105"/>
      <c r="B751" s="105">
        <v>12</v>
      </c>
      <c r="D751" s="127" t="s">
        <v>290</v>
      </c>
      <c r="E751" s="111">
        <v>75</v>
      </c>
      <c r="F751" s="111">
        <f t="shared" ref="F751:F753" si="200">E751+F750</f>
        <v>75</v>
      </c>
      <c r="H751" s="105" t="s">
        <v>17</v>
      </c>
      <c r="I751" s="111">
        <v>100</v>
      </c>
      <c r="J751" s="111">
        <f t="shared" ref="J751:J753" si="201">I751+J750</f>
        <v>100</v>
      </c>
      <c r="K751" s="138"/>
      <c r="L751" s="105"/>
      <c r="M751" s="111"/>
      <c r="N751" s="111"/>
      <c r="Q751" s="105"/>
      <c r="R751" s="105"/>
      <c r="S751" s="111"/>
      <c r="U751" s="105"/>
      <c r="V751" s="105">
        <v>16</v>
      </c>
      <c r="W751" s="111">
        <f t="shared" si="190"/>
        <v>192</v>
      </c>
      <c r="Y751" s="105"/>
      <c r="Z751" s="105"/>
      <c r="AA751" s="111"/>
      <c r="AC751" s="105"/>
      <c r="AD751" s="105"/>
      <c r="AE751" s="128"/>
      <c r="AG751" s="105"/>
      <c r="AH751" s="105">
        <v>42</v>
      </c>
      <c r="AI751" s="105">
        <f t="shared" si="197"/>
        <v>504</v>
      </c>
    </row>
    <row r="752" spans="1:35" hidden="1" x14ac:dyDescent="0.2">
      <c r="A752" s="105"/>
      <c r="B752" s="105">
        <v>13</v>
      </c>
      <c r="D752" s="127"/>
      <c r="E752" s="111">
        <v>75</v>
      </c>
      <c r="F752" s="111">
        <f t="shared" si="200"/>
        <v>150</v>
      </c>
      <c r="H752" s="105"/>
      <c r="I752" s="111">
        <v>180</v>
      </c>
      <c r="J752" s="111">
        <f t="shared" si="201"/>
        <v>280</v>
      </c>
      <c r="L752" s="105" t="s">
        <v>63</v>
      </c>
      <c r="M752" s="111">
        <v>100</v>
      </c>
      <c r="N752" s="111">
        <f t="shared" ref="N752:N758" si="202">M752+N751</f>
        <v>100</v>
      </c>
      <c r="Q752" s="142" t="s">
        <v>291</v>
      </c>
      <c r="R752" s="142"/>
      <c r="S752" s="140"/>
      <c r="U752" s="105"/>
      <c r="V752" s="105">
        <v>16</v>
      </c>
      <c r="W752" s="111">
        <f t="shared" si="190"/>
        <v>208</v>
      </c>
      <c r="Y752" s="105"/>
      <c r="Z752" s="105"/>
      <c r="AA752" s="111"/>
      <c r="AC752" s="105"/>
      <c r="AD752" s="105"/>
      <c r="AE752" s="111"/>
      <c r="AG752" s="105"/>
      <c r="AH752" s="105">
        <v>42</v>
      </c>
      <c r="AI752" s="105">
        <f>AH752+AI751</f>
        <v>546</v>
      </c>
    </row>
    <row r="753" spans="1:35" hidden="1" x14ac:dyDescent="0.2">
      <c r="A753" s="105"/>
      <c r="B753" s="105">
        <v>14</v>
      </c>
      <c r="D753" s="127"/>
      <c r="E753" s="111">
        <v>75</v>
      </c>
      <c r="F753" s="111">
        <f t="shared" si="200"/>
        <v>225</v>
      </c>
      <c r="H753" s="105"/>
      <c r="I753" s="111">
        <v>100</v>
      </c>
      <c r="J753" s="128">
        <f t="shared" si="201"/>
        <v>380</v>
      </c>
      <c r="L753" s="105"/>
      <c r="M753" s="111">
        <v>350</v>
      </c>
      <c r="N753" s="111">
        <f t="shared" si="202"/>
        <v>450</v>
      </c>
      <c r="O753" s="111">
        <v>401</v>
      </c>
      <c r="Q753" s="142"/>
      <c r="R753" s="142"/>
      <c r="S753" s="140"/>
      <c r="U753" s="105"/>
      <c r="V753" s="105">
        <v>16</v>
      </c>
      <c r="W753" s="128">
        <f t="shared" si="190"/>
        <v>224</v>
      </c>
      <c r="Y753" s="105"/>
      <c r="Z753" s="105"/>
      <c r="AA753" s="111"/>
      <c r="AC753" s="105"/>
      <c r="AD753" s="105"/>
      <c r="AE753" s="111"/>
      <c r="AG753" s="105"/>
      <c r="AH753" s="105">
        <v>42</v>
      </c>
      <c r="AI753" s="105">
        <f t="shared" ref="AI753" si="203">AH753+AI752</f>
        <v>588</v>
      </c>
    </row>
    <row r="754" spans="1:35" hidden="1" x14ac:dyDescent="0.2">
      <c r="A754" s="105"/>
      <c r="B754" s="105">
        <v>15</v>
      </c>
      <c r="D754" s="127"/>
      <c r="E754" s="111"/>
      <c r="F754" s="128"/>
      <c r="H754" s="105"/>
      <c r="I754" s="111"/>
      <c r="J754" s="111"/>
      <c r="L754" s="105"/>
      <c r="M754" s="111">
        <v>350</v>
      </c>
      <c r="N754" s="111">
        <f t="shared" si="202"/>
        <v>800</v>
      </c>
      <c r="O754" s="111">
        <v>402</v>
      </c>
      <c r="Q754" s="105" t="s">
        <v>42</v>
      </c>
      <c r="R754" s="105">
        <v>40</v>
      </c>
      <c r="S754" s="111">
        <f>R754</f>
        <v>40</v>
      </c>
      <c r="U754" s="105"/>
      <c r="V754" s="105"/>
      <c r="W754" s="111"/>
      <c r="Y754" s="105"/>
      <c r="Z754" s="105"/>
      <c r="AA754" s="111"/>
      <c r="AC754" s="105"/>
      <c r="AD754" s="105"/>
      <c r="AE754" s="128"/>
      <c r="AG754" s="105"/>
      <c r="AH754" s="105">
        <v>42</v>
      </c>
      <c r="AI754" s="105">
        <f>AH754+AI753</f>
        <v>630</v>
      </c>
    </row>
    <row r="755" spans="1:35" hidden="1" x14ac:dyDescent="0.2">
      <c r="A755" s="105"/>
      <c r="B755" s="105">
        <v>16</v>
      </c>
      <c r="D755" s="127" t="s">
        <v>19</v>
      </c>
      <c r="E755" s="111">
        <v>84</v>
      </c>
      <c r="F755" s="111">
        <f>E755</f>
        <v>84</v>
      </c>
      <c r="H755" s="105" t="s">
        <v>292</v>
      </c>
      <c r="I755" s="111">
        <v>100</v>
      </c>
      <c r="J755" s="111">
        <f t="shared" ref="J755:J757" si="204">I755+J754</f>
        <v>100</v>
      </c>
      <c r="L755" s="105"/>
      <c r="M755" s="111">
        <v>350</v>
      </c>
      <c r="N755" s="111">
        <f t="shared" si="202"/>
        <v>1150</v>
      </c>
      <c r="Q755" s="142" t="s">
        <v>293</v>
      </c>
      <c r="R755" s="105">
        <v>40</v>
      </c>
      <c r="S755" s="111">
        <f>R755+S754</f>
        <v>80</v>
      </c>
      <c r="U755" s="105"/>
      <c r="V755" s="105"/>
      <c r="W755" s="111"/>
      <c r="Y755" s="105"/>
      <c r="Z755" s="105"/>
      <c r="AA755" s="111"/>
      <c r="AC755" s="105"/>
      <c r="AD755" s="105"/>
      <c r="AE755" s="128"/>
      <c r="AG755" s="105"/>
      <c r="AH755" s="105">
        <v>42</v>
      </c>
      <c r="AI755" s="105">
        <f t="shared" ref="AI755:AI756" si="205">AH755+AI754</f>
        <v>672</v>
      </c>
    </row>
    <row r="756" spans="1:35" hidden="1" x14ac:dyDescent="0.2">
      <c r="A756" s="105"/>
      <c r="B756" s="105">
        <v>17</v>
      </c>
      <c r="D756" s="127" t="s">
        <v>253</v>
      </c>
      <c r="E756" s="111">
        <v>84</v>
      </c>
      <c r="F756" s="111">
        <f t="shared" ref="F756:F758" si="206">E756+F755</f>
        <v>168</v>
      </c>
      <c r="H756" s="105"/>
      <c r="I756" s="111">
        <v>180</v>
      </c>
      <c r="J756" s="111">
        <f t="shared" si="204"/>
        <v>280</v>
      </c>
      <c r="L756" s="105"/>
      <c r="M756" s="111">
        <v>350</v>
      </c>
      <c r="N756" s="111">
        <f t="shared" si="202"/>
        <v>1500</v>
      </c>
      <c r="Q756" s="105"/>
      <c r="R756" s="105">
        <v>40</v>
      </c>
      <c r="S756" s="128">
        <f>R756+S755</f>
        <v>120</v>
      </c>
      <c r="U756" s="105"/>
      <c r="V756" s="105"/>
      <c r="W756" s="111"/>
      <c r="Y756" s="105"/>
      <c r="Z756" s="105"/>
      <c r="AA756" s="111"/>
      <c r="AC756" s="105"/>
      <c r="AD756" s="105"/>
      <c r="AE756" s="105"/>
      <c r="AG756" s="105"/>
      <c r="AH756" s="105"/>
      <c r="AI756" s="105">
        <f t="shared" si="205"/>
        <v>672</v>
      </c>
    </row>
    <row r="757" spans="1:35" hidden="1" x14ac:dyDescent="0.2">
      <c r="A757" s="105"/>
      <c r="B757" s="105">
        <v>18</v>
      </c>
      <c r="D757" s="127"/>
      <c r="E757" s="111">
        <v>84</v>
      </c>
      <c r="F757" s="111">
        <f t="shared" si="206"/>
        <v>252</v>
      </c>
      <c r="H757" s="127"/>
      <c r="I757" s="111">
        <v>180</v>
      </c>
      <c r="J757" s="128">
        <f t="shared" si="204"/>
        <v>460</v>
      </c>
      <c r="L757" s="105"/>
      <c r="M757" s="111">
        <v>350</v>
      </c>
      <c r="N757" s="111">
        <f t="shared" si="202"/>
        <v>1850</v>
      </c>
      <c r="Q757" s="105"/>
      <c r="R757" s="105"/>
      <c r="S757" s="111"/>
      <c r="U757" s="105"/>
      <c r="V757" s="105"/>
      <c r="W757" s="111"/>
      <c r="Y757" s="105"/>
      <c r="Z757" s="105"/>
      <c r="AA757" s="111"/>
      <c r="AC757" s="105"/>
      <c r="AD757" s="105"/>
      <c r="AE757" s="105"/>
      <c r="AG757" s="105"/>
      <c r="AH757" s="105">
        <v>42</v>
      </c>
      <c r="AI757" s="105">
        <f>AH757+AI756</f>
        <v>714</v>
      </c>
    </row>
    <row r="758" spans="1:35" hidden="1" x14ac:dyDescent="0.2">
      <c r="A758" s="105"/>
      <c r="B758" s="105">
        <v>19</v>
      </c>
      <c r="D758" s="127"/>
      <c r="E758" s="111">
        <v>84</v>
      </c>
      <c r="F758" s="128">
        <f t="shared" si="206"/>
        <v>336</v>
      </c>
      <c r="H758" s="105"/>
      <c r="I758" s="111"/>
      <c r="J758" s="111"/>
      <c r="L758" s="105"/>
      <c r="M758" s="111">
        <v>150</v>
      </c>
      <c r="N758" s="128">
        <f t="shared" si="202"/>
        <v>2000</v>
      </c>
      <c r="Q758" s="105"/>
      <c r="R758" s="105"/>
      <c r="S758" s="111"/>
      <c r="U758" s="105"/>
      <c r="V758" s="105"/>
      <c r="W758" s="128"/>
      <c r="Y758" s="105"/>
      <c r="Z758" s="105"/>
      <c r="AA758" s="111"/>
      <c r="AC758" s="105"/>
      <c r="AD758" s="105"/>
      <c r="AE758" s="105"/>
      <c r="AG758" s="105"/>
      <c r="AH758" s="105">
        <v>42</v>
      </c>
      <c r="AI758" s="105">
        <f t="shared" ref="AI758:AI765" si="207">AH758+AI757</f>
        <v>756</v>
      </c>
    </row>
    <row r="759" spans="1:35" hidden="1" x14ac:dyDescent="0.2">
      <c r="A759" s="105"/>
      <c r="B759" s="105">
        <v>20</v>
      </c>
      <c r="D759" s="127"/>
      <c r="E759" s="111"/>
      <c r="F759" s="111"/>
      <c r="H759" s="105"/>
      <c r="I759" s="111"/>
      <c r="J759" s="111"/>
      <c r="L759" s="105"/>
      <c r="M759" s="111"/>
      <c r="N759" s="111"/>
      <c r="Q759" s="105"/>
      <c r="R759" s="105"/>
      <c r="S759" s="128"/>
      <c r="U759" s="105" t="s">
        <v>208</v>
      </c>
      <c r="V759" s="105">
        <v>16</v>
      </c>
      <c r="W759" s="111">
        <f t="shared" ref="W759:W769" si="208">V759+W758</f>
        <v>16</v>
      </c>
      <c r="Y759" s="105"/>
      <c r="Z759" s="105"/>
      <c r="AA759" s="111"/>
      <c r="AC759" s="105"/>
      <c r="AD759" s="105"/>
      <c r="AE759" s="105"/>
      <c r="AG759" s="105"/>
      <c r="AH759" s="105">
        <v>42</v>
      </c>
      <c r="AI759" s="105">
        <f t="shared" si="207"/>
        <v>798</v>
      </c>
    </row>
    <row r="760" spans="1:35" hidden="1" x14ac:dyDescent="0.2">
      <c r="A760" s="105"/>
      <c r="B760" s="105">
        <v>21</v>
      </c>
      <c r="D760" s="127" t="s">
        <v>104</v>
      </c>
      <c r="E760" s="111">
        <v>110</v>
      </c>
      <c r="F760" s="111">
        <f t="shared" ref="F760:F763" si="209">E760+F759</f>
        <v>110</v>
      </c>
      <c r="H760" s="105"/>
      <c r="I760" s="111"/>
      <c r="J760" s="111"/>
      <c r="L760" s="105"/>
      <c r="M760" s="111"/>
      <c r="N760" s="111"/>
      <c r="Q760" s="105"/>
      <c r="R760" s="105"/>
      <c r="S760" s="111"/>
      <c r="U760" s="105"/>
      <c r="V760" s="105">
        <v>16</v>
      </c>
      <c r="W760" s="111">
        <f t="shared" si="208"/>
        <v>32</v>
      </c>
      <c r="Y760" s="105"/>
      <c r="Z760" s="105"/>
      <c r="AA760" s="111"/>
      <c r="AC760" s="105"/>
      <c r="AD760" s="105"/>
      <c r="AE760" s="105"/>
      <c r="AG760" s="105"/>
      <c r="AH760" s="105">
        <v>42</v>
      </c>
      <c r="AI760" s="105">
        <f t="shared" si="207"/>
        <v>840</v>
      </c>
    </row>
    <row r="761" spans="1:35" hidden="1" x14ac:dyDescent="0.2">
      <c r="A761" s="105"/>
      <c r="B761" s="105">
        <v>22</v>
      </c>
      <c r="D761" s="127" t="s">
        <v>294</v>
      </c>
      <c r="E761" s="111">
        <v>110</v>
      </c>
      <c r="F761" s="111">
        <f t="shared" si="209"/>
        <v>220</v>
      </c>
      <c r="H761" s="105"/>
      <c r="I761" s="111"/>
      <c r="J761" s="111"/>
      <c r="L761" s="105"/>
      <c r="M761" s="111"/>
      <c r="N761" s="111"/>
      <c r="Q761" s="105"/>
      <c r="R761" s="105"/>
      <c r="S761" s="111"/>
      <c r="U761" s="105"/>
      <c r="V761" s="105">
        <v>16</v>
      </c>
      <c r="W761" s="111">
        <f t="shared" si="208"/>
        <v>48</v>
      </c>
      <c r="Y761" s="105"/>
      <c r="Z761" s="105"/>
      <c r="AA761" s="111"/>
      <c r="AC761" s="105"/>
      <c r="AD761" s="105"/>
      <c r="AE761" s="105"/>
      <c r="AG761" s="105"/>
      <c r="AH761" s="105">
        <v>42</v>
      </c>
      <c r="AI761" s="105">
        <f t="shared" si="207"/>
        <v>882</v>
      </c>
    </row>
    <row r="762" spans="1:35" hidden="1" x14ac:dyDescent="0.2">
      <c r="A762" s="107"/>
      <c r="B762" s="105">
        <v>23</v>
      </c>
      <c r="D762" s="127"/>
      <c r="E762" s="111">
        <v>110</v>
      </c>
      <c r="F762" s="111">
        <f t="shared" si="209"/>
        <v>330</v>
      </c>
      <c r="H762" s="105" t="s">
        <v>20</v>
      </c>
      <c r="I762" s="111">
        <v>100</v>
      </c>
      <c r="J762" s="111">
        <f t="shared" ref="J762:J765" si="210">I762+J761</f>
        <v>100</v>
      </c>
      <c r="L762" s="105"/>
      <c r="M762" s="111"/>
      <c r="N762" s="128"/>
      <c r="Q762" s="105"/>
      <c r="R762" s="105"/>
      <c r="S762" s="111"/>
      <c r="U762" s="105"/>
      <c r="V762" s="105">
        <v>16</v>
      </c>
      <c r="W762" s="111">
        <f t="shared" si="208"/>
        <v>64</v>
      </c>
      <c r="Y762" s="105"/>
      <c r="Z762" s="105"/>
      <c r="AA762" s="111"/>
      <c r="AC762" s="105"/>
      <c r="AD762" s="105"/>
      <c r="AE762" s="111"/>
      <c r="AG762" s="105"/>
      <c r="AH762" s="105">
        <v>42</v>
      </c>
      <c r="AI762" s="105">
        <f t="shared" si="207"/>
        <v>924</v>
      </c>
    </row>
    <row r="763" spans="1:35" hidden="1" x14ac:dyDescent="0.2">
      <c r="A763" s="105"/>
      <c r="B763" s="105">
        <v>24</v>
      </c>
      <c r="D763" s="127"/>
      <c r="E763" s="111">
        <v>110</v>
      </c>
      <c r="F763" s="111">
        <f t="shared" si="209"/>
        <v>440</v>
      </c>
      <c r="H763" s="105"/>
      <c r="I763" s="111">
        <v>180</v>
      </c>
      <c r="J763" s="111">
        <f t="shared" si="210"/>
        <v>280</v>
      </c>
      <c r="L763" s="105"/>
      <c r="M763" s="111"/>
      <c r="N763" s="111"/>
      <c r="Q763" s="105"/>
      <c r="R763" s="105"/>
      <c r="S763" s="111"/>
      <c r="U763" s="105"/>
      <c r="V763" s="105">
        <v>16</v>
      </c>
      <c r="W763" s="111">
        <f t="shared" si="208"/>
        <v>80</v>
      </c>
      <c r="Y763" s="105"/>
      <c r="Z763" s="105"/>
      <c r="AA763" s="111"/>
      <c r="AC763" s="105"/>
      <c r="AD763" s="105"/>
      <c r="AE763" s="105"/>
      <c r="AG763" s="105"/>
      <c r="AH763" s="105">
        <v>42</v>
      </c>
      <c r="AI763" s="105">
        <f t="shared" si="207"/>
        <v>966</v>
      </c>
    </row>
    <row r="764" spans="1:35" ht="13.5" hidden="1" customHeight="1" x14ac:dyDescent="0.2">
      <c r="A764" s="105"/>
      <c r="B764" s="105">
        <v>25</v>
      </c>
      <c r="D764" s="127"/>
      <c r="E764" s="111"/>
      <c r="F764" s="111"/>
      <c r="H764" s="105"/>
      <c r="I764" s="111">
        <v>180</v>
      </c>
      <c r="J764" s="111">
        <f t="shared" si="210"/>
        <v>460</v>
      </c>
      <c r="L764" s="105"/>
      <c r="M764" s="111"/>
      <c r="N764" s="111"/>
      <c r="Q764" s="105"/>
      <c r="R764" s="105"/>
      <c r="S764" s="111"/>
      <c r="U764" s="105"/>
      <c r="V764" s="105">
        <v>16</v>
      </c>
      <c r="W764" s="111">
        <f t="shared" si="208"/>
        <v>96</v>
      </c>
      <c r="Y764" s="105"/>
      <c r="Z764" s="105"/>
      <c r="AA764" s="111"/>
      <c r="AC764" s="105"/>
      <c r="AD764" s="105"/>
      <c r="AE764" s="105"/>
      <c r="AG764" s="105"/>
      <c r="AH764" s="105">
        <v>42</v>
      </c>
      <c r="AI764" s="105">
        <f t="shared" si="207"/>
        <v>1008</v>
      </c>
    </row>
    <row r="765" spans="1:35" hidden="1" x14ac:dyDescent="0.2">
      <c r="A765" s="105"/>
      <c r="B765" s="105">
        <v>26</v>
      </c>
      <c r="D765" s="139"/>
      <c r="E765" s="144"/>
      <c r="F765" s="140"/>
      <c r="H765" s="105"/>
      <c r="I765" s="111">
        <v>110</v>
      </c>
      <c r="J765" s="128">
        <f t="shared" si="210"/>
        <v>570</v>
      </c>
      <c r="L765" s="127"/>
      <c r="M765" s="111"/>
      <c r="N765" s="128"/>
      <c r="Q765" s="105"/>
      <c r="R765" s="105"/>
      <c r="S765" s="111"/>
      <c r="U765" s="105"/>
      <c r="V765" s="105">
        <v>16</v>
      </c>
      <c r="W765" s="111">
        <f t="shared" si="208"/>
        <v>112</v>
      </c>
      <c r="Y765" s="105"/>
      <c r="Z765" s="105"/>
      <c r="AA765" s="111"/>
      <c r="AC765" s="105"/>
      <c r="AD765" s="105"/>
      <c r="AE765" s="111"/>
      <c r="AG765" s="105"/>
      <c r="AH765" s="105">
        <v>42</v>
      </c>
      <c r="AI765" s="105">
        <f t="shared" si="207"/>
        <v>1050</v>
      </c>
    </row>
    <row r="766" spans="1:35" hidden="1" x14ac:dyDescent="0.2">
      <c r="A766" s="105"/>
      <c r="B766" s="105">
        <v>27</v>
      </c>
      <c r="D766" s="139"/>
      <c r="E766" s="140"/>
      <c r="F766" s="140"/>
      <c r="H766" s="105"/>
      <c r="I766" s="111"/>
      <c r="J766" s="111"/>
      <c r="L766" s="105"/>
      <c r="M766" s="111"/>
      <c r="N766" s="111"/>
      <c r="Q766" s="105" t="s">
        <v>208</v>
      </c>
      <c r="R766" s="105">
        <v>40</v>
      </c>
      <c r="S766" s="111">
        <f t="shared" ref="S766:S769" si="211">R766+S765</f>
        <v>40</v>
      </c>
      <c r="U766" s="105"/>
      <c r="V766" s="105">
        <v>16</v>
      </c>
      <c r="W766" s="111">
        <f t="shared" si="208"/>
        <v>128</v>
      </c>
      <c r="Y766" s="105"/>
      <c r="Z766" s="105"/>
      <c r="AA766" s="111"/>
      <c r="AC766" s="105"/>
      <c r="AD766" s="105"/>
      <c r="AE766" s="111"/>
      <c r="AG766" s="105"/>
      <c r="AH766" s="105">
        <v>42</v>
      </c>
      <c r="AI766" s="105">
        <f>AH766+AI765</f>
        <v>1092</v>
      </c>
    </row>
    <row r="767" spans="1:35" hidden="1" x14ac:dyDescent="0.2">
      <c r="A767" s="107"/>
      <c r="B767" s="105">
        <v>28</v>
      </c>
      <c r="D767" s="139"/>
      <c r="E767" s="140"/>
      <c r="F767" s="140"/>
      <c r="H767" s="105"/>
      <c r="I767" s="111"/>
      <c r="J767" s="128"/>
      <c r="L767" s="105"/>
      <c r="M767" s="111"/>
      <c r="N767" s="111"/>
      <c r="Q767" s="105"/>
      <c r="R767" s="105">
        <v>40</v>
      </c>
      <c r="S767" s="111">
        <f t="shared" si="211"/>
        <v>80</v>
      </c>
      <c r="U767" s="105"/>
      <c r="V767" s="105">
        <v>16</v>
      </c>
      <c r="W767" s="111">
        <f t="shared" si="208"/>
        <v>144</v>
      </c>
      <c r="Y767" s="105"/>
      <c r="Z767" s="105"/>
      <c r="AA767" s="111"/>
      <c r="AC767" s="105"/>
      <c r="AD767" s="105"/>
      <c r="AE767" s="111"/>
      <c r="AG767" s="105"/>
      <c r="AH767" s="105">
        <v>42</v>
      </c>
      <c r="AI767" s="105">
        <f t="shared" ref="AI767:AI768" si="212">AH767+AI766</f>
        <v>1134</v>
      </c>
    </row>
    <row r="768" spans="1:35" hidden="1" x14ac:dyDescent="0.2">
      <c r="A768" s="105"/>
      <c r="B768" s="105">
        <v>29</v>
      </c>
      <c r="D768" s="139"/>
      <c r="E768" s="140"/>
      <c r="F768" s="140"/>
      <c r="H768" s="105" t="s">
        <v>63</v>
      </c>
      <c r="I768" s="111">
        <v>100</v>
      </c>
      <c r="J768" s="111">
        <f t="shared" ref="J768:J769" si="213">I768+J767</f>
        <v>100</v>
      </c>
      <c r="L768" s="105" t="s">
        <v>17</v>
      </c>
      <c r="M768" s="111">
        <v>100</v>
      </c>
      <c r="N768" s="111">
        <f t="shared" ref="N768:N769" si="214">M768+N767</f>
        <v>100</v>
      </c>
      <c r="Q768" s="105"/>
      <c r="R768" s="105">
        <v>40</v>
      </c>
      <c r="S768" s="111">
        <f t="shared" si="211"/>
        <v>120</v>
      </c>
      <c r="U768" s="105"/>
      <c r="V768" s="105">
        <v>16</v>
      </c>
      <c r="W768" s="111">
        <f t="shared" si="208"/>
        <v>160</v>
      </c>
      <c r="Y768" s="105"/>
      <c r="Z768" s="105"/>
      <c r="AA768" s="111"/>
      <c r="AC768" s="105"/>
      <c r="AD768" s="105"/>
      <c r="AE768" s="111"/>
      <c r="AG768" s="105"/>
      <c r="AH768" s="105">
        <v>42</v>
      </c>
      <c r="AI768" s="107">
        <f t="shared" si="212"/>
        <v>1176</v>
      </c>
    </row>
    <row r="769" spans="1:42" hidden="1" x14ac:dyDescent="0.2">
      <c r="A769" s="105"/>
      <c r="B769" s="105">
        <v>30</v>
      </c>
      <c r="D769" s="127"/>
      <c r="E769" s="111"/>
      <c r="F769" s="111"/>
      <c r="H769" s="105"/>
      <c r="I769" s="111">
        <v>180</v>
      </c>
      <c r="J769" s="111">
        <f t="shared" si="213"/>
        <v>280</v>
      </c>
      <c r="L769" s="105"/>
      <c r="M769" s="111">
        <v>400</v>
      </c>
      <c r="N769" s="111">
        <f t="shared" si="214"/>
        <v>500</v>
      </c>
      <c r="Q769" s="105"/>
      <c r="R769" s="105">
        <v>36</v>
      </c>
      <c r="S769" s="128">
        <f t="shared" si="211"/>
        <v>156</v>
      </c>
      <c r="U769" s="105"/>
      <c r="V769" s="105">
        <v>16</v>
      </c>
      <c r="W769" s="128">
        <f t="shared" si="208"/>
        <v>176</v>
      </c>
      <c r="Y769" s="105"/>
      <c r="Z769" s="105"/>
      <c r="AA769" s="111"/>
      <c r="AC769" s="105"/>
      <c r="AD769" s="105"/>
      <c r="AE769" s="128"/>
      <c r="AG769" s="105"/>
      <c r="AH769" s="105"/>
      <c r="AI769" s="105"/>
    </row>
    <row r="771" spans="1:42" ht="25.5" x14ac:dyDescent="0.2">
      <c r="A771" s="104" t="s">
        <v>295</v>
      </c>
      <c r="B771" s="105">
        <v>1</v>
      </c>
      <c r="D771" s="127" t="s">
        <v>296</v>
      </c>
      <c r="E771" s="111">
        <v>108</v>
      </c>
      <c r="F771" s="111">
        <f>E771</f>
        <v>108</v>
      </c>
      <c r="H771" s="105" t="s">
        <v>297</v>
      </c>
      <c r="I771" s="111">
        <v>120</v>
      </c>
      <c r="J771" s="128">
        <f t="shared" ref="J771" si="215">I771+J770</f>
        <v>120</v>
      </c>
      <c r="L771" s="105" t="s">
        <v>17</v>
      </c>
      <c r="M771" s="111">
        <v>400</v>
      </c>
      <c r="N771" s="111">
        <f t="shared" ref="N771:N773" si="216">M771+N770</f>
        <v>400</v>
      </c>
      <c r="Q771" s="105"/>
      <c r="R771" s="105"/>
      <c r="S771" s="111"/>
      <c r="U771" s="105"/>
      <c r="V771" s="105"/>
      <c r="W771" s="111"/>
      <c r="X771" s="124"/>
      <c r="Y771" s="105" t="s">
        <v>165</v>
      </c>
      <c r="Z771" s="105">
        <v>17</v>
      </c>
      <c r="AA771" s="111">
        <f t="shared" ref="AA771:AA782" si="217">Z771+AA770</f>
        <v>17</v>
      </c>
      <c r="AB771" s="124"/>
      <c r="AC771" s="105"/>
      <c r="AD771" s="105"/>
      <c r="AE771" s="105"/>
      <c r="AG771" s="105" t="s">
        <v>52</v>
      </c>
      <c r="AH771" s="105">
        <v>42</v>
      </c>
      <c r="AI771" s="105">
        <f t="shared" ref="AI771" si="218">AH771+AI770</f>
        <v>42</v>
      </c>
      <c r="AJ771" s="145"/>
      <c r="AK771" s="145"/>
      <c r="AL771" s="146" t="s">
        <v>298</v>
      </c>
      <c r="AM771" s="116" t="s">
        <v>52</v>
      </c>
      <c r="AN771" s="117">
        <f>SUM(AH771:AH799)</f>
        <v>462</v>
      </c>
      <c r="AO771" s="117">
        <f>SUM(AH771:AH799)</f>
        <v>462</v>
      </c>
      <c r="AP771" s="118">
        <f>SUM(AJ771:AJ795)</f>
        <v>360.28099999999995</v>
      </c>
    </row>
    <row r="772" spans="1:42" x14ac:dyDescent="0.2">
      <c r="A772" s="104"/>
      <c r="B772" s="105">
        <v>2</v>
      </c>
      <c r="D772" s="127"/>
      <c r="E772" s="111">
        <v>108</v>
      </c>
      <c r="F772" s="111">
        <f t="shared" ref="F772:F778" si="219">E772+F771</f>
        <v>216</v>
      </c>
      <c r="H772" s="105"/>
      <c r="I772" s="111"/>
      <c r="J772" s="128"/>
      <c r="K772" s="138"/>
      <c r="L772" s="105"/>
      <c r="M772" s="111">
        <v>400</v>
      </c>
      <c r="N772" s="111">
        <f t="shared" si="216"/>
        <v>800</v>
      </c>
      <c r="Q772" s="105"/>
      <c r="R772" s="105"/>
      <c r="S772" s="111"/>
      <c r="U772" s="105"/>
      <c r="V772" s="105"/>
      <c r="W772" s="111"/>
      <c r="X772" s="124"/>
      <c r="Y772" s="105"/>
      <c r="Z772" s="105">
        <v>17</v>
      </c>
      <c r="AA772" s="111">
        <f t="shared" si="217"/>
        <v>34</v>
      </c>
      <c r="AB772" s="124"/>
      <c r="AC772" s="105"/>
      <c r="AD772" s="105"/>
      <c r="AE772" s="105"/>
      <c r="AG772" s="105"/>
      <c r="AH772" s="105">
        <v>42</v>
      </c>
      <c r="AI772" s="105">
        <f>AH772+AI771</f>
        <v>84</v>
      </c>
      <c r="AJ772" s="147"/>
      <c r="AK772" s="147"/>
      <c r="AL772" s="146" t="s">
        <v>298</v>
      </c>
      <c r="AM772" s="116"/>
      <c r="AN772" s="117"/>
      <c r="AO772" s="117"/>
      <c r="AP772" s="118"/>
    </row>
    <row r="773" spans="1:42" x14ac:dyDescent="0.2">
      <c r="A773" s="111"/>
      <c r="B773" s="105">
        <v>3</v>
      </c>
      <c r="D773" s="127"/>
      <c r="E773" s="111">
        <v>108</v>
      </c>
      <c r="F773" s="111">
        <f t="shared" si="219"/>
        <v>324</v>
      </c>
      <c r="H773" s="105" t="s">
        <v>16</v>
      </c>
      <c r="I773" s="111">
        <v>100</v>
      </c>
      <c r="J773" s="111">
        <f t="shared" ref="J773:J775" si="220">I773+J772</f>
        <v>100</v>
      </c>
      <c r="K773" s="138"/>
      <c r="L773" s="105"/>
      <c r="M773" s="111">
        <v>400</v>
      </c>
      <c r="N773" s="128">
        <f t="shared" si="216"/>
        <v>1200</v>
      </c>
      <c r="Q773" s="105"/>
      <c r="R773" s="105"/>
      <c r="S773" s="111"/>
      <c r="U773" s="105"/>
      <c r="V773" s="105"/>
      <c r="W773" s="111"/>
      <c r="X773" s="124"/>
      <c r="Y773" s="105"/>
      <c r="Z773" s="105">
        <v>17</v>
      </c>
      <c r="AA773" s="111">
        <f t="shared" si="217"/>
        <v>51</v>
      </c>
      <c r="AB773" s="124"/>
      <c r="AC773" s="105"/>
      <c r="AD773" s="105"/>
      <c r="AE773" s="105"/>
      <c r="AG773" s="105"/>
      <c r="AH773" s="105">
        <v>42</v>
      </c>
      <c r="AI773" s="105">
        <f t="shared" ref="AI773:AI775" si="221">AH773+AI772</f>
        <v>126</v>
      </c>
      <c r="AJ773" s="147"/>
      <c r="AK773" s="147"/>
      <c r="AL773" s="146" t="s">
        <v>298</v>
      </c>
      <c r="AM773" s="116"/>
      <c r="AN773" s="117"/>
      <c r="AO773" s="117"/>
      <c r="AP773" s="118"/>
    </row>
    <row r="774" spans="1:42" x14ac:dyDescent="0.2">
      <c r="A774" s="112"/>
      <c r="B774" s="105">
        <v>4</v>
      </c>
      <c r="D774" s="127"/>
      <c r="E774" s="111">
        <v>108</v>
      </c>
      <c r="F774" s="111">
        <f t="shared" si="219"/>
        <v>432</v>
      </c>
      <c r="H774" s="105"/>
      <c r="I774" s="111">
        <v>140</v>
      </c>
      <c r="J774" s="111">
        <f t="shared" si="220"/>
        <v>240</v>
      </c>
      <c r="L774" s="105"/>
      <c r="M774" s="111"/>
      <c r="N774" s="111"/>
      <c r="Q774" s="105"/>
      <c r="R774" s="105"/>
      <c r="S774" s="128"/>
      <c r="U774" s="105"/>
      <c r="V774" s="105"/>
      <c r="W774" s="111"/>
      <c r="X774" s="124"/>
      <c r="Y774" s="105"/>
      <c r="Z774" s="105">
        <v>17</v>
      </c>
      <c r="AA774" s="111">
        <f t="shared" si="217"/>
        <v>68</v>
      </c>
      <c r="AB774" s="124"/>
      <c r="AC774" s="105"/>
      <c r="AD774" s="105"/>
      <c r="AE774" s="105"/>
      <c r="AG774" s="105"/>
      <c r="AH774" s="105">
        <v>42</v>
      </c>
      <c r="AI774" s="105">
        <f t="shared" si="221"/>
        <v>168</v>
      </c>
      <c r="AJ774" s="147"/>
      <c r="AK774" s="147"/>
      <c r="AL774" s="146" t="s">
        <v>298</v>
      </c>
      <c r="AM774" s="116"/>
      <c r="AN774" s="117"/>
      <c r="AO774" s="117"/>
      <c r="AP774" s="118"/>
    </row>
    <row r="775" spans="1:42" x14ac:dyDescent="0.2">
      <c r="A775" s="111"/>
      <c r="B775" s="105">
        <v>5</v>
      </c>
      <c r="D775" s="127"/>
      <c r="E775" s="111">
        <v>108</v>
      </c>
      <c r="F775" s="111">
        <f t="shared" si="219"/>
        <v>540</v>
      </c>
      <c r="H775" s="105"/>
      <c r="I775" s="111">
        <v>140</v>
      </c>
      <c r="J775" s="128">
        <f t="shared" si="220"/>
        <v>380</v>
      </c>
      <c r="L775" s="105"/>
      <c r="M775" s="111"/>
      <c r="N775" s="128"/>
      <c r="Q775" s="105"/>
      <c r="R775" s="105"/>
      <c r="S775" s="111"/>
      <c r="U775" s="105"/>
      <c r="V775" s="105"/>
      <c r="W775" s="111"/>
      <c r="X775" s="124"/>
      <c r="Y775" s="105"/>
      <c r="Z775" s="105">
        <v>17</v>
      </c>
      <c r="AA775" s="111">
        <f t="shared" si="217"/>
        <v>85</v>
      </c>
      <c r="AB775" s="124"/>
      <c r="AC775" s="105"/>
      <c r="AD775" s="105"/>
      <c r="AE775" s="105"/>
      <c r="AG775" s="105"/>
      <c r="AH775" s="105">
        <v>42</v>
      </c>
      <c r="AI775" s="105">
        <f t="shared" si="221"/>
        <v>210</v>
      </c>
      <c r="AJ775" s="147"/>
      <c r="AK775" s="147"/>
      <c r="AL775" s="146" t="s">
        <v>298</v>
      </c>
      <c r="AM775" s="116"/>
      <c r="AN775" s="117"/>
      <c r="AO775" s="117"/>
      <c r="AP775" s="118"/>
    </row>
    <row r="776" spans="1:42" x14ac:dyDescent="0.2">
      <c r="A776" s="111"/>
      <c r="B776" s="105">
        <v>6</v>
      </c>
      <c r="D776" s="127"/>
      <c r="E776" s="111">
        <v>108</v>
      </c>
      <c r="F776" s="111">
        <f t="shared" si="219"/>
        <v>648</v>
      </c>
      <c r="H776" s="127"/>
      <c r="I776" s="111"/>
      <c r="J776" s="111"/>
      <c r="K776" s="138"/>
      <c r="L776" s="105"/>
      <c r="M776" s="111"/>
      <c r="N776" s="128"/>
      <c r="Q776" s="105"/>
      <c r="R776" s="105"/>
      <c r="S776" s="111"/>
      <c r="U776" s="105"/>
      <c r="V776" s="105"/>
      <c r="W776" s="111"/>
      <c r="X776" s="124"/>
      <c r="Y776" s="105"/>
      <c r="Z776" s="105">
        <v>17</v>
      </c>
      <c r="AA776" s="111">
        <f t="shared" si="217"/>
        <v>102</v>
      </c>
      <c r="AB776" s="124"/>
      <c r="AC776" s="105"/>
      <c r="AD776" s="105"/>
      <c r="AE776" s="105"/>
      <c r="AG776" s="105"/>
      <c r="AH776" s="105"/>
      <c r="AI776" s="105"/>
      <c r="AJ776" s="147"/>
      <c r="AK776" s="147"/>
      <c r="AL776" s="146" t="s">
        <v>298</v>
      </c>
      <c r="AM776" s="116"/>
      <c r="AN776" s="117"/>
      <c r="AO776" s="117"/>
      <c r="AP776" s="146"/>
    </row>
    <row r="777" spans="1:42" x14ac:dyDescent="0.2">
      <c r="A777" s="111"/>
      <c r="B777" s="105">
        <v>7</v>
      </c>
      <c r="D777" s="127"/>
      <c r="E777" s="111">
        <v>108</v>
      </c>
      <c r="F777" s="111">
        <f t="shared" si="219"/>
        <v>756</v>
      </c>
      <c r="H777" s="127" t="s">
        <v>299</v>
      </c>
      <c r="I777" s="111">
        <v>100</v>
      </c>
      <c r="J777" s="111">
        <f t="shared" ref="J777:J778" si="222">I777+J776</f>
        <v>100</v>
      </c>
      <c r="L777" s="105"/>
      <c r="M777" s="111"/>
      <c r="N777" s="111"/>
      <c r="Q777" s="105"/>
      <c r="R777" s="105"/>
      <c r="S777" s="111"/>
      <c r="U777" s="105"/>
      <c r="V777" s="105"/>
      <c r="W777" s="111"/>
      <c r="X777" s="124"/>
      <c r="Y777" s="105"/>
      <c r="Z777" s="105">
        <v>17</v>
      </c>
      <c r="AA777" s="111">
        <f t="shared" si="217"/>
        <v>119</v>
      </c>
      <c r="AB777" s="124"/>
      <c r="AC777" s="105"/>
      <c r="AD777" s="105"/>
      <c r="AE777" s="105"/>
      <c r="AG777" s="105"/>
      <c r="AH777" s="105"/>
      <c r="AI777" s="105"/>
      <c r="AJ777" s="147"/>
      <c r="AK777" s="147"/>
      <c r="AL777" s="146" t="s">
        <v>298</v>
      </c>
      <c r="AM777" s="116" t="s">
        <v>31</v>
      </c>
      <c r="AN777" s="117">
        <f>SUM(AN771:AN776)</f>
        <v>462</v>
      </c>
      <c r="AO777" s="117">
        <f t="shared" ref="AO777:AP777" si="223">SUM(AO771:AO776)</f>
        <v>462</v>
      </c>
      <c r="AP777" s="117">
        <f t="shared" si="223"/>
        <v>360.28099999999995</v>
      </c>
    </row>
    <row r="778" spans="1:42" x14ac:dyDescent="0.2">
      <c r="A778" s="106"/>
      <c r="B778" s="105">
        <v>8</v>
      </c>
      <c r="D778" s="127"/>
      <c r="E778" s="111">
        <v>44</v>
      </c>
      <c r="F778" s="128">
        <f t="shared" si="219"/>
        <v>800</v>
      </c>
      <c r="H778" s="105"/>
      <c r="I778" s="111">
        <v>150</v>
      </c>
      <c r="J778" s="128">
        <f t="shared" si="222"/>
        <v>250</v>
      </c>
      <c r="L778" s="105"/>
      <c r="M778" s="111"/>
      <c r="N778" s="111"/>
      <c r="Q778" s="105"/>
      <c r="R778" s="105"/>
      <c r="S778" s="128"/>
      <c r="U778" s="105"/>
      <c r="V778" s="105"/>
      <c r="W778" s="111"/>
      <c r="Y778" s="105"/>
      <c r="Z778" s="105">
        <v>17</v>
      </c>
      <c r="AA778" s="111">
        <f t="shared" si="217"/>
        <v>136</v>
      </c>
      <c r="AC778" s="105"/>
      <c r="AD778" s="105"/>
      <c r="AE778" s="105"/>
      <c r="AG778" s="105"/>
      <c r="AH778" s="105"/>
      <c r="AI778" s="105"/>
      <c r="AJ778" s="147"/>
      <c r="AK778" s="147"/>
      <c r="AL778" s="146" t="s">
        <v>298</v>
      </c>
      <c r="AM778" s="148"/>
      <c r="AN778" s="148"/>
      <c r="AO778" s="148"/>
    </row>
    <row r="779" spans="1:42" x14ac:dyDescent="0.2">
      <c r="A779" s="105"/>
      <c r="B779" s="105">
        <v>9</v>
      </c>
      <c r="D779" s="127" t="s">
        <v>208</v>
      </c>
      <c r="E779" s="111">
        <v>100.8</v>
      </c>
      <c r="F779" s="111">
        <f>E779</f>
        <v>100.8</v>
      </c>
      <c r="H779" s="105"/>
      <c r="I779" s="111"/>
      <c r="J779" s="128"/>
      <c r="L779" s="127"/>
      <c r="M779" s="111"/>
      <c r="N779" s="111"/>
      <c r="Q779" s="105" t="s">
        <v>208</v>
      </c>
      <c r="R779" s="105">
        <v>40</v>
      </c>
      <c r="S779" s="111">
        <f t="shared" ref="S779:S784" si="224">R779+S778</f>
        <v>40</v>
      </c>
      <c r="U779" s="105" t="s">
        <v>208</v>
      </c>
      <c r="V779" s="105">
        <v>16</v>
      </c>
      <c r="W779" s="111">
        <f t="shared" ref="W779:W794" si="225">V779+W778</f>
        <v>16</v>
      </c>
      <c r="Y779" s="105"/>
      <c r="Z779" s="105">
        <v>17</v>
      </c>
      <c r="AA779" s="111">
        <f t="shared" si="217"/>
        <v>153</v>
      </c>
      <c r="AC779" s="105"/>
      <c r="AD779" s="105"/>
      <c r="AE779" s="107"/>
      <c r="AG779" s="105"/>
      <c r="AH779" s="105"/>
      <c r="AI779" s="105"/>
      <c r="AJ779" s="147"/>
      <c r="AK779" s="147"/>
      <c r="AL779" s="146" t="s">
        <v>298</v>
      </c>
      <c r="AM779" s="148"/>
      <c r="AN779" s="148"/>
      <c r="AO779" s="148"/>
    </row>
    <row r="780" spans="1:42" x14ac:dyDescent="0.2">
      <c r="A780" s="105"/>
      <c r="B780" s="105">
        <v>10</v>
      </c>
      <c r="D780" s="127"/>
      <c r="E780" s="111">
        <v>100.8</v>
      </c>
      <c r="F780" s="111">
        <f t="shared" ref="F780:F783" si="226">E780+F779</f>
        <v>201.6</v>
      </c>
      <c r="H780" s="105" t="s">
        <v>16</v>
      </c>
      <c r="I780" s="111">
        <v>100</v>
      </c>
      <c r="J780" s="111">
        <f t="shared" ref="J780:J783" si="227">I780+J779</f>
        <v>100</v>
      </c>
      <c r="L780" s="127"/>
      <c r="M780" s="111"/>
      <c r="N780" s="111"/>
      <c r="Q780" s="105"/>
      <c r="R780" s="105">
        <v>40</v>
      </c>
      <c r="S780" s="111">
        <f t="shared" si="224"/>
        <v>80</v>
      </c>
      <c r="U780" s="105"/>
      <c r="V780" s="105">
        <v>16</v>
      </c>
      <c r="W780" s="111">
        <f t="shared" si="225"/>
        <v>32</v>
      </c>
      <c r="Y780" s="105"/>
      <c r="Z780" s="105">
        <v>17</v>
      </c>
      <c r="AA780" s="111">
        <f t="shared" si="217"/>
        <v>170</v>
      </c>
      <c r="AC780" s="105" t="s">
        <v>217</v>
      </c>
      <c r="AD780" s="105">
        <v>50</v>
      </c>
      <c r="AE780" s="111">
        <f t="shared" ref="AE780:AE784" si="228">AD780+AE779</f>
        <v>50</v>
      </c>
      <c r="AG780" s="105"/>
      <c r="AH780" s="105"/>
      <c r="AI780" s="105"/>
      <c r="AJ780" s="147"/>
      <c r="AK780" s="147"/>
      <c r="AL780" s="146" t="s">
        <v>298</v>
      </c>
      <c r="AM780" s="148"/>
      <c r="AN780" s="148"/>
      <c r="AO780" s="148"/>
    </row>
    <row r="781" spans="1:42" x14ac:dyDescent="0.2">
      <c r="A781" s="105"/>
      <c r="B781" s="105">
        <v>11</v>
      </c>
      <c r="D781" s="127"/>
      <c r="E781" s="111">
        <v>100.8</v>
      </c>
      <c r="F781" s="111">
        <f t="shared" si="226"/>
        <v>302.39999999999998</v>
      </c>
      <c r="H781" s="105"/>
      <c r="I781" s="111">
        <v>140</v>
      </c>
      <c r="J781" s="111">
        <f t="shared" si="227"/>
        <v>240</v>
      </c>
      <c r="K781" s="138"/>
      <c r="L781" s="127"/>
      <c r="M781" s="111"/>
      <c r="N781" s="128"/>
      <c r="Q781" s="105"/>
      <c r="R781" s="105">
        <v>40</v>
      </c>
      <c r="S781" s="111">
        <f t="shared" si="224"/>
        <v>120</v>
      </c>
      <c r="U781" s="105"/>
      <c r="V781" s="105">
        <v>16</v>
      </c>
      <c r="W781" s="111">
        <f t="shared" si="225"/>
        <v>48</v>
      </c>
      <c r="Y781" s="105"/>
      <c r="Z781" s="105">
        <v>17</v>
      </c>
      <c r="AA781" s="111">
        <f t="shared" si="217"/>
        <v>187</v>
      </c>
      <c r="AC781" s="105"/>
      <c r="AD781" s="105">
        <v>50</v>
      </c>
      <c r="AE781" s="111">
        <f t="shared" si="228"/>
        <v>100</v>
      </c>
      <c r="AG781" s="105"/>
      <c r="AH781" s="105"/>
      <c r="AI781" s="105"/>
      <c r="AJ781" s="147"/>
      <c r="AK781" s="147"/>
      <c r="AL781" s="146" t="s">
        <v>298</v>
      </c>
      <c r="AM781" s="148"/>
      <c r="AN781" s="148"/>
      <c r="AO781" s="148"/>
    </row>
    <row r="782" spans="1:42" ht="25.5" x14ac:dyDescent="0.2">
      <c r="A782" s="105"/>
      <c r="B782" s="105">
        <v>12</v>
      </c>
      <c r="D782" s="127"/>
      <c r="E782" s="111">
        <v>100.8</v>
      </c>
      <c r="F782" s="111">
        <f t="shared" si="226"/>
        <v>403.2</v>
      </c>
      <c r="H782" s="105"/>
      <c r="I782" s="111">
        <v>140</v>
      </c>
      <c r="J782" s="111">
        <f t="shared" si="227"/>
        <v>380</v>
      </c>
      <c r="K782" s="138"/>
      <c r="L782" s="105"/>
      <c r="M782" s="111"/>
      <c r="N782" s="111"/>
      <c r="Q782" s="105"/>
      <c r="R782" s="105">
        <v>40</v>
      </c>
      <c r="S782" s="111">
        <f t="shared" si="224"/>
        <v>160</v>
      </c>
      <c r="U782" s="105"/>
      <c r="V782" s="105">
        <v>16</v>
      </c>
      <c r="W782" s="111">
        <f t="shared" si="225"/>
        <v>64</v>
      </c>
      <c r="Y782" s="105"/>
      <c r="Z782" s="105">
        <v>17</v>
      </c>
      <c r="AA782" s="111">
        <f t="shared" si="217"/>
        <v>204</v>
      </c>
      <c r="AC782" s="105"/>
      <c r="AD782" s="105">
        <v>50</v>
      </c>
      <c r="AE782" s="111">
        <f t="shared" si="228"/>
        <v>150</v>
      </c>
      <c r="AG782" s="105"/>
      <c r="AH782" s="105"/>
      <c r="AI782" s="105"/>
      <c r="AJ782" s="113">
        <v>11.554</v>
      </c>
      <c r="AK782" s="149"/>
      <c r="AL782" s="150" t="s">
        <v>300</v>
      </c>
      <c r="AM782" s="148"/>
      <c r="AN782" s="148"/>
      <c r="AO782" s="148"/>
    </row>
    <row r="783" spans="1:42" ht="15" x14ac:dyDescent="0.2">
      <c r="A783" s="105"/>
      <c r="B783" s="105">
        <v>13</v>
      </c>
      <c r="D783" s="127"/>
      <c r="E783" s="111">
        <v>100.8</v>
      </c>
      <c r="F783" s="128">
        <f t="shared" si="226"/>
        <v>504</v>
      </c>
      <c r="H783" s="105"/>
      <c r="I783" s="111">
        <v>100</v>
      </c>
      <c r="J783" s="128">
        <f t="shared" si="227"/>
        <v>480</v>
      </c>
      <c r="L783" s="105" t="s">
        <v>63</v>
      </c>
      <c r="M783" s="111">
        <v>100</v>
      </c>
      <c r="N783" s="111">
        <f t="shared" ref="N783:N786" si="229">M783+N782</f>
        <v>100</v>
      </c>
      <c r="Q783" s="105"/>
      <c r="R783" s="105">
        <v>40</v>
      </c>
      <c r="S783" s="111">
        <f t="shared" si="224"/>
        <v>200</v>
      </c>
      <c r="U783" s="105"/>
      <c r="V783" s="105">
        <v>16</v>
      </c>
      <c r="W783" s="111">
        <f t="shared" si="225"/>
        <v>80</v>
      </c>
      <c r="Y783" s="105"/>
      <c r="Z783" s="105"/>
      <c r="AA783" s="111"/>
      <c r="AC783" s="105"/>
      <c r="AD783" s="105">
        <v>50</v>
      </c>
      <c r="AE783" s="111">
        <f t="shared" si="228"/>
        <v>200</v>
      </c>
      <c r="AG783" s="105"/>
      <c r="AH783" s="105"/>
      <c r="AI783" s="105"/>
      <c r="AJ783" s="113">
        <v>36.909999999999997</v>
      </c>
      <c r="AK783" s="151"/>
      <c r="AL783" s="150"/>
      <c r="AM783" s="148"/>
      <c r="AN783" s="148"/>
      <c r="AO783" s="148"/>
    </row>
    <row r="784" spans="1:42" ht="15" x14ac:dyDescent="0.2">
      <c r="A784" s="105"/>
      <c r="B784" s="105">
        <v>14</v>
      </c>
      <c r="D784" s="127"/>
      <c r="E784" s="111"/>
      <c r="F784" s="111"/>
      <c r="H784" s="127"/>
      <c r="I784" s="111"/>
      <c r="J784" s="111"/>
      <c r="L784" s="105"/>
      <c r="M784" s="111">
        <v>300</v>
      </c>
      <c r="N784" s="111">
        <f t="shared" si="229"/>
        <v>400</v>
      </c>
      <c r="O784" s="111">
        <v>401</v>
      </c>
      <c r="Q784" s="105"/>
      <c r="R784" s="105">
        <v>40</v>
      </c>
      <c r="S784" s="111">
        <f t="shared" si="224"/>
        <v>240</v>
      </c>
      <c r="U784" s="105"/>
      <c r="V784" s="105">
        <v>16</v>
      </c>
      <c r="W784" s="111">
        <f t="shared" si="225"/>
        <v>96</v>
      </c>
      <c r="Y784" s="105"/>
      <c r="Z784" s="105"/>
      <c r="AA784" s="111"/>
      <c r="AC784" s="105"/>
      <c r="AD784" s="105">
        <v>20</v>
      </c>
      <c r="AE784" s="128">
        <f t="shared" si="228"/>
        <v>220</v>
      </c>
      <c r="AG784" s="105"/>
      <c r="AH784" s="105"/>
      <c r="AI784" s="105"/>
      <c r="AJ784" s="113">
        <v>40.345999999999997</v>
      </c>
      <c r="AK784" s="151"/>
      <c r="AL784" s="150"/>
      <c r="AM784" s="148"/>
      <c r="AN784" s="148"/>
      <c r="AO784" s="148"/>
    </row>
    <row r="785" spans="1:41" ht="15" x14ac:dyDescent="0.2">
      <c r="A785" s="105"/>
      <c r="B785" s="105">
        <v>15</v>
      </c>
      <c r="D785" s="127" t="s">
        <v>301</v>
      </c>
      <c r="E785" s="111">
        <v>77</v>
      </c>
      <c r="F785" s="111">
        <f>E785</f>
        <v>77</v>
      </c>
      <c r="H785" s="105" t="s">
        <v>302</v>
      </c>
      <c r="I785" s="111">
        <v>100</v>
      </c>
      <c r="J785" s="111">
        <f t="shared" ref="J785:J787" si="230">I785+J784</f>
        <v>100</v>
      </c>
      <c r="L785" s="105"/>
      <c r="M785" s="105">
        <v>300</v>
      </c>
      <c r="N785" s="111">
        <f t="shared" si="229"/>
        <v>700</v>
      </c>
      <c r="O785" s="111">
        <v>402</v>
      </c>
      <c r="Q785" s="105"/>
      <c r="R785" s="105"/>
      <c r="S785" s="111"/>
      <c r="U785" s="105"/>
      <c r="V785" s="105">
        <v>16</v>
      </c>
      <c r="W785" s="111">
        <f t="shared" si="225"/>
        <v>112</v>
      </c>
      <c r="Y785" s="105"/>
      <c r="Z785" s="105"/>
      <c r="AA785" s="111"/>
      <c r="AC785" s="105"/>
      <c r="AD785" s="105"/>
      <c r="AE785" s="128"/>
      <c r="AG785" s="105"/>
      <c r="AH785" s="105"/>
      <c r="AI785" s="105"/>
      <c r="AJ785" s="113">
        <v>43.15</v>
      </c>
      <c r="AK785" s="151"/>
      <c r="AL785" s="150"/>
      <c r="AM785" s="148"/>
      <c r="AN785" s="148"/>
      <c r="AO785" s="148"/>
    </row>
    <row r="786" spans="1:41" ht="24" customHeight="1" x14ac:dyDescent="0.2">
      <c r="A786" s="105"/>
      <c r="B786" s="105">
        <v>16</v>
      </c>
      <c r="D786" s="127"/>
      <c r="E786" s="111">
        <v>77</v>
      </c>
      <c r="F786" s="111">
        <f t="shared" ref="F786:F787" si="231">E786+F785</f>
        <v>154</v>
      </c>
      <c r="H786" s="105"/>
      <c r="I786" s="111">
        <v>140</v>
      </c>
      <c r="J786" s="111">
        <f t="shared" si="230"/>
        <v>240</v>
      </c>
      <c r="L786" s="105"/>
      <c r="M786" s="105">
        <v>300</v>
      </c>
      <c r="N786" s="128">
        <f t="shared" si="229"/>
        <v>1000</v>
      </c>
      <c r="Q786" s="105" t="s">
        <v>42</v>
      </c>
      <c r="R786" s="105">
        <v>40</v>
      </c>
      <c r="S786" s="111">
        <f t="shared" ref="S786:S792" si="232">R786+S785</f>
        <v>40</v>
      </c>
      <c r="U786" s="105"/>
      <c r="V786" s="105">
        <v>16</v>
      </c>
      <c r="W786" s="111">
        <f t="shared" si="225"/>
        <v>128</v>
      </c>
      <c r="Y786" s="105"/>
      <c r="Z786" s="105"/>
      <c r="AA786" s="111"/>
      <c r="AC786" s="105"/>
      <c r="AD786" s="105"/>
      <c r="AE786" s="128"/>
      <c r="AG786" s="105"/>
      <c r="AH786" s="105"/>
      <c r="AI786" s="105"/>
      <c r="AJ786" s="113">
        <v>33.799999999999997</v>
      </c>
      <c r="AK786" s="147"/>
      <c r="AL786" s="231" t="s">
        <v>303</v>
      </c>
      <c r="AM786" s="148"/>
      <c r="AN786" s="148"/>
      <c r="AO786" s="148"/>
    </row>
    <row r="787" spans="1:41" ht="15" x14ac:dyDescent="0.2">
      <c r="A787" s="105"/>
      <c r="B787" s="105">
        <v>17</v>
      </c>
      <c r="D787" s="127"/>
      <c r="E787" s="111">
        <v>36</v>
      </c>
      <c r="F787" s="128">
        <f t="shared" si="231"/>
        <v>190</v>
      </c>
      <c r="H787" s="105"/>
      <c r="I787" s="111">
        <v>60</v>
      </c>
      <c r="J787" s="128">
        <f t="shared" si="230"/>
        <v>300</v>
      </c>
      <c r="L787" s="105"/>
      <c r="M787" s="111"/>
      <c r="N787" s="111"/>
      <c r="Q787" s="142" t="s">
        <v>304</v>
      </c>
      <c r="R787" s="105">
        <v>40</v>
      </c>
      <c r="S787" s="111">
        <f t="shared" si="232"/>
        <v>80</v>
      </c>
      <c r="U787" s="105"/>
      <c r="V787" s="105">
        <v>16</v>
      </c>
      <c r="W787" s="111">
        <f t="shared" si="225"/>
        <v>144</v>
      </c>
      <c r="Y787" s="105"/>
      <c r="Z787" s="105"/>
      <c r="AA787" s="111"/>
      <c r="AC787" s="105"/>
      <c r="AD787" s="105"/>
      <c r="AE787" s="105"/>
      <c r="AG787" s="105"/>
      <c r="AH787" s="105"/>
      <c r="AI787" s="105"/>
      <c r="AJ787" s="113">
        <v>38.677999999999997</v>
      </c>
      <c r="AK787" s="147"/>
      <c r="AL787" s="233"/>
      <c r="AM787" s="148"/>
      <c r="AN787" s="148"/>
      <c r="AO787" s="148"/>
    </row>
    <row r="788" spans="1:41" ht="15" x14ac:dyDescent="0.2">
      <c r="A788" s="105"/>
      <c r="B788" s="105">
        <v>18</v>
      </c>
      <c r="D788" s="127" t="s">
        <v>305</v>
      </c>
      <c r="E788" s="111">
        <v>77</v>
      </c>
      <c r="F788" s="111">
        <f>E788</f>
        <v>77</v>
      </c>
      <c r="H788" s="105"/>
      <c r="I788" s="111"/>
      <c r="J788" s="111"/>
      <c r="L788" s="105"/>
      <c r="M788" s="111"/>
      <c r="N788" s="111"/>
      <c r="Q788" s="142" t="s">
        <v>306</v>
      </c>
      <c r="R788" s="105">
        <v>40</v>
      </c>
      <c r="S788" s="111">
        <f t="shared" si="232"/>
        <v>120</v>
      </c>
      <c r="U788" s="105"/>
      <c r="V788" s="105">
        <v>16</v>
      </c>
      <c r="W788" s="111">
        <f t="shared" si="225"/>
        <v>160</v>
      </c>
      <c r="Y788" s="105"/>
      <c r="Z788" s="105"/>
      <c r="AA788" s="111"/>
      <c r="AC788" s="105"/>
      <c r="AD788" s="105"/>
      <c r="AE788" s="105"/>
      <c r="AG788" s="105"/>
      <c r="AH788" s="105"/>
      <c r="AI788" s="105"/>
      <c r="AJ788" s="113">
        <v>43.63</v>
      </c>
      <c r="AK788" s="147"/>
      <c r="AL788" s="146"/>
      <c r="AM788" s="148"/>
      <c r="AN788" s="148"/>
      <c r="AO788" s="148"/>
    </row>
    <row r="789" spans="1:41" ht="15" x14ac:dyDescent="0.2">
      <c r="A789" s="105"/>
      <c r="B789" s="105">
        <v>19</v>
      </c>
      <c r="D789" s="127"/>
      <c r="E789" s="111">
        <v>77</v>
      </c>
      <c r="F789" s="111">
        <f t="shared" ref="F789:F790" si="233">E789+F788</f>
        <v>154</v>
      </c>
      <c r="H789" s="105"/>
      <c r="I789" s="111"/>
      <c r="J789" s="111"/>
      <c r="L789" s="105"/>
      <c r="M789" s="111"/>
      <c r="N789" s="128"/>
      <c r="Q789" s="105"/>
      <c r="R789" s="105">
        <v>40</v>
      </c>
      <c r="S789" s="111">
        <f t="shared" si="232"/>
        <v>160</v>
      </c>
      <c r="U789" s="105"/>
      <c r="V789" s="105">
        <v>16</v>
      </c>
      <c r="W789" s="111">
        <f t="shared" si="225"/>
        <v>176</v>
      </c>
      <c r="Y789" s="105"/>
      <c r="Z789" s="105"/>
      <c r="AA789" s="111"/>
      <c r="AC789" s="105"/>
      <c r="AD789" s="105"/>
      <c r="AE789" s="105"/>
      <c r="AG789" s="105"/>
      <c r="AH789" s="105"/>
      <c r="AI789" s="105"/>
      <c r="AJ789" s="113">
        <v>46.192999999999998</v>
      </c>
      <c r="AK789" s="147"/>
      <c r="AL789" s="146"/>
      <c r="AM789" s="148"/>
      <c r="AN789" s="148"/>
      <c r="AO789" s="148"/>
    </row>
    <row r="790" spans="1:41" ht="15" x14ac:dyDescent="0.2">
      <c r="A790" s="105"/>
      <c r="B790" s="105">
        <v>20</v>
      </c>
      <c r="D790" s="127"/>
      <c r="E790" s="111">
        <v>77</v>
      </c>
      <c r="F790" s="128">
        <f t="shared" si="233"/>
        <v>231</v>
      </c>
      <c r="H790" s="105"/>
      <c r="I790" s="111"/>
      <c r="J790" s="111"/>
      <c r="L790" s="105"/>
      <c r="M790" s="111"/>
      <c r="N790" s="111"/>
      <c r="Q790" s="105"/>
      <c r="R790" s="105">
        <v>40</v>
      </c>
      <c r="S790" s="111">
        <f t="shared" si="232"/>
        <v>200</v>
      </c>
      <c r="U790" s="105"/>
      <c r="V790" s="105">
        <v>16</v>
      </c>
      <c r="W790" s="111">
        <f t="shared" si="225"/>
        <v>192</v>
      </c>
      <c r="Y790" s="105"/>
      <c r="Z790" s="105"/>
      <c r="AA790" s="111"/>
      <c r="AC790" s="105"/>
      <c r="AD790" s="105"/>
      <c r="AE790" s="105"/>
      <c r="AG790" s="105"/>
      <c r="AH790" s="105"/>
      <c r="AI790" s="105"/>
      <c r="AJ790" s="113">
        <v>37.799999999999997</v>
      </c>
      <c r="AK790" s="147"/>
      <c r="AL790" s="146" t="s">
        <v>307</v>
      </c>
      <c r="AM790" s="148"/>
      <c r="AN790" s="148"/>
      <c r="AO790" s="148"/>
    </row>
    <row r="791" spans="1:41" ht="15" x14ac:dyDescent="0.2">
      <c r="A791" s="105"/>
      <c r="B791" s="105">
        <v>21</v>
      </c>
      <c r="D791" s="127"/>
      <c r="E791" s="111"/>
      <c r="F791" s="111"/>
      <c r="H791" s="127"/>
      <c r="I791" s="111"/>
      <c r="J791" s="111"/>
      <c r="L791" s="105"/>
      <c r="M791" s="111"/>
      <c r="N791" s="111"/>
      <c r="Q791" s="105"/>
      <c r="R791" s="105">
        <v>40</v>
      </c>
      <c r="S791" s="111">
        <f t="shared" si="232"/>
        <v>240</v>
      </c>
      <c r="U791" s="105"/>
      <c r="V791" s="105">
        <v>16</v>
      </c>
      <c r="W791" s="111">
        <f t="shared" si="225"/>
        <v>208</v>
      </c>
      <c r="Y791" s="105"/>
      <c r="Z791" s="105"/>
      <c r="AA791" s="111"/>
      <c r="AC791" s="105"/>
      <c r="AD791" s="105"/>
      <c r="AE791" s="105"/>
      <c r="AG791" s="105" t="s">
        <v>52</v>
      </c>
      <c r="AH791" s="105">
        <v>42</v>
      </c>
      <c r="AI791" s="105">
        <f t="shared" ref="AI791:AI796" si="234">AH791+AI790</f>
        <v>42</v>
      </c>
      <c r="AJ791" s="113">
        <v>28.22</v>
      </c>
      <c r="AK791" s="147"/>
      <c r="AL791" s="146" t="s">
        <v>298</v>
      </c>
      <c r="AM791" s="148"/>
      <c r="AN791" s="148"/>
      <c r="AO791" s="148"/>
    </row>
    <row r="792" spans="1:41" x14ac:dyDescent="0.2">
      <c r="A792" s="105"/>
      <c r="B792" s="105">
        <v>22</v>
      </c>
      <c r="D792" s="127" t="s">
        <v>308</v>
      </c>
      <c r="E792" s="111">
        <v>23</v>
      </c>
      <c r="F792" s="111">
        <f t="shared" ref="F792:F793" si="235">E792+F791</f>
        <v>23</v>
      </c>
      <c r="H792" s="127"/>
      <c r="I792" s="111"/>
      <c r="J792" s="111"/>
      <c r="L792" s="105"/>
      <c r="M792" s="111"/>
      <c r="N792" s="111"/>
      <c r="Q792" s="105"/>
      <c r="R792" s="105">
        <v>40</v>
      </c>
      <c r="S792" s="111">
        <f t="shared" si="232"/>
        <v>280</v>
      </c>
      <c r="U792" s="105"/>
      <c r="V792" s="105">
        <v>16</v>
      </c>
      <c r="W792" s="111">
        <f t="shared" si="225"/>
        <v>224</v>
      </c>
      <c r="Y792" s="105"/>
      <c r="Z792" s="105"/>
      <c r="AA792" s="111"/>
      <c r="AC792" s="105"/>
      <c r="AD792" s="105"/>
      <c r="AE792" s="105"/>
      <c r="AG792" s="105"/>
      <c r="AH792" s="105">
        <v>42</v>
      </c>
      <c r="AI792" s="105">
        <f t="shared" si="234"/>
        <v>84</v>
      </c>
      <c r="AJ792" s="147"/>
      <c r="AK792" s="147"/>
      <c r="AL792" s="146" t="s">
        <v>298</v>
      </c>
      <c r="AM792" s="148"/>
      <c r="AN792" s="148"/>
      <c r="AO792" s="148"/>
    </row>
    <row r="793" spans="1:41" x14ac:dyDescent="0.2">
      <c r="A793" s="107"/>
      <c r="B793" s="105">
        <v>23</v>
      </c>
      <c r="D793" s="127"/>
      <c r="E793" s="111">
        <v>77</v>
      </c>
      <c r="F793" s="128">
        <f t="shared" si="235"/>
        <v>100</v>
      </c>
      <c r="H793" s="127"/>
      <c r="I793" s="111"/>
      <c r="J793" s="128"/>
      <c r="L793" s="105"/>
      <c r="M793" s="111"/>
      <c r="N793" s="128"/>
      <c r="Q793" s="105"/>
      <c r="R793" s="105"/>
      <c r="S793" s="111"/>
      <c r="U793" s="105"/>
      <c r="V793" s="105">
        <v>16</v>
      </c>
      <c r="W793" s="111">
        <f t="shared" si="225"/>
        <v>240</v>
      </c>
      <c r="Y793" s="105"/>
      <c r="Z793" s="105"/>
      <c r="AA793" s="111"/>
      <c r="AC793" s="105"/>
      <c r="AD793" s="105"/>
      <c r="AE793" s="111"/>
      <c r="AG793" s="105"/>
      <c r="AH793" s="105">
        <v>42</v>
      </c>
      <c r="AI793" s="105">
        <f t="shared" si="234"/>
        <v>126</v>
      </c>
      <c r="AJ793" s="147"/>
      <c r="AK793" s="147"/>
      <c r="AL793" s="146" t="s">
        <v>298</v>
      </c>
      <c r="AM793" s="148"/>
      <c r="AN793" s="148"/>
      <c r="AO793" s="148"/>
    </row>
    <row r="794" spans="1:41" x14ac:dyDescent="0.2">
      <c r="A794" s="105"/>
      <c r="B794" s="105">
        <v>24</v>
      </c>
      <c r="D794" s="127" t="s">
        <v>309</v>
      </c>
      <c r="E794" s="111">
        <v>20</v>
      </c>
      <c r="F794" s="111">
        <f>E794</f>
        <v>20</v>
      </c>
      <c r="H794" s="127"/>
      <c r="I794" s="111"/>
      <c r="J794" s="111"/>
      <c r="L794" s="105"/>
      <c r="M794" s="111"/>
      <c r="N794" s="111"/>
      <c r="Q794" s="105"/>
      <c r="R794" s="105"/>
      <c r="S794" s="111"/>
      <c r="U794" s="105"/>
      <c r="V794" s="105">
        <v>16</v>
      </c>
      <c r="W794" s="111">
        <f t="shared" si="225"/>
        <v>256</v>
      </c>
      <c r="Y794" s="105" t="s">
        <v>165</v>
      </c>
      <c r="Z794" s="105">
        <v>17</v>
      </c>
      <c r="AA794" s="111">
        <f t="shared" ref="AA794:AA801" si="236">Z794+AA793</f>
        <v>17</v>
      </c>
      <c r="AC794" s="105"/>
      <c r="AD794" s="105"/>
      <c r="AE794" s="105"/>
      <c r="AG794" s="105"/>
      <c r="AH794" s="105">
        <v>42</v>
      </c>
      <c r="AI794" s="105">
        <f t="shared" si="234"/>
        <v>168</v>
      </c>
      <c r="AJ794" s="147"/>
      <c r="AK794" s="147"/>
      <c r="AL794" s="146" t="s">
        <v>298</v>
      </c>
      <c r="AM794" s="148"/>
      <c r="AN794" s="148"/>
      <c r="AO794" s="148"/>
    </row>
    <row r="795" spans="1:41" x14ac:dyDescent="0.2">
      <c r="A795" s="105"/>
      <c r="B795" s="105">
        <v>25</v>
      </c>
      <c r="D795" s="127"/>
      <c r="E795" s="111">
        <v>90</v>
      </c>
      <c r="F795" s="128">
        <f t="shared" ref="F795" si="237">E795+F794</f>
        <v>110</v>
      </c>
      <c r="H795" s="127"/>
      <c r="I795" s="111"/>
      <c r="J795" s="111"/>
      <c r="L795" s="105"/>
      <c r="M795" s="111"/>
      <c r="N795" s="111"/>
      <c r="Q795" s="105"/>
      <c r="R795" s="105"/>
      <c r="S795" s="111"/>
      <c r="U795" s="105"/>
      <c r="V795" s="105"/>
      <c r="W795" s="111"/>
      <c r="Y795" s="105"/>
      <c r="Z795" s="105">
        <v>17</v>
      </c>
      <c r="AA795" s="111">
        <f t="shared" si="236"/>
        <v>34</v>
      </c>
      <c r="AC795" s="105"/>
      <c r="AD795" s="105"/>
      <c r="AE795" s="105"/>
      <c r="AG795" s="105"/>
      <c r="AH795" s="105">
        <v>42</v>
      </c>
      <c r="AI795" s="105">
        <f t="shared" si="234"/>
        <v>210</v>
      </c>
      <c r="AJ795" s="147"/>
      <c r="AK795" s="147"/>
      <c r="AL795" s="146" t="s">
        <v>298</v>
      </c>
      <c r="AM795" s="148"/>
      <c r="AN795" s="148"/>
      <c r="AO795" s="148"/>
    </row>
    <row r="796" spans="1:41" x14ac:dyDescent="0.2">
      <c r="A796" s="105"/>
      <c r="B796" s="105">
        <v>26</v>
      </c>
      <c r="D796" s="127"/>
      <c r="E796" s="111"/>
      <c r="F796" s="128"/>
      <c r="H796" s="127"/>
      <c r="I796" s="111"/>
      <c r="J796" s="128"/>
      <c r="L796" s="127"/>
      <c r="M796" s="111"/>
      <c r="N796" s="128"/>
      <c r="Q796" s="105"/>
      <c r="R796" s="105"/>
      <c r="S796" s="111"/>
      <c r="U796" s="105"/>
      <c r="V796" s="105"/>
      <c r="W796" s="111"/>
      <c r="Y796" s="105"/>
      <c r="Z796" s="105">
        <v>17</v>
      </c>
      <c r="AA796" s="111">
        <f t="shared" si="236"/>
        <v>51</v>
      </c>
      <c r="AC796" s="105"/>
      <c r="AD796" s="105"/>
      <c r="AE796" s="111"/>
      <c r="AG796" s="105"/>
      <c r="AH796" s="105">
        <v>42</v>
      </c>
      <c r="AI796" s="105">
        <f t="shared" si="234"/>
        <v>252</v>
      </c>
      <c r="AJ796" s="147"/>
      <c r="AK796" s="147"/>
      <c r="AL796" s="146" t="s">
        <v>298</v>
      </c>
      <c r="AM796" s="148"/>
      <c r="AN796" s="148"/>
      <c r="AO796" s="148"/>
    </row>
    <row r="797" spans="1:41" x14ac:dyDescent="0.2">
      <c r="A797" s="105"/>
      <c r="B797" s="105">
        <v>27</v>
      </c>
      <c r="D797" s="127" t="s">
        <v>310</v>
      </c>
      <c r="E797" s="111">
        <v>100</v>
      </c>
      <c r="F797" s="111">
        <f>E797</f>
        <v>100</v>
      </c>
      <c r="H797" s="105"/>
      <c r="I797" s="111"/>
      <c r="J797" s="111"/>
      <c r="L797" s="105"/>
      <c r="M797" s="111"/>
      <c r="N797" s="111"/>
      <c r="Q797" s="105"/>
      <c r="R797" s="105"/>
      <c r="S797" s="111"/>
      <c r="U797" s="105"/>
      <c r="V797" s="105"/>
      <c r="W797" s="111"/>
      <c r="Y797" s="105"/>
      <c r="Z797" s="105">
        <v>17</v>
      </c>
      <c r="AA797" s="111">
        <f t="shared" si="236"/>
        <v>68</v>
      </c>
      <c r="AC797" s="105"/>
      <c r="AD797" s="105"/>
      <c r="AE797" s="111"/>
      <c r="AG797" s="105"/>
      <c r="AH797" s="105"/>
      <c r="AI797" s="105"/>
      <c r="AJ797" s="147"/>
      <c r="AK797" s="147"/>
      <c r="AL797" s="146" t="s">
        <v>298</v>
      </c>
      <c r="AM797" s="148"/>
      <c r="AN797" s="148"/>
      <c r="AO797" s="148"/>
    </row>
    <row r="798" spans="1:41" ht="15" customHeight="1" x14ac:dyDescent="0.2">
      <c r="A798" s="107"/>
      <c r="B798" s="105">
        <v>28</v>
      </c>
      <c r="D798" s="127"/>
      <c r="E798" s="111">
        <v>132</v>
      </c>
      <c r="F798" s="111">
        <f t="shared" ref="F798:F801" si="238">E798+F797</f>
        <v>232</v>
      </c>
      <c r="H798" s="105"/>
      <c r="I798" s="111"/>
      <c r="J798" s="111"/>
      <c r="L798" s="105"/>
      <c r="M798" s="111"/>
      <c r="N798" s="111"/>
      <c r="Q798" s="105"/>
      <c r="R798" s="105"/>
      <c r="S798" s="111"/>
      <c r="U798" s="105"/>
      <c r="V798" s="105"/>
      <c r="W798" s="111"/>
      <c r="Y798" s="105"/>
      <c r="Z798" s="105">
        <v>17</v>
      </c>
      <c r="AA798" s="111">
        <f t="shared" si="236"/>
        <v>85</v>
      </c>
      <c r="AC798" s="105"/>
      <c r="AD798" s="105"/>
      <c r="AE798" s="111"/>
      <c r="AG798" s="105"/>
      <c r="AH798" s="105"/>
      <c r="AI798" s="105"/>
      <c r="AJ798" s="147"/>
      <c r="AK798" s="147"/>
      <c r="AL798" s="146" t="s">
        <v>298</v>
      </c>
      <c r="AM798" s="148"/>
      <c r="AN798" s="148"/>
      <c r="AO798" s="148"/>
    </row>
    <row r="799" spans="1:41" x14ac:dyDescent="0.2">
      <c r="A799" s="105"/>
      <c r="B799" s="105">
        <v>29</v>
      </c>
      <c r="D799" s="127"/>
      <c r="E799" s="111">
        <v>132</v>
      </c>
      <c r="F799" s="111">
        <f t="shared" si="238"/>
        <v>364</v>
      </c>
      <c r="H799" s="105"/>
      <c r="I799" s="111"/>
      <c r="J799" s="111"/>
      <c r="L799" s="105"/>
      <c r="M799" s="111"/>
      <c r="N799" s="111"/>
      <c r="Q799" s="105"/>
      <c r="R799" s="105"/>
      <c r="S799" s="111"/>
      <c r="U799" s="105"/>
      <c r="V799" s="105"/>
      <c r="W799" s="111"/>
      <c r="Y799" s="105"/>
      <c r="Z799" s="105">
        <v>17</v>
      </c>
      <c r="AA799" s="111">
        <f t="shared" si="236"/>
        <v>102</v>
      </c>
      <c r="AC799" s="105"/>
      <c r="AD799" s="105"/>
      <c r="AE799" s="111"/>
      <c r="AG799" s="105"/>
      <c r="AH799" s="105"/>
      <c r="AI799" s="105"/>
      <c r="AJ799" s="147"/>
      <c r="AK799" s="147"/>
      <c r="AL799" s="146" t="s">
        <v>298</v>
      </c>
      <c r="AM799" s="148"/>
      <c r="AN799" s="148"/>
      <c r="AO799" s="148"/>
    </row>
    <row r="800" spans="1:41" ht="15" customHeight="1" x14ac:dyDescent="0.2">
      <c r="A800" s="105"/>
      <c r="B800" s="105">
        <v>30</v>
      </c>
      <c r="D800" s="127"/>
      <c r="E800" s="111">
        <v>132</v>
      </c>
      <c r="F800" s="111">
        <f t="shared" si="238"/>
        <v>496</v>
      </c>
      <c r="H800" s="105"/>
      <c r="I800" s="111"/>
      <c r="J800" s="111"/>
      <c r="L800" s="105"/>
      <c r="M800" s="111"/>
      <c r="N800" s="128"/>
      <c r="Q800" s="105"/>
      <c r="R800" s="105"/>
      <c r="S800" s="111"/>
      <c r="U800" s="105"/>
      <c r="V800" s="105"/>
      <c r="W800" s="128"/>
      <c r="Y800" s="105"/>
      <c r="Z800" s="105">
        <v>17</v>
      </c>
      <c r="AA800" s="111">
        <f t="shared" si="236"/>
        <v>119</v>
      </c>
      <c r="AC800" s="105"/>
      <c r="AD800" s="105"/>
      <c r="AE800" s="128"/>
      <c r="AG800" s="105"/>
      <c r="AH800" s="105"/>
      <c r="AI800" s="105"/>
      <c r="AJ800" s="147"/>
      <c r="AK800" s="147"/>
      <c r="AL800" s="146" t="s">
        <v>298</v>
      </c>
      <c r="AM800" s="148"/>
      <c r="AN800" s="148"/>
      <c r="AO800" s="148"/>
    </row>
    <row r="801" spans="1:41" ht="15" customHeight="1" x14ac:dyDescent="0.2">
      <c r="A801" s="105"/>
      <c r="B801" s="105">
        <v>31</v>
      </c>
      <c r="D801" s="127"/>
      <c r="E801" s="111">
        <v>132</v>
      </c>
      <c r="F801" s="128">
        <f t="shared" si="238"/>
        <v>628</v>
      </c>
      <c r="H801" s="127"/>
      <c r="I801" s="111"/>
      <c r="J801" s="128"/>
      <c r="L801" s="105"/>
      <c r="M801" s="111"/>
      <c r="N801" s="128"/>
      <c r="Q801" s="105"/>
      <c r="R801" s="105"/>
      <c r="S801" s="111"/>
      <c r="U801" s="105"/>
      <c r="V801" s="105"/>
      <c r="W801" s="128"/>
      <c r="Y801" s="105"/>
      <c r="Z801" s="105">
        <v>17</v>
      </c>
      <c r="AA801" s="111">
        <f t="shared" si="236"/>
        <v>136</v>
      </c>
      <c r="AC801" s="105"/>
      <c r="AD801" s="105"/>
      <c r="AE801" s="128"/>
      <c r="AG801" s="105"/>
      <c r="AH801" s="105"/>
      <c r="AI801" s="105"/>
      <c r="AJ801" s="147"/>
      <c r="AK801" s="147"/>
      <c r="AL801" s="146" t="s">
        <v>298</v>
      </c>
      <c r="AM801" s="148"/>
      <c r="AN801" s="148"/>
      <c r="AO801" s="148"/>
    </row>
    <row r="802" spans="1:41" x14ac:dyDescent="0.2">
      <c r="E802" s="152">
        <f>SUM(E771:E801)</f>
        <v>2563</v>
      </c>
      <c r="G802" s="103"/>
      <c r="K802" s="103"/>
    </row>
    <row r="803" spans="1:41" x14ac:dyDescent="0.2">
      <c r="C803" s="103"/>
      <c r="E803" s="103"/>
      <c r="G803" s="103"/>
    </row>
    <row r="804" spans="1:41" x14ac:dyDescent="0.2">
      <c r="C804" s="103"/>
      <c r="E804" s="103"/>
      <c r="G804" s="103"/>
    </row>
    <row r="805" spans="1:41" x14ac:dyDescent="0.2">
      <c r="C805" s="103"/>
      <c r="E805" s="103"/>
      <c r="G805" s="103"/>
    </row>
  </sheetData>
  <mergeCells count="1">
    <mergeCell ref="AL786:AL787"/>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1"/>
  <sheetViews>
    <sheetView workbookViewId="0">
      <selection activeCell="D20" sqref="D20"/>
    </sheetView>
  </sheetViews>
  <sheetFormatPr defaultRowHeight="15" x14ac:dyDescent="0.25"/>
  <cols>
    <col min="1" max="1" width="6.7109375" customWidth="1"/>
    <col min="3" max="4" width="13.140625" customWidth="1"/>
    <col min="5" max="5" width="7" customWidth="1"/>
    <col min="6" max="10" width="13.140625" customWidth="1"/>
  </cols>
  <sheetData>
    <row r="2" spans="2:10" ht="15.75" x14ac:dyDescent="0.25">
      <c r="B2" s="153"/>
      <c r="C2" s="153" t="s">
        <v>323</v>
      </c>
      <c r="D2" s="153"/>
      <c r="E2" s="153"/>
      <c r="F2" s="153" t="s">
        <v>324</v>
      </c>
      <c r="G2" s="153"/>
      <c r="H2" s="153"/>
      <c r="I2" s="153" t="s">
        <v>325</v>
      </c>
      <c r="J2" s="153"/>
    </row>
    <row r="3" spans="2:10" ht="15.75" x14ac:dyDescent="0.25">
      <c r="B3" s="153"/>
      <c r="C3" s="153"/>
      <c r="D3" s="153"/>
      <c r="E3" s="153"/>
      <c r="F3" s="153"/>
      <c r="G3" s="153"/>
      <c r="H3" s="153"/>
      <c r="I3" s="153"/>
      <c r="J3" s="153"/>
    </row>
    <row r="4" spans="2:10" ht="15.75" x14ac:dyDescent="0.25">
      <c r="B4" s="153"/>
      <c r="C4" s="153" t="s">
        <v>321</v>
      </c>
      <c r="D4" s="153" t="s">
        <v>322</v>
      </c>
      <c r="E4" s="153"/>
      <c r="F4" s="153" t="s">
        <v>321</v>
      </c>
      <c r="G4" s="153" t="s">
        <v>322</v>
      </c>
      <c r="H4" s="153"/>
      <c r="I4" s="153" t="s">
        <v>321</v>
      </c>
      <c r="J4" s="153" t="s">
        <v>322</v>
      </c>
    </row>
    <row r="5" spans="2:10" ht="15.75" x14ac:dyDescent="0.25">
      <c r="B5" s="153" t="s">
        <v>311</v>
      </c>
      <c r="C5" s="155">
        <f>Sheet1!AG9</f>
        <v>3200</v>
      </c>
      <c r="D5" s="155">
        <f>Sheet1!AI9</f>
        <v>1022</v>
      </c>
      <c r="E5" s="153"/>
      <c r="F5" s="155">
        <f>Sheet1!U9</f>
        <v>4550</v>
      </c>
      <c r="G5" s="155">
        <f>Sheet1!W9</f>
        <v>4141</v>
      </c>
      <c r="H5" s="153"/>
      <c r="I5" s="155">
        <f>Sheet1!AT9</f>
        <v>500</v>
      </c>
      <c r="J5" s="153">
        <f>595</f>
        <v>595</v>
      </c>
    </row>
    <row r="6" spans="2:10" ht="15.75" x14ac:dyDescent="0.25">
      <c r="B6" s="153" t="s">
        <v>312</v>
      </c>
      <c r="C6" s="155">
        <f>Sheet2!AG9</f>
        <v>3300</v>
      </c>
      <c r="D6" s="155">
        <f>Sheet2!AI9</f>
        <v>2163</v>
      </c>
      <c r="E6" s="153"/>
      <c r="F6" s="155">
        <f>Sheet2!U9</f>
        <v>2630</v>
      </c>
      <c r="G6" s="155">
        <f>Sheet2!W9</f>
        <v>2997</v>
      </c>
      <c r="H6" s="153"/>
      <c r="I6" s="155">
        <f>Sheet2!AT9</f>
        <v>445</v>
      </c>
      <c r="J6" s="155">
        <f>Sheet2!AU9</f>
        <v>703</v>
      </c>
    </row>
    <row r="7" spans="2:10" ht="15.75" x14ac:dyDescent="0.25">
      <c r="B7" s="153" t="s">
        <v>313</v>
      </c>
      <c r="C7" s="155">
        <f>Sheet3!AG9</f>
        <v>3800</v>
      </c>
      <c r="D7" s="155">
        <f>Sheet3!AI9</f>
        <v>3372.5699999999997</v>
      </c>
      <c r="E7" s="153"/>
      <c r="F7" s="155">
        <f>Sheet3!U9</f>
        <v>2430</v>
      </c>
      <c r="G7" s="155">
        <f>Sheet3!W9</f>
        <v>1970.6299999999999</v>
      </c>
      <c r="H7" s="153"/>
      <c r="I7" s="155">
        <f>Sheet3!AT9</f>
        <v>555</v>
      </c>
      <c r="J7" s="155">
        <f>Sheet3!AU9</f>
        <v>531.72</v>
      </c>
    </row>
    <row r="8" spans="2:10" ht="15.75" x14ac:dyDescent="0.25">
      <c r="B8" s="153" t="s">
        <v>326</v>
      </c>
      <c r="C8" s="155">
        <v>5600</v>
      </c>
      <c r="D8" s="155">
        <v>7906</v>
      </c>
      <c r="E8" s="153"/>
      <c r="F8" s="155">
        <v>3870</v>
      </c>
      <c r="G8" s="155">
        <v>3036</v>
      </c>
      <c r="H8" s="153"/>
      <c r="I8" s="155">
        <v>1050</v>
      </c>
      <c r="J8" s="155">
        <v>810</v>
      </c>
    </row>
    <row r="9" spans="2:10" ht="15.75" x14ac:dyDescent="0.25">
      <c r="B9" s="153" t="s">
        <v>314</v>
      </c>
      <c r="C9" s="155">
        <f>Sheet4!V9</f>
        <v>4890</v>
      </c>
      <c r="D9" s="155">
        <f>Sheet4!X9</f>
        <v>2256.768</v>
      </c>
      <c r="E9" s="153"/>
      <c r="F9" s="155">
        <f>Sheet4!J9</f>
        <v>2750</v>
      </c>
      <c r="G9" s="155">
        <f>Sheet4!L9</f>
        <v>2347.4640000000004</v>
      </c>
      <c r="H9" s="153"/>
      <c r="I9" s="155">
        <f>Sheet4!AH9</f>
        <v>1050</v>
      </c>
      <c r="J9" s="153">
        <f>770</f>
        <v>770</v>
      </c>
    </row>
    <row r="10" spans="2:10" ht="15.75" x14ac:dyDescent="0.25">
      <c r="B10" s="153" t="s">
        <v>315</v>
      </c>
      <c r="C10" s="153">
        <v>3800</v>
      </c>
      <c r="D10" s="153">
        <v>752</v>
      </c>
      <c r="E10" s="153"/>
      <c r="F10" s="153">
        <v>1480</v>
      </c>
      <c r="G10" s="153">
        <v>4022</v>
      </c>
      <c r="H10" s="153"/>
      <c r="I10" s="153">
        <v>1176</v>
      </c>
      <c r="J10" s="154">
        <v>1151.1499999999999</v>
      </c>
    </row>
    <row r="11" spans="2:10" ht="15.75" x14ac:dyDescent="0.25">
      <c r="B11" s="153" t="s">
        <v>316</v>
      </c>
      <c r="C11" s="153">
        <v>2200</v>
      </c>
      <c r="D11" s="153">
        <v>1799</v>
      </c>
      <c r="E11" s="153"/>
      <c r="F11" s="153">
        <v>1530</v>
      </c>
      <c r="G11" s="153">
        <v>2510</v>
      </c>
      <c r="H11" s="153"/>
      <c r="I11" s="153">
        <v>462</v>
      </c>
      <c r="J11" s="154">
        <v>360.28099999999995</v>
      </c>
    </row>
    <row r="12" spans="2:10" ht="15.75" x14ac:dyDescent="0.25">
      <c r="B12" s="153" t="s">
        <v>317</v>
      </c>
      <c r="C12" s="155">
        <v>4400</v>
      </c>
      <c r="D12" s="155">
        <v>1330</v>
      </c>
      <c r="E12" s="153"/>
      <c r="F12" s="155">
        <v>3155</v>
      </c>
      <c r="G12" s="155">
        <v>4279</v>
      </c>
      <c r="H12" s="153"/>
      <c r="I12" s="155">
        <v>504</v>
      </c>
      <c r="J12" s="155">
        <v>465</v>
      </c>
    </row>
    <row r="13" spans="2:10" ht="15.75" x14ac:dyDescent="0.25">
      <c r="B13" s="153" t="s">
        <v>318</v>
      </c>
      <c r="C13" s="155">
        <v>2640</v>
      </c>
      <c r="D13" s="155">
        <v>4061</v>
      </c>
      <c r="E13" s="153"/>
      <c r="F13" s="156">
        <v>3690</v>
      </c>
      <c r="G13" s="156">
        <v>4169</v>
      </c>
      <c r="H13" s="153"/>
      <c r="I13" s="155">
        <v>574</v>
      </c>
      <c r="J13" s="153">
        <v>944</v>
      </c>
    </row>
    <row r="14" spans="2:10" ht="15.75" x14ac:dyDescent="0.25">
      <c r="B14" s="153" t="s">
        <v>319</v>
      </c>
      <c r="C14" s="153">
        <v>4100</v>
      </c>
      <c r="D14" s="153">
        <v>4378</v>
      </c>
      <c r="E14" s="153"/>
      <c r="F14" s="153">
        <v>3995</v>
      </c>
      <c r="G14" s="153">
        <v>4636</v>
      </c>
      <c r="H14" s="153"/>
      <c r="I14" s="153">
        <v>600</v>
      </c>
      <c r="J14" s="153">
        <v>512</v>
      </c>
    </row>
    <row r="15" spans="2:10" ht="15.75" x14ac:dyDescent="0.25">
      <c r="B15" s="153" t="s">
        <v>320</v>
      </c>
      <c r="C15" s="153">
        <v>4750</v>
      </c>
      <c r="D15" s="153">
        <v>3492</v>
      </c>
      <c r="E15" s="153"/>
      <c r="F15" s="153">
        <v>1670</v>
      </c>
      <c r="G15" s="153">
        <v>3228</v>
      </c>
      <c r="H15" s="153"/>
      <c r="I15" s="153">
        <v>670</v>
      </c>
      <c r="J15" s="153">
        <v>579</v>
      </c>
    </row>
    <row r="16" spans="2:10" ht="15.75" x14ac:dyDescent="0.25">
      <c r="B16" s="153" t="s">
        <v>454</v>
      </c>
      <c r="C16" s="221">
        <v>4690</v>
      </c>
      <c r="D16" s="222">
        <v>4155.6000000000004</v>
      </c>
      <c r="E16" s="153"/>
      <c r="F16" s="223">
        <v>3280</v>
      </c>
      <c r="G16" s="224">
        <v>3188.4430000000002</v>
      </c>
      <c r="H16" s="153"/>
      <c r="I16" s="225">
        <v>450</v>
      </c>
      <c r="J16" s="227">
        <v>657</v>
      </c>
    </row>
    <row r="17" spans="2:10" ht="15.75" x14ac:dyDescent="0.25">
      <c r="B17" s="153"/>
      <c r="C17" s="155">
        <f>SUM(C5:C16)</f>
        <v>47370</v>
      </c>
      <c r="D17" s="155">
        <f>SUM(D5:D16)</f>
        <v>36687.938000000002</v>
      </c>
      <c r="E17" s="153"/>
      <c r="F17" s="155">
        <f>SUM(F5:F16)</f>
        <v>35030</v>
      </c>
      <c r="G17" s="155">
        <f>SUM(G5:G16)</f>
        <v>40524.536999999997</v>
      </c>
      <c r="H17" s="153"/>
      <c r="I17" s="155">
        <f>SUM(I5:I16)</f>
        <v>8036</v>
      </c>
      <c r="J17" s="155">
        <f>SUM(J5:J16)</f>
        <v>8078.1509999999998</v>
      </c>
    </row>
    <row r="18" spans="2:10" ht="15.75" x14ac:dyDescent="0.25">
      <c r="B18" s="153"/>
      <c r="C18" s="153"/>
      <c r="D18" s="153">
        <f>D17/C17*100</f>
        <v>77.449731897825629</v>
      </c>
      <c r="E18" s="153"/>
      <c r="F18" s="153"/>
      <c r="G18" s="153">
        <f>G17/F17*100</f>
        <v>115.68523265772195</v>
      </c>
      <c r="H18" s="153"/>
      <c r="I18" s="153"/>
      <c r="J18" s="153">
        <f>J17/I17*100</f>
        <v>100.52452712792434</v>
      </c>
    </row>
    <row r="19" spans="2:10" ht="15.75" x14ac:dyDescent="0.25">
      <c r="B19" s="153"/>
      <c r="C19" s="153"/>
      <c r="D19" s="153"/>
      <c r="E19" s="153"/>
      <c r="F19" s="153"/>
      <c r="G19" s="153"/>
      <c r="H19" s="153"/>
      <c r="I19" s="153"/>
      <c r="J19" s="153"/>
    </row>
    <row r="20" spans="2:10" ht="15.75" x14ac:dyDescent="0.25">
      <c r="B20" s="153"/>
      <c r="C20" s="155">
        <f>C17+F17+I17</f>
        <v>90436</v>
      </c>
      <c r="D20" s="155">
        <f>D17+G17+J17</f>
        <v>85290.626000000004</v>
      </c>
      <c r="E20" s="153"/>
      <c r="F20" s="153"/>
      <c r="G20" s="153"/>
      <c r="H20" s="153"/>
      <c r="I20" s="153"/>
      <c r="J20" s="153"/>
    </row>
    <row r="21" spans="2:10" ht="18.75" x14ac:dyDescent="0.3">
      <c r="B21" s="153"/>
      <c r="C21" s="153"/>
      <c r="D21" s="157">
        <f>D20/C20*100</f>
        <v>94.310480339687743</v>
      </c>
      <c r="E21" s="153" t="s">
        <v>327</v>
      </c>
      <c r="F21" s="153"/>
      <c r="G21" s="153"/>
      <c r="H21" s="153"/>
      <c r="I21" s="153"/>
      <c r="J21" s="15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50"/>
  <sheetViews>
    <sheetView workbookViewId="0">
      <selection activeCell="M17" sqref="M17"/>
    </sheetView>
  </sheetViews>
  <sheetFormatPr defaultRowHeight="15" x14ac:dyDescent="0.25"/>
  <cols>
    <col min="1" max="1" width="2.42578125" customWidth="1"/>
    <col min="3" max="3" width="14.85546875" customWidth="1"/>
    <col min="5" max="5" width="5.140625" customWidth="1"/>
    <col min="6" max="6" width="12.42578125" customWidth="1"/>
    <col min="8" max="8" width="3.140625" customWidth="1"/>
    <col min="9" max="9" width="11.5703125" customWidth="1"/>
    <col min="11" max="11" width="3.7109375" customWidth="1"/>
    <col min="13" max="13" width="12" customWidth="1"/>
    <col min="15" max="15" width="5" customWidth="1"/>
    <col min="16" max="16" width="15" customWidth="1"/>
    <col min="18" max="18" width="5.7109375" customWidth="1"/>
    <col min="19" max="19" width="16" customWidth="1"/>
  </cols>
  <sheetData>
    <row r="2" spans="2:20" x14ac:dyDescent="0.25">
      <c r="C2" t="s">
        <v>339</v>
      </c>
      <c r="L2" s="159"/>
      <c r="M2" s="159" t="s">
        <v>341</v>
      </c>
      <c r="N2" s="159"/>
      <c r="O2" s="159"/>
      <c r="P2" s="159"/>
      <c r="Q2" s="159"/>
      <c r="R2" s="159"/>
      <c r="S2" s="159"/>
      <c r="T2" s="159"/>
    </row>
    <row r="3" spans="2:20" x14ac:dyDescent="0.25">
      <c r="B3" s="161"/>
      <c r="C3" s="161" t="s">
        <v>323</v>
      </c>
      <c r="D3" s="161"/>
      <c r="E3" s="161"/>
      <c r="F3" s="161" t="s">
        <v>324</v>
      </c>
      <c r="G3" s="161"/>
      <c r="H3" s="161"/>
      <c r="I3" s="161" t="s">
        <v>328</v>
      </c>
      <c r="J3" s="161"/>
      <c r="K3" s="159"/>
      <c r="L3" s="161"/>
      <c r="M3" s="161" t="s">
        <v>323</v>
      </c>
      <c r="N3" s="161"/>
      <c r="O3" s="161"/>
      <c r="P3" s="161" t="s">
        <v>324</v>
      </c>
      <c r="Q3" s="161"/>
      <c r="R3" s="161"/>
      <c r="S3" s="161" t="s">
        <v>328</v>
      </c>
      <c r="T3" s="161"/>
    </row>
    <row r="4" spans="2:20" x14ac:dyDescent="0.25">
      <c r="B4" s="161"/>
      <c r="C4" s="161" t="s">
        <v>329</v>
      </c>
      <c r="D4" s="161" t="s">
        <v>330</v>
      </c>
      <c r="E4" s="161"/>
      <c r="F4" s="161" t="s">
        <v>329</v>
      </c>
      <c r="G4" s="161" t="s">
        <v>330</v>
      </c>
      <c r="H4" s="161"/>
      <c r="I4" s="161" t="s">
        <v>329</v>
      </c>
      <c r="J4" s="161" t="s">
        <v>330</v>
      </c>
      <c r="K4" s="159"/>
      <c r="L4" s="161"/>
      <c r="M4" s="161" t="s">
        <v>329</v>
      </c>
      <c r="N4" s="161" t="s">
        <v>330</v>
      </c>
      <c r="O4" s="161"/>
      <c r="P4" s="161" t="s">
        <v>329</v>
      </c>
      <c r="Q4" s="161" t="s">
        <v>330</v>
      </c>
      <c r="R4" s="161"/>
      <c r="S4" s="161" t="s">
        <v>329</v>
      </c>
      <c r="T4" s="161" t="s">
        <v>330</v>
      </c>
    </row>
    <row r="5" spans="2:20" x14ac:dyDescent="0.25">
      <c r="B5" s="161" t="s">
        <v>311</v>
      </c>
      <c r="C5" s="161">
        <v>10.75</v>
      </c>
      <c r="D5" s="161">
        <v>6.85</v>
      </c>
      <c r="E5" s="161"/>
      <c r="F5" s="161">
        <v>4.12</v>
      </c>
      <c r="G5" s="161">
        <v>2.08</v>
      </c>
      <c r="H5" s="161"/>
      <c r="I5" s="161">
        <v>1.18</v>
      </c>
      <c r="J5" s="161">
        <v>0.53</v>
      </c>
      <c r="K5" s="159"/>
      <c r="L5" s="161" t="s">
        <v>340</v>
      </c>
      <c r="M5" s="160">
        <v>2.2000000000000002</v>
      </c>
      <c r="N5" s="160">
        <v>1.63</v>
      </c>
      <c r="O5" s="158"/>
      <c r="P5" s="158">
        <v>3.4</v>
      </c>
      <c r="Q5" s="158">
        <v>4.5</v>
      </c>
      <c r="R5" s="158"/>
      <c r="S5" s="158">
        <v>1.55</v>
      </c>
      <c r="T5" s="158">
        <v>1.51</v>
      </c>
    </row>
    <row r="6" spans="2:20" x14ac:dyDescent="0.25">
      <c r="B6" s="161" t="s">
        <v>312</v>
      </c>
      <c r="C6" s="161">
        <v>3.71</v>
      </c>
      <c r="D6" s="161">
        <v>6.8</v>
      </c>
      <c r="E6" s="161"/>
      <c r="F6" s="161">
        <v>2.62</v>
      </c>
      <c r="G6" s="161">
        <v>2.62</v>
      </c>
      <c r="H6" s="161"/>
      <c r="I6" s="161">
        <v>2.0499999999999998</v>
      </c>
      <c r="J6" s="161">
        <v>1.2</v>
      </c>
      <c r="K6" s="159"/>
      <c r="L6" s="161" t="s">
        <v>312</v>
      </c>
      <c r="M6" s="158">
        <v>3.7</v>
      </c>
      <c r="N6" s="158">
        <v>3.31</v>
      </c>
      <c r="O6" s="158"/>
      <c r="P6" s="158">
        <v>3.78</v>
      </c>
      <c r="Q6" s="158">
        <v>3.21</v>
      </c>
      <c r="R6" s="158"/>
      <c r="S6" s="158">
        <v>1</v>
      </c>
      <c r="T6" s="158">
        <v>0.7</v>
      </c>
    </row>
    <row r="7" spans="2:20" x14ac:dyDescent="0.25">
      <c r="B7" s="161" t="s">
        <v>313</v>
      </c>
      <c r="C7" s="161">
        <v>5.6</v>
      </c>
      <c r="D7" s="161">
        <v>4.2</v>
      </c>
      <c r="E7" s="161"/>
      <c r="F7" s="161">
        <v>6.6</v>
      </c>
      <c r="G7" s="161">
        <v>3.6</v>
      </c>
      <c r="H7" s="161"/>
      <c r="I7" s="161">
        <v>0.72699999999999998</v>
      </c>
      <c r="J7" s="161">
        <v>0.8</v>
      </c>
      <c r="K7" s="159"/>
      <c r="L7" s="161" t="s">
        <v>313</v>
      </c>
      <c r="M7" s="158">
        <v>4.7</v>
      </c>
      <c r="N7" s="158">
        <v>5.09</v>
      </c>
      <c r="O7" s="158"/>
      <c r="P7" s="158">
        <v>1.47</v>
      </c>
      <c r="Q7" s="158">
        <v>1.43</v>
      </c>
      <c r="R7" s="158"/>
      <c r="S7" s="158">
        <v>2</v>
      </c>
      <c r="T7" s="158">
        <v>2.06</v>
      </c>
    </row>
    <row r="8" spans="2:20" x14ac:dyDescent="0.25">
      <c r="B8" s="161" t="s">
        <v>326</v>
      </c>
      <c r="C8" s="161"/>
      <c r="D8" s="161"/>
      <c r="E8" s="161"/>
      <c r="F8" s="161">
        <v>6.67</v>
      </c>
      <c r="G8" s="161">
        <v>3.35</v>
      </c>
      <c r="H8" s="161"/>
      <c r="I8" s="161">
        <v>1.73</v>
      </c>
      <c r="J8" s="161">
        <v>1.01</v>
      </c>
      <c r="K8" s="159"/>
      <c r="L8" s="161" t="s">
        <v>326</v>
      </c>
      <c r="M8" s="158">
        <v>8</v>
      </c>
      <c r="N8" s="158">
        <v>6.49</v>
      </c>
      <c r="O8" s="158"/>
      <c r="P8" s="158">
        <v>4.22</v>
      </c>
      <c r="Q8" s="158">
        <v>4.49</v>
      </c>
      <c r="R8" s="158"/>
      <c r="S8" s="158">
        <v>1</v>
      </c>
      <c r="T8" s="158">
        <v>1.03</v>
      </c>
    </row>
    <row r="9" spans="2:20" x14ac:dyDescent="0.25">
      <c r="B9" s="161" t="s">
        <v>314</v>
      </c>
      <c r="C9" s="161">
        <v>1</v>
      </c>
      <c r="D9" s="161">
        <v>1.52</v>
      </c>
      <c r="E9" s="161"/>
      <c r="F9" s="161">
        <v>6.9</v>
      </c>
      <c r="G9" s="161">
        <v>5.9</v>
      </c>
      <c r="H9" s="161"/>
      <c r="I9" s="161">
        <v>0.5</v>
      </c>
      <c r="J9" s="161">
        <v>1.52</v>
      </c>
      <c r="K9" s="159"/>
      <c r="L9" s="161" t="s">
        <v>314</v>
      </c>
      <c r="M9" s="158">
        <v>5</v>
      </c>
      <c r="N9" s="158">
        <v>4.53</v>
      </c>
      <c r="O9" s="158"/>
      <c r="P9" s="158">
        <v>3.6</v>
      </c>
      <c r="Q9" s="158">
        <v>2.57</v>
      </c>
      <c r="R9" s="158"/>
      <c r="S9" s="158">
        <v>2</v>
      </c>
      <c r="T9" s="158">
        <v>1.18</v>
      </c>
    </row>
    <row r="10" spans="2:20" x14ac:dyDescent="0.25">
      <c r="B10" s="161" t="s">
        <v>315</v>
      </c>
      <c r="C10" s="161">
        <v>1.66</v>
      </c>
      <c r="D10" s="161">
        <v>2.4</v>
      </c>
      <c r="E10" s="161"/>
      <c r="F10" s="161">
        <v>7.72</v>
      </c>
      <c r="G10" s="161">
        <v>4.79</v>
      </c>
      <c r="H10" s="161"/>
      <c r="I10" s="161">
        <v>2</v>
      </c>
      <c r="J10" s="161">
        <v>1.28</v>
      </c>
      <c r="K10" s="159"/>
      <c r="L10" s="161" t="s">
        <v>315</v>
      </c>
      <c r="M10" s="158">
        <v>3.9</v>
      </c>
      <c r="N10" s="158">
        <v>1.8</v>
      </c>
      <c r="O10" s="158"/>
      <c r="P10" s="158">
        <v>7</v>
      </c>
      <c r="Q10" s="158">
        <v>3.41</v>
      </c>
      <c r="R10" s="158"/>
      <c r="S10" s="158">
        <v>1</v>
      </c>
      <c r="T10" s="158">
        <v>0.69</v>
      </c>
    </row>
    <row r="11" spans="2:20" x14ac:dyDescent="0.25">
      <c r="B11" s="161" t="s">
        <v>316</v>
      </c>
      <c r="C11" s="161"/>
      <c r="D11" s="161"/>
      <c r="E11" s="161"/>
      <c r="F11" s="161">
        <v>5.8</v>
      </c>
      <c r="G11" s="161">
        <v>4.75</v>
      </c>
      <c r="H11" s="161"/>
      <c r="I11" s="161">
        <v>2.9</v>
      </c>
      <c r="J11" s="161">
        <v>1.57</v>
      </c>
      <c r="K11" s="159"/>
      <c r="L11" s="161" t="s">
        <v>316</v>
      </c>
      <c r="M11" s="158">
        <v>2</v>
      </c>
      <c r="N11" s="158">
        <v>2.61</v>
      </c>
      <c r="O11" s="158"/>
      <c r="P11" s="158">
        <v>4</v>
      </c>
      <c r="Q11" s="158">
        <v>2.48</v>
      </c>
      <c r="R11" s="158"/>
      <c r="S11" s="158">
        <v>1</v>
      </c>
      <c r="T11" s="158">
        <v>0.6</v>
      </c>
    </row>
    <row r="12" spans="2:20" x14ac:dyDescent="0.25">
      <c r="B12" s="161" t="s">
        <v>331</v>
      </c>
      <c r="C12" s="161"/>
      <c r="D12" s="161"/>
      <c r="E12" s="161"/>
      <c r="F12" s="161">
        <v>8.8800000000000008</v>
      </c>
      <c r="G12" s="161">
        <v>5.4</v>
      </c>
      <c r="H12" s="161"/>
      <c r="I12" s="161">
        <v>3</v>
      </c>
      <c r="J12" s="161">
        <v>3.28</v>
      </c>
      <c r="K12" s="159"/>
      <c r="L12" s="161" t="s">
        <v>331</v>
      </c>
      <c r="M12" s="158">
        <v>5.37</v>
      </c>
      <c r="N12" s="158">
        <v>2.58</v>
      </c>
      <c r="O12" s="158"/>
      <c r="P12" s="158">
        <v>8.59</v>
      </c>
      <c r="Q12" s="158">
        <v>5.66</v>
      </c>
      <c r="R12" s="158"/>
      <c r="S12" s="158">
        <v>1</v>
      </c>
      <c r="T12" s="158">
        <v>0.74</v>
      </c>
    </row>
    <row r="13" spans="2:20" x14ac:dyDescent="0.25">
      <c r="B13" s="161" t="s">
        <v>318</v>
      </c>
      <c r="C13" s="161"/>
      <c r="D13" s="161"/>
      <c r="E13" s="161"/>
      <c r="F13" s="161">
        <v>5.6</v>
      </c>
      <c r="G13" s="161">
        <v>4.9000000000000004</v>
      </c>
      <c r="H13" s="161"/>
      <c r="I13" s="161">
        <v>3.5</v>
      </c>
      <c r="J13" s="161">
        <v>3.92</v>
      </c>
      <c r="K13" s="159"/>
      <c r="L13" s="161" t="s">
        <v>318</v>
      </c>
      <c r="M13" s="158">
        <v>5.9</v>
      </c>
      <c r="N13" s="158">
        <v>4.32</v>
      </c>
      <c r="O13" s="158"/>
      <c r="P13" s="158">
        <v>6</v>
      </c>
      <c r="Q13" s="158">
        <v>5.56</v>
      </c>
      <c r="R13" s="158"/>
      <c r="S13" s="158">
        <v>2.1</v>
      </c>
      <c r="T13" s="158">
        <v>0.72</v>
      </c>
    </row>
    <row r="14" spans="2:20" x14ac:dyDescent="0.25">
      <c r="B14" s="161" t="s">
        <v>332</v>
      </c>
      <c r="C14" s="161"/>
      <c r="D14" s="161"/>
      <c r="E14" s="161"/>
      <c r="F14" s="161">
        <v>6.7</v>
      </c>
      <c r="G14" s="161">
        <v>4.9000000000000004</v>
      </c>
      <c r="H14" s="161"/>
      <c r="I14" s="161">
        <v>2.1</v>
      </c>
      <c r="J14" s="161">
        <v>4.1900000000000004</v>
      </c>
      <c r="K14" s="159"/>
      <c r="L14" s="161" t="s">
        <v>319</v>
      </c>
      <c r="M14" s="158">
        <v>5.6</v>
      </c>
      <c r="N14" s="158">
        <v>4.84</v>
      </c>
      <c r="O14" s="158"/>
      <c r="P14" s="158">
        <v>6</v>
      </c>
      <c r="Q14" s="158">
        <v>3.21</v>
      </c>
      <c r="R14" s="158"/>
      <c r="S14" s="158">
        <v>2</v>
      </c>
      <c r="T14" s="158">
        <v>1.36</v>
      </c>
    </row>
    <row r="15" spans="2:20" x14ac:dyDescent="0.25">
      <c r="B15" s="161" t="s">
        <v>333</v>
      </c>
      <c r="C15" s="161">
        <v>1.3</v>
      </c>
      <c r="D15" s="161">
        <v>2.12</v>
      </c>
      <c r="E15" s="161"/>
      <c r="F15" s="161">
        <v>2.61</v>
      </c>
      <c r="G15" s="161">
        <v>5.07</v>
      </c>
      <c r="H15" s="161"/>
      <c r="I15" s="161">
        <v>0.45</v>
      </c>
      <c r="J15" s="161">
        <v>2.88</v>
      </c>
      <c r="K15" s="159"/>
      <c r="L15" s="161" t="s">
        <v>333</v>
      </c>
      <c r="M15" s="158">
        <v>5.57</v>
      </c>
      <c r="N15" s="158">
        <v>4.57</v>
      </c>
      <c r="O15" s="158"/>
      <c r="P15" s="158">
        <v>4</v>
      </c>
      <c r="Q15" s="158">
        <v>7.2</v>
      </c>
      <c r="R15" s="158"/>
      <c r="S15" s="158">
        <v>2</v>
      </c>
      <c r="T15" s="158">
        <v>1.33</v>
      </c>
    </row>
    <row r="16" spans="2:20" s="159" customFormat="1" x14ac:dyDescent="0.25">
      <c r="B16" s="161" t="s">
        <v>451</v>
      </c>
      <c r="C16" s="161"/>
      <c r="D16" s="161"/>
      <c r="E16" s="161"/>
      <c r="F16" s="161"/>
      <c r="G16" s="161"/>
      <c r="H16" s="161"/>
      <c r="I16" s="161"/>
      <c r="J16" s="161"/>
      <c r="L16" s="226" t="s">
        <v>455</v>
      </c>
      <c r="M16" s="220">
        <v>4.5999999999999996</v>
      </c>
      <c r="N16" s="220">
        <v>5.56</v>
      </c>
      <c r="O16" s="158"/>
      <c r="P16" s="158">
        <v>6</v>
      </c>
      <c r="Q16" s="158">
        <v>3.37</v>
      </c>
      <c r="R16" s="158"/>
      <c r="S16" s="158">
        <v>2</v>
      </c>
      <c r="T16" s="158">
        <v>1.95</v>
      </c>
    </row>
    <row r="17" spans="2:20" x14ac:dyDescent="0.25">
      <c r="B17" s="161"/>
      <c r="C17" s="164">
        <f>SUM(C5:C15)</f>
        <v>24.020000000000003</v>
      </c>
      <c r="D17" s="164">
        <f t="shared" ref="D17" si="0">SUM(D5:D15)</f>
        <v>23.889999999999997</v>
      </c>
      <c r="E17" s="162"/>
      <c r="F17" s="164">
        <f t="shared" ref="F17" si="1">SUM(F5:F15)</f>
        <v>64.22</v>
      </c>
      <c r="G17" s="164">
        <f t="shared" ref="G17" si="2">SUM(G5:G15)</f>
        <v>47.36</v>
      </c>
      <c r="H17" s="164"/>
      <c r="I17" s="164">
        <f t="shared" ref="I17" si="3">SUM(I5:I15)</f>
        <v>20.137</v>
      </c>
      <c r="J17" s="164">
        <f>SUM(J5:J15)</f>
        <v>22.18</v>
      </c>
      <c r="K17" s="164"/>
      <c r="L17" s="161"/>
      <c r="M17" s="164">
        <f>SUM(M5:M16)</f>
        <v>56.54</v>
      </c>
      <c r="N17" s="164">
        <f>SUM(N5:N16)</f>
        <v>47.330000000000005</v>
      </c>
      <c r="O17" s="164"/>
      <c r="P17" s="164">
        <f>SUM(P5:P16)</f>
        <v>58.06</v>
      </c>
      <c r="Q17" s="164">
        <f t="shared" ref="Q17" si="4">SUM(Q5:Q15)</f>
        <v>43.720000000000006</v>
      </c>
      <c r="R17" s="164"/>
      <c r="S17" s="164">
        <f>SUM(S5:S16)</f>
        <v>18.649999999999999</v>
      </c>
      <c r="T17" s="164">
        <f>SUM(T5:T16)</f>
        <v>13.87</v>
      </c>
    </row>
    <row r="18" spans="2:20" x14ac:dyDescent="0.25">
      <c r="C18" s="159" t="s">
        <v>334</v>
      </c>
      <c r="D18" s="159">
        <f>D17/C17*100</f>
        <v>99.458784346377996</v>
      </c>
      <c r="E18" s="159"/>
      <c r="F18" s="159" t="s">
        <v>334</v>
      </c>
      <c r="G18" s="159">
        <f>G17/F17*100</f>
        <v>73.746496418561193</v>
      </c>
      <c r="H18" s="159"/>
      <c r="I18" s="159" t="s">
        <v>334</v>
      </c>
      <c r="J18" s="159">
        <f>J17/I17*100</f>
        <v>110.14550330237871</v>
      </c>
      <c r="L18" s="159"/>
      <c r="M18" s="159" t="s">
        <v>334</v>
      </c>
      <c r="N18" s="159">
        <f>N17/M17*100</f>
        <v>83.710647329324388</v>
      </c>
      <c r="O18" s="159"/>
      <c r="P18" s="159" t="s">
        <v>334</v>
      </c>
      <c r="Q18" s="159">
        <f>Q17/P17*100</f>
        <v>75.301412332070285</v>
      </c>
      <c r="R18" s="159"/>
      <c r="S18" s="159" t="s">
        <v>334</v>
      </c>
      <c r="T18" s="159">
        <f>T17/S17*100</f>
        <v>74.369973190348531</v>
      </c>
    </row>
    <row r="42" spans="6:9" x14ac:dyDescent="0.25">
      <c r="F42" s="159" t="s">
        <v>335</v>
      </c>
      <c r="G42" s="159"/>
      <c r="H42" s="159">
        <v>145</v>
      </c>
      <c r="I42" s="159">
        <v>6.041666666666667</v>
      </c>
    </row>
    <row r="43" spans="6:9" x14ac:dyDescent="0.25">
      <c r="F43" s="159" t="s">
        <v>336</v>
      </c>
      <c r="G43" s="163">
        <v>260.56460000000004</v>
      </c>
      <c r="H43" s="159">
        <v>43.42743333333334</v>
      </c>
      <c r="I43" s="159"/>
    </row>
    <row r="44" spans="6:9" x14ac:dyDescent="0.25">
      <c r="F44" s="159" t="s">
        <v>337</v>
      </c>
      <c r="G44" s="159">
        <v>48</v>
      </c>
      <c r="H44" s="159">
        <v>8</v>
      </c>
      <c r="I44" s="159"/>
    </row>
    <row r="45" spans="6:9" x14ac:dyDescent="0.25">
      <c r="F45" s="159"/>
      <c r="G45" s="159"/>
      <c r="H45" s="159">
        <v>16.86</v>
      </c>
      <c r="I45" s="159"/>
    </row>
    <row r="46" spans="6:9" x14ac:dyDescent="0.25">
      <c r="F46" s="159"/>
      <c r="G46" s="159" t="s">
        <v>338</v>
      </c>
      <c r="H46" s="159">
        <v>404.64</v>
      </c>
      <c r="I46" s="159"/>
    </row>
    <row r="47" spans="6:9" x14ac:dyDescent="0.25">
      <c r="F47" s="159"/>
      <c r="G47" s="159"/>
      <c r="H47" s="159">
        <v>17572.476624000003</v>
      </c>
      <c r="I47" s="159"/>
    </row>
    <row r="48" spans="6:9" x14ac:dyDescent="0.25">
      <c r="F48" s="159"/>
      <c r="G48" s="159"/>
      <c r="H48" s="159">
        <v>3237.12</v>
      </c>
      <c r="I48" s="159"/>
    </row>
    <row r="49" spans="6:9" x14ac:dyDescent="0.25">
      <c r="F49" s="159"/>
      <c r="G49" s="159"/>
      <c r="H49" s="159">
        <v>33211.980819360004</v>
      </c>
      <c r="I49" s="159"/>
    </row>
    <row r="50" spans="6:9" x14ac:dyDescent="0.25">
      <c r="H50" s="159">
        <v>19422.72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R29"/>
  <sheetViews>
    <sheetView topLeftCell="A10" workbookViewId="0">
      <selection activeCell="O8" sqref="O8"/>
    </sheetView>
  </sheetViews>
  <sheetFormatPr defaultRowHeight="15" x14ac:dyDescent="0.25"/>
  <cols>
    <col min="2" max="2" width="21.42578125" customWidth="1"/>
  </cols>
  <sheetData>
    <row r="4" spans="2:18" x14ac:dyDescent="0.25">
      <c r="B4" t="s">
        <v>324</v>
      </c>
    </row>
    <row r="7" spans="2:18" x14ac:dyDescent="0.25">
      <c r="B7" t="s">
        <v>342</v>
      </c>
      <c r="C7">
        <v>3338.7030000000004</v>
      </c>
      <c r="D7">
        <v>1304.5349999999999</v>
      </c>
      <c r="E7">
        <v>1112.3439999999998</v>
      </c>
      <c r="F7">
        <v>2028.3079999999998</v>
      </c>
      <c r="G7">
        <v>1088.424</v>
      </c>
      <c r="M7" t="s">
        <v>17</v>
      </c>
      <c r="N7">
        <v>1021.8910000000001</v>
      </c>
      <c r="O7">
        <v>2163.4720000000002</v>
      </c>
      <c r="P7">
        <v>924.61799999999994</v>
      </c>
      <c r="Q7">
        <v>2291.7069999999999</v>
      </c>
    </row>
    <row r="8" spans="2:18" x14ac:dyDescent="0.25">
      <c r="B8" t="s">
        <v>343</v>
      </c>
      <c r="M8" t="s">
        <v>343</v>
      </c>
    </row>
    <row r="9" spans="2:18" x14ac:dyDescent="0.25">
      <c r="B9" t="s">
        <v>344</v>
      </c>
      <c r="C9">
        <v>3087.4850000000001</v>
      </c>
      <c r="D9">
        <v>1269.8760000000002</v>
      </c>
      <c r="E9">
        <v>1052.2557999999999</v>
      </c>
      <c r="F9">
        <v>1845.1369999999999</v>
      </c>
      <c r="G9">
        <v>1022.23</v>
      </c>
      <c r="M9" t="s">
        <v>348</v>
      </c>
      <c r="N9">
        <v>1001.2900000000001</v>
      </c>
      <c r="O9">
        <v>2157.2339999999999</v>
      </c>
      <c r="P9">
        <v>897.23599999999999</v>
      </c>
      <c r="Q9">
        <v>2251.857</v>
      </c>
    </row>
    <row r="11" spans="2:18" x14ac:dyDescent="0.25">
      <c r="B11" t="s">
        <v>345</v>
      </c>
      <c r="C11">
        <v>304.75299999999999</v>
      </c>
      <c r="M11" t="s">
        <v>63</v>
      </c>
      <c r="P11">
        <v>2449.2339999999995</v>
      </c>
      <c r="Q11">
        <v>4773.2358000000004</v>
      </c>
      <c r="R11">
        <v>1284.296</v>
      </c>
    </row>
    <row r="12" spans="2:18" x14ac:dyDescent="0.25">
      <c r="B12" t="s">
        <v>343</v>
      </c>
      <c r="M12" t="s">
        <v>343</v>
      </c>
    </row>
    <row r="13" spans="2:18" x14ac:dyDescent="0.25">
      <c r="B13" t="s">
        <v>346</v>
      </c>
      <c r="C13">
        <v>248.38900000000001</v>
      </c>
      <c r="M13" t="s">
        <v>351</v>
      </c>
      <c r="P13">
        <v>2332.9179999999997</v>
      </c>
      <c r="Q13">
        <v>4398.0729999999994</v>
      </c>
      <c r="R13">
        <v>1212.4917000000003</v>
      </c>
    </row>
    <row r="15" spans="2:18" x14ac:dyDescent="0.25">
      <c r="B15" t="s">
        <v>16</v>
      </c>
      <c r="C15">
        <v>501.98200000000003</v>
      </c>
      <c r="D15">
        <v>475.91300000000001</v>
      </c>
      <c r="E15">
        <v>430.70800000000003</v>
      </c>
      <c r="F15">
        <v>261.74300000000005</v>
      </c>
      <c r="G15">
        <v>371.99200000000002</v>
      </c>
    </row>
    <row r="16" spans="2:18" x14ac:dyDescent="0.25">
      <c r="B16" t="s">
        <v>343</v>
      </c>
      <c r="M16" t="s">
        <v>148</v>
      </c>
      <c r="Q16">
        <v>777.71</v>
      </c>
      <c r="R16">
        <v>972.47199999999998</v>
      </c>
    </row>
    <row r="17" spans="2:18" x14ac:dyDescent="0.25">
      <c r="B17" t="s">
        <v>347</v>
      </c>
      <c r="C17">
        <v>489.84199999999998</v>
      </c>
      <c r="D17">
        <v>455.28599999999994</v>
      </c>
      <c r="E17">
        <v>416.52200000000005</v>
      </c>
      <c r="F17">
        <v>253.863</v>
      </c>
      <c r="G17">
        <v>359.79700000000003</v>
      </c>
      <c r="M17" t="s">
        <v>343</v>
      </c>
    </row>
    <row r="18" spans="2:18" x14ac:dyDescent="0.25">
      <c r="M18" t="s">
        <v>353</v>
      </c>
      <c r="Q18">
        <v>750.65499999999997</v>
      </c>
      <c r="R18">
        <v>923.99400000000003</v>
      </c>
    </row>
    <row r="19" spans="2:18" x14ac:dyDescent="0.25">
      <c r="B19" t="s">
        <v>349</v>
      </c>
      <c r="D19">
        <v>1216.8390000000002</v>
      </c>
      <c r="G19">
        <v>587.99399999999991</v>
      </c>
    </row>
    <row r="20" spans="2:18" x14ac:dyDescent="0.25">
      <c r="B20" t="s">
        <v>343</v>
      </c>
      <c r="M20" t="s">
        <v>165</v>
      </c>
      <c r="R20">
        <v>360.608</v>
      </c>
    </row>
    <row r="21" spans="2:18" x14ac:dyDescent="0.25">
      <c r="B21" t="s">
        <v>350</v>
      </c>
      <c r="D21">
        <v>1167.2630000000001</v>
      </c>
      <c r="G21">
        <v>567.94200000000001</v>
      </c>
      <c r="M21" t="s">
        <v>343</v>
      </c>
    </row>
    <row r="22" spans="2:18" x14ac:dyDescent="0.25">
      <c r="M22" t="s">
        <v>354</v>
      </c>
      <c r="R22">
        <v>341.84999999999997</v>
      </c>
    </row>
    <row r="23" spans="2:18" x14ac:dyDescent="0.25">
      <c r="B23" t="s">
        <v>17</v>
      </c>
      <c r="E23">
        <v>429.50900000000001</v>
      </c>
      <c r="G23">
        <v>922.84900000000005</v>
      </c>
    </row>
    <row r="24" spans="2:18" x14ac:dyDescent="0.25">
      <c r="B24" t="s">
        <v>343</v>
      </c>
    </row>
    <row r="25" spans="2:18" x14ac:dyDescent="0.25">
      <c r="B25" t="s">
        <v>348</v>
      </c>
      <c r="E25">
        <v>423.89300000000003</v>
      </c>
      <c r="G25">
        <v>877.24961999999994</v>
      </c>
    </row>
    <row r="27" spans="2:18" x14ac:dyDescent="0.25">
      <c r="B27" t="s">
        <v>219</v>
      </c>
      <c r="F27">
        <v>390.71199999999999</v>
      </c>
    </row>
    <row r="28" spans="2:18" x14ac:dyDescent="0.25">
      <c r="B28" t="s">
        <v>343</v>
      </c>
    </row>
    <row r="29" spans="2:18" x14ac:dyDescent="0.25">
      <c r="B29" t="s">
        <v>352</v>
      </c>
      <c r="F29">
        <v>309.66900000000004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Sheet1</vt:lpstr>
      <vt:lpstr>Sheet2</vt:lpstr>
      <vt:lpstr>Sheet3</vt:lpstr>
      <vt:lpstr>Sheet4</vt:lpstr>
      <vt:lpstr>Sheet5</vt:lpstr>
      <vt:lpstr>Sheet6</vt:lpstr>
      <vt:lpstr>SNOP vs Actual</vt:lpstr>
      <vt:lpstr>Downtime</vt:lpstr>
      <vt:lpstr>Yields</vt:lpstr>
      <vt:lpstr>GDP</vt:lpstr>
      <vt:lpstr>GLC</vt:lpstr>
      <vt:lpstr>LST yield</vt:lpstr>
      <vt:lpstr>JST yield</vt:lpstr>
      <vt:lpstr>summary</vt:lpstr>
      <vt:lpstr>Sheet7</vt:lpstr>
      <vt:lpstr>Sheet8</vt:lpstr>
      <vt:lpstr>Sheet9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Aniket Dukare</dc:creator>
  <cp:lastModifiedBy>Rajesh  Maskar</cp:lastModifiedBy>
  <dcterms:created xsi:type="dcterms:W3CDTF">2017-03-16T05:09:30Z</dcterms:created>
  <dcterms:modified xsi:type="dcterms:W3CDTF">2017-04-21T11:22:13Z</dcterms:modified>
</cp:coreProperties>
</file>