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55" windowWidth="15600" windowHeight="6915"/>
  </bookViews>
  <sheets>
    <sheet name="fatty Acid" sheetId="4" r:id="rId1"/>
    <sheet name="Fatty Alcohol" sheetId="1" state="hidden" r:id="rId2"/>
    <sheet name="Glycerine" sheetId="2" r:id="rId3"/>
    <sheet name="July 16 yield" sheetId="5" state="hidden" r:id="rId4"/>
    <sheet name="Ageing Report Oleo Unit" sheetId="6" state="hidden" r:id="rId5"/>
  </sheets>
  <definedNames>
    <definedName name="_xlnm._FilterDatabase" localSheetId="4" hidden="1">'Ageing Report Oleo Unit'!$A$3:$XFB$163</definedName>
    <definedName name="_xlnm._FilterDatabase" localSheetId="0" hidden="1">'fatty Acid'!$A$3:$N$1620</definedName>
    <definedName name="_xlnm._FilterDatabase" localSheetId="1" hidden="1">'Fatty Alcohol'!$A$2:$AK$167</definedName>
    <definedName name="_xlnm._FilterDatabase" localSheetId="3" hidden="1">'July 16 yield'!$A$3:$D$1309</definedName>
  </definedNames>
  <calcPr calcId="145621"/>
</workbook>
</file>

<file path=xl/calcChain.xml><?xml version="1.0" encoding="utf-8"?>
<calcChain xmlns="http://schemas.openxmlformats.org/spreadsheetml/2006/main">
  <c r="AB1613" i="4" l="1"/>
  <c r="AA1613" i="4"/>
  <c r="Z1613" i="4"/>
  <c r="Y1613" i="4"/>
  <c r="X1613" i="4"/>
  <c r="W1613" i="4"/>
  <c r="V1613" i="4"/>
  <c r="U1613" i="4"/>
  <c r="T1613" i="4"/>
  <c r="S1613" i="4"/>
  <c r="R1613" i="4"/>
  <c r="Q1613" i="4"/>
  <c r="AB1612" i="4"/>
  <c r="AA1612" i="4"/>
  <c r="Z1612" i="4"/>
  <c r="Y1612" i="4"/>
  <c r="X1612" i="4"/>
  <c r="W1612" i="4"/>
  <c r="V1612" i="4"/>
  <c r="U1612" i="4"/>
  <c r="T1612" i="4"/>
  <c r="S1612" i="4"/>
  <c r="R1612" i="4"/>
  <c r="Q1612" i="4"/>
  <c r="P1613" i="4"/>
  <c r="P1612" i="4"/>
  <c r="Q1618" i="4"/>
  <c r="R1618" i="4"/>
  <c r="S1618" i="4"/>
  <c r="T1618" i="4"/>
  <c r="U1618" i="4"/>
  <c r="V1618" i="4"/>
  <c r="W1618" i="4"/>
  <c r="X1618" i="4"/>
  <c r="Y1618" i="4"/>
  <c r="Z1618" i="4"/>
  <c r="AA1618" i="4"/>
  <c r="AB1618" i="4"/>
  <c r="Q1619" i="4"/>
  <c r="R1619" i="4"/>
  <c r="S1619" i="4"/>
  <c r="T1619" i="4"/>
  <c r="U1619" i="4"/>
  <c r="V1619" i="4"/>
  <c r="W1619" i="4"/>
  <c r="X1619" i="4"/>
  <c r="Y1619" i="4"/>
  <c r="Z1619" i="4"/>
  <c r="AA1619" i="4"/>
  <c r="AB1619" i="4"/>
  <c r="P1619" i="4"/>
  <c r="P1618" i="4"/>
  <c r="Q1606" i="4"/>
  <c r="R1606" i="4"/>
  <c r="S1606" i="4"/>
  <c r="T1606" i="4"/>
  <c r="U1606" i="4"/>
  <c r="V1606" i="4"/>
  <c r="W1606" i="4"/>
  <c r="X1606" i="4"/>
  <c r="Y1606" i="4"/>
  <c r="Z1606" i="4"/>
  <c r="AA1606" i="4"/>
  <c r="AB1606" i="4"/>
  <c r="Q1607" i="4"/>
  <c r="R1607" i="4"/>
  <c r="S1607" i="4"/>
  <c r="T1607" i="4"/>
  <c r="U1607" i="4"/>
  <c r="V1607" i="4"/>
  <c r="W1607" i="4"/>
  <c r="X1607" i="4"/>
  <c r="Y1607" i="4"/>
  <c r="Z1607" i="4"/>
  <c r="AA1607" i="4"/>
  <c r="AB1607" i="4"/>
  <c r="P1607" i="4"/>
  <c r="P1606" i="4"/>
  <c r="AB1601" i="4"/>
  <c r="AA1601" i="4"/>
  <c r="Z1601" i="4"/>
  <c r="Y1601" i="4"/>
  <c r="X1601" i="4"/>
  <c r="W1601" i="4"/>
  <c r="V1601" i="4"/>
  <c r="U1601" i="4"/>
  <c r="T1601" i="4"/>
  <c r="S1601" i="4"/>
  <c r="R1601" i="4"/>
  <c r="Q1601" i="4"/>
  <c r="AB1600" i="4"/>
  <c r="AA1600" i="4"/>
  <c r="Z1600" i="4"/>
  <c r="Y1600" i="4"/>
  <c r="X1600" i="4"/>
  <c r="W1600" i="4"/>
  <c r="V1600" i="4"/>
  <c r="U1600" i="4"/>
  <c r="T1600" i="4"/>
  <c r="S1600" i="4"/>
  <c r="R1600" i="4"/>
  <c r="Q1600" i="4"/>
  <c r="P1601" i="4"/>
  <c r="P1600" i="4"/>
  <c r="Q1594" i="4"/>
  <c r="R1594" i="4"/>
  <c r="S1594" i="4"/>
  <c r="T1594" i="4"/>
  <c r="U1594" i="4"/>
  <c r="V1594" i="4"/>
  <c r="W1594" i="4"/>
  <c r="X1594" i="4"/>
  <c r="Y1594" i="4"/>
  <c r="Z1594" i="4"/>
  <c r="AA1594" i="4"/>
  <c r="AB1594" i="4"/>
  <c r="Q1595" i="4"/>
  <c r="R1595" i="4"/>
  <c r="S1595" i="4"/>
  <c r="T1595" i="4"/>
  <c r="U1595" i="4"/>
  <c r="V1595" i="4"/>
  <c r="W1595" i="4"/>
  <c r="X1595" i="4"/>
  <c r="Y1595" i="4"/>
  <c r="Z1595" i="4"/>
  <c r="AA1595" i="4"/>
  <c r="AB1595" i="4"/>
  <c r="P1595" i="4"/>
  <c r="P1594" i="4"/>
  <c r="AA1588" i="4"/>
  <c r="Z1588" i="4"/>
  <c r="Y1588" i="4"/>
  <c r="X1588" i="4"/>
  <c r="W1588" i="4"/>
  <c r="V1588" i="4"/>
  <c r="U1588" i="4"/>
  <c r="T1588" i="4"/>
  <c r="S1588" i="4"/>
  <c r="R1588" i="4"/>
  <c r="Q1588" i="4"/>
  <c r="AA1587" i="4"/>
  <c r="Z1587" i="4"/>
  <c r="Y1587" i="4"/>
  <c r="X1587" i="4"/>
  <c r="W1587" i="4"/>
  <c r="V1587" i="4"/>
  <c r="U1587" i="4"/>
  <c r="T1587" i="4"/>
  <c r="S1587" i="4"/>
  <c r="R1587" i="4"/>
  <c r="Q1587" i="4"/>
  <c r="P1588" i="4"/>
  <c r="P1587" i="4"/>
  <c r="Q1581" i="4"/>
  <c r="R1581" i="4"/>
  <c r="S1581" i="4"/>
  <c r="T1581" i="4"/>
  <c r="U1581" i="4"/>
  <c r="V1581" i="4"/>
  <c r="W1581" i="4"/>
  <c r="X1581" i="4"/>
  <c r="Y1581" i="4"/>
  <c r="Z1581" i="4"/>
  <c r="AA1581" i="4"/>
  <c r="Q1582" i="4"/>
  <c r="R1582" i="4"/>
  <c r="S1582" i="4"/>
  <c r="T1582" i="4"/>
  <c r="U1582" i="4"/>
  <c r="V1582" i="4"/>
  <c r="W1582" i="4"/>
  <c r="X1582" i="4"/>
  <c r="Y1582" i="4"/>
  <c r="Z1582" i="4"/>
  <c r="AA1582" i="4"/>
  <c r="P1582" i="4"/>
  <c r="P1581" i="4"/>
  <c r="AA1576" i="4"/>
  <c r="Z1576" i="4"/>
  <c r="Y1576" i="4"/>
  <c r="X1576" i="4"/>
  <c r="W1576" i="4"/>
  <c r="V1576" i="4"/>
  <c r="U1576" i="4"/>
  <c r="T1576" i="4"/>
  <c r="S1576" i="4"/>
  <c r="R1576" i="4"/>
  <c r="Q1576" i="4"/>
  <c r="AA1575" i="4"/>
  <c r="Z1575" i="4"/>
  <c r="Y1575" i="4"/>
  <c r="X1575" i="4"/>
  <c r="W1575" i="4"/>
  <c r="V1575" i="4"/>
  <c r="U1575" i="4"/>
  <c r="T1575" i="4"/>
  <c r="S1575" i="4"/>
  <c r="R1575" i="4"/>
  <c r="Q1575" i="4"/>
  <c r="P1576" i="4"/>
  <c r="P1575" i="4"/>
  <c r="AA1570" i="4"/>
  <c r="Z1570" i="4"/>
  <c r="Y1570" i="4"/>
  <c r="X1570" i="4"/>
  <c r="W1570" i="4"/>
  <c r="V1570" i="4"/>
  <c r="U1570" i="4"/>
  <c r="T1570" i="4"/>
  <c r="S1570" i="4"/>
  <c r="R1570" i="4"/>
  <c r="Q1570" i="4"/>
  <c r="AA1569" i="4"/>
  <c r="Z1569" i="4"/>
  <c r="Y1569" i="4"/>
  <c r="X1569" i="4"/>
  <c r="W1569" i="4"/>
  <c r="V1569" i="4"/>
  <c r="U1569" i="4"/>
  <c r="T1569" i="4"/>
  <c r="S1569" i="4"/>
  <c r="R1569" i="4"/>
  <c r="Q1569" i="4"/>
  <c r="P1570" i="4"/>
  <c r="P1569" i="4"/>
  <c r="AA1564" i="4"/>
  <c r="Z1564" i="4"/>
  <c r="Y1564" i="4"/>
  <c r="X1564" i="4"/>
  <c r="W1564" i="4"/>
  <c r="V1564" i="4"/>
  <c r="U1564" i="4"/>
  <c r="T1564" i="4"/>
  <c r="S1564" i="4"/>
  <c r="R1564" i="4"/>
  <c r="Q1564" i="4"/>
  <c r="AA1563" i="4"/>
  <c r="Z1563" i="4"/>
  <c r="Y1563" i="4"/>
  <c r="X1563" i="4"/>
  <c r="W1563" i="4"/>
  <c r="V1563" i="4"/>
  <c r="U1563" i="4"/>
  <c r="T1563" i="4"/>
  <c r="S1563" i="4"/>
  <c r="R1563" i="4"/>
  <c r="Q1563" i="4"/>
  <c r="P1564" i="4"/>
  <c r="P1563" i="4"/>
  <c r="AA1557" i="4"/>
  <c r="Z1557" i="4"/>
  <c r="Y1557" i="4"/>
  <c r="X1557" i="4"/>
  <c r="W1557" i="4"/>
  <c r="V1557" i="4"/>
  <c r="U1557" i="4"/>
  <c r="T1557" i="4"/>
  <c r="S1557" i="4"/>
  <c r="R1557" i="4"/>
  <c r="Q1557" i="4"/>
  <c r="AA1556" i="4"/>
  <c r="Z1556" i="4"/>
  <c r="Y1556" i="4"/>
  <c r="X1556" i="4"/>
  <c r="W1556" i="4"/>
  <c r="V1556" i="4"/>
  <c r="U1556" i="4"/>
  <c r="T1556" i="4"/>
  <c r="S1556" i="4"/>
  <c r="R1556" i="4"/>
  <c r="Q1556" i="4"/>
  <c r="P1557" i="4"/>
  <c r="P1556" i="4"/>
  <c r="AA1551" i="4"/>
  <c r="Z1551" i="4"/>
  <c r="Y1551" i="4"/>
  <c r="X1551" i="4"/>
  <c r="W1551" i="4"/>
  <c r="V1551" i="4"/>
  <c r="U1551" i="4"/>
  <c r="T1551" i="4"/>
  <c r="S1551" i="4"/>
  <c r="R1551" i="4"/>
  <c r="Q1551" i="4"/>
  <c r="AA1550" i="4"/>
  <c r="Z1550" i="4"/>
  <c r="Y1550" i="4"/>
  <c r="X1550" i="4"/>
  <c r="W1550" i="4"/>
  <c r="V1550" i="4"/>
  <c r="U1550" i="4"/>
  <c r="T1550" i="4"/>
  <c r="S1550" i="4"/>
  <c r="R1550" i="4"/>
  <c r="Q1550" i="4"/>
  <c r="P1551" i="4"/>
  <c r="P1550" i="4"/>
  <c r="AA1545" i="4"/>
  <c r="Z1545" i="4"/>
  <c r="Y1545" i="4"/>
  <c r="X1545" i="4"/>
  <c r="W1545" i="4"/>
  <c r="V1545" i="4"/>
  <c r="U1545" i="4"/>
  <c r="T1545" i="4"/>
  <c r="S1545" i="4"/>
  <c r="R1545" i="4"/>
  <c r="Q1545" i="4"/>
  <c r="AA1544" i="4"/>
  <c r="Z1544" i="4"/>
  <c r="Y1544" i="4"/>
  <c r="X1544" i="4"/>
  <c r="W1544" i="4"/>
  <c r="V1544" i="4"/>
  <c r="U1544" i="4"/>
  <c r="T1544" i="4"/>
  <c r="S1544" i="4"/>
  <c r="R1544" i="4"/>
  <c r="Q1544" i="4"/>
  <c r="P1545" i="4"/>
  <c r="P1544" i="4"/>
  <c r="Q1538" i="4"/>
  <c r="R1538" i="4"/>
  <c r="S1538" i="4"/>
  <c r="T1538" i="4"/>
  <c r="U1538" i="4"/>
  <c r="V1538" i="4"/>
  <c r="W1538" i="4"/>
  <c r="X1538" i="4"/>
  <c r="Y1538" i="4"/>
  <c r="Z1538" i="4"/>
  <c r="AA1538" i="4"/>
  <c r="Q1539" i="4"/>
  <c r="R1539" i="4"/>
  <c r="S1539" i="4"/>
  <c r="T1539" i="4"/>
  <c r="U1539" i="4"/>
  <c r="V1539" i="4"/>
  <c r="W1539" i="4"/>
  <c r="X1539" i="4"/>
  <c r="Y1539" i="4"/>
  <c r="Z1539" i="4"/>
  <c r="AA1539" i="4"/>
  <c r="P1539" i="4"/>
  <c r="P1538" i="4"/>
  <c r="Q1532" i="4"/>
  <c r="R1532" i="4"/>
  <c r="S1532" i="4"/>
  <c r="T1532" i="4"/>
  <c r="U1532" i="4"/>
  <c r="V1532" i="4"/>
  <c r="W1532" i="4"/>
  <c r="X1532" i="4"/>
  <c r="Y1532" i="4"/>
  <c r="Z1532" i="4"/>
  <c r="AA1532" i="4"/>
  <c r="Q1533" i="4"/>
  <c r="R1533" i="4"/>
  <c r="S1533" i="4"/>
  <c r="T1533" i="4"/>
  <c r="U1533" i="4"/>
  <c r="V1533" i="4"/>
  <c r="W1533" i="4"/>
  <c r="X1533" i="4"/>
  <c r="Y1533" i="4"/>
  <c r="Z1533" i="4"/>
  <c r="AA1533" i="4"/>
  <c r="P1533" i="4"/>
  <c r="P1532" i="4"/>
  <c r="Q1526" i="4"/>
  <c r="R1526" i="4"/>
  <c r="S1526" i="4"/>
  <c r="T1526" i="4"/>
  <c r="U1526" i="4"/>
  <c r="V1526" i="4"/>
  <c r="W1526" i="4"/>
  <c r="X1526" i="4"/>
  <c r="Y1526" i="4"/>
  <c r="Z1526" i="4"/>
  <c r="AA1526" i="4"/>
  <c r="Q1527" i="4"/>
  <c r="R1527" i="4"/>
  <c r="S1527" i="4"/>
  <c r="T1527" i="4"/>
  <c r="U1527" i="4"/>
  <c r="V1527" i="4"/>
  <c r="W1527" i="4"/>
  <c r="X1527" i="4"/>
  <c r="Y1527" i="4"/>
  <c r="Z1527" i="4"/>
  <c r="AA1527" i="4"/>
  <c r="P1527" i="4"/>
  <c r="P1526" i="4"/>
  <c r="AA1330" i="4"/>
  <c r="Z1330" i="4"/>
  <c r="Y1330" i="4"/>
  <c r="X1330" i="4"/>
  <c r="W1330" i="4"/>
  <c r="V1330" i="4"/>
  <c r="U1330" i="4"/>
  <c r="T1330" i="4"/>
  <c r="S1330" i="4"/>
  <c r="R1330" i="4"/>
  <c r="Q1330" i="4"/>
  <c r="P1330" i="4"/>
  <c r="AA1323" i="4"/>
  <c r="Z1323" i="4"/>
  <c r="Y1323" i="4"/>
  <c r="X1323" i="4"/>
  <c r="W1323" i="4"/>
  <c r="V1323" i="4"/>
  <c r="U1323" i="4"/>
  <c r="T1323" i="4"/>
  <c r="S1323" i="4"/>
  <c r="R1323" i="4"/>
  <c r="Q1323" i="4"/>
  <c r="P1323" i="4"/>
  <c r="M1315" i="4"/>
  <c r="M1311" i="4" s="1"/>
  <c r="E1315" i="4"/>
  <c r="E1311" i="4" s="1"/>
  <c r="Q1313" i="4"/>
  <c r="R1313" i="4"/>
  <c r="T1313" i="4"/>
  <c r="U1313" i="4"/>
  <c r="V1313" i="4"/>
  <c r="W1313" i="4"/>
  <c r="X1313" i="4"/>
  <c r="Y1313" i="4"/>
  <c r="Z1313" i="4"/>
  <c r="Q1314" i="4"/>
  <c r="R1314" i="4"/>
  <c r="T1314" i="4"/>
  <c r="U1314" i="4"/>
  <c r="V1314" i="4"/>
  <c r="W1314" i="4"/>
  <c r="X1314" i="4"/>
  <c r="Y1314" i="4"/>
  <c r="Z1314" i="4"/>
  <c r="P1314" i="4"/>
  <c r="P1313" i="4"/>
  <c r="M1308" i="4"/>
  <c r="M1304" i="4" s="1"/>
  <c r="L1308" i="4"/>
  <c r="L1304" i="4" s="1"/>
  <c r="Z1306" i="4" s="1"/>
  <c r="K1308" i="4"/>
  <c r="K1304" i="4" s="1"/>
  <c r="J1308" i="4"/>
  <c r="J1304" i="4" s="1"/>
  <c r="I1308" i="4"/>
  <c r="I1304" i="4" s="1"/>
  <c r="H1308" i="4"/>
  <c r="H1304" i="4" s="1"/>
  <c r="V1306" i="4" s="1"/>
  <c r="G1308" i="4"/>
  <c r="G1304" i="4" s="1"/>
  <c r="U1306" i="4" s="1"/>
  <c r="F1308" i="4"/>
  <c r="F1304" i="4" s="1"/>
  <c r="E1308" i="4"/>
  <c r="E1304" i="4" s="1"/>
  <c r="D1308" i="4"/>
  <c r="D1304" i="4" s="1"/>
  <c r="Q1306" i="4"/>
  <c r="Q1307" i="4"/>
  <c r="P1307" i="4"/>
  <c r="P1306" i="4"/>
  <c r="AA1300" i="4"/>
  <c r="Y1300" i="4"/>
  <c r="X1300" i="4"/>
  <c r="V1300" i="4"/>
  <c r="U1300" i="4"/>
  <c r="T1300" i="4"/>
  <c r="S1300" i="4"/>
  <c r="R1300" i="4"/>
  <c r="Q1300" i="4"/>
  <c r="AA1299" i="4"/>
  <c r="Y1299" i="4"/>
  <c r="X1299" i="4"/>
  <c r="V1299" i="4"/>
  <c r="U1299" i="4"/>
  <c r="T1299" i="4"/>
  <c r="S1299" i="4"/>
  <c r="R1299" i="4"/>
  <c r="Q1299" i="4"/>
  <c r="L1301" i="4"/>
  <c r="L1297" i="4" s="1"/>
  <c r="Z1300" i="4" s="1"/>
  <c r="I1301" i="4"/>
  <c r="I1297" i="4" s="1"/>
  <c r="W1300" i="4" s="1"/>
  <c r="B1301" i="4"/>
  <c r="B1297" i="4" s="1"/>
  <c r="P1300" i="4" s="1"/>
  <c r="D1294" i="4"/>
  <c r="D1290" i="4" s="1"/>
  <c r="E1294" i="4"/>
  <c r="E1290" i="4" s="1"/>
  <c r="F1294" i="4"/>
  <c r="F1290" i="4" s="1"/>
  <c r="G1294" i="4"/>
  <c r="G1290" i="4" s="1"/>
  <c r="H1294" i="4"/>
  <c r="H1290" i="4" s="1"/>
  <c r="V1293" i="4" s="1"/>
  <c r="I1294" i="4"/>
  <c r="I1290" i="4" s="1"/>
  <c r="J1294" i="4"/>
  <c r="J1290" i="4" s="1"/>
  <c r="K1294" i="4"/>
  <c r="K1290" i="4" s="1"/>
  <c r="Y1292" i="4" s="1"/>
  <c r="L1294" i="4"/>
  <c r="L1290" i="4" s="1"/>
  <c r="M1294" i="4"/>
  <c r="M1290" i="4" s="1"/>
  <c r="C1294" i="4"/>
  <c r="C1290" i="4" s="1"/>
  <c r="Q1292" i="4" s="1"/>
  <c r="P1293" i="4"/>
  <c r="P1292" i="4"/>
  <c r="M1220" i="4"/>
  <c r="M1211" i="4" s="1"/>
  <c r="L1220" i="4"/>
  <c r="L1211" i="4" s="1"/>
  <c r="F1220" i="4"/>
  <c r="F1211" i="4" s="1"/>
  <c r="D1220" i="4"/>
  <c r="D1211" i="4" s="1"/>
  <c r="Q1213" i="4"/>
  <c r="S1213" i="4"/>
  <c r="U1213" i="4"/>
  <c r="V1213" i="4"/>
  <c r="W1213" i="4"/>
  <c r="X1213" i="4"/>
  <c r="Y1213" i="4"/>
  <c r="Q1214" i="4"/>
  <c r="S1214" i="4"/>
  <c r="U1214" i="4"/>
  <c r="V1214" i="4"/>
  <c r="W1214" i="4"/>
  <c r="X1214" i="4"/>
  <c r="Y1214" i="4"/>
  <c r="Q1215" i="4"/>
  <c r="S1215" i="4"/>
  <c r="U1215" i="4"/>
  <c r="V1215" i="4"/>
  <c r="W1215" i="4"/>
  <c r="X1215" i="4"/>
  <c r="Y1215" i="4"/>
  <c r="Q1216" i="4"/>
  <c r="S1216" i="4"/>
  <c r="U1216" i="4"/>
  <c r="V1216" i="4"/>
  <c r="W1216" i="4"/>
  <c r="X1216" i="4"/>
  <c r="Y1216" i="4"/>
  <c r="Q1217" i="4"/>
  <c r="S1217" i="4"/>
  <c r="U1217" i="4"/>
  <c r="V1217" i="4"/>
  <c r="W1217" i="4"/>
  <c r="X1217" i="4"/>
  <c r="Y1217" i="4"/>
  <c r="Q1218" i="4"/>
  <c r="S1218" i="4"/>
  <c r="U1218" i="4"/>
  <c r="V1218" i="4"/>
  <c r="W1218" i="4"/>
  <c r="X1218" i="4"/>
  <c r="Y1218" i="4"/>
  <c r="Q1219" i="4"/>
  <c r="S1219" i="4"/>
  <c r="U1219" i="4"/>
  <c r="V1219" i="4"/>
  <c r="W1219" i="4"/>
  <c r="X1219" i="4"/>
  <c r="Y1219" i="4"/>
  <c r="P1214" i="4"/>
  <c r="P1215" i="4"/>
  <c r="P1216" i="4"/>
  <c r="P1217" i="4"/>
  <c r="P1218" i="4"/>
  <c r="P1219" i="4"/>
  <c r="P1213" i="4"/>
  <c r="N1217" i="4"/>
  <c r="Q1146" i="4"/>
  <c r="R1146" i="4"/>
  <c r="S1146" i="4"/>
  <c r="T1146" i="4"/>
  <c r="U1146" i="4"/>
  <c r="V1146" i="4"/>
  <c r="W1146" i="4"/>
  <c r="X1146" i="4"/>
  <c r="Y1146" i="4"/>
  <c r="Z1146" i="4"/>
  <c r="AA1146" i="4"/>
  <c r="Q1147" i="4"/>
  <c r="R1147" i="4"/>
  <c r="S1147" i="4"/>
  <c r="T1147" i="4"/>
  <c r="U1147" i="4"/>
  <c r="V1147" i="4"/>
  <c r="W1147" i="4"/>
  <c r="X1147" i="4"/>
  <c r="Y1147" i="4"/>
  <c r="Z1147" i="4"/>
  <c r="AA1147" i="4"/>
  <c r="Q1148" i="4"/>
  <c r="R1148" i="4"/>
  <c r="S1148" i="4"/>
  <c r="T1148" i="4"/>
  <c r="U1148" i="4"/>
  <c r="V1148" i="4"/>
  <c r="W1148" i="4"/>
  <c r="X1148" i="4"/>
  <c r="Y1148" i="4"/>
  <c r="Z1148" i="4"/>
  <c r="AA1148" i="4"/>
  <c r="Q1149" i="4"/>
  <c r="R1149" i="4"/>
  <c r="S1149" i="4"/>
  <c r="T1149" i="4"/>
  <c r="U1149" i="4"/>
  <c r="V1149" i="4"/>
  <c r="W1149" i="4"/>
  <c r="X1149" i="4"/>
  <c r="Y1149" i="4"/>
  <c r="Z1149" i="4"/>
  <c r="AA1149" i="4"/>
  <c r="Q1150" i="4"/>
  <c r="R1150" i="4"/>
  <c r="S1150" i="4"/>
  <c r="T1150" i="4"/>
  <c r="U1150" i="4"/>
  <c r="V1150" i="4"/>
  <c r="W1150" i="4"/>
  <c r="X1150" i="4"/>
  <c r="Y1150" i="4"/>
  <c r="Z1150" i="4"/>
  <c r="AA1150" i="4"/>
  <c r="Q1151" i="4"/>
  <c r="R1151" i="4"/>
  <c r="S1151" i="4"/>
  <c r="T1151" i="4"/>
  <c r="U1151" i="4"/>
  <c r="V1151" i="4"/>
  <c r="W1151" i="4"/>
  <c r="X1151" i="4"/>
  <c r="Y1151" i="4"/>
  <c r="Z1151" i="4"/>
  <c r="AA1151" i="4"/>
  <c r="P1151" i="4"/>
  <c r="P1150" i="4"/>
  <c r="P1149" i="4"/>
  <c r="P1148" i="4"/>
  <c r="P1147" i="4"/>
  <c r="P1146" i="4"/>
  <c r="Q1128" i="4"/>
  <c r="R1128" i="4"/>
  <c r="S1128" i="4"/>
  <c r="T1128" i="4"/>
  <c r="U1128" i="4"/>
  <c r="W1128" i="4"/>
  <c r="X1128" i="4"/>
  <c r="Y1128" i="4"/>
  <c r="Z1128" i="4"/>
  <c r="AA1128" i="4"/>
  <c r="Q1129" i="4"/>
  <c r="R1129" i="4"/>
  <c r="S1129" i="4"/>
  <c r="T1129" i="4"/>
  <c r="U1129" i="4"/>
  <c r="W1129" i="4"/>
  <c r="X1129" i="4"/>
  <c r="Y1129" i="4"/>
  <c r="Z1129" i="4"/>
  <c r="AA1129" i="4"/>
  <c r="Q1130" i="4"/>
  <c r="R1130" i="4"/>
  <c r="S1130" i="4"/>
  <c r="T1130" i="4"/>
  <c r="U1130" i="4"/>
  <c r="W1130" i="4"/>
  <c r="X1130" i="4"/>
  <c r="Y1130" i="4"/>
  <c r="Z1130" i="4"/>
  <c r="AA1130" i="4"/>
  <c r="Q1131" i="4"/>
  <c r="R1131" i="4"/>
  <c r="S1131" i="4"/>
  <c r="T1131" i="4"/>
  <c r="U1131" i="4"/>
  <c r="W1131" i="4"/>
  <c r="X1131" i="4"/>
  <c r="Y1131" i="4"/>
  <c r="Z1131" i="4"/>
  <c r="AA1131" i="4"/>
  <c r="Q1132" i="4"/>
  <c r="R1132" i="4"/>
  <c r="S1132" i="4"/>
  <c r="T1132" i="4"/>
  <c r="U1132" i="4"/>
  <c r="W1132" i="4"/>
  <c r="X1132" i="4"/>
  <c r="Y1132" i="4"/>
  <c r="Z1132" i="4"/>
  <c r="AA1132" i="4"/>
  <c r="P1132" i="4"/>
  <c r="P1131" i="4"/>
  <c r="P1130" i="4"/>
  <c r="P1129" i="4"/>
  <c r="P1128" i="4"/>
  <c r="H1129" i="4"/>
  <c r="N1129" i="4" s="1"/>
  <c r="H1128" i="4"/>
  <c r="H1133" i="4" l="1"/>
  <c r="Z1292" i="4"/>
  <c r="Z1293" i="4"/>
  <c r="U1292" i="4"/>
  <c r="U1293" i="4"/>
  <c r="R1292" i="4"/>
  <c r="R1293" i="4"/>
  <c r="R1306" i="4"/>
  <c r="R1307" i="4"/>
  <c r="Y1306" i="4"/>
  <c r="Y1307" i="4"/>
  <c r="Y1293" i="4"/>
  <c r="V1292" i="4"/>
  <c r="S1307" i="4"/>
  <c r="S1306" i="4"/>
  <c r="AA1306" i="4"/>
  <c r="AA1307" i="4"/>
  <c r="R1213" i="4"/>
  <c r="R1219" i="4"/>
  <c r="R1217" i="4"/>
  <c r="R1218" i="4"/>
  <c r="T1307" i="4"/>
  <c r="T1306" i="4"/>
  <c r="X1307" i="4"/>
  <c r="X1306" i="4"/>
  <c r="T1215" i="4"/>
  <c r="T1216" i="4"/>
  <c r="T1219" i="4"/>
  <c r="T1213" i="4"/>
  <c r="T1217" i="4"/>
  <c r="T1214" i="4"/>
  <c r="T1218" i="4"/>
  <c r="X1292" i="4"/>
  <c r="X1293" i="4"/>
  <c r="T1292" i="4"/>
  <c r="T1293" i="4"/>
  <c r="S1313" i="4"/>
  <c r="S1314" i="4"/>
  <c r="AA1217" i="4"/>
  <c r="AA1219" i="4"/>
  <c r="AA1213" i="4"/>
  <c r="AA1214" i="4"/>
  <c r="AA1216" i="4"/>
  <c r="AA1218" i="4"/>
  <c r="AA1215" i="4"/>
  <c r="W1306" i="4"/>
  <c r="W1307" i="4"/>
  <c r="Z1219" i="4"/>
  <c r="Z1214" i="4"/>
  <c r="Z1216" i="4"/>
  <c r="Z1217" i="4"/>
  <c r="Z1218" i="4"/>
  <c r="Z1215" i="4"/>
  <c r="AA1293" i="4"/>
  <c r="AA1292" i="4"/>
  <c r="W1292" i="4"/>
  <c r="W1293" i="4"/>
  <c r="S1293" i="4"/>
  <c r="S1292" i="4"/>
  <c r="N1301" i="4"/>
  <c r="Z1299" i="4"/>
  <c r="N1128" i="4"/>
  <c r="P1299" i="4"/>
  <c r="W1299" i="4"/>
  <c r="V1307" i="4"/>
  <c r="Z1307" i="4"/>
  <c r="U1307" i="4"/>
  <c r="AA1313" i="4"/>
  <c r="AA1314" i="4"/>
  <c r="Q1293" i="4"/>
  <c r="Z1213" i="4"/>
  <c r="R1216" i="4"/>
  <c r="R1215" i="4"/>
  <c r="R1214" i="4"/>
  <c r="H1126" i="4"/>
  <c r="H1090" i="4"/>
  <c r="E1090" i="4"/>
  <c r="B1090" i="4"/>
  <c r="L1086" i="4"/>
  <c r="K1086" i="4"/>
  <c r="J1086" i="4"/>
  <c r="I1086" i="4"/>
  <c r="H1086" i="4"/>
  <c r="G1086" i="4"/>
  <c r="F1086" i="4"/>
  <c r="E1086" i="4"/>
  <c r="D1086" i="4"/>
  <c r="C1086" i="4"/>
  <c r="B1086" i="4"/>
  <c r="M1087" i="4"/>
  <c r="L1087" i="4"/>
  <c r="L1091" i="4" s="1"/>
  <c r="L1084" i="4" s="1"/>
  <c r="Z1087" i="4" s="1"/>
  <c r="K1087" i="4"/>
  <c r="J1087" i="4"/>
  <c r="I1087" i="4"/>
  <c r="H1087" i="4"/>
  <c r="G1087" i="4"/>
  <c r="G1091" i="4" s="1"/>
  <c r="G1084" i="4" s="1"/>
  <c r="U1090" i="4" s="1"/>
  <c r="F1087" i="4"/>
  <c r="E1087" i="4"/>
  <c r="D1087" i="4"/>
  <c r="D1091" i="4" s="1"/>
  <c r="D1084" i="4" s="1"/>
  <c r="R1089" i="4" s="1"/>
  <c r="C1087" i="4"/>
  <c r="B1087" i="4"/>
  <c r="Q1043" i="4"/>
  <c r="R1043" i="4"/>
  <c r="S1043" i="4"/>
  <c r="T1043" i="4"/>
  <c r="U1043" i="4"/>
  <c r="V1043" i="4"/>
  <c r="W1043" i="4"/>
  <c r="X1043" i="4"/>
  <c r="Y1043" i="4"/>
  <c r="Z1043" i="4"/>
  <c r="AA1043" i="4"/>
  <c r="Q1044" i="4"/>
  <c r="R1044" i="4"/>
  <c r="S1044" i="4"/>
  <c r="T1044" i="4"/>
  <c r="U1044" i="4"/>
  <c r="V1044" i="4"/>
  <c r="W1044" i="4"/>
  <c r="X1044" i="4"/>
  <c r="Y1044" i="4"/>
  <c r="Z1044" i="4"/>
  <c r="AA1044" i="4"/>
  <c r="Q1045" i="4"/>
  <c r="R1045" i="4"/>
  <c r="S1045" i="4"/>
  <c r="T1045" i="4"/>
  <c r="U1045" i="4"/>
  <c r="V1045" i="4"/>
  <c r="W1045" i="4"/>
  <c r="X1045" i="4"/>
  <c r="Y1045" i="4"/>
  <c r="Z1045" i="4"/>
  <c r="AA1045" i="4"/>
  <c r="P1045" i="4"/>
  <c r="P1044" i="4"/>
  <c r="P1043" i="4"/>
  <c r="P1033" i="4"/>
  <c r="P1034" i="4"/>
  <c r="P1035" i="4"/>
  <c r="P1036" i="4"/>
  <c r="P1037" i="4"/>
  <c r="P1030" i="4"/>
  <c r="C1030" i="4"/>
  <c r="M1032" i="4"/>
  <c r="L1032" i="4"/>
  <c r="K1032" i="4"/>
  <c r="J1032" i="4"/>
  <c r="I1032" i="4"/>
  <c r="H1032" i="4"/>
  <c r="G1032" i="4"/>
  <c r="F1032" i="4"/>
  <c r="E1032" i="4"/>
  <c r="D1032" i="4"/>
  <c r="C1032" i="4"/>
  <c r="B1032" i="4"/>
  <c r="P1032" i="4" s="1"/>
  <c r="M1031" i="4"/>
  <c r="L1031" i="4"/>
  <c r="L1038" i="4" s="1"/>
  <c r="L1028" i="4" s="1"/>
  <c r="K1031" i="4"/>
  <c r="J1031" i="4"/>
  <c r="J1038" i="4" s="1"/>
  <c r="J1028" i="4" s="1"/>
  <c r="I1031" i="4"/>
  <c r="H1031" i="4"/>
  <c r="H1038" i="4" s="1"/>
  <c r="H1028" i="4" s="1"/>
  <c r="G1031" i="4"/>
  <c r="F1031" i="4"/>
  <c r="F1038" i="4" s="1"/>
  <c r="F1028" i="4" s="1"/>
  <c r="E1031" i="4"/>
  <c r="D1031" i="4"/>
  <c r="D1038" i="4" s="1"/>
  <c r="D1028" i="4" s="1"/>
  <c r="C1031" i="4"/>
  <c r="B1031" i="4"/>
  <c r="P1031" i="4" s="1"/>
  <c r="AA954" i="4"/>
  <c r="AA955" i="4"/>
  <c r="AA956" i="4"/>
  <c r="AA957" i="4"/>
  <c r="AA958" i="4"/>
  <c r="AA953" i="4"/>
  <c r="V1132" i="4" l="1"/>
  <c r="V1131" i="4"/>
  <c r="V1130" i="4"/>
  <c r="V1128" i="4"/>
  <c r="V1129" i="4"/>
  <c r="H1091" i="4"/>
  <c r="H1084" i="4" s="1"/>
  <c r="V1090" i="4" s="1"/>
  <c r="N1087" i="4"/>
  <c r="C1091" i="4"/>
  <c r="C1084" i="4" s="1"/>
  <c r="Q1088" i="4" s="1"/>
  <c r="K1091" i="4"/>
  <c r="K1084" i="4" s="1"/>
  <c r="Y1088" i="4" s="1"/>
  <c r="U1087" i="4"/>
  <c r="U1088" i="4"/>
  <c r="R1086" i="4"/>
  <c r="Z1086" i="4"/>
  <c r="V1087" i="4"/>
  <c r="R1088" i="4"/>
  <c r="Z1088" i="4"/>
  <c r="Z1089" i="4"/>
  <c r="R1090" i="4"/>
  <c r="Z1090" i="4"/>
  <c r="E1091" i="4"/>
  <c r="E1084" i="4" s="1"/>
  <c r="I1091" i="4"/>
  <c r="I1084" i="4" s="1"/>
  <c r="W1087" i="4" s="1"/>
  <c r="M1091" i="4"/>
  <c r="M1084" i="4" s="1"/>
  <c r="U1086" i="4"/>
  <c r="Y1087" i="4"/>
  <c r="U1089" i="4"/>
  <c r="R1087" i="4"/>
  <c r="B1091" i="4"/>
  <c r="B1084" i="4" s="1"/>
  <c r="P1087" i="4" s="1"/>
  <c r="F1091" i="4"/>
  <c r="F1084" i="4" s="1"/>
  <c r="T1086" i="4" s="1"/>
  <c r="J1091" i="4"/>
  <c r="J1084" i="4" s="1"/>
  <c r="X1087" i="4" s="1"/>
  <c r="T1030" i="4"/>
  <c r="T1032" i="4"/>
  <c r="T1033" i="4"/>
  <c r="T1034" i="4"/>
  <c r="T1035" i="4"/>
  <c r="T1036" i="4"/>
  <c r="T1037" i="4"/>
  <c r="X1030" i="4"/>
  <c r="X1032" i="4"/>
  <c r="X1033" i="4"/>
  <c r="X1034" i="4"/>
  <c r="X1035" i="4"/>
  <c r="X1036" i="4"/>
  <c r="X1037" i="4"/>
  <c r="R1030" i="4"/>
  <c r="R1032" i="4"/>
  <c r="R1033" i="4"/>
  <c r="R1034" i="4"/>
  <c r="R1035" i="4"/>
  <c r="R1036" i="4"/>
  <c r="R1037" i="4"/>
  <c r="V1030" i="4"/>
  <c r="V1032" i="4"/>
  <c r="V1033" i="4"/>
  <c r="V1034" i="4"/>
  <c r="V1035" i="4"/>
  <c r="V1036" i="4"/>
  <c r="V1037" i="4"/>
  <c r="Z1030" i="4"/>
  <c r="Z1032" i="4"/>
  <c r="Z1033" i="4"/>
  <c r="Z1034" i="4"/>
  <c r="Z1035" i="4"/>
  <c r="Z1036" i="4"/>
  <c r="Z1037" i="4"/>
  <c r="N1031" i="4"/>
  <c r="E1038" i="4"/>
  <c r="E1028" i="4" s="1"/>
  <c r="S1031" i="4" s="1"/>
  <c r="I1038" i="4"/>
  <c r="I1028" i="4" s="1"/>
  <c r="W1032" i="4" s="1"/>
  <c r="M1038" i="4"/>
  <c r="M1028" i="4" s="1"/>
  <c r="X1031" i="4"/>
  <c r="T1031" i="4"/>
  <c r="N1032" i="4"/>
  <c r="C1038" i="4"/>
  <c r="C1028" i="4" s="1"/>
  <c r="Q1030" i="4" s="1"/>
  <c r="G1038" i="4"/>
  <c r="G1028" i="4" s="1"/>
  <c r="U1032" i="4" s="1"/>
  <c r="K1038" i="4"/>
  <c r="K1028" i="4" s="1"/>
  <c r="Y1032" i="4" s="1"/>
  <c r="Z1031" i="4"/>
  <c r="V1031" i="4"/>
  <c r="R1031" i="4"/>
  <c r="Q1009" i="4"/>
  <c r="R1009" i="4"/>
  <c r="S1009" i="4"/>
  <c r="T1009" i="4"/>
  <c r="U1009" i="4"/>
  <c r="V1009" i="4"/>
  <c r="W1009" i="4"/>
  <c r="X1009" i="4"/>
  <c r="Y1009" i="4"/>
  <c r="Z1009" i="4"/>
  <c r="AA1009" i="4"/>
  <c r="Q1010" i="4"/>
  <c r="R1010" i="4"/>
  <c r="S1010" i="4"/>
  <c r="T1010" i="4"/>
  <c r="U1010" i="4"/>
  <c r="V1010" i="4"/>
  <c r="W1010" i="4"/>
  <c r="X1010" i="4"/>
  <c r="Y1010" i="4"/>
  <c r="Z1010" i="4"/>
  <c r="AA1010" i="4"/>
  <c r="Q1011" i="4"/>
  <c r="R1011" i="4"/>
  <c r="S1011" i="4"/>
  <c r="T1011" i="4"/>
  <c r="U1011" i="4"/>
  <c r="V1011" i="4"/>
  <c r="W1011" i="4"/>
  <c r="X1011" i="4"/>
  <c r="Y1011" i="4"/>
  <c r="Z1011" i="4"/>
  <c r="AA1011" i="4"/>
  <c r="Q1012" i="4"/>
  <c r="R1012" i="4"/>
  <c r="S1012" i="4"/>
  <c r="T1012" i="4"/>
  <c r="U1012" i="4"/>
  <c r="V1012" i="4"/>
  <c r="W1012" i="4"/>
  <c r="X1012" i="4"/>
  <c r="Y1012" i="4"/>
  <c r="Z1012" i="4"/>
  <c r="AA1012" i="4"/>
  <c r="Q1013" i="4"/>
  <c r="R1013" i="4"/>
  <c r="S1013" i="4"/>
  <c r="T1013" i="4"/>
  <c r="U1013" i="4"/>
  <c r="V1013" i="4"/>
  <c r="W1013" i="4"/>
  <c r="X1013" i="4"/>
  <c r="Y1013" i="4"/>
  <c r="Z1013" i="4"/>
  <c r="AA1013" i="4"/>
  <c r="P1013" i="4"/>
  <c r="P1012" i="4"/>
  <c r="P1011" i="4"/>
  <c r="P1010" i="4"/>
  <c r="P1009" i="4"/>
  <c r="Q990" i="4"/>
  <c r="R990" i="4"/>
  <c r="S990" i="4"/>
  <c r="T990" i="4"/>
  <c r="U990" i="4"/>
  <c r="V990" i="4"/>
  <c r="W990" i="4"/>
  <c r="X990" i="4"/>
  <c r="Y990" i="4"/>
  <c r="Z990" i="4"/>
  <c r="AA990" i="4"/>
  <c r="Q991" i="4"/>
  <c r="R991" i="4"/>
  <c r="S991" i="4"/>
  <c r="T991" i="4"/>
  <c r="U991" i="4"/>
  <c r="V991" i="4"/>
  <c r="W991" i="4"/>
  <c r="X991" i="4"/>
  <c r="Y991" i="4"/>
  <c r="Z991" i="4"/>
  <c r="AA991" i="4"/>
  <c r="Q992" i="4"/>
  <c r="R992" i="4"/>
  <c r="S992" i="4"/>
  <c r="T992" i="4"/>
  <c r="U992" i="4"/>
  <c r="V992" i="4"/>
  <c r="W992" i="4"/>
  <c r="X992" i="4"/>
  <c r="Y992" i="4"/>
  <c r="Z992" i="4"/>
  <c r="AA992" i="4"/>
  <c r="P992" i="4"/>
  <c r="P991" i="4"/>
  <c r="P990" i="4"/>
  <c r="M941" i="4"/>
  <c r="N941" i="4" s="1"/>
  <c r="M947" i="4"/>
  <c r="L947" i="4"/>
  <c r="G947" i="4"/>
  <c r="F947" i="4"/>
  <c r="C942" i="4"/>
  <c r="D942" i="4"/>
  <c r="E942" i="4"/>
  <c r="F942" i="4"/>
  <c r="G942" i="4"/>
  <c r="H942" i="4"/>
  <c r="I942" i="4"/>
  <c r="J942" i="4"/>
  <c r="K942" i="4"/>
  <c r="L942" i="4"/>
  <c r="M942" i="4"/>
  <c r="B942" i="4"/>
  <c r="C947" i="4"/>
  <c r="M940" i="4"/>
  <c r="L940" i="4"/>
  <c r="K940" i="4"/>
  <c r="J940" i="4"/>
  <c r="I940" i="4"/>
  <c r="H940" i="4"/>
  <c r="G940" i="4"/>
  <c r="F940" i="4"/>
  <c r="E940" i="4"/>
  <c r="D940" i="4"/>
  <c r="C940" i="4"/>
  <c r="B940" i="4"/>
  <c r="B947" i="4"/>
  <c r="G935" i="4"/>
  <c r="G928" i="4" s="1"/>
  <c r="F935" i="4"/>
  <c r="F928" i="4" s="1"/>
  <c r="E935" i="4"/>
  <c r="E928" i="4" s="1"/>
  <c r="D935" i="4"/>
  <c r="D928" i="4" s="1"/>
  <c r="R931" i="4" s="1"/>
  <c r="C935" i="4"/>
  <c r="C928" i="4" s="1"/>
  <c r="B935" i="4"/>
  <c r="B928" i="4" s="1"/>
  <c r="V930" i="4"/>
  <c r="W930" i="4"/>
  <c r="X930" i="4"/>
  <c r="Y930" i="4"/>
  <c r="Z930" i="4"/>
  <c r="AA930" i="4"/>
  <c r="V931" i="4"/>
  <c r="W931" i="4"/>
  <c r="X931" i="4"/>
  <c r="Y931" i="4"/>
  <c r="Z931" i="4"/>
  <c r="AA931" i="4"/>
  <c r="V932" i="4"/>
  <c r="W932" i="4"/>
  <c r="X932" i="4"/>
  <c r="Y932" i="4"/>
  <c r="Z932" i="4"/>
  <c r="AA932" i="4"/>
  <c r="V933" i="4"/>
  <c r="W933" i="4"/>
  <c r="X933" i="4"/>
  <c r="Y933" i="4"/>
  <c r="Z933" i="4"/>
  <c r="AA933" i="4"/>
  <c r="V934" i="4"/>
  <c r="W934" i="4"/>
  <c r="X934" i="4"/>
  <c r="Y934" i="4"/>
  <c r="Z934" i="4"/>
  <c r="AA934" i="4"/>
  <c r="Q919" i="4"/>
  <c r="R919" i="4"/>
  <c r="S919" i="4"/>
  <c r="T919" i="4"/>
  <c r="U919" i="4"/>
  <c r="V919" i="4"/>
  <c r="W919" i="4"/>
  <c r="X919" i="4"/>
  <c r="Y919" i="4"/>
  <c r="Z919" i="4"/>
  <c r="AA919" i="4"/>
  <c r="Q920" i="4"/>
  <c r="R920" i="4"/>
  <c r="S920" i="4"/>
  <c r="T920" i="4"/>
  <c r="U920" i="4"/>
  <c r="V920" i="4"/>
  <c r="W920" i="4"/>
  <c r="X920" i="4"/>
  <c r="Y920" i="4"/>
  <c r="Z920" i="4"/>
  <c r="AA920" i="4"/>
  <c r="Q921" i="4"/>
  <c r="R921" i="4"/>
  <c r="S921" i="4"/>
  <c r="T921" i="4"/>
  <c r="U921" i="4"/>
  <c r="V921" i="4"/>
  <c r="W921" i="4"/>
  <c r="X921" i="4"/>
  <c r="Y921" i="4"/>
  <c r="Z921" i="4"/>
  <c r="AA921" i="4"/>
  <c r="Q922" i="4"/>
  <c r="R922" i="4"/>
  <c r="S922" i="4"/>
  <c r="T922" i="4"/>
  <c r="U922" i="4"/>
  <c r="V922" i="4"/>
  <c r="W922" i="4"/>
  <c r="X922" i="4"/>
  <c r="Y922" i="4"/>
  <c r="Z922" i="4"/>
  <c r="AA922" i="4"/>
  <c r="Q923" i="4"/>
  <c r="R923" i="4"/>
  <c r="S923" i="4"/>
  <c r="T923" i="4"/>
  <c r="U923" i="4"/>
  <c r="V923" i="4"/>
  <c r="W923" i="4"/>
  <c r="X923" i="4"/>
  <c r="Y923" i="4"/>
  <c r="Z923" i="4"/>
  <c r="AA923" i="4"/>
  <c r="Q924" i="4"/>
  <c r="R924" i="4"/>
  <c r="S924" i="4"/>
  <c r="T924" i="4"/>
  <c r="U924" i="4"/>
  <c r="V924" i="4"/>
  <c r="W924" i="4"/>
  <c r="X924" i="4"/>
  <c r="Y924" i="4"/>
  <c r="Z924" i="4"/>
  <c r="AA924" i="4"/>
  <c r="P924" i="4"/>
  <c r="P923" i="4"/>
  <c r="P922" i="4"/>
  <c r="P921" i="4"/>
  <c r="P920" i="4"/>
  <c r="P919" i="4"/>
  <c r="M914" i="4"/>
  <c r="M905" i="4" s="1"/>
  <c r="AA912" i="4" s="1"/>
  <c r="L914" i="4"/>
  <c r="L905" i="4" s="1"/>
  <c r="K914" i="4"/>
  <c r="K905" i="4" s="1"/>
  <c r="J914" i="4"/>
  <c r="J905" i="4" s="1"/>
  <c r="I914" i="4"/>
  <c r="I905" i="4" s="1"/>
  <c r="W912" i="4" s="1"/>
  <c r="H914" i="4"/>
  <c r="H905" i="4" s="1"/>
  <c r="G914" i="4"/>
  <c r="G905" i="4" s="1"/>
  <c r="F914" i="4"/>
  <c r="F905" i="4" s="1"/>
  <c r="E914" i="4"/>
  <c r="E905" i="4" s="1"/>
  <c r="D914" i="4"/>
  <c r="D905" i="4" s="1"/>
  <c r="B914" i="4"/>
  <c r="B905" i="4" s="1"/>
  <c r="P913" i="4" s="1"/>
  <c r="C908" i="4"/>
  <c r="N908" i="4" s="1"/>
  <c r="J873" i="4"/>
  <c r="J864" i="4" s="1"/>
  <c r="F873" i="4"/>
  <c r="F864" i="4" s="1"/>
  <c r="E873" i="4"/>
  <c r="E864" i="4" s="1"/>
  <c r="B873" i="4"/>
  <c r="B864" i="4" s="1"/>
  <c r="Q866" i="4"/>
  <c r="R866" i="4"/>
  <c r="U866" i="4"/>
  <c r="V866" i="4"/>
  <c r="W866" i="4"/>
  <c r="Y866" i="4"/>
  <c r="Z866" i="4"/>
  <c r="AA866" i="4"/>
  <c r="Q867" i="4"/>
  <c r="R867" i="4"/>
  <c r="U867" i="4"/>
  <c r="V867" i="4"/>
  <c r="W867" i="4"/>
  <c r="Y867" i="4"/>
  <c r="Z867" i="4"/>
  <c r="AA867" i="4"/>
  <c r="Q868" i="4"/>
  <c r="R868" i="4"/>
  <c r="U868" i="4"/>
  <c r="V868" i="4"/>
  <c r="W868" i="4"/>
  <c r="Y868" i="4"/>
  <c r="Z868" i="4"/>
  <c r="AA868" i="4"/>
  <c r="Q869" i="4"/>
  <c r="R869" i="4"/>
  <c r="U869" i="4"/>
  <c r="V869" i="4"/>
  <c r="W869" i="4"/>
  <c r="Y869" i="4"/>
  <c r="Z869" i="4"/>
  <c r="AA869" i="4"/>
  <c r="Q870" i="4"/>
  <c r="R870" i="4"/>
  <c r="S870" i="4"/>
  <c r="U870" i="4"/>
  <c r="V870" i="4"/>
  <c r="W870" i="4"/>
  <c r="Y870" i="4"/>
  <c r="Z870" i="4"/>
  <c r="AA870" i="4"/>
  <c r="Q871" i="4"/>
  <c r="R871" i="4"/>
  <c r="U871" i="4"/>
  <c r="V871" i="4"/>
  <c r="W871" i="4"/>
  <c r="Y871" i="4"/>
  <c r="Z871" i="4"/>
  <c r="AA871" i="4"/>
  <c r="Q872" i="4"/>
  <c r="R872" i="4"/>
  <c r="U872" i="4"/>
  <c r="V872" i="4"/>
  <c r="W872" i="4"/>
  <c r="Y872" i="4"/>
  <c r="Z872" i="4"/>
  <c r="AA872" i="4"/>
  <c r="V1086" i="4" l="1"/>
  <c r="V1088" i="4"/>
  <c r="V1089" i="4"/>
  <c r="Q1090" i="4"/>
  <c r="Q1087" i="4"/>
  <c r="Q1089" i="4"/>
  <c r="Q1086" i="4"/>
  <c r="Y1089" i="4"/>
  <c r="Y1086" i="4"/>
  <c r="Y1090" i="4"/>
  <c r="S932" i="4"/>
  <c r="S934" i="4"/>
  <c r="W1031" i="4"/>
  <c r="C914" i="4"/>
  <c r="C905" i="4" s="1"/>
  <c r="Q907" i="4" s="1"/>
  <c r="T1087" i="4"/>
  <c r="AA1090" i="4"/>
  <c r="AA1089" i="4"/>
  <c r="AA1088" i="4"/>
  <c r="AA1086" i="4"/>
  <c r="X1090" i="4"/>
  <c r="X1089" i="4"/>
  <c r="X1088" i="4"/>
  <c r="S1089" i="4"/>
  <c r="S1088" i="4"/>
  <c r="S1086" i="4"/>
  <c r="S1090" i="4"/>
  <c r="T1090" i="4"/>
  <c r="T1089" i="4"/>
  <c r="T1088" i="4"/>
  <c r="AA1087" i="4"/>
  <c r="X1086" i="4"/>
  <c r="P1088" i="4"/>
  <c r="P1089" i="4"/>
  <c r="P1090" i="4"/>
  <c r="W1090" i="4"/>
  <c r="W1089" i="4"/>
  <c r="W1088" i="4"/>
  <c r="W1086" i="4"/>
  <c r="S1087" i="4"/>
  <c r="P1086" i="4"/>
  <c r="AA1030" i="4"/>
  <c r="AA1033" i="4"/>
  <c r="AA1034" i="4"/>
  <c r="AA1035" i="4"/>
  <c r="AA1036" i="4"/>
  <c r="AA1037" i="4"/>
  <c r="Q1031" i="4"/>
  <c r="W1030" i="4"/>
  <c r="W1033" i="4"/>
  <c r="W1034" i="4"/>
  <c r="W1035" i="4"/>
  <c r="W1036" i="4"/>
  <c r="W1037" i="4"/>
  <c r="Q1032" i="4"/>
  <c r="Y1030" i="4"/>
  <c r="Y1033" i="4"/>
  <c r="Y1034" i="4"/>
  <c r="Y1035" i="4"/>
  <c r="Y1036" i="4"/>
  <c r="Y1037" i="4"/>
  <c r="S1030" i="4"/>
  <c r="S1033" i="4"/>
  <c r="S1034" i="4"/>
  <c r="S1035" i="4"/>
  <c r="S1036" i="4"/>
  <c r="S1037" i="4"/>
  <c r="S1032" i="4"/>
  <c r="Y1031" i="4"/>
  <c r="Q1033" i="4"/>
  <c r="Q1034" i="4"/>
  <c r="Q1035" i="4"/>
  <c r="Q1036" i="4"/>
  <c r="Q1037" i="4"/>
  <c r="AA1032" i="4"/>
  <c r="U1030" i="4"/>
  <c r="U1033" i="4"/>
  <c r="U1034" i="4"/>
  <c r="U1035" i="4"/>
  <c r="U1036" i="4"/>
  <c r="U1037" i="4"/>
  <c r="AA1031" i="4"/>
  <c r="U1031" i="4"/>
  <c r="F948" i="4"/>
  <c r="F938" i="4" s="1"/>
  <c r="T947" i="4" s="1"/>
  <c r="J948" i="4"/>
  <c r="J938" i="4" s="1"/>
  <c r="X947" i="4" s="1"/>
  <c r="G948" i="4"/>
  <c r="G938" i="4" s="1"/>
  <c r="U945" i="4" s="1"/>
  <c r="C948" i="4"/>
  <c r="C938" i="4" s="1"/>
  <c r="Q946" i="4" s="1"/>
  <c r="D948" i="4"/>
  <c r="D938" i="4" s="1"/>
  <c r="R947" i="4" s="1"/>
  <c r="H948" i="4"/>
  <c r="H938" i="4" s="1"/>
  <c r="V947" i="4" s="1"/>
  <c r="K948" i="4"/>
  <c r="K938" i="4" s="1"/>
  <c r="Y947" i="4" s="1"/>
  <c r="B948" i="4"/>
  <c r="B938" i="4" s="1"/>
  <c r="P947" i="4" s="1"/>
  <c r="E948" i="4"/>
  <c r="E938" i="4" s="1"/>
  <c r="S945" i="4" s="1"/>
  <c r="N940" i="4"/>
  <c r="L948" i="4"/>
  <c r="L938" i="4" s="1"/>
  <c r="Z947" i="4" s="1"/>
  <c r="N942" i="4"/>
  <c r="X869" i="4"/>
  <c r="X872" i="4"/>
  <c r="X867" i="4"/>
  <c r="P910" i="4"/>
  <c r="P907" i="4"/>
  <c r="P908" i="4"/>
  <c r="P911" i="4"/>
  <c r="P912" i="4"/>
  <c r="X908" i="4"/>
  <c r="X910" i="4"/>
  <c r="X912" i="4"/>
  <c r="X907" i="4"/>
  <c r="X909" i="4"/>
  <c r="X911" i="4"/>
  <c r="X913" i="4"/>
  <c r="P909" i="4"/>
  <c r="U907" i="4"/>
  <c r="U908" i="4"/>
  <c r="U910" i="4"/>
  <c r="U912" i="4"/>
  <c r="U909" i="4"/>
  <c r="U911" i="4"/>
  <c r="Y907" i="4"/>
  <c r="Y909" i="4"/>
  <c r="Y911" i="4"/>
  <c r="Y908" i="4"/>
  <c r="Y910" i="4"/>
  <c r="Y912" i="4"/>
  <c r="W910" i="4"/>
  <c r="W907" i="4"/>
  <c r="W909" i="4"/>
  <c r="W911" i="4"/>
  <c r="W913" i="4"/>
  <c r="W908" i="4"/>
  <c r="Y913" i="4"/>
  <c r="Q933" i="4"/>
  <c r="Q930" i="4"/>
  <c r="Q932" i="4"/>
  <c r="Q934" i="4"/>
  <c r="Q931" i="4"/>
  <c r="U933" i="4"/>
  <c r="U931" i="4"/>
  <c r="U934" i="4"/>
  <c r="U932" i="4"/>
  <c r="U930" i="4"/>
  <c r="S868" i="4"/>
  <c r="S871" i="4"/>
  <c r="S867" i="4"/>
  <c r="S866" i="4"/>
  <c r="S872" i="4"/>
  <c r="S869" i="4"/>
  <c r="T867" i="4"/>
  <c r="T872" i="4"/>
  <c r="T868" i="4"/>
  <c r="T908" i="4"/>
  <c r="T910" i="4"/>
  <c r="T912" i="4"/>
  <c r="T907" i="4"/>
  <c r="T909" i="4"/>
  <c r="T911" i="4"/>
  <c r="T913" i="4"/>
  <c r="AA908" i="4"/>
  <c r="AA910" i="4"/>
  <c r="AA907" i="4"/>
  <c r="AA909" i="4"/>
  <c r="AA911" i="4"/>
  <c r="AA913" i="4"/>
  <c r="P933" i="4"/>
  <c r="P932" i="4"/>
  <c r="T931" i="4"/>
  <c r="T934" i="4"/>
  <c r="T932" i="4"/>
  <c r="T930" i="4"/>
  <c r="T933" i="4"/>
  <c r="P867" i="4"/>
  <c r="P870" i="4"/>
  <c r="R907" i="4"/>
  <c r="R909" i="4"/>
  <c r="R911" i="4"/>
  <c r="R913" i="4"/>
  <c r="R908" i="4"/>
  <c r="R910" i="4"/>
  <c r="R912" i="4"/>
  <c r="V907" i="4"/>
  <c r="V909" i="4"/>
  <c r="V911" i="4"/>
  <c r="V913" i="4"/>
  <c r="V908" i="4"/>
  <c r="V910" i="4"/>
  <c r="V912" i="4"/>
  <c r="Z907" i="4"/>
  <c r="Z909" i="4"/>
  <c r="Z911" i="4"/>
  <c r="Z913" i="4"/>
  <c r="Z908" i="4"/>
  <c r="Z910" i="4"/>
  <c r="Z912" i="4"/>
  <c r="S908" i="4"/>
  <c r="S912" i="4"/>
  <c r="S907" i="4"/>
  <c r="S909" i="4"/>
  <c r="S911" i="4"/>
  <c r="S913" i="4"/>
  <c r="S910" i="4"/>
  <c r="U913" i="4"/>
  <c r="S933" i="4"/>
  <c r="S930" i="4"/>
  <c r="Q908" i="4"/>
  <c r="R932" i="4"/>
  <c r="I948" i="4"/>
  <c r="I938" i="4" s="1"/>
  <c r="M948" i="4"/>
  <c r="M938" i="4" s="1"/>
  <c r="R934" i="4"/>
  <c r="S931" i="4"/>
  <c r="R930" i="4"/>
  <c r="R933" i="4"/>
  <c r="P930" i="4"/>
  <c r="P931" i="4"/>
  <c r="P934" i="4"/>
  <c r="X870" i="4"/>
  <c r="X868" i="4"/>
  <c r="X866" i="4"/>
  <c r="X871" i="4"/>
  <c r="T869" i="4"/>
  <c r="T870" i="4"/>
  <c r="T866" i="4"/>
  <c r="T871" i="4"/>
  <c r="P866" i="4"/>
  <c r="P869" i="4"/>
  <c r="P872" i="4"/>
  <c r="P868" i="4"/>
  <c r="P871" i="4"/>
  <c r="Q826" i="4"/>
  <c r="R826" i="4"/>
  <c r="S826" i="4"/>
  <c r="T826" i="4"/>
  <c r="U826" i="4"/>
  <c r="V826" i="4"/>
  <c r="W826" i="4"/>
  <c r="X826" i="4"/>
  <c r="Q829" i="4"/>
  <c r="R829" i="4"/>
  <c r="S829" i="4"/>
  <c r="T829" i="4"/>
  <c r="U829" i="4"/>
  <c r="V829" i="4"/>
  <c r="W829" i="4"/>
  <c r="X829" i="4"/>
  <c r="Q830" i="4"/>
  <c r="R830" i="4"/>
  <c r="S830" i="4"/>
  <c r="T830" i="4"/>
  <c r="U830" i="4"/>
  <c r="V830" i="4"/>
  <c r="W830" i="4"/>
  <c r="X830" i="4"/>
  <c r="Q831" i="4"/>
  <c r="R831" i="4"/>
  <c r="S831" i="4"/>
  <c r="T831" i="4"/>
  <c r="U831" i="4"/>
  <c r="V831" i="4"/>
  <c r="W831" i="4"/>
  <c r="X831" i="4"/>
  <c r="P829" i="4"/>
  <c r="P830" i="4"/>
  <c r="P831" i="4"/>
  <c r="P826" i="4"/>
  <c r="K831" i="4"/>
  <c r="L831" i="4"/>
  <c r="C828" i="4"/>
  <c r="Q828" i="4" s="1"/>
  <c r="D828" i="4"/>
  <c r="R828" i="4" s="1"/>
  <c r="E828" i="4"/>
  <c r="S828" i="4" s="1"/>
  <c r="F828" i="4"/>
  <c r="T828" i="4" s="1"/>
  <c r="G828" i="4"/>
  <c r="U828" i="4" s="1"/>
  <c r="H828" i="4"/>
  <c r="V828" i="4" s="1"/>
  <c r="I828" i="4"/>
  <c r="W828" i="4" s="1"/>
  <c r="J828" i="4"/>
  <c r="X828" i="4" s="1"/>
  <c r="K828" i="4"/>
  <c r="L828" i="4"/>
  <c r="M828" i="4"/>
  <c r="B828" i="4"/>
  <c r="C827" i="4"/>
  <c r="Q827" i="4" s="1"/>
  <c r="D827" i="4"/>
  <c r="R827" i="4" s="1"/>
  <c r="E827" i="4"/>
  <c r="S827" i="4" s="1"/>
  <c r="F827" i="4"/>
  <c r="T827" i="4" s="1"/>
  <c r="G827" i="4"/>
  <c r="U827" i="4" s="1"/>
  <c r="H827" i="4"/>
  <c r="V827" i="4" s="1"/>
  <c r="I827" i="4"/>
  <c r="W827" i="4" s="1"/>
  <c r="J827" i="4"/>
  <c r="X827" i="4" s="1"/>
  <c r="K827" i="4"/>
  <c r="L827" i="4"/>
  <c r="M827" i="4"/>
  <c r="B827" i="4"/>
  <c r="P827" i="4" s="1"/>
  <c r="A828" i="4"/>
  <c r="M831" i="4"/>
  <c r="L826" i="4"/>
  <c r="M826" i="4"/>
  <c r="K826" i="4"/>
  <c r="M829" i="4"/>
  <c r="K829" i="4"/>
  <c r="Q806" i="4"/>
  <c r="R806" i="4"/>
  <c r="S806" i="4"/>
  <c r="T806" i="4"/>
  <c r="Q807" i="4"/>
  <c r="R807" i="4"/>
  <c r="S807" i="4"/>
  <c r="T807" i="4"/>
  <c r="Q808" i="4"/>
  <c r="R808" i="4"/>
  <c r="S808" i="4"/>
  <c r="T808" i="4"/>
  <c r="Q809" i="4"/>
  <c r="R809" i="4"/>
  <c r="S809" i="4"/>
  <c r="T809" i="4"/>
  <c r="Q810" i="4"/>
  <c r="R810" i="4"/>
  <c r="S810" i="4"/>
  <c r="T810" i="4"/>
  <c r="P807" i="4"/>
  <c r="P808" i="4"/>
  <c r="P809" i="4"/>
  <c r="P810" i="4"/>
  <c r="P806" i="4"/>
  <c r="H811" i="4"/>
  <c r="H804" i="4" s="1"/>
  <c r="V809" i="4" s="1"/>
  <c r="I811" i="4"/>
  <c r="I804" i="4" s="1"/>
  <c r="K811" i="4"/>
  <c r="K804" i="4" s="1"/>
  <c r="L811" i="4"/>
  <c r="L804" i="4" s="1"/>
  <c r="M811" i="4"/>
  <c r="M804" i="4" s="1"/>
  <c r="AA809" i="4" s="1"/>
  <c r="J810" i="4"/>
  <c r="G810" i="4"/>
  <c r="J806" i="4"/>
  <c r="G806" i="4"/>
  <c r="N762" i="4"/>
  <c r="N763" i="4"/>
  <c r="N764" i="4"/>
  <c r="N765" i="4"/>
  <c r="N766" i="4"/>
  <c r="N767" i="4"/>
  <c r="N768" i="4"/>
  <c r="N769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Q757" i="4"/>
  <c r="R757" i="4"/>
  <c r="S757" i="4"/>
  <c r="T757" i="4"/>
  <c r="U757" i="4"/>
  <c r="V757" i="4"/>
  <c r="W757" i="4"/>
  <c r="X757" i="4"/>
  <c r="Y757" i="4"/>
  <c r="Z757" i="4"/>
  <c r="AA757" i="4"/>
  <c r="Q758" i="4"/>
  <c r="R758" i="4"/>
  <c r="S758" i="4"/>
  <c r="T758" i="4"/>
  <c r="U758" i="4"/>
  <c r="V758" i="4"/>
  <c r="W758" i="4"/>
  <c r="X758" i="4"/>
  <c r="Y758" i="4"/>
  <c r="Z758" i="4"/>
  <c r="AA758" i="4"/>
  <c r="Q759" i="4"/>
  <c r="R759" i="4"/>
  <c r="S759" i="4"/>
  <c r="T759" i="4"/>
  <c r="U759" i="4"/>
  <c r="V759" i="4"/>
  <c r="W759" i="4"/>
  <c r="X759" i="4"/>
  <c r="Y759" i="4"/>
  <c r="Z759" i="4"/>
  <c r="AA759" i="4"/>
  <c r="Q760" i="4"/>
  <c r="R760" i="4"/>
  <c r="S760" i="4"/>
  <c r="T760" i="4"/>
  <c r="U760" i="4"/>
  <c r="V760" i="4"/>
  <c r="W760" i="4"/>
  <c r="X760" i="4"/>
  <c r="Y760" i="4"/>
  <c r="Z760" i="4"/>
  <c r="AA760" i="4"/>
  <c r="P758" i="4"/>
  <c r="P759" i="4"/>
  <c r="P760" i="4"/>
  <c r="P757" i="4"/>
  <c r="Q713" i="4"/>
  <c r="R713" i="4"/>
  <c r="S713" i="4"/>
  <c r="T713" i="4"/>
  <c r="U713" i="4"/>
  <c r="V713" i="4"/>
  <c r="W713" i="4"/>
  <c r="X713" i="4"/>
  <c r="Y713" i="4"/>
  <c r="Z713" i="4"/>
  <c r="AA713" i="4"/>
  <c r="Q714" i="4"/>
  <c r="R714" i="4"/>
  <c r="S714" i="4"/>
  <c r="T714" i="4"/>
  <c r="U714" i="4"/>
  <c r="V714" i="4"/>
  <c r="W714" i="4"/>
  <c r="X714" i="4"/>
  <c r="Y714" i="4"/>
  <c r="Z714" i="4"/>
  <c r="AA714" i="4"/>
  <c r="Q715" i="4"/>
  <c r="R715" i="4"/>
  <c r="S715" i="4"/>
  <c r="T715" i="4"/>
  <c r="U715" i="4"/>
  <c r="V715" i="4"/>
  <c r="W715" i="4"/>
  <c r="X715" i="4"/>
  <c r="Y715" i="4"/>
  <c r="Z715" i="4"/>
  <c r="AA715" i="4"/>
  <c r="Q716" i="4"/>
  <c r="R716" i="4"/>
  <c r="S716" i="4"/>
  <c r="T716" i="4"/>
  <c r="U716" i="4"/>
  <c r="V716" i="4"/>
  <c r="W716" i="4"/>
  <c r="X716" i="4"/>
  <c r="Y716" i="4"/>
  <c r="Z716" i="4"/>
  <c r="AA716" i="4"/>
  <c r="P714" i="4"/>
  <c r="P715" i="4"/>
  <c r="P716" i="4"/>
  <c r="P713" i="4"/>
  <c r="Q695" i="4"/>
  <c r="R695" i="4"/>
  <c r="S695" i="4"/>
  <c r="T695" i="4"/>
  <c r="U695" i="4"/>
  <c r="V695" i="4"/>
  <c r="W695" i="4"/>
  <c r="X695" i="4"/>
  <c r="Y695" i="4"/>
  <c r="Z695" i="4"/>
  <c r="AA695" i="4"/>
  <c r="Q696" i="4"/>
  <c r="R696" i="4"/>
  <c r="S696" i="4"/>
  <c r="T696" i="4"/>
  <c r="U696" i="4"/>
  <c r="V696" i="4"/>
  <c r="W696" i="4"/>
  <c r="X696" i="4"/>
  <c r="Y696" i="4"/>
  <c r="Z696" i="4"/>
  <c r="AA696" i="4"/>
  <c r="Q697" i="4"/>
  <c r="R697" i="4"/>
  <c r="S697" i="4"/>
  <c r="T697" i="4"/>
  <c r="U697" i="4"/>
  <c r="V697" i="4"/>
  <c r="W697" i="4"/>
  <c r="X697" i="4"/>
  <c r="Y697" i="4"/>
  <c r="Z697" i="4"/>
  <c r="AA697" i="4"/>
  <c r="Q698" i="4"/>
  <c r="R698" i="4"/>
  <c r="S698" i="4"/>
  <c r="T698" i="4"/>
  <c r="U698" i="4"/>
  <c r="V698" i="4"/>
  <c r="W698" i="4"/>
  <c r="X698" i="4"/>
  <c r="Y698" i="4"/>
  <c r="Z698" i="4"/>
  <c r="AA698" i="4"/>
  <c r="P696" i="4"/>
  <c r="P697" i="4"/>
  <c r="P698" i="4"/>
  <c r="P695" i="4"/>
  <c r="Q645" i="4"/>
  <c r="R645" i="4"/>
  <c r="S645" i="4"/>
  <c r="T645" i="4"/>
  <c r="U645" i="4"/>
  <c r="V645" i="4"/>
  <c r="W645" i="4"/>
  <c r="X645" i="4"/>
  <c r="Y645" i="4"/>
  <c r="Z645" i="4"/>
  <c r="AA645" i="4"/>
  <c r="Q646" i="4"/>
  <c r="R646" i="4"/>
  <c r="S646" i="4"/>
  <c r="T646" i="4"/>
  <c r="U646" i="4"/>
  <c r="V646" i="4"/>
  <c r="W646" i="4"/>
  <c r="X646" i="4"/>
  <c r="Y646" i="4"/>
  <c r="Z646" i="4"/>
  <c r="AA646" i="4"/>
  <c r="Q647" i="4"/>
  <c r="R647" i="4"/>
  <c r="S647" i="4"/>
  <c r="T647" i="4"/>
  <c r="U647" i="4"/>
  <c r="V647" i="4"/>
  <c r="W647" i="4"/>
  <c r="X647" i="4"/>
  <c r="Y647" i="4"/>
  <c r="Z647" i="4"/>
  <c r="AA647" i="4"/>
  <c r="Q648" i="4"/>
  <c r="R648" i="4"/>
  <c r="S648" i="4"/>
  <c r="T648" i="4"/>
  <c r="U648" i="4"/>
  <c r="V648" i="4"/>
  <c r="W648" i="4"/>
  <c r="X648" i="4"/>
  <c r="Y648" i="4"/>
  <c r="Z648" i="4"/>
  <c r="AA648" i="4"/>
  <c r="Q649" i="4"/>
  <c r="R649" i="4"/>
  <c r="S649" i="4"/>
  <c r="T649" i="4"/>
  <c r="U649" i="4"/>
  <c r="V649" i="4"/>
  <c r="W649" i="4"/>
  <c r="X649" i="4"/>
  <c r="Y649" i="4"/>
  <c r="Z649" i="4"/>
  <c r="AA649" i="4"/>
  <c r="Q650" i="4"/>
  <c r="R650" i="4"/>
  <c r="S650" i="4"/>
  <c r="T650" i="4"/>
  <c r="U650" i="4"/>
  <c r="V650" i="4"/>
  <c r="W650" i="4"/>
  <c r="X650" i="4"/>
  <c r="Y650" i="4"/>
  <c r="Z650" i="4"/>
  <c r="AA650" i="4"/>
  <c r="P646" i="4"/>
  <c r="P647" i="4"/>
  <c r="P648" i="4"/>
  <c r="P649" i="4"/>
  <c r="P650" i="4"/>
  <c r="P645" i="4"/>
  <c r="Q596" i="4"/>
  <c r="R596" i="4"/>
  <c r="S596" i="4"/>
  <c r="T596" i="4"/>
  <c r="U596" i="4"/>
  <c r="V596" i="4"/>
  <c r="W596" i="4"/>
  <c r="X596" i="4"/>
  <c r="Y596" i="4"/>
  <c r="Z596" i="4"/>
  <c r="AA596" i="4"/>
  <c r="Q597" i="4"/>
  <c r="R597" i="4"/>
  <c r="S597" i="4"/>
  <c r="T597" i="4"/>
  <c r="U597" i="4"/>
  <c r="V597" i="4"/>
  <c r="W597" i="4"/>
  <c r="X597" i="4"/>
  <c r="Y597" i="4"/>
  <c r="Z597" i="4"/>
  <c r="AA597" i="4"/>
  <c r="Q598" i="4"/>
  <c r="R598" i="4"/>
  <c r="S598" i="4"/>
  <c r="T598" i="4"/>
  <c r="U598" i="4"/>
  <c r="V598" i="4"/>
  <c r="W598" i="4"/>
  <c r="X598" i="4"/>
  <c r="Y598" i="4"/>
  <c r="Z598" i="4"/>
  <c r="AA598" i="4"/>
  <c r="P597" i="4"/>
  <c r="P598" i="4"/>
  <c r="P596" i="4"/>
  <c r="F584" i="4"/>
  <c r="T589" i="4" s="1"/>
  <c r="G584" i="4"/>
  <c r="U587" i="4" s="1"/>
  <c r="H584" i="4"/>
  <c r="V589" i="4" s="1"/>
  <c r="I584" i="4"/>
  <c r="W589" i="4" s="1"/>
  <c r="J584" i="4"/>
  <c r="X587" i="4" s="1"/>
  <c r="K584" i="4"/>
  <c r="Y587" i="4" s="1"/>
  <c r="L584" i="4"/>
  <c r="Z588" i="4" s="1"/>
  <c r="M584" i="4"/>
  <c r="AA589" i="4" s="1"/>
  <c r="E584" i="4"/>
  <c r="S588" i="4" s="1"/>
  <c r="Q586" i="4"/>
  <c r="R586" i="4"/>
  <c r="Q587" i="4"/>
  <c r="R587" i="4"/>
  <c r="Q588" i="4"/>
  <c r="R588" i="4"/>
  <c r="Q589" i="4"/>
  <c r="R589" i="4"/>
  <c r="Q590" i="4"/>
  <c r="R590" i="4"/>
  <c r="P587" i="4"/>
  <c r="P588" i="4"/>
  <c r="P589" i="4"/>
  <c r="P590" i="4"/>
  <c r="P586" i="4"/>
  <c r="Q427" i="4"/>
  <c r="Q428" i="4"/>
  <c r="Q429" i="4"/>
  <c r="Q430" i="4"/>
  <c r="Q431" i="4"/>
  <c r="Q432" i="4"/>
  <c r="Q433" i="4"/>
  <c r="Q434" i="4"/>
  <c r="Q435" i="4"/>
  <c r="P428" i="4"/>
  <c r="P429" i="4"/>
  <c r="P430" i="4"/>
  <c r="P431" i="4"/>
  <c r="P432" i="4"/>
  <c r="P433" i="4"/>
  <c r="P434" i="4"/>
  <c r="P435" i="4"/>
  <c r="P427" i="4"/>
  <c r="E436" i="4"/>
  <c r="E425" i="4" s="1"/>
  <c r="F436" i="4"/>
  <c r="F425" i="4" s="1"/>
  <c r="T427" i="4" s="1"/>
  <c r="G436" i="4"/>
  <c r="G425" i="4" s="1"/>
  <c r="H436" i="4"/>
  <c r="H425" i="4" s="1"/>
  <c r="V430" i="4" s="1"/>
  <c r="I436" i="4"/>
  <c r="I425" i="4" s="1"/>
  <c r="J436" i="4"/>
  <c r="J425" i="4" s="1"/>
  <c r="X427" i="4" s="1"/>
  <c r="K436" i="4"/>
  <c r="K425" i="4" s="1"/>
  <c r="L436" i="4"/>
  <c r="L425" i="4" s="1"/>
  <c r="Z428" i="4" s="1"/>
  <c r="M436" i="4"/>
  <c r="M425" i="4" s="1"/>
  <c r="D436" i="4"/>
  <c r="D425" i="4" s="1"/>
  <c r="N428" i="4"/>
  <c r="C414" i="4"/>
  <c r="C405" i="4" s="1"/>
  <c r="E414" i="4"/>
  <c r="E405" i="4" s="1"/>
  <c r="S411" i="4" s="1"/>
  <c r="F414" i="4"/>
  <c r="F405" i="4" s="1"/>
  <c r="T407" i="4" s="1"/>
  <c r="G414" i="4"/>
  <c r="G405" i="4" s="1"/>
  <c r="H414" i="4"/>
  <c r="H405" i="4" s="1"/>
  <c r="V407" i="4" s="1"/>
  <c r="K414" i="4"/>
  <c r="K405" i="4" s="1"/>
  <c r="M414" i="4"/>
  <c r="M405" i="4" s="1"/>
  <c r="AA408" i="4" s="1"/>
  <c r="B414" i="4"/>
  <c r="B405" i="4" s="1"/>
  <c r="L408" i="4"/>
  <c r="L414" i="4" s="1"/>
  <c r="L405" i="4" s="1"/>
  <c r="J408" i="4"/>
  <c r="J414" i="4" s="1"/>
  <c r="J405" i="4" s="1"/>
  <c r="X407" i="4" s="1"/>
  <c r="I409" i="4"/>
  <c r="I414" i="4" s="1"/>
  <c r="I405" i="4" s="1"/>
  <c r="D407" i="4"/>
  <c r="D414" i="4" s="1"/>
  <c r="D405" i="4" s="1"/>
  <c r="C373" i="4"/>
  <c r="D373" i="4"/>
  <c r="E373" i="4"/>
  <c r="F373" i="4"/>
  <c r="G373" i="4"/>
  <c r="H373" i="4"/>
  <c r="I373" i="4"/>
  <c r="J373" i="4"/>
  <c r="K373" i="4"/>
  <c r="L373" i="4"/>
  <c r="M373" i="4"/>
  <c r="B373" i="4"/>
  <c r="F379" i="4"/>
  <c r="C379" i="4"/>
  <c r="B379" i="4"/>
  <c r="M376" i="4"/>
  <c r="L376" i="4"/>
  <c r="K376" i="4"/>
  <c r="J376" i="4"/>
  <c r="I376" i="4"/>
  <c r="H376" i="4"/>
  <c r="F376" i="4"/>
  <c r="E376" i="4"/>
  <c r="D376" i="4"/>
  <c r="C376" i="4"/>
  <c r="B376" i="4"/>
  <c r="M377" i="4"/>
  <c r="L377" i="4"/>
  <c r="K377" i="4"/>
  <c r="I377" i="4"/>
  <c r="C377" i="4"/>
  <c r="D377" i="4"/>
  <c r="E377" i="4"/>
  <c r="F377" i="4"/>
  <c r="B377" i="4"/>
  <c r="C374" i="4"/>
  <c r="D374" i="4"/>
  <c r="E374" i="4"/>
  <c r="F374" i="4"/>
  <c r="G374" i="4"/>
  <c r="H374" i="4"/>
  <c r="I374" i="4"/>
  <c r="J374" i="4"/>
  <c r="K374" i="4"/>
  <c r="L374" i="4"/>
  <c r="M374" i="4"/>
  <c r="B374" i="4"/>
  <c r="C372" i="4"/>
  <c r="D372" i="4"/>
  <c r="E372" i="4"/>
  <c r="F372" i="4"/>
  <c r="G372" i="4"/>
  <c r="H372" i="4"/>
  <c r="I372" i="4"/>
  <c r="J372" i="4"/>
  <c r="K372" i="4"/>
  <c r="L372" i="4"/>
  <c r="M372" i="4"/>
  <c r="B372" i="4"/>
  <c r="E327" i="4"/>
  <c r="E328" i="4"/>
  <c r="C327" i="4"/>
  <c r="D327" i="4"/>
  <c r="F327" i="4"/>
  <c r="F332" i="4" s="1"/>
  <c r="F325" i="4" s="1"/>
  <c r="G327" i="4"/>
  <c r="H327" i="4"/>
  <c r="H332" i="4" s="1"/>
  <c r="H325" i="4" s="1"/>
  <c r="I327" i="4"/>
  <c r="J327" i="4"/>
  <c r="J332" i="4" s="1"/>
  <c r="J325" i="4" s="1"/>
  <c r="K327" i="4"/>
  <c r="L327" i="4"/>
  <c r="L332" i="4" s="1"/>
  <c r="L325" i="4" s="1"/>
  <c r="M327" i="4"/>
  <c r="B327" i="4"/>
  <c r="B332" i="4" s="1"/>
  <c r="B325" i="4" s="1"/>
  <c r="H306" i="4"/>
  <c r="C310" i="4"/>
  <c r="D310" i="4"/>
  <c r="E310" i="4"/>
  <c r="F310" i="4"/>
  <c r="T310" i="4" s="1"/>
  <c r="G310" i="4"/>
  <c r="H310" i="4"/>
  <c r="I310" i="4"/>
  <c r="J310" i="4"/>
  <c r="K310" i="4"/>
  <c r="L310" i="4"/>
  <c r="M310" i="4"/>
  <c r="C311" i="4"/>
  <c r="D311" i="4"/>
  <c r="E311" i="4"/>
  <c r="F311" i="4"/>
  <c r="G311" i="4"/>
  <c r="H311" i="4"/>
  <c r="I311" i="4"/>
  <c r="J311" i="4"/>
  <c r="K311" i="4"/>
  <c r="L311" i="4"/>
  <c r="M311" i="4"/>
  <c r="B311" i="4"/>
  <c r="B310" i="4"/>
  <c r="C309" i="4"/>
  <c r="D309" i="4"/>
  <c r="E309" i="4"/>
  <c r="F309" i="4"/>
  <c r="T309" i="4" s="1"/>
  <c r="G309" i="4"/>
  <c r="H309" i="4"/>
  <c r="I309" i="4"/>
  <c r="J309" i="4"/>
  <c r="L309" i="4"/>
  <c r="M309" i="4"/>
  <c r="B309" i="4"/>
  <c r="M308" i="4"/>
  <c r="M306" i="4" s="1"/>
  <c r="L308" i="4"/>
  <c r="K308" i="4"/>
  <c r="C308" i="4"/>
  <c r="D308" i="4"/>
  <c r="E308" i="4"/>
  <c r="F308" i="4"/>
  <c r="G308" i="4"/>
  <c r="H308" i="4"/>
  <c r="I308" i="4"/>
  <c r="B308" i="4"/>
  <c r="A311" i="4"/>
  <c r="K291" i="4"/>
  <c r="I291" i="4"/>
  <c r="C289" i="4"/>
  <c r="D289" i="4"/>
  <c r="E289" i="4"/>
  <c r="F289" i="4"/>
  <c r="G289" i="4"/>
  <c r="H289" i="4"/>
  <c r="I289" i="4"/>
  <c r="J289" i="4"/>
  <c r="K289" i="4"/>
  <c r="L289" i="4"/>
  <c r="M289" i="4"/>
  <c r="B289" i="4"/>
  <c r="C287" i="4"/>
  <c r="D287" i="4"/>
  <c r="E287" i="4"/>
  <c r="F287" i="4"/>
  <c r="G287" i="4"/>
  <c r="H287" i="4"/>
  <c r="I287" i="4"/>
  <c r="J287" i="4"/>
  <c r="K287" i="4"/>
  <c r="L287" i="4"/>
  <c r="M287" i="4"/>
  <c r="C288" i="4"/>
  <c r="D288" i="4"/>
  <c r="E288" i="4"/>
  <c r="F288" i="4"/>
  <c r="G288" i="4"/>
  <c r="H288" i="4"/>
  <c r="I288" i="4"/>
  <c r="J288" i="4"/>
  <c r="K288" i="4"/>
  <c r="L288" i="4"/>
  <c r="M288" i="4"/>
  <c r="C290" i="4"/>
  <c r="D290" i="4"/>
  <c r="E290" i="4"/>
  <c r="F290" i="4"/>
  <c r="G290" i="4"/>
  <c r="H290" i="4"/>
  <c r="I290" i="4"/>
  <c r="J290" i="4"/>
  <c r="K290" i="4"/>
  <c r="L290" i="4"/>
  <c r="M290" i="4"/>
  <c r="B287" i="4"/>
  <c r="B288" i="4"/>
  <c r="B290" i="4"/>
  <c r="G291" i="4"/>
  <c r="E291" i="4"/>
  <c r="R265" i="4"/>
  <c r="S265" i="4"/>
  <c r="T265" i="4"/>
  <c r="U265" i="4"/>
  <c r="V265" i="4"/>
  <c r="W265" i="4"/>
  <c r="X265" i="4"/>
  <c r="Y265" i="4"/>
  <c r="Z265" i="4"/>
  <c r="AA265" i="4"/>
  <c r="R266" i="4"/>
  <c r="S266" i="4"/>
  <c r="T266" i="4"/>
  <c r="U266" i="4"/>
  <c r="V266" i="4"/>
  <c r="W266" i="4"/>
  <c r="X266" i="4"/>
  <c r="Y266" i="4"/>
  <c r="Z266" i="4"/>
  <c r="AA266" i="4"/>
  <c r="R267" i="4"/>
  <c r="S267" i="4"/>
  <c r="T267" i="4"/>
  <c r="U267" i="4"/>
  <c r="V267" i="4"/>
  <c r="W267" i="4"/>
  <c r="X267" i="4"/>
  <c r="Y267" i="4"/>
  <c r="Z267" i="4"/>
  <c r="AA267" i="4"/>
  <c r="R268" i="4"/>
  <c r="S268" i="4"/>
  <c r="T268" i="4"/>
  <c r="U268" i="4"/>
  <c r="V268" i="4"/>
  <c r="W268" i="4"/>
  <c r="X268" i="4"/>
  <c r="Y268" i="4"/>
  <c r="Z268" i="4"/>
  <c r="AA268" i="4"/>
  <c r="R269" i="4"/>
  <c r="S269" i="4"/>
  <c r="T269" i="4"/>
  <c r="U269" i="4"/>
  <c r="V269" i="4"/>
  <c r="W269" i="4"/>
  <c r="X269" i="4"/>
  <c r="Y269" i="4"/>
  <c r="Z269" i="4"/>
  <c r="AA269" i="4"/>
  <c r="R270" i="4"/>
  <c r="S270" i="4"/>
  <c r="T270" i="4"/>
  <c r="U270" i="4"/>
  <c r="V270" i="4"/>
  <c r="W270" i="4"/>
  <c r="X270" i="4"/>
  <c r="Y270" i="4"/>
  <c r="Z270" i="4"/>
  <c r="AA270" i="4"/>
  <c r="C265" i="4"/>
  <c r="C266" i="4"/>
  <c r="B266" i="4"/>
  <c r="B265" i="4"/>
  <c r="Q232" i="4"/>
  <c r="R232" i="4"/>
  <c r="S232" i="4"/>
  <c r="T232" i="4"/>
  <c r="U232" i="4"/>
  <c r="V232" i="4"/>
  <c r="W232" i="4"/>
  <c r="X232" i="4"/>
  <c r="Y232" i="4"/>
  <c r="Z232" i="4"/>
  <c r="AA232" i="4"/>
  <c r="Q233" i="4"/>
  <c r="R233" i="4"/>
  <c r="S233" i="4"/>
  <c r="T233" i="4"/>
  <c r="U233" i="4"/>
  <c r="V233" i="4"/>
  <c r="W233" i="4"/>
  <c r="X233" i="4"/>
  <c r="Y233" i="4"/>
  <c r="Z233" i="4"/>
  <c r="AA233" i="4"/>
  <c r="Q234" i="4"/>
  <c r="R234" i="4"/>
  <c r="S234" i="4"/>
  <c r="T234" i="4"/>
  <c r="U234" i="4"/>
  <c r="V234" i="4"/>
  <c r="W234" i="4"/>
  <c r="X234" i="4"/>
  <c r="Y234" i="4"/>
  <c r="Z234" i="4"/>
  <c r="AA234" i="4"/>
  <c r="P233" i="4"/>
  <c r="P234" i="4"/>
  <c r="P232" i="4"/>
  <c r="Q223" i="4"/>
  <c r="R223" i="4"/>
  <c r="S223" i="4"/>
  <c r="T223" i="4"/>
  <c r="U223" i="4"/>
  <c r="V223" i="4"/>
  <c r="W223" i="4"/>
  <c r="X223" i="4"/>
  <c r="Y223" i="4"/>
  <c r="Z223" i="4"/>
  <c r="AA223" i="4"/>
  <c r="Q224" i="4"/>
  <c r="R224" i="4"/>
  <c r="S224" i="4"/>
  <c r="T224" i="4"/>
  <c r="U224" i="4"/>
  <c r="V224" i="4"/>
  <c r="W224" i="4"/>
  <c r="X224" i="4"/>
  <c r="Y224" i="4"/>
  <c r="Z224" i="4"/>
  <c r="AA224" i="4"/>
  <c r="Q225" i="4"/>
  <c r="R225" i="4"/>
  <c r="S225" i="4"/>
  <c r="T225" i="4"/>
  <c r="U225" i="4"/>
  <c r="V225" i="4"/>
  <c r="W225" i="4"/>
  <c r="X225" i="4"/>
  <c r="Y225" i="4"/>
  <c r="Z225" i="4"/>
  <c r="AA225" i="4"/>
  <c r="Q226" i="4"/>
  <c r="R226" i="4"/>
  <c r="S226" i="4"/>
  <c r="T226" i="4"/>
  <c r="U226" i="4"/>
  <c r="V226" i="4"/>
  <c r="W226" i="4"/>
  <c r="X226" i="4"/>
  <c r="Y226" i="4"/>
  <c r="Z226" i="4"/>
  <c r="AA226" i="4"/>
  <c r="P224" i="4"/>
  <c r="P225" i="4"/>
  <c r="P226" i="4"/>
  <c r="P223" i="4"/>
  <c r="D209" i="4"/>
  <c r="D207" i="4"/>
  <c r="R211" i="4" s="1"/>
  <c r="Q209" i="4"/>
  <c r="S209" i="4"/>
  <c r="T209" i="4"/>
  <c r="U209" i="4"/>
  <c r="V209" i="4"/>
  <c r="W209" i="4"/>
  <c r="X209" i="4"/>
  <c r="Y209" i="4"/>
  <c r="Z209" i="4"/>
  <c r="AA209" i="4"/>
  <c r="Q210" i="4"/>
  <c r="R210" i="4"/>
  <c r="S210" i="4"/>
  <c r="T210" i="4"/>
  <c r="U210" i="4"/>
  <c r="V210" i="4"/>
  <c r="W210" i="4"/>
  <c r="X210" i="4"/>
  <c r="Y210" i="4"/>
  <c r="Z210" i="4"/>
  <c r="AA210" i="4"/>
  <c r="Q211" i="4"/>
  <c r="S211" i="4"/>
  <c r="T211" i="4"/>
  <c r="U211" i="4"/>
  <c r="V211" i="4"/>
  <c r="W211" i="4"/>
  <c r="X211" i="4"/>
  <c r="Y211" i="4"/>
  <c r="Z211" i="4"/>
  <c r="AA211" i="4"/>
  <c r="P210" i="4"/>
  <c r="P211" i="4"/>
  <c r="P209" i="4"/>
  <c r="Q190" i="4"/>
  <c r="S190" i="4"/>
  <c r="T190" i="4"/>
  <c r="V190" i="4"/>
  <c r="W190" i="4"/>
  <c r="X190" i="4"/>
  <c r="Y190" i="4"/>
  <c r="Z190" i="4"/>
  <c r="AA190" i="4"/>
  <c r="Q191" i="4"/>
  <c r="S191" i="4"/>
  <c r="T191" i="4"/>
  <c r="V191" i="4"/>
  <c r="W191" i="4"/>
  <c r="X191" i="4"/>
  <c r="Y191" i="4"/>
  <c r="Z191" i="4"/>
  <c r="AA191" i="4"/>
  <c r="Q192" i="4"/>
  <c r="S192" i="4"/>
  <c r="T192" i="4"/>
  <c r="V192" i="4"/>
  <c r="W192" i="4"/>
  <c r="X192" i="4"/>
  <c r="Y192" i="4"/>
  <c r="Z192" i="4"/>
  <c r="AA192" i="4"/>
  <c r="Q193" i="4"/>
  <c r="S193" i="4"/>
  <c r="T193" i="4"/>
  <c r="V193" i="4"/>
  <c r="W193" i="4"/>
  <c r="X193" i="4"/>
  <c r="Y193" i="4"/>
  <c r="Z193" i="4"/>
  <c r="AA193" i="4"/>
  <c r="Q194" i="4"/>
  <c r="S194" i="4"/>
  <c r="T194" i="4"/>
  <c r="V194" i="4"/>
  <c r="W194" i="4"/>
  <c r="X194" i="4"/>
  <c r="Y194" i="4"/>
  <c r="Z194" i="4"/>
  <c r="AA194" i="4"/>
  <c r="P191" i="4"/>
  <c r="P192" i="4"/>
  <c r="P193" i="4"/>
  <c r="P194" i="4"/>
  <c r="P190" i="4"/>
  <c r="G188" i="4"/>
  <c r="U190" i="4" s="1"/>
  <c r="D188" i="4"/>
  <c r="R190" i="4" s="1"/>
  <c r="H178" i="4"/>
  <c r="H174" i="4"/>
  <c r="C179" i="4"/>
  <c r="C172" i="4" s="1"/>
  <c r="D179" i="4"/>
  <c r="D172" i="4" s="1"/>
  <c r="R174" i="4" s="1"/>
  <c r="E179" i="4"/>
  <c r="E172" i="4" s="1"/>
  <c r="F179" i="4"/>
  <c r="F172" i="4" s="1"/>
  <c r="G179" i="4"/>
  <c r="G172" i="4" s="1"/>
  <c r="I179" i="4"/>
  <c r="I172" i="4" s="1"/>
  <c r="W174" i="4" s="1"/>
  <c r="J179" i="4"/>
  <c r="J172" i="4" s="1"/>
  <c r="K179" i="4"/>
  <c r="K172" i="4" s="1"/>
  <c r="L179" i="4"/>
  <c r="L172" i="4" s="1"/>
  <c r="Z174" i="4" s="1"/>
  <c r="M179" i="4"/>
  <c r="M172" i="4" s="1"/>
  <c r="AA174" i="4" s="1"/>
  <c r="B179" i="4"/>
  <c r="B172" i="4" s="1"/>
  <c r="C162" i="4"/>
  <c r="C154" i="4" s="1"/>
  <c r="H162" i="4"/>
  <c r="H154" i="4" s="1"/>
  <c r="K162" i="4"/>
  <c r="K154" i="4" s="1"/>
  <c r="I157" i="4"/>
  <c r="B157" i="4"/>
  <c r="M159" i="4"/>
  <c r="M162" i="4" s="1"/>
  <c r="M154" i="4" s="1"/>
  <c r="L159" i="4"/>
  <c r="L162" i="4" s="1"/>
  <c r="L154" i="4" s="1"/>
  <c r="D159" i="4"/>
  <c r="E159" i="4"/>
  <c r="E162" i="4" s="1"/>
  <c r="E154" i="4" s="1"/>
  <c r="F159" i="4"/>
  <c r="F162" i="4" s="1"/>
  <c r="F154" i="4" s="1"/>
  <c r="G159" i="4"/>
  <c r="G162" i="4" s="1"/>
  <c r="G154" i="4" s="1"/>
  <c r="I159" i="4"/>
  <c r="J159" i="4"/>
  <c r="J162" i="4" s="1"/>
  <c r="J154" i="4" s="1"/>
  <c r="B159" i="4"/>
  <c r="X943" i="4" l="1"/>
  <c r="X945" i="4"/>
  <c r="X941" i="4"/>
  <c r="X946" i="4"/>
  <c r="X942" i="4"/>
  <c r="X944" i="4"/>
  <c r="X940" i="4"/>
  <c r="T946" i="4"/>
  <c r="T940" i="4"/>
  <c r="R945" i="4"/>
  <c r="T944" i="4"/>
  <c r="T942" i="4"/>
  <c r="T945" i="4"/>
  <c r="T943" i="4"/>
  <c r="T941" i="4"/>
  <c r="Q912" i="4"/>
  <c r="V940" i="4"/>
  <c r="Q913" i="4"/>
  <c r="Q910" i="4"/>
  <c r="Q909" i="4"/>
  <c r="Q911" i="4"/>
  <c r="U947" i="4"/>
  <c r="Y943" i="4"/>
  <c r="U944" i="4"/>
  <c r="U946" i="4"/>
  <c r="P944" i="4"/>
  <c r="P943" i="4"/>
  <c r="P940" i="4"/>
  <c r="Q940" i="4"/>
  <c r="Q942" i="4"/>
  <c r="U941" i="4"/>
  <c r="U943" i="4"/>
  <c r="Q944" i="4"/>
  <c r="Y944" i="4"/>
  <c r="Q941" i="4"/>
  <c r="U940" i="4"/>
  <c r="R940" i="4"/>
  <c r="P946" i="4"/>
  <c r="Z943" i="4"/>
  <c r="P945" i="4"/>
  <c r="Q945" i="4"/>
  <c r="Q943" i="4"/>
  <c r="S943" i="4"/>
  <c r="Q947" i="4"/>
  <c r="U942" i="4"/>
  <c r="Z944" i="4"/>
  <c r="P942" i="4"/>
  <c r="Z940" i="4"/>
  <c r="P941" i="4"/>
  <c r="Y946" i="4"/>
  <c r="R942" i="4"/>
  <c r="Y940" i="4"/>
  <c r="S947" i="4"/>
  <c r="Y942" i="4"/>
  <c r="Y941" i="4"/>
  <c r="V941" i="4"/>
  <c r="S944" i="4"/>
  <c r="S942" i="4"/>
  <c r="R946" i="4"/>
  <c r="V944" i="4"/>
  <c r="R943" i="4"/>
  <c r="R941" i="4"/>
  <c r="Y945" i="4"/>
  <c r="S941" i="4"/>
  <c r="V946" i="4"/>
  <c r="V943" i="4"/>
  <c r="S946" i="4"/>
  <c r="V945" i="4"/>
  <c r="R944" i="4"/>
  <c r="V942" i="4"/>
  <c r="S940" i="4"/>
  <c r="Z945" i="4"/>
  <c r="Z941" i="4"/>
  <c r="Z946" i="4"/>
  <c r="Z942" i="4"/>
  <c r="W944" i="4"/>
  <c r="W947" i="4"/>
  <c r="W943" i="4"/>
  <c r="W946" i="4"/>
  <c r="W945" i="4"/>
  <c r="W941" i="4"/>
  <c r="J811" i="4"/>
  <c r="J804" i="4" s="1"/>
  <c r="X809" i="4" s="1"/>
  <c r="W942" i="4"/>
  <c r="W940" i="4"/>
  <c r="AA947" i="4"/>
  <c r="AA946" i="4"/>
  <c r="AA945" i="4"/>
  <c r="AA944" i="4"/>
  <c r="AA943" i="4"/>
  <c r="AA942" i="4"/>
  <c r="AA941" i="4"/>
  <c r="AA940" i="4"/>
  <c r="Z590" i="4"/>
  <c r="Z587" i="4"/>
  <c r="N828" i="4"/>
  <c r="L832" i="4"/>
  <c r="L824" i="4" s="1"/>
  <c r="Z829" i="4" s="1"/>
  <c r="M832" i="4"/>
  <c r="M824" i="4" s="1"/>
  <c r="AA826" i="4" s="1"/>
  <c r="N827" i="4"/>
  <c r="K832" i="4"/>
  <c r="K824" i="4" s="1"/>
  <c r="Y827" i="4" s="1"/>
  <c r="P828" i="4"/>
  <c r="N826" i="4"/>
  <c r="Z806" i="4"/>
  <c r="Z810" i="4"/>
  <c r="Z807" i="4"/>
  <c r="Z808" i="4"/>
  <c r="Z809" i="4"/>
  <c r="Y807" i="4"/>
  <c r="Y808" i="4"/>
  <c r="Y809" i="4"/>
  <c r="Y806" i="4"/>
  <c r="Y810" i="4"/>
  <c r="W808" i="4"/>
  <c r="W809" i="4"/>
  <c r="W806" i="4"/>
  <c r="W810" i="4"/>
  <c r="W807" i="4"/>
  <c r="AA808" i="4"/>
  <c r="V808" i="4"/>
  <c r="S589" i="4"/>
  <c r="AA807" i="4"/>
  <c r="V807" i="4"/>
  <c r="T590" i="4"/>
  <c r="AA810" i="4"/>
  <c r="V810" i="4"/>
  <c r="AA806" i="4"/>
  <c r="V806" i="4"/>
  <c r="X590" i="4"/>
  <c r="X586" i="4"/>
  <c r="G811" i="4"/>
  <c r="G804" i="4" s="1"/>
  <c r="U806" i="4" s="1"/>
  <c r="X807" i="4"/>
  <c r="X808" i="4"/>
  <c r="V588" i="4"/>
  <c r="V590" i="4"/>
  <c r="L314" i="4"/>
  <c r="L306" i="4" s="1"/>
  <c r="Z313" i="4" s="1"/>
  <c r="Z429" i="4"/>
  <c r="N266" i="4"/>
  <c r="Z431" i="4"/>
  <c r="AA590" i="4"/>
  <c r="W590" i="4"/>
  <c r="C271" i="4"/>
  <c r="C263" i="4" s="1"/>
  <c r="Q269" i="4" s="1"/>
  <c r="Y590" i="4"/>
  <c r="U590" i="4"/>
  <c r="Q407" i="4"/>
  <c r="Q413" i="4"/>
  <c r="U586" i="4"/>
  <c r="T586" i="4"/>
  <c r="T434" i="4"/>
  <c r="U588" i="4"/>
  <c r="C294" i="4"/>
  <c r="C285" i="4" s="1"/>
  <c r="Q292" i="4" s="1"/>
  <c r="M294" i="4"/>
  <c r="M285" i="4" s="1"/>
  <c r="AA289" i="4" s="1"/>
  <c r="E294" i="4"/>
  <c r="E285" i="4" s="1"/>
  <c r="S292" i="4" s="1"/>
  <c r="B380" i="4"/>
  <c r="B370" i="4" s="1"/>
  <c r="P375" i="4" s="1"/>
  <c r="V409" i="4"/>
  <c r="Z427" i="4"/>
  <c r="Y588" i="4"/>
  <c r="Y586" i="4"/>
  <c r="T412" i="4"/>
  <c r="S409" i="4"/>
  <c r="X431" i="4"/>
  <c r="W586" i="4"/>
  <c r="K294" i="4"/>
  <c r="K285" i="4" s="1"/>
  <c r="Y292" i="4" s="1"/>
  <c r="G294" i="4"/>
  <c r="G285" i="4" s="1"/>
  <c r="U293" i="4" s="1"/>
  <c r="Q412" i="4"/>
  <c r="V408" i="4"/>
  <c r="V433" i="4"/>
  <c r="T432" i="4"/>
  <c r="Z589" i="4"/>
  <c r="V587" i="4"/>
  <c r="Z586" i="4"/>
  <c r="V586" i="4"/>
  <c r="X435" i="4"/>
  <c r="X432" i="4"/>
  <c r="AA586" i="4"/>
  <c r="V311" i="4"/>
  <c r="S413" i="4"/>
  <c r="V410" i="4"/>
  <c r="S407" i="4"/>
  <c r="X434" i="4"/>
  <c r="T433" i="4"/>
  <c r="X430" i="4"/>
  <c r="X428" i="4"/>
  <c r="Y410" i="4"/>
  <c r="Y407" i="4"/>
  <c r="Y409" i="4"/>
  <c r="Y411" i="4"/>
  <c r="Y413" i="4"/>
  <c r="R428" i="4"/>
  <c r="R429" i="4"/>
  <c r="R431" i="4"/>
  <c r="R427" i="4"/>
  <c r="R432" i="4"/>
  <c r="R433" i="4"/>
  <c r="R435" i="4"/>
  <c r="P410" i="4"/>
  <c r="P408" i="4"/>
  <c r="P412" i="4"/>
  <c r="T410" i="4"/>
  <c r="T408" i="4"/>
  <c r="V435" i="4"/>
  <c r="V429" i="4"/>
  <c r="V427" i="4"/>
  <c r="S590" i="4"/>
  <c r="T587" i="4"/>
  <c r="S586" i="4"/>
  <c r="H294" i="4"/>
  <c r="H285" i="4" s="1"/>
  <c r="V290" i="4" s="1"/>
  <c r="N373" i="4"/>
  <c r="C380" i="4"/>
  <c r="C370" i="4" s="1"/>
  <c r="Q375" i="4" s="1"/>
  <c r="AA412" i="4"/>
  <c r="Q410" i="4"/>
  <c r="Q409" i="4"/>
  <c r="Q408" i="4"/>
  <c r="V431" i="4"/>
  <c r="T430" i="4"/>
  <c r="T429" i="4"/>
  <c r="T428" i="4"/>
  <c r="X588" i="4"/>
  <c r="T588" i="4"/>
  <c r="S587" i="4"/>
  <c r="B314" i="4"/>
  <c r="B306" i="4" s="1"/>
  <c r="P311" i="4" s="1"/>
  <c r="X589" i="4"/>
  <c r="F294" i="4"/>
  <c r="F285" i="4" s="1"/>
  <c r="T290" i="4" s="1"/>
  <c r="D314" i="4"/>
  <c r="D306" i="4" s="1"/>
  <c r="R308" i="4" s="1"/>
  <c r="K380" i="4"/>
  <c r="K370" i="4" s="1"/>
  <c r="Y374" i="4" s="1"/>
  <c r="V413" i="4"/>
  <c r="V412" i="4"/>
  <c r="Z435" i="4"/>
  <c r="Z433" i="4"/>
  <c r="AA588" i="4"/>
  <c r="W588" i="4"/>
  <c r="Y589" i="4"/>
  <c r="U589" i="4"/>
  <c r="AA587" i="4"/>
  <c r="W587" i="4"/>
  <c r="V308" i="4"/>
  <c r="H314" i="4"/>
  <c r="U408" i="4"/>
  <c r="U412" i="4"/>
  <c r="U410" i="4"/>
  <c r="U407" i="4"/>
  <c r="U409" i="4"/>
  <c r="U411" i="4"/>
  <c r="U413" i="4"/>
  <c r="N290" i="4"/>
  <c r="L294" i="4"/>
  <c r="L285" i="4" s="1"/>
  <c r="D294" i="4"/>
  <c r="D285" i="4" s="1"/>
  <c r="R287" i="4" s="1"/>
  <c r="M380" i="4"/>
  <c r="M370" i="4" s="1"/>
  <c r="AA372" i="4" s="1"/>
  <c r="I380" i="4"/>
  <c r="I370" i="4" s="1"/>
  <c r="W372" i="4" s="1"/>
  <c r="E380" i="4"/>
  <c r="E370" i="4" s="1"/>
  <c r="S372" i="4" s="1"/>
  <c r="N265" i="4"/>
  <c r="N287" i="4"/>
  <c r="I294" i="4"/>
  <c r="I285" i="4" s="1"/>
  <c r="W289" i="4" s="1"/>
  <c r="G380" i="4"/>
  <c r="G370" i="4" s="1"/>
  <c r="U374" i="4" s="1"/>
  <c r="Y427" i="4"/>
  <c r="Y428" i="4"/>
  <c r="Y429" i="4"/>
  <c r="Y430" i="4"/>
  <c r="Y431" i="4"/>
  <c r="Y432" i="4"/>
  <c r="Y433" i="4"/>
  <c r="Y434" i="4"/>
  <c r="Y435" i="4"/>
  <c r="B162" i="4"/>
  <c r="B154" i="4" s="1"/>
  <c r="P161" i="4" s="1"/>
  <c r="B294" i="4"/>
  <c r="B285" i="4" s="1"/>
  <c r="P290" i="4" s="1"/>
  <c r="J294" i="4"/>
  <c r="J285" i="4" s="1"/>
  <c r="X287" i="4" s="1"/>
  <c r="I314" i="4"/>
  <c r="I306" i="4" s="1"/>
  <c r="N372" i="4"/>
  <c r="N374" i="4"/>
  <c r="S410" i="4"/>
  <c r="S408" i="4"/>
  <c r="S412" i="4"/>
  <c r="W427" i="4"/>
  <c r="W428" i="4"/>
  <c r="W429" i="4"/>
  <c r="W430" i="4"/>
  <c r="W431" i="4"/>
  <c r="W432" i="4"/>
  <c r="W433" i="4"/>
  <c r="W434" i="4"/>
  <c r="W435" i="4"/>
  <c r="T435" i="4"/>
  <c r="Z434" i="4"/>
  <c r="R434" i="4"/>
  <c r="X433" i="4"/>
  <c r="V432" i="4"/>
  <c r="T431" i="4"/>
  <c r="Z430" i="4"/>
  <c r="R430" i="4"/>
  <c r="X429" i="4"/>
  <c r="V428" i="4"/>
  <c r="U427" i="4"/>
  <c r="U428" i="4"/>
  <c r="U429" i="4"/>
  <c r="U430" i="4"/>
  <c r="U431" i="4"/>
  <c r="U432" i="4"/>
  <c r="U433" i="4"/>
  <c r="U434" i="4"/>
  <c r="U435" i="4"/>
  <c r="N288" i="4"/>
  <c r="N289" i="4"/>
  <c r="J314" i="4"/>
  <c r="J306" i="4" s="1"/>
  <c r="X313" i="4" s="1"/>
  <c r="P409" i="4"/>
  <c r="P413" i="4"/>
  <c r="P411" i="4"/>
  <c r="AA407" i="4"/>
  <c r="AA411" i="4"/>
  <c r="AA409" i="4"/>
  <c r="AA413" i="4"/>
  <c r="P407" i="4"/>
  <c r="AA410" i="4"/>
  <c r="AA427" i="4"/>
  <c r="AA428" i="4"/>
  <c r="AA429" i="4"/>
  <c r="AA430" i="4"/>
  <c r="AA431" i="4"/>
  <c r="AA432" i="4"/>
  <c r="AA433" i="4"/>
  <c r="AA434" i="4"/>
  <c r="AA435" i="4"/>
  <c r="S427" i="4"/>
  <c r="S428" i="4"/>
  <c r="S429" i="4"/>
  <c r="S430" i="4"/>
  <c r="S431" i="4"/>
  <c r="S432" i="4"/>
  <c r="S433" i="4"/>
  <c r="S434" i="4"/>
  <c r="S435" i="4"/>
  <c r="V434" i="4"/>
  <c r="Z432" i="4"/>
  <c r="E314" i="4"/>
  <c r="E306" i="4" s="1"/>
  <c r="S308" i="4" s="1"/>
  <c r="F380" i="4"/>
  <c r="F370" i="4" s="1"/>
  <c r="T379" i="4" s="1"/>
  <c r="J380" i="4"/>
  <c r="J370" i="4" s="1"/>
  <c r="X374" i="4" s="1"/>
  <c r="T413" i="4"/>
  <c r="Y412" i="4"/>
  <c r="V411" i="4"/>
  <c r="Q411" i="4"/>
  <c r="T409" i="4"/>
  <c r="Y408" i="4"/>
  <c r="N310" i="4"/>
  <c r="D380" i="4"/>
  <c r="D370" i="4" s="1"/>
  <c r="R376" i="4" s="1"/>
  <c r="H380" i="4"/>
  <c r="H370" i="4" s="1"/>
  <c r="V374" i="4" s="1"/>
  <c r="L380" i="4"/>
  <c r="L370" i="4" s="1"/>
  <c r="Z377" i="4" s="1"/>
  <c r="X408" i="4"/>
  <c r="T411" i="4"/>
  <c r="W407" i="4"/>
  <c r="W408" i="4"/>
  <c r="W410" i="4"/>
  <c r="W411" i="4"/>
  <c r="W412" i="4"/>
  <c r="W413" i="4"/>
  <c r="Z407" i="4"/>
  <c r="Z409" i="4"/>
  <c r="Z410" i="4"/>
  <c r="Z411" i="4"/>
  <c r="Z412" i="4"/>
  <c r="Z413" i="4"/>
  <c r="R408" i="4"/>
  <c r="R409" i="4"/>
  <c r="R410" i="4"/>
  <c r="R411" i="4"/>
  <c r="R412" i="4"/>
  <c r="R413" i="4"/>
  <c r="W409" i="4"/>
  <c r="N408" i="4"/>
  <c r="X413" i="4"/>
  <c r="X412" i="4"/>
  <c r="X411" i="4"/>
  <c r="X410" i="4"/>
  <c r="X409" i="4"/>
  <c r="Z408" i="4"/>
  <c r="R407" i="4"/>
  <c r="C332" i="4"/>
  <c r="C325" i="4" s="1"/>
  <c r="Q329" i="4" s="1"/>
  <c r="P328" i="4"/>
  <c r="P329" i="4"/>
  <c r="P330" i="4"/>
  <c r="P331" i="4"/>
  <c r="X327" i="4"/>
  <c r="X328" i="4"/>
  <c r="X329" i="4"/>
  <c r="X330" i="4"/>
  <c r="X331" i="4"/>
  <c r="T327" i="4"/>
  <c r="T328" i="4"/>
  <c r="T329" i="4"/>
  <c r="T330" i="4"/>
  <c r="T331" i="4"/>
  <c r="Z327" i="4"/>
  <c r="Z328" i="4"/>
  <c r="Z329" i="4"/>
  <c r="Z330" i="4"/>
  <c r="Z331" i="4"/>
  <c r="V327" i="4"/>
  <c r="V328" i="4"/>
  <c r="V329" i="4"/>
  <c r="V330" i="4"/>
  <c r="V331" i="4"/>
  <c r="M332" i="4"/>
  <c r="M325" i="4" s="1"/>
  <c r="I332" i="4"/>
  <c r="I325" i="4" s="1"/>
  <c r="W327" i="4" s="1"/>
  <c r="E332" i="4"/>
  <c r="E325" i="4" s="1"/>
  <c r="S327" i="4" s="1"/>
  <c r="D332" i="4"/>
  <c r="D325" i="4" s="1"/>
  <c r="R327" i="4" s="1"/>
  <c r="K332" i="4"/>
  <c r="K325" i="4" s="1"/>
  <c r="G332" i="4"/>
  <c r="G325" i="4" s="1"/>
  <c r="U327" i="4" s="1"/>
  <c r="N327" i="4"/>
  <c r="P327" i="4"/>
  <c r="Z311" i="4"/>
  <c r="V309" i="4"/>
  <c r="V310" i="4"/>
  <c r="AA312" i="4"/>
  <c r="AA308" i="4"/>
  <c r="AA311" i="4"/>
  <c r="AA313" i="4"/>
  <c r="T312" i="4"/>
  <c r="T308" i="4"/>
  <c r="T311" i="4"/>
  <c r="T313" i="4"/>
  <c r="AA309" i="4"/>
  <c r="AA310" i="4"/>
  <c r="V312" i="4"/>
  <c r="V313" i="4"/>
  <c r="N311" i="4"/>
  <c r="C314" i="4"/>
  <c r="C306" i="4" s="1"/>
  <c r="G314" i="4"/>
  <c r="G306" i="4" s="1"/>
  <c r="U308" i="4" s="1"/>
  <c r="B271" i="4"/>
  <c r="B263" i="4" s="1"/>
  <c r="P266" i="4" s="1"/>
  <c r="R209" i="4"/>
  <c r="R194" i="4"/>
  <c r="R193" i="4"/>
  <c r="R192" i="4"/>
  <c r="R191" i="4"/>
  <c r="U194" i="4"/>
  <c r="U193" i="4"/>
  <c r="U192" i="4"/>
  <c r="U191" i="4"/>
  <c r="U175" i="4"/>
  <c r="U174" i="4"/>
  <c r="U176" i="4"/>
  <c r="U178" i="4"/>
  <c r="U177" i="4"/>
  <c r="Q175" i="4"/>
  <c r="Q177" i="4"/>
  <c r="Q174" i="4"/>
  <c r="Q176" i="4"/>
  <c r="Q178" i="4"/>
  <c r="Q157" i="4"/>
  <c r="Q160" i="4"/>
  <c r="Q161" i="4"/>
  <c r="Y175" i="4"/>
  <c r="Y177" i="4"/>
  <c r="Y174" i="4"/>
  <c r="Y176" i="4"/>
  <c r="Y178" i="4"/>
  <c r="T174" i="4"/>
  <c r="T175" i="4"/>
  <c r="T177" i="4"/>
  <c r="T176" i="4"/>
  <c r="T178" i="4"/>
  <c r="Y156" i="4"/>
  <c r="Y161" i="4"/>
  <c r="Y157" i="4"/>
  <c r="P176" i="4"/>
  <c r="P178" i="4"/>
  <c r="P175" i="4"/>
  <c r="P177" i="4"/>
  <c r="P174" i="4"/>
  <c r="X175" i="4"/>
  <c r="X176" i="4"/>
  <c r="X178" i="4"/>
  <c r="X174" i="4"/>
  <c r="X177" i="4"/>
  <c r="S174" i="4"/>
  <c r="S175" i="4"/>
  <c r="S176" i="4"/>
  <c r="S177" i="4"/>
  <c r="S178" i="4"/>
  <c r="AA178" i="4"/>
  <c r="W178" i="4"/>
  <c r="AA177" i="4"/>
  <c r="W177" i="4"/>
  <c r="AA176" i="4"/>
  <c r="W176" i="4"/>
  <c r="AA175" i="4"/>
  <c r="W175" i="4"/>
  <c r="Z178" i="4"/>
  <c r="R178" i="4"/>
  <c r="Z177" i="4"/>
  <c r="R177" i="4"/>
  <c r="Z176" i="4"/>
  <c r="R176" i="4"/>
  <c r="Z175" i="4"/>
  <c r="R175" i="4"/>
  <c r="AA160" i="4"/>
  <c r="AA156" i="4"/>
  <c r="AA158" i="4"/>
  <c r="S161" i="4"/>
  <c r="S156" i="4"/>
  <c r="S158" i="4"/>
  <c r="U159" i="4"/>
  <c r="U157" i="4"/>
  <c r="I162" i="4"/>
  <c r="I154" i="4" s="1"/>
  <c r="W156" i="4" s="1"/>
  <c r="H179" i="4"/>
  <c r="H172" i="4" s="1"/>
  <c r="Z156" i="4"/>
  <c r="Z157" i="4"/>
  <c r="Z160" i="4"/>
  <c r="V156" i="4"/>
  <c r="V160" i="4"/>
  <c r="X156" i="4"/>
  <c r="X161" i="4"/>
  <c r="X157" i="4"/>
  <c r="X160" i="4"/>
  <c r="T157" i="4"/>
  <c r="T161" i="4"/>
  <c r="T160" i="4"/>
  <c r="AA159" i="4"/>
  <c r="S159" i="4"/>
  <c r="AA157" i="4"/>
  <c r="T159" i="4"/>
  <c r="AA161" i="4"/>
  <c r="U161" i="4"/>
  <c r="S160" i="4"/>
  <c r="Y159" i="4"/>
  <c r="Q159" i="4"/>
  <c r="U158" i="4"/>
  <c r="S157" i="4"/>
  <c r="U156" i="4"/>
  <c r="Y160" i="4"/>
  <c r="U160" i="4"/>
  <c r="Y158" i="4"/>
  <c r="Q158" i="4"/>
  <c r="Q156" i="4"/>
  <c r="V159" i="4"/>
  <c r="Z161" i="4"/>
  <c r="V161" i="4"/>
  <c r="X159" i="4"/>
  <c r="X158" i="4"/>
  <c r="T158" i="4"/>
  <c r="V157" i="4"/>
  <c r="T156" i="4"/>
  <c r="Z159" i="4"/>
  <c r="Z158" i="4"/>
  <c r="V158" i="4"/>
  <c r="J148" i="4"/>
  <c r="C145" i="4"/>
  <c r="Q147" i="4" s="1"/>
  <c r="D145" i="4"/>
  <c r="R148" i="4" s="1"/>
  <c r="E145" i="4"/>
  <c r="S147" i="4" s="1"/>
  <c r="F145" i="4"/>
  <c r="T148" i="4" s="1"/>
  <c r="G145" i="4"/>
  <c r="U147" i="4" s="1"/>
  <c r="H145" i="4"/>
  <c r="V150" i="4" s="1"/>
  <c r="I145" i="4"/>
  <c r="W147" i="4" s="1"/>
  <c r="J145" i="4"/>
  <c r="X150" i="4" s="1"/>
  <c r="K145" i="4"/>
  <c r="Y147" i="4" s="1"/>
  <c r="L145" i="4"/>
  <c r="Z148" i="4" s="1"/>
  <c r="M145" i="4"/>
  <c r="AA147" i="4" s="1"/>
  <c r="B145" i="4"/>
  <c r="P150" i="4" s="1"/>
  <c r="B148" i="4"/>
  <c r="C84" i="4"/>
  <c r="Q86" i="4" s="1"/>
  <c r="D84" i="4"/>
  <c r="R86" i="4" s="1"/>
  <c r="E84" i="4"/>
  <c r="S86" i="4" s="1"/>
  <c r="F84" i="4"/>
  <c r="T86" i="4" s="1"/>
  <c r="G84" i="4"/>
  <c r="U86" i="4" s="1"/>
  <c r="H84" i="4"/>
  <c r="V86" i="4" s="1"/>
  <c r="I84" i="4"/>
  <c r="W86" i="4" s="1"/>
  <c r="J84" i="4"/>
  <c r="X86" i="4" s="1"/>
  <c r="K84" i="4"/>
  <c r="Y86" i="4" s="1"/>
  <c r="L84" i="4"/>
  <c r="Z86" i="4" s="1"/>
  <c r="M84" i="4"/>
  <c r="AA86" i="4" s="1"/>
  <c r="B84" i="4"/>
  <c r="P90" i="4" s="1"/>
  <c r="C87" i="4"/>
  <c r="Q87" i="4" s="1"/>
  <c r="D87" i="4"/>
  <c r="R87" i="4" s="1"/>
  <c r="E87" i="4"/>
  <c r="S87" i="4" s="1"/>
  <c r="F87" i="4"/>
  <c r="T87" i="4" s="1"/>
  <c r="G87" i="4"/>
  <c r="U87" i="4" s="1"/>
  <c r="H87" i="4"/>
  <c r="V87" i="4" s="1"/>
  <c r="I87" i="4"/>
  <c r="W87" i="4" s="1"/>
  <c r="J87" i="4"/>
  <c r="X87" i="4" s="1"/>
  <c r="K87" i="4"/>
  <c r="Y87" i="4" s="1"/>
  <c r="L87" i="4"/>
  <c r="Z87" i="4" s="1"/>
  <c r="M87" i="4"/>
  <c r="AA87" i="4" s="1"/>
  <c r="B87" i="4"/>
  <c r="P87" i="4" s="1"/>
  <c r="Q77" i="4"/>
  <c r="R77" i="4"/>
  <c r="T77" i="4"/>
  <c r="U77" i="4"/>
  <c r="V77" i="4"/>
  <c r="W77" i="4"/>
  <c r="Y77" i="4"/>
  <c r="AA77" i="4"/>
  <c r="Q78" i="4"/>
  <c r="R78" i="4"/>
  <c r="T78" i="4"/>
  <c r="U78" i="4"/>
  <c r="V78" i="4"/>
  <c r="W78" i="4"/>
  <c r="Y78" i="4"/>
  <c r="AA78" i="4"/>
  <c r="Q79" i="4"/>
  <c r="R79" i="4"/>
  <c r="T79" i="4"/>
  <c r="U79" i="4"/>
  <c r="V79" i="4"/>
  <c r="W79" i="4"/>
  <c r="Y79" i="4"/>
  <c r="AA79" i="4"/>
  <c r="Q80" i="4"/>
  <c r="R80" i="4"/>
  <c r="T80" i="4"/>
  <c r="U80" i="4"/>
  <c r="V80" i="4"/>
  <c r="W80" i="4"/>
  <c r="Y80" i="4"/>
  <c r="AA80" i="4"/>
  <c r="P78" i="4"/>
  <c r="P79" i="4"/>
  <c r="P80" i="4"/>
  <c r="P77" i="4"/>
  <c r="L75" i="4"/>
  <c r="Z78" i="4" s="1"/>
  <c r="L77" i="4"/>
  <c r="J75" i="4"/>
  <c r="X78" i="4" s="1"/>
  <c r="J77" i="4"/>
  <c r="E81" i="4"/>
  <c r="E75" i="4" s="1"/>
  <c r="R66" i="4"/>
  <c r="T66" i="4"/>
  <c r="U66" i="4"/>
  <c r="V66" i="4"/>
  <c r="W66" i="4"/>
  <c r="Z66" i="4"/>
  <c r="AA66" i="4"/>
  <c r="R67" i="4"/>
  <c r="T67" i="4"/>
  <c r="U67" i="4"/>
  <c r="V67" i="4"/>
  <c r="W67" i="4"/>
  <c r="Z67" i="4"/>
  <c r="AA67" i="4"/>
  <c r="R68" i="4"/>
  <c r="T68" i="4"/>
  <c r="U68" i="4"/>
  <c r="V68" i="4"/>
  <c r="W68" i="4"/>
  <c r="Z68" i="4"/>
  <c r="AA68" i="4"/>
  <c r="R69" i="4"/>
  <c r="T69" i="4"/>
  <c r="U69" i="4"/>
  <c r="V69" i="4"/>
  <c r="W69" i="4"/>
  <c r="Z69" i="4"/>
  <c r="AA69" i="4"/>
  <c r="R70" i="4"/>
  <c r="T70" i="4"/>
  <c r="U70" i="4"/>
  <c r="V70" i="4"/>
  <c r="W70" i="4"/>
  <c r="Z70" i="4"/>
  <c r="AA70" i="4"/>
  <c r="R71" i="4"/>
  <c r="T71" i="4"/>
  <c r="U71" i="4"/>
  <c r="V71" i="4"/>
  <c r="W71" i="4"/>
  <c r="Z71" i="4"/>
  <c r="AA71" i="4"/>
  <c r="P67" i="4"/>
  <c r="P68" i="4"/>
  <c r="P69" i="4"/>
  <c r="P71" i="4"/>
  <c r="P66" i="4"/>
  <c r="E64" i="4"/>
  <c r="S66" i="4" s="1"/>
  <c r="C64" i="4"/>
  <c r="Q68" i="4" s="1"/>
  <c r="B70" i="4"/>
  <c r="P70" i="4" s="1"/>
  <c r="N67" i="4"/>
  <c r="K64" i="4"/>
  <c r="Y66" i="4" s="1"/>
  <c r="J64" i="4"/>
  <c r="X66" i="4" s="1"/>
  <c r="X806" i="4" l="1"/>
  <c r="X810" i="4"/>
  <c r="Z309" i="4"/>
  <c r="Q268" i="4"/>
  <c r="U809" i="4"/>
  <c r="Z830" i="4"/>
  <c r="Z826" i="4"/>
  <c r="Z312" i="4"/>
  <c r="Z828" i="4"/>
  <c r="Z310" i="4"/>
  <c r="Z831" i="4"/>
  <c r="Z827" i="4"/>
  <c r="Y829" i="4"/>
  <c r="Y830" i="4"/>
  <c r="Y831" i="4"/>
  <c r="Y828" i="4"/>
  <c r="AA830" i="4"/>
  <c r="AA827" i="4"/>
  <c r="AA828" i="4"/>
  <c r="AA829" i="4"/>
  <c r="AA831" i="4"/>
  <c r="Y826" i="4"/>
  <c r="U808" i="4"/>
  <c r="U807" i="4"/>
  <c r="P372" i="4"/>
  <c r="U810" i="4"/>
  <c r="P156" i="4"/>
  <c r="S291" i="4"/>
  <c r="P159" i="4"/>
  <c r="P308" i="4"/>
  <c r="S290" i="4"/>
  <c r="S293" i="4"/>
  <c r="Z308" i="4"/>
  <c r="R309" i="4"/>
  <c r="S288" i="4"/>
  <c r="U289" i="4"/>
  <c r="Y375" i="4"/>
  <c r="R313" i="4"/>
  <c r="R311" i="4"/>
  <c r="S289" i="4"/>
  <c r="W374" i="4"/>
  <c r="X312" i="4"/>
  <c r="S287" i="4"/>
  <c r="Q287" i="4"/>
  <c r="Q266" i="4"/>
  <c r="P373" i="4"/>
  <c r="Y289" i="4"/>
  <c r="Q288" i="4"/>
  <c r="Y290" i="4"/>
  <c r="Q267" i="4"/>
  <c r="P378" i="4"/>
  <c r="Q291" i="4"/>
  <c r="Y288" i="4"/>
  <c r="Y379" i="4"/>
  <c r="Q270" i="4"/>
  <c r="P312" i="4"/>
  <c r="AA288" i="4"/>
  <c r="P379" i="4"/>
  <c r="P377" i="4"/>
  <c r="Y377" i="4"/>
  <c r="AA293" i="4"/>
  <c r="Y376" i="4"/>
  <c r="P157" i="4"/>
  <c r="P158" i="4"/>
  <c r="Q265" i="4"/>
  <c r="P376" i="4"/>
  <c r="P374" i="4"/>
  <c r="Y378" i="4"/>
  <c r="Y373" i="4"/>
  <c r="AA292" i="4"/>
  <c r="P160" i="4"/>
  <c r="Y291" i="4"/>
  <c r="AA287" i="4"/>
  <c r="Y287" i="4"/>
  <c r="T292" i="4"/>
  <c r="Q293" i="4"/>
  <c r="AA291" i="4"/>
  <c r="Y293" i="4"/>
  <c r="R377" i="4"/>
  <c r="U288" i="4"/>
  <c r="Q290" i="4"/>
  <c r="V288" i="4"/>
  <c r="AA290" i="4"/>
  <c r="Q289" i="4"/>
  <c r="U290" i="4"/>
  <c r="R312" i="4"/>
  <c r="X311" i="4"/>
  <c r="X288" i="4"/>
  <c r="R290" i="4"/>
  <c r="V289" i="4"/>
  <c r="P310" i="4"/>
  <c r="R310" i="4"/>
  <c r="R372" i="4"/>
  <c r="X289" i="4"/>
  <c r="V287" i="4"/>
  <c r="U287" i="4"/>
  <c r="Q373" i="4"/>
  <c r="U292" i="4"/>
  <c r="Y372" i="4"/>
  <c r="S311" i="4"/>
  <c r="P313" i="4"/>
  <c r="P309" i="4"/>
  <c r="R373" i="4"/>
  <c r="X309" i="4"/>
  <c r="S312" i="4"/>
  <c r="U291" i="4"/>
  <c r="Q378" i="4"/>
  <c r="R289" i="4"/>
  <c r="Q379" i="4"/>
  <c r="Q372" i="4"/>
  <c r="T377" i="4"/>
  <c r="T374" i="4"/>
  <c r="Q376" i="4"/>
  <c r="X308" i="4"/>
  <c r="Z373" i="4"/>
  <c r="R288" i="4"/>
  <c r="Q377" i="4"/>
  <c r="U372" i="4"/>
  <c r="T287" i="4"/>
  <c r="Q374" i="4"/>
  <c r="V293" i="4"/>
  <c r="V291" i="4"/>
  <c r="V292" i="4"/>
  <c r="Z372" i="4"/>
  <c r="T291" i="4"/>
  <c r="X310" i="4"/>
  <c r="T376" i="4"/>
  <c r="T289" i="4"/>
  <c r="Z376" i="4"/>
  <c r="T288" i="4"/>
  <c r="S374" i="4"/>
  <c r="T293" i="4"/>
  <c r="W311" i="4"/>
  <c r="W309" i="4"/>
  <c r="W310" i="4"/>
  <c r="W308" i="4"/>
  <c r="W313" i="4"/>
  <c r="V375" i="4"/>
  <c r="V377" i="4"/>
  <c r="V378" i="4"/>
  <c r="V379" i="4"/>
  <c r="X372" i="4"/>
  <c r="P292" i="4"/>
  <c r="P289" i="4"/>
  <c r="P291" i="4"/>
  <c r="P293" i="4"/>
  <c r="P288" i="4"/>
  <c r="AA374" i="4"/>
  <c r="X376" i="4"/>
  <c r="Z289" i="4"/>
  <c r="Z293" i="4"/>
  <c r="Z292" i="4"/>
  <c r="Z291" i="4"/>
  <c r="W290" i="4"/>
  <c r="X373" i="4"/>
  <c r="S313" i="4"/>
  <c r="S310" i="4"/>
  <c r="S309" i="4"/>
  <c r="R375" i="4"/>
  <c r="R378" i="4"/>
  <c r="R379" i="4"/>
  <c r="R374" i="4"/>
  <c r="V372" i="4"/>
  <c r="W288" i="4"/>
  <c r="U376" i="4"/>
  <c r="U378" i="4"/>
  <c r="U375" i="4"/>
  <c r="U377" i="4"/>
  <c r="U379" i="4"/>
  <c r="U373" i="4"/>
  <c r="Z288" i="4"/>
  <c r="X375" i="4"/>
  <c r="X377" i="4"/>
  <c r="X378" i="4"/>
  <c r="X379" i="4"/>
  <c r="W292" i="4"/>
  <c r="W293" i="4"/>
  <c r="S373" i="4"/>
  <c r="S375" i="4"/>
  <c r="S377" i="4"/>
  <c r="S379" i="4"/>
  <c r="S376" i="4"/>
  <c r="S378" i="4"/>
  <c r="AA373" i="4"/>
  <c r="AA375" i="4"/>
  <c r="AA377" i="4"/>
  <c r="AA379" i="4"/>
  <c r="AA376" i="4"/>
  <c r="AA378" i="4"/>
  <c r="W287" i="4"/>
  <c r="Z375" i="4"/>
  <c r="Z378" i="4"/>
  <c r="Z379" i="4"/>
  <c r="T375" i="4"/>
  <c r="T378" i="4"/>
  <c r="Z374" i="4"/>
  <c r="T372" i="4"/>
  <c r="X290" i="4"/>
  <c r="X291" i="4"/>
  <c r="X292" i="4"/>
  <c r="X293" i="4"/>
  <c r="Z287" i="4"/>
  <c r="V373" i="4"/>
  <c r="V376" i="4"/>
  <c r="W376" i="4"/>
  <c r="W378" i="4"/>
  <c r="W373" i="4"/>
  <c r="W375" i="4"/>
  <c r="W377" i="4"/>
  <c r="W379" i="4"/>
  <c r="W291" i="4"/>
  <c r="R291" i="4"/>
  <c r="R293" i="4"/>
  <c r="R292" i="4"/>
  <c r="T373" i="4"/>
  <c r="P287" i="4"/>
  <c r="Z290" i="4"/>
  <c r="W312" i="4"/>
  <c r="Q328" i="4"/>
  <c r="Q330" i="4"/>
  <c r="Q331" i="4"/>
  <c r="Q327" i="4"/>
  <c r="Y328" i="4"/>
  <c r="Y329" i="4"/>
  <c r="Y330" i="4"/>
  <c r="Y331" i="4"/>
  <c r="AA328" i="4"/>
  <c r="AA329" i="4"/>
  <c r="AA330" i="4"/>
  <c r="AA331" i="4"/>
  <c r="R328" i="4"/>
  <c r="R329" i="4"/>
  <c r="R330" i="4"/>
  <c r="R331" i="4"/>
  <c r="Y327" i="4"/>
  <c r="S329" i="4"/>
  <c r="S330" i="4"/>
  <c r="S331" i="4"/>
  <c r="U328" i="4"/>
  <c r="U329" i="4"/>
  <c r="U330" i="4"/>
  <c r="U331" i="4"/>
  <c r="W328" i="4"/>
  <c r="W329" i="4"/>
  <c r="W330" i="4"/>
  <c r="W331" i="4"/>
  <c r="S328" i="4"/>
  <c r="AA327" i="4"/>
  <c r="U311" i="4"/>
  <c r="U312" i="4"/>
  <c r="U313" i="4"/>
  <c r="Q312" i="4"/>
  <c r="Q313" i="4"/>
  <c r="U310" i="4"/>
  <c r="Q310" i="4"/>
  <c r="U309" i="4"/>
  <c r="Q311" i="4"/>
  <c r="Q308" i="4"/>
  <c r="Q309" i="4"/>
  <c r="P269" i="4"/>
  <c r="P267" i="4"/>
  <c r="P268" i="4"/>
  <c r="P270" i="4"/>
  <c r="P265" i="4"/>
  <c r="X148" i="4"/>
  <c r="P149" i="4"/>
  <c r="X147" i="4"/>
  <c r="T149" i="4"/>
  <c r="P147" i="4"/>
  <c r="P148" i="4"/>
  <c r="T150" i="4"/>
  <c r="Q69" i="4"/>
  <c r="X149" i="4"/>
  <c r="T147" i="4"/>
  <c r="Q71" i="4"/>
  <c r="W158" i="4"/>
  <c r="V149" i="4"/>
  <c r="Z147" i="4"/>
  <c r="R150" i="4"/>
  <c r="V148" i="4"/>
  <c r="V175" i="4"/>
  <c r="V176" i="4"/>
  <c r="V177" i="4"/>
  <c r="X79" i="4"/>
  <c r="Z149" i="4"/>
  <c r="R149" i="4"/>
  <c r="V147" i="4"/>
  <c r="V178" i="4"/>
  <c r="R147" i="4"/>
  <c r="Z150" i="4"/>
  <c r="Q67" i="4"/>
  <c r="W159" i="4"/>
  <c r="V174" i="4"/>
  <c r="W160" i="4"/>
  <c r="W157" i="4"/>
  <c r="W161" i="4"/>
  <c r="Y69" i="4"/>
  <c r="P89" i="4"/>
  <c r="Z90" i="4"/>
  <c r="V90" i="4"/>
  <c r="R90" i="4"/>
  <c r="Z89" i="4"/>
  <c r="V89" i="4"/>
  <c r="R89" i="4"/>
  <c r="Z88" i="4"/>
  <c r="V88" i="4"/>
  <c r="R88" i="4"/>
  <c r="Q70" i="4"/>
  <c r="Y68" i="4"/>
  <c r="Q66" i="4"/>
  <c r="Z77" i="4"/>
  <c r="X80" i="4"/>
  <c r="P88" i="4"/>
  <c r="Y90" i="4"/>
  <c r="U90" i="4"/>
  <c r="Q90" i="4"/>
  <c r="Y89" i="4"/>
  <c r="U89" i="4"/>
  <c r="Q89" i="4"/>
  <c r="Y88" i="4"/>
  <c r="U88" i="4"/>
  <c r="Q88" i="4"/>
  <c r="AA150" i="4"/>
  <c r="W150" i="4"/>
  <c r="S150" i="4"/>
  <c r="AA149" i="4"/>
  <c r="W149" i="4"/>
  <c r="S149" i="4"/>
  <c r="AA148" i="4"/>
  <c r="W148" i="4"/>
  <c r="S148" i="4"/>
  <c r="Y71" i="4"/>
  <c r="Y67" i="4"/>
  <c r="P86" i="4"/>
  <c r="X90" i="4"/>
  <c r="T90" i="4"/>
  <c r="X89" i="4"/>
  <c r="T89" i="4"/>
  <c r="X88" i="4"/>
  <c r="T88" i="4"/>
  <c r="Y70" i="4"/>
  <c r="X77" i="4"/>
  <c r="AA90" i="4"/>
  <c r="W90" i="4"/>
  <c r="S90" i="4"/>
  <c r="AA89" i="4"/>
  <c r="W89" i="4"/>
  <c r="S89" i="4"/>
  <c r="AA88" i="4"/>
  <c r="W88" i="4"/>
  <c r="S88" i="4"/>
  <c r="Y150" i="4"/>
  <c r="U150" i="4"/>
  <c r="Q150" i="4"/>
  <c r="Y149" i="4"/>
  <c r="U149" i="4"/>
  <c r="Q149" i="4"/>
  <c r="Y148" i="4"/>
  <c r="U148" i="4"/>
  <c r="Q148" i="4"/>
  <c r="N87" i="4"/>
  <c r="S77" i="4"/>
  <c r="S78" i="4"/>
  <c r="S80" i="4"/>
  <c r="S79" i="4"/>
  <c r="X71" i="4"/>
  <c r="X70" i="4"/>
  <c r="X69" i="4"/>
  <c r="X68" i="4"/>
  <c r="X67" i="4"/>
  <c r="Z80" i="4"/>
  <c r="Z79" i="4"/>
  <c r="S71" i="4"/>
  <c r="S70" i="4"/>
  <c r="S69" i="4"/>
  <c r="S68" i="4"/>
  <c r="S67" i="4"/>
  <c r="N6" i="4"/>
  <c r="N7" i="4"/>
  <c r="N8" i="4"/>
  <c r="N9" i="4"/>
  <c r="N10" i="4"/>
  <c r="N13" i="4"/>
  <c r="N14" i="4"/>
  <c r="N15" i="4"/>
  <c r="N16" i="4"/>
  <c r="N17" i="4"/>
  <c r="N18" i="4"/>
  <c r="N19" i="4"/>
  <c r="N20" i="4"/>
  <c r="N23" i="4"/>
  <c r="N24" i="4"/>
  <c r="N25" i="4"/>
  <c r="N26" i="4"/>
  <c r="N27" i="4"/>
  <c r="N28" i="4"/>
  <c r="N29" i="4"/>
  <c r="N30" i="4"/>
  <c r="N31" i="4"/>
  <c r="N34" i="4"/>
  <c r="N35" i="4"/>
  <c r="N36" i="4"/>
  <c r="N37" i="4"/>
  <c r="N38" i="4"/>
  <c r="N39" i="4"/>
  <c r="N40" i="4"/>
  <c r="N43" i="4"/>
  <c r="N44" i="4"/>
  <c r="N45" i="4"/>
  <c r="N46" i="4"/>
  <c r="N47" i="4"/>
  <c r="N48" i="4"/>
  <c r="N49" i="4"/>
  <c r="N50" i="4"/>
  <c r="N53" i="4"/>
  <c r="N54" i="4"/>
  <c r="N55" i="4"/>
  <c r="N56" i="4"/>
  <c r="N57" i="4"/>
  <c r="N58" i="4"/>
  <c r="N59" i="4"/>
  <c r="N60" i="4"/>
  <c r="N61" i="4"/>
  <c r="N64" i="4"/>
  <c r="AB67" i="4" s="1"/>
  <c r="N65" i="4"/>
  <c r="N66" i="4"/>
  <c r="N68" i="4"/>
  <c r="N69" i="4"/>
  <c r="AB69" i="4" s="1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8" i="4"/>
  <c r="N89" i="4"/>
  <c r="N90" i="4"/>
  <c r="N91" i="4"/>
  <c r="N92" i="4"/>
  <c r="N93" i="4"/>
  <c r="N94" i="4"/>
  <c r="N95" i="4"/>
  <c r="N96" i="4"/>
  <c r="N99" i="4"/>
  <c r="N100" i="4"/>
  <c r="N101" i="4"/>
  <c r="N102" i="4"/>
  <c r="N103" i="4"/>
  <c r="N104" i="4"/>
  <c r="N105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5" i="4"/>
  <c r="N156" i="4"/>
  <c r="N157" i="4"/>
  <c r="N158" i="4"/>
  <c r="N159" i="4"/>
  <c r="N161" i="4"/>
  <c r="N163" i="4"/>
  <c r="N164" i="4"/>
  <c r="N165" i="4"/>
  <c r="N166" i="4"/>
  <c r="N167" i="4"/>
  <c r="N168" i="4"/>
  <c r="N169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AB192" i="4" s="1"/>
  <c r="N193" i="4"/>
  <c r="N194" i="4"/>
  <c r="N195" i="4"/>
  <c r="N198" i="4"/>
  <c r="N199" i="4"/>
  <c r="N200" i="4"/>
  <c r="N201" i="4"/>
  <c r="N202" i="4"/>
  <c r="N203" i="4"/>
  <c r="N207" i="4"/>
  <c r="N208" i="4"/>
  <c r="N209" i="4"/>
  <c r="N210" i="4"/>
  <c r="N211" i="4"/>
  <c r="N212" i="4"/>
  <c r="N215" i="4"/>
  <c r="N217" i="4"/>
  <c r="N218" i="4"/>
  <c r="N221" i="4"/>
  <c r="N222" i="4"/>
  <c r="N223" i="4"/>
  <c r="N224" i="4"/>
  <c r="N225" i="4"/>
  <c r="N226" i="4"/>
  <c r="N227" i="4"/>
  <c r="N230" i="4"/>
  <c r="N231" i="4"/>
  <c r="N232" i="4"/>
  <c r="N233" i="4"/>
  <c r="N234" i="4"/>
  <c r="AB234" i="4" s="1"/>
  <c r="N235" i="4"/>
  <c r="N238" i="4"/>
  <c r="N239" i="4"/>
  <c r="N240" i="4"/>
  <c r="N241" i="4"/>
  <c r="N242" i="4"/>
  <c r="N243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3" i="4"/>
  <c r="N264" i="4"/>
  <c r="N267" i="4"/>
  <c r="N268" i="4"/>
  <c r="N269" i="4"/>
  <c r="N270" i="4"/>
  <c r="N271" i="4"/>
  <c r="N274" i="4"/>
  <c r="N275" i="4"/>
  <c r="N276" i="4"/>
  <c r="N277" i="4"/>
  <c r="N278" i="4"/>
  <c r="N279" i="4"/>
  <c r="N280" i="4"/>
  <c r="N281" i="4"/>
  <c r="N282" i="4"/>
  <c r="N285" i="4"/>
  <c r="AB287" i="4" s="1"/>
  <c r="N286" i="4"/>
  <c r="N291" i="4"/>
  <c r="N292" i="4"/>
  <c r="N293" i="4"/>
  <c r="AB293" i="4" s="1"/>
  <c r="N294" i="4"/>
  <c r="N298" i="4"/>
  <c r="N299" i="4"/>
  <c r="N300" i="4"/>
  <c r="N301" i="4"/>
  <c r="N303" i="4"/>
  <c r="N307" i="4"/>
  <c r="N308" i="4"/>
  <c r="N312" i="4"/>
  <c r="N313" i="4"/>
  <c r="N317" i="4"/>
  <c r="N318" i="4"/>
  <c r="N319" i="4"/>
  <c r="N320" i="4"/>
  <c r="N321" i="4"/>
  <c r="N322" i="4"/>
  <c r="N325" i="4"/>
  <c r="AB327" i="4" s="1"/>
  <c r="N326" i="4"/>
  <c r="N328" i="4"/>
  <c r="N329" i="4"/>
  <c r="N330" i="4"/>
  <c r="N331" i="4"/>
  <c r="N332" i="4"/>
  <c r="N335" i="4"/>
  <c r="N336" i="4"/>
  <c r="N337" i="4"/>
  <c r="N338" i="4"/>
  <c r="N339" i="4"/>
  <c r="N340" i="4"/>
  <c r="N343" i="4"/>
  <c r="N344" i="4"/>
  <c r="N345" i="4"/>
  <c r="N346" i="4"/>
  <c r="N347" i="4"/>
  <c r="N348" i="4"/>
  <c r="N349" i="4"/>
  <c r="N352" i="4"/>
  <c r="N353" i="4"/>
  <c r="N354" i="4"/>
  <c r="N355" i="4"/>
  <c r="N356" i="4"/>
  <c r="N357" i="4"/>
  <c r="N358" i="4"/>
  <c r="N359" i="4"/>
  <c r="N362" i="4"/>
  <c r="N363" i="4"/>
  <c r="N364" i="4"/>
  <c r="N365" i="4"/>
  <c r="N366" i="4"/>
  <c r="N367" i="4"/>
  <c r="N370" i="4"/>
  <c r="AB373" i="4" s="1"/>
  <c r="N371" i="4"/>
  <c r="N375" i="4"/>
  <c r="N376" i="4"/>
  <c r="N377" i="4"/>
  <c r="AB377" i="4" s="1"/>
  <c r="N378" i="4"/>
  <c r="N379" i="4"/>
  <c r="N380" i="4"/>
  <c r="N381" i="4"/>
  <c r="N382" i="4"/>
  <c r="N383" i="4"/>
  <c r="N384" i="4"/>
  <c r="N385" i="4"/>
  <c r="N386" i="4"/>
  <c r="N387" i="4"/>
  <c r="N388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AB428" i="4" s="1"/>
  <c r="N426" i="4"/>
  <c r="N427" i="4"/>
  <c r="N429" i="4"/>
  <c r="N430" i="4"/>
  <c r="AB430" i="4" s="1"/>
  <c r="N431" i="4"/>
  <c r="N432" i="4"/>
  <c r="N433" i="4"/>
  <c r="N434" i="4"/>
  <c r="AB434" i="4" s="1"/>
  <c r="N435" i="4"/>
  <c r="N436" i="4"/>
  <c r="N437" i="4"/>
  <c r="N438" i="4"/>
  <c r="N439" i="4"/>
  <c r="N440" i="4"/>
  <c r="N441" i="4"/>
  <c r="N442" i="4"/>
  <c r="N445" i="4"/>
  <c r="N446" i="4"/>
  <c r="N447" i="4"/>
  <c r="N448" i="4"/>
  <c r="N449" i="4"/>
  <c r="N450" i="4"/>
  <c r="N453" i="4"/>
  <c r="N454" i="4"/>
  <c r="N455" i="4"/>
  <c r="N456" i="4"/>
  <c r="N459" i="4"/>
  <c r="N460" i="4"/>
  <c r="N461" i="4"/>
  <c r="N462" i="4"/>
  <c r="N463" i="4"/>
  <c r="N464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4" i="4"/>
  <c r="N505" i="4"/>
  <c r="N506" i="4"/>
  <c r="N507" i="4"/>
  <c r="N508" i="4"/>
  <c r="N509" i="4"/>
  <c r="N510" i="4"/>
  <c r="N513" i="4"/>
  <c r="N514" i="4"/>
  <c r="N515" i="4"/>
  <c r="N516" i="4"/>
  <c r="N517" i="4"/>
  <c r="N518" i="4"/>
  <c r="N521" i="4"/>
  <c r="N522" i="4"/>
  <c r="N523" i="4"/>
  <c r="N524" i="4"/>
  <c r="N527" i="4"/>
  <c r="N528" i="4"/>
  <c r="N529" i="4"/>
  <c r="N530" i="4"/>
  <c r="N531" i="4"/>
  <c r="N532" i="4"/>
  <c r="N533" i="4"/>
  <c r="N534" i="4"/>
  <c r="N537" i="4"/>
  <c r="N538" i="4"/>
  <c r="N539" i="4"/>
  <c r="N540" i="4"/>
  <c r="N541" i="4"/>
  <c r="N542" i="4"/>
  <c r="N544" i="4"/>
  <c r="N545" i="4"/>
  <c r="N546" i="4"/>
  <c r="N547" i="4"/>
  <c r="N548" i="4"/>
  <c r="N551" i="4"/>
  <c r="N552" i="4"/>
  <c r="N553" i="4"/>
  <c r="N554" i="4"/>
  <c r="N555" i="4"/>
  <c r="N556" i="4"/>
  <c r="N557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AB598" i="4" s="1"/>
  <c r="N599" i="4"/>
  <c r="N600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AB647" i="4" s="1"/>
  <c r="N648" i="4"/>
  <c r="N649" i="4"/>
  <c r="N650" i="4"/>
  <c r="N651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3" i="4"/>
  <c r="N694" i="4"/>
  <c r="N695" i="4"/>
  <c r="N696" i="4"/>
  <c r="N697" i="4"/>
  <c r="AB697" i="4" s="1"/>
  <c r="N698" i="4"/>
  <c r="N699" i="4"/>
  <c r="N700" i="4"/>
  <c r="N701" i="4"/>
  <c r="N702" i="4"/>
  <c r="N703" i="4"/>
  <c r="N704" i="4"/>
  <c r="N705" i="4"/>
  <c r="N706" i="4"/>
  <c r="N707" i="4"/>
  <c r="N708" i="4"/>
  <c r="N711" i="4"/>
  <c r="N712" i="4"/>
  <c r="N713" i="4"/>
  <c r="N714" i="4"/>
  <c r="N715" i="4"/>
  <c r="AB715" i="4" s="1"/>
  <c r="N716" i="4"/>
  <c r="N717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6" i="4"/>
  <c r="N737" i="4"/>
  <c r="N738" i="4"/>
  <c r="N739" i="4"/>
  <c r="N740" i="4"/>
  <c r="N741" i="4"/>
  <c r="N742" i="4"/>
  <c r="N743" i="4"/>
  <c r="N746" i="4"/>
  <c r="N747" i="4"/>
  <c r="N748" i="4"/>
  <c r="N750" i="4"/>
  <c r="N751" i="4"/>
  <c r="N755" i="4"/>
  <c r="N756" i="4"/>
  <c r="N757" i="4"/>
  <c r="N758" i="4"/>
  <c r="N759" i="4"/>
  <c r="AB759" i="4" s="1"/>
  <c r="N760" i="4"/>
  <c r="N761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6" i="4"/>
  <c r="N877" i="4"/>
  <c r="N878" i="4"/>
  <c r="N879" i="4"/>
  <c r="N880" i="4"/>
  <c r="N881" i="4"/>
  <c r="N882" i="4"/>
  <c r="N883" i="4"/>
  <c r="N884" i="4"/>
  <c r="N885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6" i="4"/>
  <c r="N907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AB921" i="4" s="1"/>
  <c r="N922" i="4"/>
  <c r="N923" i="4"/>
  <c r="N924" i="4"/>
  <c r="N925" i="4"/>
  <c r="N926" i="4"/>
  <c r="N927" i="4"/>
  <c r="N928" i="4"/>
  <c r="N930" i="4"/>
  <c r="N931" i="4"/>
  <c r="N932" i="4"/>
  <c r="N933" i="4"/>
  <c r="N934" i="4"/>
  <c r="N935" i="4"/>
  <c r="N936" i="4"/>
  <c r="N937" i="4"/>
  <c r="N938" i="4"/>
  <c r="N943" i="4"/>
  <c r="N944" i="4"/>
  <c r="N945" i="4"/>
  <c r="N946" i="4"/>
  <c r="N947" i="4"/>
  <c r="N948" i="4"/>
  <c r="N949" i="4"/>
  <c r="N950" i="4"/>
  <c r="N951" i="4"/>
  <c r="N953" i="4"/>
  <c r="N954" i="4"/>
  <c r="N955" i="4"/>
  <c r="N956" i="4"/>
  <c r="AB956" i="4" s="1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AB992" i="4" s="1"/>
  <c r="N993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AB1011" i="4" s="1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AB1045" i="4" s="1"/>
  <c r="N1046" i="4"/>
  <c r="N1047" i="4"/>
  <c r="N1048" i="4"/>
  <c r="N1049" i="4"/>
  <c r="N1050" i="4"/>
  <c r="N1051" i="4"/>
  <c r="N1052" i="4"/>
  <c r="N1053" i="4"/>
  <c r="N1054" i="4"/>
  <c r="N1055" i="4"/>
  <c r="N1058" i="4"/>
  <c r="N1059" i="4"/>
  <c r="N1060" i="4"/>
  <c r="N1061" i="4"/>
  <c r="N1062" i="4"/>
  <c r="N1065" i="4"/>
  <c r="N1066" i="4"/>
  <c r="N1067" i="4"/>
  <c r="N1068" i="4"/>
  <c r="N1069" i="4"/>
  <c r="N1072" i="4"/>
  <c r="N1073" i="4"/>
  <c r="N1074" i="4"/>
  <c r="N1075" i="4"/>
  <c r="N1076" i="4"/>
  <c r="N1077" i="4"/>
  <c r="N1078" i="4"/>
  <c r="N1079" i="4"/>
  <c r="N1080" i="4"/>
  <c r="N1081" i="4"/>
  <c r="N1082" i="4"/>
  <c r="N1084" i="4"/>
  <c r="N1086" i="4"/>
  <c r="N1088" i="4"/>
  <c r="N1089" i="4"/>
  <c r="N1090" i="4"/>
  <c r="AB1090" i="4" s="1"/>
  <c r="N1091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30" i="4"/>
  <c r="N1131" i="4"/>
  <c r="N1132" i="4"/>
  <c r="AB1132" i="4" s="1"/>
  <c r="N1133" i="4"/>
  <c r="N1136" i="4"/>
  <c r="N1138" i="4"/>
  <c r="N1139" i="4"/>
  <c r="N1140" i="4"/>
  <c r="N1141" i="4"/>
  <c r="N1142" i="4"/>
  <c r="N1143" i="4"/>
  <c r="N1144" i="4"/>
  <c r="N1145" i="4"/>
  <c r="N1146" i="4"/>
  <c r="N1147" i="4"/>
  <c r="N1148" i="4"/>
  <c r="AB1148" i="4" s="1"/>
  <c r="N1149" i="4"/>
  <c r="N1150" i="4"/>
  <c r="N1151" i="4"/>
  <c r="N1152" i="4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8" i="4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40" i="4"/>
  <c r="N1241" i="4"/>
  <c r="N1242" i="4"/>
  <c r="N1243" i="4"/>
  <c r="N1244" i="4"/>
  <c r="N1245" i="4"/>
  <c r="N1246" i="4"/>
  <c r="N1247" i="4"/>
  <c r="N1248" i="4"/>
  <c r="N1249" i="4"/>
  <c r="N1250" i="4"/>
  <c r="N1251" i="4"/>
  <c r="N1252" i="4"/>
  <c r="N1253" i="4"/>
  <c r="N1254" i="4"/>
  <c r="N1255" i="4"/>
  <c r="N1258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N1276" i="4"/>
  <c r="N1277" i="4"/>
  <c r="N1278" i="4"/>
  <c r="N1279" i="4"/>
  <c r="N1280" i="4"/>
  <c r="N1281" i="4"/>
  <c r="N1282" i="4"/>
  <c r="N1283" i="4"/>
  <c r="N1284" i="4"/>
  <c r="N1285" i="4"/>
  <c r="N1286" i="4"/>
  <c r="N1289" i="4"/>
  <c r="N1290" i="4"/>
  <c r="N1291" i="4"/>
  <c r="N1292" i="4"/>
  <c r="N1293" i="4"/>
  <c r="N1294" i="4"/>
  <c r="N1296" i="4"/>
  <c r="N1297" i="4"/>
  <c r="N1298" i="4"/>
  <c r="N1299" i="4"/>
  <c r="AB1299" i="4" s="1"/>
  <c r="N1300" i="4"/>
  <c r="AB1300" i="4" s="1"/>
  <c r="N1303" i="4"/>
  <c r="N1304" i="4"/>
  <c r="N1305" i="4"/>
  <c r="N1306" i="4"/>
  <c r="N1307" i="4"/>
  <c r="N1308" i="4"/>
  <c r="N1309" i="4"/>
  <c r="N1310" i="4"/>
  <c r="N1311" i="4"/>
  <c r="N1312" i="4"/>
  <c r="N1313" i="4"/>
  <c r="N1314" i="4"/>
  <c r="N1315" i="4"/>
  <c r="N1318" i="4"/>
  <c r="N1319" i="4"/>
  <c r="N1320" i="4"/>
  <c r="N1321" i="4"/>
  <c r="N1323" i="4"/>
  <c r="AB1323" i="4" s="1"/>
  <c r="N1325" i="4"/>
  <c r="N1326" i="4"/>
  <c r="N1327" i="4"/>
  <c r="N1328" i="4"/>
  <c r="N1330" i="4"/>
  <c r="AB1330" i="4" s="1"/>
  <c r="N1333" i="4"/>
  <c r="N1334" i="4"/>
  <c r="N1335" i="4"/>
  <c r="N1337" i="4"/>
  <c r="N1338" i="4"/>
  <c r="N1339" i="4"/>
  <c r="N1341" i="4"/>
  <c r="N1342" i="4"/>
  <c r="N1345" i="4"/>
  <c r="N1346" i="4"/>
  <c r="N1347" i="4"/>
  <c r="N1349" i="4"/>
  <c r="N1350" i="4"/>
  <c r="N1353" i="4"/>
  <c r="N1354" i="4"/>
  <c r="N1355" i="4"/>
  <c r="N1356" i="4"/>
  <c r="N1357" i="4"/>
  <c r="N1358" i="4"/>
  <c r="N1361" i="4"/>
  <c r="N1362" i="4"/>
  <c r="N1363" i="4"/>
  <c r="N1364" i="4"/>
  <c r="N1365" i="4"/>
  <c r="N1366" i="4"/>
  <c r="N1369" i="4"/>
  <c r="N1370" i="4"/>
  <c r="N1371" i="4"/>
  <c r="N1372" i="4"/>
  <c r="N1373" i="4"/>
  <c r="N1374" i="4"/>
  <c r="N1377" i="4"/>
  <c r="N1378" i="4"/>
  <c r="N1379" i="4"/>
  <c r="N1380" i="4"/>
  <c r="N1381" i="4"/>
  <c r="N1382" i="4"/>
  <c r="N1383" i="4"/>
  <c r="N1385" i="4"/>
  <c r="N1386" i="4"/>
  <c r="N1387" i="4"/>
  <c r="N1388" i="4"/>
  <c r="N1389" i="4"/>
  <c r="N1390" i="4"/>
  <c r="N1391" i="4"/>
  <c r="N1393" i="4"/>
  <c r="N1394" i="4"/>
  <c r="N1395" i="4"/>
  <c r="N1396" i="4"/>
  <c r="N1397" i="4"/>
  <c r="N1398" i="4"/>
  <c r="N1401" i="4"/>
  <c r="N1402" i="4"/>
  <c r="N1403" i="4"/>
  <c r="N1404" i="4"/>
  <c r="N1405" i="4"/>
  <c r="N1406" i="4"/>
  <c r="N1407" i="4"/>
  <c r="N1409" i="4"/>
  <c r="N1410" i="4"/>
  <c r="N1411" i="4"/>
  <c r="N1412" i="4"/>
  <c r="N1413" i="4"/>
  <c r="N1414" i="4"/>
  <c r="N1415" i="4"/>
  <c r="N1417" i="4"/>
  <c r="N1418" i="4"/>
  <c r="N1419" i="4"/>
  <c r="N1420" i="4"/>
  <c r="N1421" i="4"/>
  <c r="N1422" i="4"/>
  <c r="N1425" i="4"/>
  <c r="N1426" i="4"/>
  <c r="N1427" i="4"/>
  <c r="N1428" i="4"/>
  <c r="N1429" i="4"/>
  <c r="N1430" i="4"/>
  <c r="N1433" i="4"/>
  <c r="N1434" i="4"/>
  <c r="N1435" i="4"/>
  <c r="N1436" i="4"/>
  <c r="N1437" i="4"/>
  <c r="N1438" i="4"/>
  <c r="N1441" i="4"/>
  <c r="N1442" i="4"/>
  <c r="N1443" i="4"/>
  <c r="N1444" i="4"/>
  <c r="N1445" i="4"/>
  <c r="N1446" i="4"/>
  <c r="N1449" i="4"/>
  <c r="N1450" i="4"/>
  <c r="N1451" i="4"/>
  <c r="N1452" i="4"/>
  <c r="N1453" i="4"/>
  <c r="N1456" i="4"/>
  <c r="N1457" i="4"/>
  <c r="N1458" i="4"/>
  <c r="N1459" i="4"/>
  <c r="N1460" i="4"/>
  <c r="N1461" i="4"/>
  <c r="N1464" i="4"/>
  <c r="N1465" i="4"/>
  <c r="N1466" i="4"/>
  <c r="N1467" i="4"/>
  <c r="N1468" i="4"/>
  <c r="N1471" i="4"/>
  <c r="N1472" i="4"/>
  <c r="N1473" i="4"/>
  <c r="N1475" i="4"/>
  <c r="N1476" i="4"/>
  <c r="N1479" i="4"/>
  <c r="N1480" i="4"/>
  <c r="N1481" i="4"/>
  <c r="N1482" i="4"/>
  <c r="N1483" i="4"/>
  <c r="N1484" i="4"/>
  <c r="N1487" i="4"/>
  <c r="N1488" i="4"/>
  <c r="N1489" i="4"/>
  <c r="N1491" i="4"/>
  <c r="N1492" i="4"/>
  <c r="N1495" i="4"/>
  <c r="N1496" i="4"/>
  <c r="N1497" i="4"/>
  <c r="N1498" i="4"/>
  <c r="N1499" i="4"/>
  <c r="N1500" i="4"/>
  <c r="N1501" i="4"/>
  <c r="N1503" i="4"/>
  <c r="N1504" i="4"/>
  <c r="N1505" i="4"/>
  <c r="N1506" i="4"/>
  <c r="N1507" i="4"/>
  <c r="N1508" i="4"/>
  <c r="N1511" i="4"/>
  <c r="N1512" i="4"/>
  <c r="N1513" i="4"/>
  <c r="N1515" i="4"/>
  <c r="N1516" i="4"/>
  <c r="N1519" i="4"/>
  <c r="N1520" i="4"/>
  <c r="N1521" i="4"/>
  <c r="N1524" i="4"/>
  <c r="N1526" i="4"/>
  <c r="AB1526" i="4" s="1"/>
  <c r="N1527" i="4"/>
  <c r="N1528" i="4"/>
  <c r="N1529" i="4"/>
  <c r="N1530" i="4"/>
  <c r="N1532" i="4"/>
  <c r="N1533" i="4"/>
  <c r="N1534" i="4"/>
  <c r="N1535" i="4"/>
  <c r="N1536" i="4"/>
  <c r="N1538" i="4"/>
  <c r="N1539" i="4"/>
  <c r="AB1539" i="4" s="1"/>
  <c r="N1540" i="4"/>
  <c r="N1541" i="4"/>
  <c r="N1542" i="4"/>
  <c r="N1544" i="4"/>
  <c r="AB1544" i="4" s="1"/>
  <c r="N1545" i="4"/>
  <c r="AB1545" i="4" s="1"/>
  <c r="N1546" i="4"/>
  <c r="N1547" i="4"/>
  <c r="N1548" i="4"/>
  <c r="N1550" i="4"/>
  <c r="AB1550" i="4" s="1"/>
  <c r="N1551" i="4"/>
  <c r="N1552" i="4"/>
  <c r="N1553" i="4"/>
  <c r="N1554" i="4"/>
  <c r="N1556" i="4"/>
  <c r="N1557" i="4"/>
  <c r="N1558" i="4"/>
  <c r="N1559" i="4"/>
  <c r="N1560" i="4"/>
  <c r="N1561" i="4"/>
  <c r="N1563" i="4"/>
  <c r="AB1563" i="4" s="1"/>
  <c r="N1564" i="4"/>
  <c r="AB1564" i="4" s="1"/>
  <c r="N1565" i="4"/>
  <c r="N1566" i="4"/>
  <c r="N1567" i="4"/>
  <c r="N1569" i="4"/>
  <c r="AB1569" i="4" s="1"/>
  <c r="N1570" i="4"/>
  <c r="N1571" i="4"/>
  <c r="N1572" i="4"/>
  <c r="N1573" i="4"/>
  <c r="N1575" i="4"/>
  <c r="N1576" i="4"/>
  <c r="N1577" i="4"/>
  <c r="N1578" i="4"/>
  <c r="N1579" i="4"/>
  <c r="N1581" i="4"/>
  <c r="N1582" i="4"/>
  <c r="AB1582" i="4" s="1"/>
  <c r="N1583" i="4"/>
  <c r="N1584" i="4"/>
  <c r="N1585" i="4"/>
  <c r="N1587" i="4"/>
  <c r="AB1587" i="4" s="1"/>
  <c r="N1588" i="4"/>
  <c r="AB1588" i="4" s="1"/>
  <c r="N1589" i="4"/>
  <c r="N1590" i="4"/>
  <c r="N1591" i="4"/>
  <c r="N1592" i="4"/>
  <c r="N1594" i="4"/>
  <c r="N1595" i="4"/>
  <c r="N1596" i="4"/>
  <c r="N1597" i="4"/>
  <c r="N1598" i="4"/>
  <c r="N1600" i="4"/>
  <c r="N1601" i="4"/>
  <c r="N1602" i="4"/>
  <c r="N1603" i="4"/>
  <c r="N1604" i="4"/>
  <c r="N1606" i="4"/>
  <c r="N1607" i="4"/>
  <c r="N1608" i="4"/>
  <c r="N1610" i="4"/>
  <c r="N1612" i="4"/>
  <c r="N1613" i="4"/>
  <c r="N1614" i="4"/>
  <c r="N1616" i="4"/>
  <c r="N1618" i="4"/>
  <c r="N1619" i="4"/>
  <c r="N1620" i="4"/>
  <c r="N5" i="4"/>
  <c r="AB1581" i="4" l="1"/>
  <c r="AB1538" i="4"/>
  <c r="AB1576" i="4"/>
  <c r="AB1575" i="4"/>
  <c r="AB1570" i="4"/>
  <c r="AB1557" i="4"/>
  <c r="AB1533" i="4"/>
  <c r="AB1556" i="4"/>
  <c r="AB1551" i="4"/>
  <c r="AB1532" i="4"/>
  <c r="AB1527" i="4"/>
  <c r="AB1149" i="4"/>
  <c r="AB1086" i="4"/>
  <c r="AB1012" i="4"/>
  <c r="AB957" i="4"/>
  <c r="AB953" i="4"/>
  <c r="AB1130" i="4"/>
  <c r="AB1131" i="4"/>
  <c r="AB1313" i="4"/>
  <c r="AB1314" i="4"/>
  <c r="AB1306" i="4"/>
  <c r="AB1307" i="4"/>
  <c r="AB1292" i="4"/>
  <c r="AB1293" i="4"/>
  <c r="AB1213" i="4"/>
  <c r="AB1214" i="4"/>
  <c r="AB1215" i="4"/>
  <c r="AB1216" i="4"/>
  <c r="AB1217" i="4"/>
  <c r="AB1218" i="4"/>
  <c r="AB1219" i="4"/>
  <c r="AB1151" i="4"/>
  <c r="AB1147" i="4"/>
  <c r="AB1128" i="4"/>
  <c r="AB1129" i="4"/>
  <c r="AB1150" i="4"/>
  <c r="AB1146" i="4"/>
  <c r="AB990" i="4"/>
  <c r="AB923" i="4"/>
  <c r="AB919" i="4"/>
  <c r="AB922" i="4"/>
  <c r="AB991" i="4"/>
  <c r="AB924" i="4"/>
  <c r="AB920" i="4"/>
  <c r="AB1089" i="4"/>
  <c r="AB1088" i="4"/>
  <c r="AB1087" i="4"/>
  <c r="AB1044" i="4"/>
  <c r="AB1043" i="4"/>
  <c r="AB1033" i="4"/>
  <c r="AB1034" i="4"/>
  <c r="AB1035" i="4"/>
  <c r="AB1036" i="4"/>
  <c r="AB1037" i="4"/>
  <c r="AB1032" i="4"/>
  <c r="AB1031" i="4"/>
  <c r="AB1030" i="4"/>
  <c r="AB1010" i="4"/>
  <c r="AB955" i="4"/>
  <c r="AB1013" i="4"/>
  <c r="AB1009" i="4"/>
  <c r="AB958" i="4"/>
  <c r="AB954" i="4"/>
  <c r="AB947" i="4"/>
  <c r="AB946" i="4"/>
  <c r="AB945" i="4"/>
  <c r="AB944" i="4"/>
  <c r="AB943" i="4"/>
  <c r="AB942" i="4"/>
  <c r="AB941" i="4"/>
  <c r="AB940" i="4"/>
  <c r="AB930" i="4"/>
  <c r="AB931" i="4"/>
  <c r="AB932" i="4"/>
  <c r="AB933" i="4"/>
  <c r="AB934" i="4"/>
  <c r="AB867" i="4"/>
  <c r="AB866" i="4"/>
  <c r="AB868" i="4"/>
  <c r="AB869" i="4"/>
  <c r="AB870" i="4"/>
  <c r="AB871" i="4"/>
  <c r="AB872" i="4"/>
  <c r="AB806" i="4"/>
  <c r="AB760" i="4"/>
  <c r="AB829" i="4"/>
  <c r="AB830" i="4"/>
  <c r="AB831" i="4"/>
  <c r="AB828" i="4"/>
  <c r="AB827" i="4"/>
  <c r="AB826" i="4"/>
  <c r="AB807" i="4"/>
  <c r="AB808" i="4"/>
  <c r="AB809" i="4"/>
  <c r="AB810" i="4"/>
  <c r="AB758" i="4"/>
  <c r="AB757" i="4"/>
  <c r="AB79" i="4"/>
  <c r="AB714" i="4"/>
  <c r="AB696" i="4"/>
  <c r="AB648" i="4"/>
  <c r="AB597" i="4"/>
  <c r="AB292" i="4"/>
  <c r="AB713" i="4"/>
  <c r="AB695" i="4"/>
  <c r="AB596" i="4"/>
  <c r="AB716" i="4"/>
  <c r="AB698" i="4"/>
  <c r="AB650" i="4"/>
  <c r="AB646" i="4"/>
  <c r="AB649" i="4"/>
  <c r="AB645" i="4"/>
  <c r="AB432" i="4"/>
  <c r="AB427" i="4"/>
  <c r="AB225" i="4"/>
  <c r="AB409" i="4"/>
  <c r="AB224" i="4"/>
  <c r="AB288" i="4"/>
  <c r="AB226" i="4"/>
  <c r="AB223" i="4"/>
  <c r="AB290" i="4"/>
  <c r="AB289" i="4"/>
  <c r="AB586" i="4"/>
  <c r="AB587" i="4"/>
  <c r="AB588" i="4"/>
  <c r="AB589" i="4"/>
  <c r="AB590" i="4"/>
  <c r="AB379" i="4"/>
  <c r="AB375" i="4"/>
  <c r="AB232" i="4"/>
  <c r="AB374" i="4"/>
  <c r="AB433" i="4"/>
  <c r="AB429" i="4"/>
  <c r="AB407" i="4"/>
  <c r="AB378" i="4"/>
  <c r="AB291" i="4"/>
  <c r="AB435" i="4"/>
  <c r="AB431" i="4"/>
  <c r="AB376" i="4"/>
  <c r="AB233" i="4"/>
  <c r="AB372" i="4"/>
  <c r="AB410" i="4"/>
  <c r="AB411" i="4"/>
  <c r="AB412" i="4"/>
  <c r="AB413" i="4"/>
  <c r="AB408" i="4"/>
  <c r="AB329" i="4"/>
  <c r="AB330" i="4"/>
  <c r="AB331" i="4"/>
  <c r="AB328" i="4"/>
  <c r="AB267" i="4"/>
  <c r="AB268" i="4"/>
  <c r="AB269" i="4"/>
  <c r="AB270" i="4"/>
  <c r="AB265" i="4"/>
  <c r="AB266" i="4"/>
  <c r="AB89" i="4"/>
  <c r="AB149" i="4"/>
  <c r="AB209" i="4"/>
  <c r="AB210" i="4"/>
  <c r="AB211" i="4"/>
  <c r="AB176" i="4"/>
  <c r="AB194" i="4"/>
  <c r="AB190" i="4"/>
  <c r="AB80" i="4"/>
  <c r="AB191" i="4"/>
  <c r="AB193" i="4"/>
  <c r="AB177" i="4"/>
  <c r="AB78" i="4"/>
  <c r="AB150" i="4"/>
  <c r="AB90" i="4"/>
  <c r="AB77" i="4"/>
  <c r="AB175" i="4"/>
  <c r="AB178" i="4"/>
  <c r="AB174" i="4"/>
  <c r="AB148" i="4"/>
  <c r="AB88" i="4"/>
  <c r="AB147" i="4"/>
  <c r="AB86" i="4"/>
  <c r="AB87" i="4"/>
  <c r="AB68" i="4"/>
  <c r="AB71" i="4"/>
  <c r="AB66" i="4"/>
  <c r="AB70" i="4"/>
  <c r="T10" i="2"/>
  <c r="T9" i="2"/>
  <c r="T8" i="2"/>
  <c r="T7" i="2"/>
  <c r="T5" i="2"/>
  <c r="N165" i="1" l="1"/>
  <c r="N164" i="1"/>
  <c r="N158" i="1"/>
  <c r="N157" i="1"/>
  <c r="N156" i="1"/>
  <c r="N155" i="1"/>
  <c r="N154" i="1"/>
  <c r="N144" i="1"/>
  <c r="N138" i="1"/>
  <c r="N137" i="1"/>
  <c r="N136" i="1"/>
  <c r="N135" i="1"/>
  <c r="N134" i="1"/>
  <c r="N133" i="1"/>
  <c r="N132" i="1"/>
  <c r="N131" i="1"/>
  <c r="N130" i="1"/>
  <c r="N129" i="1"/>
  <c r="N125" i="1"/>
  <c r="N124" i="1"/>
  <c r="N123" i="1"/>
  <c r="N122" i="1"/>
  <c r="N121" i="1"/>
  <c r="N120" i="1"/>
  <c r="N119" i="1"/>
  <c r="N118" i="1"/>
  <c r="N116" i="1"/>
  <c r="N115" i="1"/>
  <c r="N114" i="1"/>
  <c r="N113" i="1"/>
  <c r="N112" i="1"/>
  <c r="N111" i="1"/>
  <c r="N110" i="1"/>
  <c r="N109" i="1"/>
  <c r="N108" i="1"/>
  <c r="N107" i="1"/>
  <c r="N106" i="1"/>
  <c r="N96" i="1"/>
  <c r="N93" i="1"/>
  <c r="N92" i="1"/>
  <c r="N91" i="1"/>
  <c r="N90" i="1"/>
  <c r="N89" i="1"/>
  <c r="N88" i="1"/>
  <c r="N87" i="1"/>
  <c r="N86" i="1"/>
  <c r="N74" i="1"/>
  <c r="N73" i="1"/>
  <c r="N65" i="1"/>
  <c r="N57" i="1"/>
  <c r="N56" i="1"/>
  <c r="N47" i="1"/>
  <c r="N43" i="1"/>
  <c r="N42" i="1"/>
  <c r="N41" i="1"/>
  <c r="N40" i="1"/>
  <c r="N39" i="1"/>
  <c r="N34" i="1"/>
  <c r="N33" i="1"/>
  <c r="N32" i="1"/>
  <c r="N31" i="1"/>
  <c r="N30" i="1"/>
  <c r="N26" i="1"/>
  <c r="N25" i="1"/>
  <c r="N24" i="1"/>
  <c r="N21" i="1"/>
  <c r="N14" i="1"/>
  <c r="N8" i="1"/>
  <c r="N167" i="1"/>
  <c r="N166" i="1"/>
  <c r="N163" i="1"/>
  <c r="N162" i="1"/>
  <c r="N161" i="1"/>
  <c r="N159" i="1"/>
  <c r="N153" i="1"/>
  <c r="N152" i="1"/>
  <c r="N149" i="1"/>
  <c r="N148" i="1"/>
  <c r="N147" i="1"/>
  <c r="N146" i="1"/>
  <c r="N145" i="1"/>
  <c r="N143" i="1"/>
  <c r="N142" i="1"/>
  <c r="N141" i="1"/>
  <c r="N139" i="1"/>
  <c r="N128" i="1"/>
  <c r="N103" i="1"/>
  <c r="N102" i="1"/>
  <c r="N101" i="1"/>
  <c r="N100" i="1"/>
  <c r="N99" i="1"/>
  <c r="N98" i="1"/>
  <c r="N97" i="1"/>
  <c r="N94" i="1"/>
  <c r="N83" i="1"/>
  <c r="N82" i="1"/>
  <c r="N81" i="1"/>
  <c r="N80" i="1"/>
  <c r="N79" i="1"/>
  <c r="N78" i="1"/>
  <c r="N77" i="1"/>
  <c r="N75" i="1"/>
  <c r="N72" i="1"/>
  <c r="N71" i="1"/>
  <c r="N70" i="1"/>
  <c r="N69" i="1"/>
  <c r="N66" i="1"/>
  <c r="N64" i="1"/>
  <c r="N63" i="1"/>
  <c r="N62" i="1"/>
  <c r="N61" i="1"/>
  <c r="N60" i="1"/>
  <c r="N58" i="1"/>
  <c r="N55" i="1"/>
  <c r="N54" i="1"/>
  <c r="N53" i="1"/>
  <c r="N52" i="1"/>
  <c r="N49" i="1"/>
  <c r="N48" i="1"/>
  <c r="N46" i="1"/>
  <c r="N45" i="1"/>
  <c r="N38" i="1"/>
  <c r="N35" i="1"/>
  <c r="N28" i="1"/>
  <c r="N27" i="1"/>
  <c r="N23" i="1"/>
  <c r="N22" i="1"/>
  <c r="N18" i="1"/>
  <c r="N17" i="1"/>
  <c r="N16" i="1"/>
  <c r="N15" i="1"/>
  <c r="N13" i="1"/>
  <c r="N12" i="1"/>
  <c r="N11" i="1"/>
  <c r="N9" i="1"/>
  <c r="N7" i="1"/>
  <c r="N6" i="1"/>
  <c r="N5" i="1"/>
  <c r="T13" i="2"/>
  <c r="U9" i="2" l="1"/>
  <c r="U8" i="2"/>
  <c r="U7" i="2"/>
  <c r="K302" i="4" l="1"/>
  <c r="K297" i="4"/>
  <c r="N297" i="4" s="1"/>
  <c r="N302" i="4" l="1"/>
  <c r="K309" i="4"/>
  <c r="N905" i="4"/>
  <c r="AB907" i="4" l="1"/>
  <c r="AB909" i="4"/>
  <c r="AB910" i="4"/>
  <c r="AB911" i="4"/>
  <c r="AB912" i="4"/>
  <c r="AB913" i="4"/>
  <c r="AB908" i="4"/>
  <c r="N309" i="4"/>
  <c r="K314" i="4"/>
  <c r="AB6" i="1"/>
  <c r="AD4" i="1"/>
  <c r="AE4" i="1"/>
  <c r="AF4" i="1"/>
  <c r="AG4" i="1"/>
  <c r="AH4" i="1"/>
  <c r="AI4" i="1"/>
  <c r="AJ4" i="1"/>
  <c r="AC4" i="1"/>
  <c r="AB4" i="1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K306" i="4" l="1"/>
  <c r="N314" i="4"/>
  <c r="AK4" i="1"/>
  <c r="Y311" i="4" l="1"/>
  <c r="Y310" i="4"/>
  <c r="Y308" i="4"/>
  <c r="Y312" i="4"/>
  <c r="Y313" i="4"/>
  <c r="N306" i="4"/>
  <c r="Y309" i="4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L57" i="5" s="1"/>
  <c r="G76" i="6"/>
  <c r="G77" i="6"/>
  <c r="G78" i="6"/>
  <c r="G79" i="6"/>
  <c r="G80" i="6"/>
  <c r="L56" i="5" s="1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L55" i="5" s="1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4" i="6"/>
  <c r="XFB192" i="6"/>
  <c r="XFB191" i="6"/>
  <c r="XFB190" i="6"/>
  <c r="XFB189" i="6"/>
  <c r="XFB188" i="6"/>
  <c r="XFB187" i="6"/>
  <c r="XFB186" i="6"/>
  <c r="XFB185" i="6"/>
  <c r="XFB184" i="6"/>
  <c r="XFB183" i="6"/>
  <c r="XFB182" i="6"/>
  <c r="XFB181" i="6"/>
  <c r="XFB180" i="6"/>
  <c r="XFB179" i="6"/>
  <c r="XFB178" i="6"/>
  <c r="XFB177" i="6"/>
  <c r="XFB176" i="6"/>
  <c r="XFB175" i="6"/>
  <c r="XFB174" i="6"/>
  <c r="XFB173" i="6"/>
  <c r="XFB172" i="6"/>
  <c r="XFB171" i="6"/>
  <c r="XFB170" i="6"/>
  <c r="XFB169" i="6"/>
  <c r="XFB168" i="6"/>
  <c r="XFB167" i="6"/>
  <c r="XFB166" i="6"/>
  <c r="XFB165" i="6"/>
  <c r="L165" i="6"/>
  <c r="K165" i="6"/>
  <c r="J165" i="6"/>
  <c r="I165" i="6"/>
  <c r="H165" i="6"/>
  <c r="F165" i="6"/>
  <c r="F166" i="6" s="1"/>
  <c r="F168" i="6" s="1"/>
  <c r="E165" i="6"/>
  <c r="E166" i="6" s="1"/>
  <c r="E168" i="6" s="1"/>
  <c r="XFB164" i="6"/>
  <c r="XFB163" i="6"/>
  <c r="R163" i="6"/>
  <c r="Q163" i="6"/>
  <c r="P163" i="6"/>
  <c r="O163" i="6"/>
  <c r="N163" i="6"/>
  <c r="M163" i="6"/>
  <c r="XFB162" i="6"/>
  <c r="R162" i="6"/>
  <c r="Q162" i="6"/>
  <c r="P162" i="6"/>
  <c r="O162" i="6"/>
  <c r="N162" i="6"/>
  <c r="M162" i="6"/>
  <c r="XFB161" i="6"/>
  <c r="R161" i="6"/>
  <c r="Q161" i="6"/>
  <c r="P161" i="6"/>
  <c r="O161" i="6"/>
  <c r="N161" i="6"/>
  <c r="M161" i="6"/>
  <c r="XFB160" i="6"/>
  <c r="R160" i="6"/>
  <c r="Q160" i="6"/>
  <c r="P160" i="6"/>
  <c r="O160" i="6"/>
  <c r="N160" i="6"/>
  <c r="M160" i="6"/>
  <c r="XFB159" i="6"/>
  <c r="R159" i="6"/>
  <c r="Q159" i="6"/>
  <c r="P159" i="6"/>
  <c r="O159" i="6"/>
  <c r="N159" i="6"/>
  <c r="M159" i="6"/>
  <c r="XFB158" i="6"/>
  <c r="R158" i="6"/>
  <c r="Q158" i="6"/>
  <c r="P158" i="6"/>
  <c r="O158" i="6"/>
  <c r="N158" i="6"/>
  <c r="M158" i="6"/>
  <c r="XFB157" i="6"/>
  <c r="R157" i="6"/>
  <c r="Q157" i="6"/>
  <c r="P157" i="6"/>
  <c r="O157" i="6"/>
  <c r="N157" i="6"/>
  <c r="M157" i="6"/>
  <c r="XFB156" i="6"/>
  <c r="R156" i="6"/>
  <c r="Q156" i="6"/>
  <c r="P156" i="6"/>
  <c r="O156" i="6"/>
  <c r="N156" i="6"/>
  <c r="M156" i="6"/>
  <c r="XFB155" i="6"/>
  <c r="R155" i="6"/>
  <c r="Q155" i="6"/>
  <c r="P155" i="6"/>
  <c r="O155" i="6"/>
  <c r="N155" i="6"/>
  <c r="M155" i="6"/>
  <c r="XFB154" i="6"/>
  <c r="R154" i="6"/>
  <c r="Q154" i="6"/>
  <c r="P154" i="6"/>
  <c r="O154" i="6"/>
  <c r="N154" i="6"/>
  <c r="M154" i="6"/>
  <c r="XFB153" i="6"/>
  <c r="R153" i="6"/>
  <c r="Q153" i="6"/>
  <c r="P153" i="6"/>
  <c r="O153" i="6"/>
  <c r="N153" i="6"/>
  <c r="M153" i="6"/>
  <c r="XFB152" i="6"/>
  <c r="R152" i="6"/>
  <c r="Q152" i="6"/>
  <c r="P152" i="6"/>
  <c r="O152" i="6"/>
  <c r="N152" i="6"/>
  <c r="M152" i="6"/>
  <c r="XFB151" i="6"/>
  <c r="R151" i="6"/>
  <c r="Q151" i="6"/>
  <c r="P151" i="6"/>
  <c r="O151" i="6"/>
  <c r="N151" i="6"/>
  <c r="M151" i="6"/>
  <c r="XFB150" i="6"/>
  <c r="R150" i="6"/>
  <c r="Q150" i="6"/>
  <c r="P150" i="6"/>
  <c r="O150" i="6"/>
  <c r="N150" i="6"/>
  <c r="M150" i="6"/>
  <c r="XFB149" i="6"/>
  <c r="R149" i="6"/>
  <c r="Q149" i="6"/>
  <c r="P149" i="6"/>
  <c r="O149" i="6"/>
  <c r="N149" i="6"/>
  <c r="M149" i="6"/>
  <c r="XFB148" i="6"/>
  <c r="R148" i="6"/>
  <c r="Q148" i="6"/>
  <c r="P148" i="6"/>
  <c r="O148" i="6"/>
  <c r="N148" i="6"/>
  <c r="M148" i="6"/>
  <c r="XFB147" i="6"/>
  <c r="R147" i="6"/>
  <c r="Q147" i="6"/>
  <c r="P147" i="6"/>
  <c r="O147" i="6"/>
  <c r="N147" i="6"/>
  <c r="M147" i="6"/>
  <c r="XFB146" i="6"/>
  <c r="R146" i="6"/>
  <c r="Q146" i="6"/>
  <c r="P146" i="6"/>
  <c r="O146" i="6"/>
  <c r="N146" i="6"/>
  <c r="M146" i="6"/>
  <c r="XFB145" i="6"/>
  <c r="R145" i="6"/>
  <c r="Q145" i="6"/>
  <c r="P145" i="6"/>
  <c r="O145" i="6"/>
  <c r="N145" i="6"/>
  <c r="M145" i="6"/>
  <c r="XFB144" i="6"/>
  <c r="R144" i="6"/>
  <c r="Q144" i="6"/>
  <c r="P144" i="6"/>
  <c r="O144" i="6"/>
  <c r="N144" i="6"/>
  <c r="M144" i="6"/>
  <c r="XFB143" i="6"/>
  <c r="R143" i="6"/>
  <c r="Q143" i="6"/>
  <c r="P143" i="6"/>
  <c r="O143" i="6"/>
  <c r="N143" i="6"/>
  <c r="M143" i="6"/>
  <c r="XFB142" i="6"/>
  <c r="R142" i="6"/>
  <c r="Q142" i="6"/>
  <c r="P142" i="6"/>
  <c r="O142" i="6"/>
  <c r="N142" i="6"/>
  <c r="M142" i="6"/>
  <c r="XFB141" i="6"/>
  <c r="R141" i="6"/>
  <c r="Q141" i="6"/>
  <c r="P141" i="6"/>
  <c r="O141" i="6"/>
  <c r="N141" i="6"/>
  <c r="M141" i="6"/>
  <c r="XFB140" i="6"/>
  <c r="R140" i="6"/>
  <c r="Q140" i="6"/>
  <c r="P140" i="6"/>
  <c r="O140" i="6"/>
  <c r="N140" i="6"/>
  <c r="M140" i="6"/>
  <c r="XFB139" i="6"/>
  <c r="R139" i="6"/>
  <c r="Q139" i="6"/>
  <c r="P139" i="6"/>
  <c r="O139" i="6"/>
  <c r="N139" i="6"/>
  <c r="M139" i="6"/>
  <c r="XFB138" i="6"/>
  <c r="R138" i="6"/>
  <c r="Q138" i="6"/>
  <c r="P138" i="6"/>
  <c r="O138" i="6"/>
  <c r="N138" i="6"/>
  <c r="M138" i="6"/>
  <c r="XFB137" i="6"/>
  <c r="R137" i="6"/>
  <c r="Q137" i="6"/>
  <c r="P137" i="6"/>
  <c r="O137" i="6"/>
  <c r="N137" i="6"/>
  <c r="M137" i="6"/>
  <c r="XFB136" i="6"/>
  <c r="R136" i="6"/>
  <c r="Q136" i="6"/>
  <c r="P136" i="6"/>
  <c r="O136" i="6"/>
  <c r="N136" i="6"/>
  <c r="M136" i="6"/>
  <c r="XFB135" i="6"/>
  <c r="R135" i="6"/>
  <c r="Q135" i="6"/>
  <c r="P135" i="6"/>
  <c r="O135" i="6"/>
  <c r="N135" i="6"/>
  <c r="M135" i="6"/>
  <c r="XFB134" i="6"/>
  <c r="R134" i="6"/>
  <c r="Q134" i="6"/>
  <c r="P134" i="6"/>
  <c r="O134" i="6"/>
  <c r="N134" i="6"/>
  <c r="M134" i="6"/>
  <c r="XFB133" i="6"/>
  <c r="R133" i="6"/>
  <c r="Q133" i="6"/>
  <c r="P133" i="6"/>
  <c r="O133" i="6"/>
  <c r="N133" i="6"/>
  <c r="M133" i="6"/>
  <c r="XFB132" i="6"/>
  <c r="R132" i="6"/>
  <c r="Q132" i="6"/>
  <c r="P132" i="6"/>
  <c r="O132" i="6"/>
  <c r="N132" i="6"/>
  <c r="M132" i="6"/>
  <c r="XFB131" i="6"/>
  <c r="R131" i="6"/>
  <c r="Q131" i="6"/>
  <c r="P131" i="6"/>
  <c r="O131" i="6"/>
  <c r="N131" i="6"/>
  <c r="M131" i="6"/>
  <c r="XFB130" i="6"/>
  <c r="R130" i="6"/>
  <c r="Q130" i="6"/>
  <c r="P130" i="6"/>
  <c r="O130" i="6"/>
  <c r="N130" i="6"/>
  <c r="M130" i="6"/>
  <c r="XFB129" i="6"/>
  <c r="R129" i="6"/>
  <c r="Q129" i="6"/>
  <c r="P129" i="6"/>
  <c r="O129" i="6"/>
  <c r="N129" i="6"/>
  <c r="M129" i="6"/>
  <c r="XFB128" i="6"/>
  <c r="R128" i="6"/>
  <c r="Q128" i="6"/>
  <c r="P128" i="6"/>
  <c r="O128" i="6"/>
  <c r="N128" i="6"/>
  <c r="M128" i="6"/>
  <c r="XFB127" i="6"/>
  <c r="R127" i="6"/>
  <c r="Q127" i="6"/>
  <c r="P127" i="6"/>
  <c r="O127" i="6"/>
  <c r="N127" i="6"/>
  <c r="M127" i="6"/>
  <c r="XFB126" i="6"/>
  <c r="R126" i="6"/>
  <c r="Q126" i="6"/>
  <c r="P126" i="6"/>
  <c r="O126" i="6"/>
  <c r="N126" i="6"/>
  <c r="M126" i="6"/>
  <c r="XFB125" i="6"/>
  <c r="R125" i="6"/>
  <c r="Q125" i="6"/>
  <c r="P125" i="6"/>
  <c r="O125" i="6"/>
  <c r="N125" i="6"/>
  <c r="M125" i="6"/>
  <c r="XFB124" i="6"/>
  <c r="R124" i="6"/>
  <c r="Q124" i="6"/>
  <c r="P124" i="6"/>
  <c r="O124" i="6"/>
  <c r="N124" i="6"/>
  <c r="M124" i="6"/>
  <c r="XFB123" i="6"/>
  <c r="R123" i="6"/>
  <c r="Q123" i="6"/>
  <c r="P123" i="6"/>
  <c r="O123" i="6"/>
  <c r="N123" i="6"/>
  <c r="M123" i="6"/>
  <c r="XFB122" i="6"/>
  <c r="R122" i="6"/>
  <c r="Q122" i="6"/>
  <c r="P122" i="6"/>
  <c r="O122" i="6"/>
  <c r="N122" i="6"/>
  <c r="M122" i="6"/>
  <c r="XFB121" i="6"/>
  <c r="R121" i="6"/>
  <c r="Q121" i="6"/>
  <c r="P121" i="6"/>
  <c r="O121" i="6"/>
  <c r="N121" i="6"/>
  <c r="M121" i="6"/>
  <c r="XFB120" i="6"/>
  <c r="R120" i="6"/>
  <c r="Q120" i="6"/>
  <c r="P120" i="6"/>
  <c r="O120" i="6"/>
  <c r="N120" i="6"/>
  <c r="M120" i="6"/>
  <c r="XFB119" i="6"/>
  <c r="R119" i="6"/>
  <c r="Q119" i="6"/>
  <c r="P119" i="6"/>
  <c r="O119" i="6"/>
  <c r="N119" i="6"/>
  <c r="M119" i="6"/>
  <c r="XFB118" i="6"/>
  <c r="R118" i="6"/>
  <c r="Q118" i="6"/>
  <c r="P118" i="6"/>
  <c r="O118" i="6"/>
  <c r="N118" i="6"/>
  <c r="M118" i="6"/>
  <c r="XFB117" i="6"/>
  <c r="R117" i="6"/>
  <c r="Q117" i="6"/>
  <c r="P117" i="6"/>
  <c r="O117" i="6"/>
  <c r="N117" i="6"/>
  <c r="M117" i="6"/>
  <c r="XFB116" i="6"/>
  <c r="R116" i="6"/>
  <c r="Q116" i="6"/>
  <c r="P116" i="6"/>
  <c r="O116" i="6"/>
  <c r="N116" i="6"/>
  <c r="M116" i="6"/>
  <c r="XFB115" i="6"/>
  <c r="R115" i="6"/>
  <c r="Q115" i="6"/>
  <c r="P115" i="6"/>
  <c r="O115" i="6"/>
  <c r="N115" i="6"/>
  <c r="M115" i="6"/>
  <c r="XFB114" i="6"/>
  <c r="R114" i="6"/>
  <c r="Q114" i="6"/>
  <c r="P114" i="6"/>
  <c r="O114" i="6"/>
  <c r="N114" i="6"/>
  <c r="M114" i="6"/>
  <c r="XFB113" i="6"/>
  <c r="R113" i="6"/>
  <c r="Q113" i="6"/>
  <c r="P113" i="6"/>
  <c r="O113" i="6"/>
  <c r="N113" i="6"/>
  <c r="M113" i="6"/>
  <c r="XFB112" i="6"/>
  <c r="R112" i="6"/>
  <c r="Q112" i="6"/>
  <c r="P112" i="6"/>
  <c r="O112" i="6"/>
  <c r="N112" i="6"/>
  <c r="M112" i="6"/>
  <c r="XFB111" i="6"/>
  <c r="R111" i="6"/>
  <c r="Q111" i="6"/>
  <c r="P111" i="6"/>
  <c r="O111" i="6"/>
  <c r="N111" i="6"/>
  <c r="M111" i="6"/>
  <c r="XFB110" i="6"/>
  <c r="R110" i="6"/>
  <c r="Q110" i="6"/>
  <c r="P110" i="6"/>
  <c r="O110" i="6"/>
  <c r="N110" i="6"/>
  <c r="M110" i="6"/>
  <c r="XFB109" i="6"/>
  <c r="R109" i="6"/>
  <c r="Q109" i="6"/>
  <c r="P109" i="6"/>
  <c r="O109" i="6"/>
  <c r="N109" i="6"/>
  <c r="M109" i="6"/>
  <c r="XFB108" i="6"/>
  <c r="R108" i="6"/>
  <c r="Q108" i="6"/>
  <c r="P108" i="6"/>
  <c r="O108" i="6"/>
  <c r="N108" i="6"/>
  <c r="M108" i="6"/>
  <c r="XFB107" i="6"/>
  <c r="R107" i="6"/>
  <c r="Q107" i="6"/>
  <c r="P107" i="6"/>
  <c r="O107" i="6"/>
  <c r="N107" i="6"/>
  <c r="M107" i="6"/>
  <c r="XFB106" i="6"/>
  <c r="R106" i="6"/>
  <c r="Q106" i="6"/>
  <c r="P106" i="6"/>
  <c r="O106" i="6"/>
  <c r="N106" i="6"/>
  <c r="M106" i="6"/>
  <c r="XFB105" i="6"/>
  <c r="R105" i="6"/>
  <c r="Q105" i="6"/>
  <c r="P105" i="6"/>
  <c r="O105" i="6"/>
  <c r="N105" i="6"/>
  <c r="M105" i="6"/>
  <c r="XFB104" i="6"/>
  <c r="R104" i="6"/>
  <c r="Q104" i="6"/>
  <c r="P104" i="6"/>
  <c r="O104" i="6"/>
  <c r="N104" i="6"/>
  <c r="M104" i="6"/>
  <c r="XFB103" i="6"/>
  <c r="R103" i="6"/>
  <c r="Q103" i="6"/>
  <c r="P103" i="6"/>
  <c r="O103" i="6"/>
  <c r="N103" i="6"/>
  <c r="M103" i="6"/>
  <c r="XFB102" i="6"/>
  <c r="R102" i="6"/>
  <c r="Q102" i="6"/>
  <c r="P102" i="6"/>
  <c r="O102" i="6"/>
  <c r="N102" i="6"/>
  <c r="M102" i="6"/>
  <c r="XFB101" i="6"/>
  <c r="R101" i="6"/>
  <c r="Q101" i="6"/>
  <c r="P101" i="6"/>
  <c r="O101" i="6"/>
  <c r="N101" i="6"/>
  <c r="M101" i="6"/>
  <c r="XFB100" i="6"/>
  <c r="R100" i="6"/>
  <c r="Q100" i="6"/>
  <c r="P100" i="6"/>
  <c r="O100" i="6"/>
  <c r="N100" i="6"/>
  <c r="M100" i="6"/>
  <c r="XFB99" i="6"/>
  <c r="R99" i="6"/>
  <c r="Q99" i="6"/>
  <c r="P99" i="6"/>
  <c r="O99" i="6"/>
  <c r="N99" i="6"/>
  <c r="M99" i="6"/>
  <c r="XFB98" i="6"/>
  <c r="R98" i="6"/>
  <c r="Q98" i="6"/>
  <c r="P98" i="6"/>
  <c r="O98" i="6"/>
  <c r="N98" i="6"/>
  <c r="M98" i="6"/>
  <c r="XFB97" i="6"/>
  <c r="R97" i="6"/>
  <c r="Q97" i="6"/>
  <c r="P97" i="6"/>
  <c r="O97" i="6"/>
  <c r="N97" i="6"/>
  <c r="M97" i="6"/>
  <c r="XFB96" i="6"/>
  <c r="R96" i="6"/>
  <c r="Q96" i="6"/>
  <c r="P96" i="6"/>
  <c r="O96" i="6"/>
  <c r="N96" i="6"/>
  <c r="M96" i="6"/>
  <c r="XFB95" i="6"/>
  <c r="R95" i="6"/>
  <c r="Q95" i="6"/>
  <c r="P95" i="6"/>
  <c r="O95" i="6"/>
  <c r="N95" i="6"/>
  <c r="M95" i="6"/>
  <c r="XFB94" i="6"/>
  <c r="R94" i="6"/>
  <c r="Q94" i="6"/>
  <c r="P94" i="6"/>
  <c r="O94" i="6"/>
  <c r="N94" i="6"/>
  <c r="M94" i="6"/>
  <c r="XFB93" i="6"/>
  <c r="R93" i="6"/>
  <c r="Q93" i="6"/>
  <c r="P93" i="6"/>
  <c r="O93" i="6"/>
  <c r="N93" i="6"/>
  <c r="M93" i="6"/>
  <c r="XFB92" i="6"/>
  <c r="R92" i="6"/>
  <c r="Q92" i="6"/>
  <c r="P92" i="6"/>
  <c r="O92" i="6"/>
  <c r="N92" i="6"/>
  <c r="M92" i="6"/>
  <c r="XFB91" i="6"/>
  <c r="R91" i="6"/>
  <c r="Q91" i="6"/>
  <c r="P91" i="6"/>
  <c r="O91" i="6"/>
  <c r="N91" i="6"/>
  <c r="M91" i="6"/>
  <c r="XFB90" i="6"/>
  <c r="R90" i="6"/>
  <c r="Q90" i="6"/>
  <c r="P90" i="6"/>
  <c r="O90" i="6"/>
  <c r="N90" i="6"/>
  <c r="M90" i="6"/>
  <c r="XFB89" i="6"/>
  <c r="R89" i="6"/>
  <c r="Q89" i="6"/>
  <c r="P89" i="6"/>
  <c r="O89" i="6"/>
  <c r="N89" i="6"/>
  <c r="M89" i="6"/>
  <c r="XFB88" i="6"/>
  <c r="R88" i="6"/>
  <c r="Q88" i="6"/>
  <c r="P88" i="6"/>
  <c r="O88" i="6"/>
  <c r="N88" i="6"/>
  <c r="M88" i="6"/>
  <c r="XFB87" i="6"/>
  <c r="R87" i="6"/>
  <c r="Q87" i="6"/>
  <c r="P87" i="6"/>
  <c r="O87" i="6"/>
  <c r="N87" i="6"/>
  <c r="M87" i="6"/>
  <c r="XFB86" i="6"/>
  <c r="R86" i="6"/>
  <c r="Q86" i="6"/>
  <c r="P86" i="6"/>
  <c r="O86" i="6"/>
  <c r="N86" i="6"/>
  <c r="M86" i="6"/>
  <c r="XFB85" i="6"/>
  <c r="R85" i="6"/>
  <c r="Q85" i="6"/>
  <c r="P85" i="6"/>
  <c r="O85" i="6"/>
  <c r="N85" i="6"/>
  <c r="M85" i="6"/>
  <c r="XFB84" i="6"/>
  <c r="R84" i="6"/>
  <c r="Q84" i="6"/>
  <c r="P84" i="6"/>
  <c r="O84" i="6"/>
  <c r="N84" i="6"/>
  <c r="M84" i="6"/>
  <c r="XFB83" i="6"/>
  <c r="R83" i="6"/>
  <c r="Q83" i="6"/>
  <c r="P83" i="6"/>
  <c r="O83" i="6"/>
  <c r="N83" i="6"/>
  <c r="M83" i="6"/>
  <c r="XFB82" i="6"/>
  <c r="R82" i="6"/>
  <c r="Q82" i="6"/>
  <c r="P82" i="6"/>
  <c r="O82" i="6"/>
  <c r="N82" i="6"/>
  <c r="M82" i="6"/>
  <c r="XFB81" i="6"/>
  <c r="R81" i="6"/>
  <c r="Q81" i="6"/>
  <c r="P81" i="6"/>
  <c r="O81" i="6"/>
  <c r="N81" i="6"/>
  <c r="M81" i="6"/>
  <c r="XFB80" i="6"/>
  <c r="R80" i="6"/>
  <c r="Q80" i="6"/>
  <c r="P80" i="6"/>
  <c r="O80" i="6"/>
  <c r="N80" i="6"/>
  <c r="M80" i="6"/>
  <c r="XFB79" i="6"/>
  <c r="R79" i="6"/>
  <c r="Q79" i="6"/>
  <c r="P79" i="6"/>
  <c r="O79" i="6"/>
  <c r="N79" i="6"/>
  <c r="M79" i="6"/>
  <c r="XFB78" i="6"/>
  <c r="R78" i="6"/>
  <c r="Q78" i="6"/>
  <c r="P78" i="6"/>
  <c r="O78" i="6"/>
  <c r="N78" i="6"/>
  <c r="M78" i="6"/>
  <c r="XFB77" i="6"/>
  <c r="R77" i="6"/>
  <c r="Q77" i="6"/>
  <c r="P77" i="6"/>
  <c r="O77" i="6"/>
  <c r="N77" i="6"/>
  <c r="M77" i="6"/>
  <c r="XFB76" i="6"/>
  <c r="R76" i="6"/>
  <c r="Q76" i="6"/>
  <c r="P76" i="6"/>
  <c r="O76" i="6"/>
  <c r="N76" i="6"/>
  <c r="M76" i="6"/>
  <c r="XFB75" i="6"/>
  <c r="R75" i="6"/>
  <c r="Q75" i="6"/>
  <c r="P75" i="6"/>
  <c r="O75" i="6"/>
  <c r="N75" i="6"/>
  <c r="M75" i="6"/>
  <c r="XFB74" i="6"/>
  <c r="R74" i="6"/>
  <c r="Q74" i="6"/>
  <c r="P74" i="6"/>
  <c r="O74" i="6"/>
  <c r="N74" i="6"/>
  <c r="M74" i="6"/>
  <c r="XFB73" i="6"/>
  <c r="R73" i="6"/>
  <c r="Q73" i="6"/>
  <c r="P73" i="6"/>
  <c r="O73" i="6"/>
  <c r="N73" i="6"/>
  <c r="M73" i="6"/>
  <c r="XFB72" i="6"/>
  <c r="R72" i="6"/>
  <c r="Q72" i="6"/>
  <c r="P72" i="6"/>
  <c r="O72" i="6"/>
  <c r="N72" i="6"/>
  <c r="M72" i="6"/>
  <c r="XFB71" i="6"/>
  <c r="R71" i="6"/>
  <c r="Q71" i="6"/>
  <c r="P71" i="6"/>
  <c r="O71" i="6"/>
  <c r="N71" i="6"/>
  <c r="M71" i="6"/>
  <c r="XFB70" i="6"/>
  <c r="R70" i="6"/>
  <c r="Q70" i="6"/>
  <c r="P70" i="6"/>
  <c r="O70" i="6"/>
  <c r="N70" i="6"/>
  <c r="M70" i="6"/>
  <c r="XFB69" i="6"/>
  <c r="R69" i="6"/>
  <c r="Q69" i="6"/>
  <c r="P69" i="6"/>
  <c r="O69" i="6"/>
  <c r="N69" i="6"/>
  <c r="M69" i="6"/>
  <c r="XFB68" i="6"/>
  <c r="R68" i="6"/>
  <c r="Q68" i="6"/>
  <c r="P68" i="6"/>
  <c r="O68" i="6"/>
  <c r="N68" i="6"/>
  <c r="M68" i="6"/>
  <c r="XFB67" i="6"/>
  <c r="R67" i="6"/>
  <c r="Q67" i="6"/>
  <c r="P67" i="6"/>
  <c r="O67" i="6"/>
  <c r="N67" i="6"/>
  <c r="M67" i="6"/>
  <c r="XFB66" i="6"/>
  <c r="R66" i="6"/>
  <c r="Q66" i="6"/>
  <c r="P66" i="6"/>
  <c r="O66" i="6"/>
  <c r="N66" i="6"/>
  <c r="M66" i="6"/>
  <c r="XFB65" i="6"/>
  <c r="R65" i="6"/>
  <c r="Q65" i="6"/>
  <c r="P65" i="6"/>
  <c r="O65" i="6"/>
  <c r="N65" i="6"/>
  <c r="M65" i="6"/>
  <c r="XFB64" i="6"/>
  <c r="R64" i="6"/>
  <c r="Q64" i="6"/>
  <c r="P64" i="6"/>
  <c r="O64" i="6"/>
  <c r="N64" i="6"/>
  <c r="M64" i="6"/>
  <c r="XFB63" i="6"/>
  <c r="R63" i="6"/>
  <c r="Q63" i="6"/>
  <c r="P63" i="6"/>
  <c r="O63" i="6"/>
  <c r="N63" i="6"/>
  <c r="M63" i="6"/>
  <c r="XFB62" i="6"/>
  <c r="R62" i="6"/>
  <c r="Q62" i="6"/>
  <c r="P62" i="6"/>
  <c r="O62" i="6"/>
  <c r="N62" i="6"/>
  <c r="M62" i="6"/>
  <c r="XFB61" i="6"/>
  <c r="R61" i="6"/>
  <c r="Q61" i="6"/>
  <c r="P61" i="6"/>
  <c r="O61" i="6"/>
  <c r="N61" i="6"/>
  <c r="M61" i="6"/>
  <c r="XFB60" i="6"/>
  <c r="R60" i="6"/>
  <c r="Q60" i="6"/>
  <c r="P60" i="6"/>
  <c r="O60" i="6"/>
  <c r="N60" i="6"/>
  <c r="M60" i="6"/>
  <c r="XFB59" i="6"/>
  <c r="R59" i="6"/>
  <c r="Q59" i="6"/>
  <c r="P59" i="6"/>
  <c r="O59" i="6"/>
  <c r="N59" i="6"/>
  <c r="M59" i="6"/>
  <c r="XFB58" i="6"/>
  <c r="R58" i="6"/>
  <c r="Q58" i="6"/>
  <c r="P58" i="6"/>
  <c r="O58" i="6"/>
  <c r="N58" i="6"/>
  <c r="M58" i="6"/>
  <c r="XFB57" i="6"/>
  <c r="R57" i="6"/>
  <c r="Q57" i="6"/>
  <c r="P57" i="6"/>
  <c r="O57" i="6"/>
  <c r="N57" i="6"/>
  <c r="M57" i="6"/>
  <c r="XFB56" i="6"/>
  <c r="R56" i="6"/>
  <c r="Q56" i="6"/>
  <c r="P56" i="6"/>
  <c r="O56" i="6"/>
  <c r="N56" i="6"/>
  <c r="M56" i="6"/>
  <c r="XFB55" i="6"/>
  <c r="R55" i="6"/>
  <c r="Q55" i="6"/>
  <c r="P55" i="6"/>
  <c r="O55" i="6"/>
  <c r="N55" i="6"/>
  <c r="M55" i="6"/>
  <c r="XFB54" i="6"/>
  <c r="R54" i="6"/>
  <c r="Q54" i="6"/>
  <c r="P54" i="6"/>
  <c r="O54" i="6"/>
  <c r="N54" i="6"/>
  <c r="M54" i="6"/>
  <c r="XFB53" i="6"/>
  <c r="R53" i="6"/>
  <c r="Q53" i="6"/>
  <c r="P53" i="6"/>
  <c r="O53" i="6"/>
  <c r="N53" i="6"/>
  <c r="M53" i="6"/>
  <c r="XFB52" i="6"/>
  <c r="R52" i="6"/>
  <c r="Q52" i="6"/>
  <c r="P52" i="6"/>
  <c r="O52" i="6"/>
  <c r="N52" i="6"/>
  <c r="M52" i="6"/>
  <c r="XFB51" i="6"/>
  <c r="R51" i="6"/>
  <c r="Q51" i="6"/>
  <c r="P51" i="6"/>
  <c r="O51" i="6"/>
  <c r="N51" i="6"/>
  <c r="M51" i="6"/>
  <c r="XFB50" i="6"/>
  <c r="R50" i="6"/>
  <c r="Q50" i="6"/>
  <c r="P50" i="6"/>
  <c r="O50" i="6"/>
  <c r="N50" i="6"/>
  <c r="M50" i="6"/>
  <c r="XFB49" i="6"/>
  <c r="R49" i="6"/>
  <c r="Q49" i="6"/>
  <c r="P49" i="6"/>
  <c r="O49" i="6"/>
  <c r="N49" i="6"/>
  <c r="M49" i="6"/>
  <c r="XFB48" i="6"/>
  <c r="R48" i="6"/>
  <c r="Q48" i="6"/>
  <c r="P48" i="6"/>
  <c r="O48" i="6"/>
  <c r="N48" i="6"/>
  <c r="M48" i="6"/>
  <c r="XFB47" i="6"/>
  <c r="R47" i="6"/>
  <c r="Q47" i="6"/>
  <c r="P47" i="6"/>
  <c r="O47" i="6"/>
  <c r="N47" i="6"/>
  <c r="M47" i="6"/>
  <c r="XFB46" i="6"/>
  <c r="R46" i="6"/>
  <c r="Q46" i="6"/>
  <c r="P46" i="6"/>
  <c r="O46" i="6"/>
  <c r="N46" i="6"/>
  <c r="M46" i="6"/>
  <c r="XFB45" i="6"/>
  <c r="R45" i="6"/>
  <c r="Q45" i="6"/>
  <c r="P45" i="6"/>
  <c r="O45" i="6"/>
  <c r="N45" i="6"/>
  <c r="M45" i="6"/>
  <c r="XFB44" i="6"/>
  <c r="R44" i="6"/>
  <c r="Q44" i="6"/>
  <c r="P44" i="6"/>
  <c r="O44" i="6"/>
  <c r="N44" i="6"/>
  <c r="M44" i="6"/>
  <c r="XFB43" i="6"/>
  <c r="R43" i="6"/>
  <c r="Q43" i="6"/>
  <c r="P43" i="6"/>
  <c r="O43" i="6"/>
  <c r="N43" i="6"/>
  <c r="M43" i="6"/>
  <c r="XFB42" i="6"/>
  <c r="R42" i="6"/>
  <c r="Q42" i="6"/>
  <c r="P42" i="6"/>
  <c r="O42" i="6"/>
  <c r="N42" i="6"/>
  <c r="M42" i="6"/>
  <c r="XFB41" i="6"/>
  <c r="R41" i="6"/>
  <c r="Q41" i="6"/>
  <c r="P41" i="6"/>
  <c r="O41" i="6"/>
  <c r="N41" i="6"/>
  <c r="M41" i="6"/>
  <c r="XFB40" i="6"/>
  <c r="R40" i="6"/>
  <c r="Q40" i="6"/>
  <c r="P40" i="6"/>
  <c r="O40" i="6"/>
  <c r="N40" i="6"/>
  <c r="M40" i="6"/>
  <c r="XFB39" i="6"/>
  <c r="R39" i="6"/>
  <c r="Q39" i="6"/>
  <c r="P39" i="6"/>
  <c r="O39" i="6"/>
  <c r="N39" i="6"/>
  <c r="M39" i="6"/>
  <c r="XFB38" i="6"/>
  <c r="R38" i="6"/>
  <c r="Q38" i="6"/>
  <c r="P38" i="6"/>
  <c r="O38" i="6"/>
  <c r="N38" i="6"/>
  <c r="M38" i="6"/>
  <c r="XFB37" i="6"/>
  <c r="R37" i="6"/>
  <c r="Q37" i="6"/>
  <c r="P37" i="6"/>
  <c r="O37" i="6"/>
  <c r="N37" i="6"/>
  <c r="M37" i="6"/>
  <c r="XFB36" i="6"/>
  <c r="R36" i="6"/>
  <c r="Q36" i="6"/>
  <c r="P36" i="6"/>
  <c r="O36" i="6"/>
  <c r="N36" i="6"/>
  <c r="M36" i="6"/>
  <c r="XFB35" i="6"/>
  <c r="R35" i="6"/>
  <c r="Q35" i="6"/>
  <c r="P35" i="6"/>
  <c r="O35" i="6"/>
  <c r="N35" i="6"/>
  <c r="M35" i="6"/>
  <c r="XFB34" i="6"/>
  <c r="R34" i="6"/>
  <c r="Q34" i="6"/>
  <c r="P34" i="6"/>
  <c r="O34" i="6"/>
  <c r="N34" i="6"/>
  <c r="M34" i="6"/>
  <c r="XFB33" i="6"/>
  <c r="R33" i="6"/>
  <c r="Q33" i="6"/>
  <c r="P33" i="6"/>
  <c r="O33" i="6"/>
  <c r="N33" i="6"/>
  <c r="M33" i="6"/>
  <c r="XFB32" i="6"/>
  <c r="R32" i="6"/>
  <c r="Q32" i="6"/>
  <c r="P32" i="6"/>
  <c r="O32" i="6"/>
  <c r="N32" i="6"/>
  <c r="M32" i="6"/>
  <c r="XFB31" i="6"/>
  <c r="R31" i="6"/>
  <c r="Q31" i="6"/>
  <c r="P31" i="6"/>
  <c r="O31" i="6"/>
  <c r="N31" i="6"/>
  <c r="M31" i="6"/>
  <c r="XFB30" i="6"/>
  <c r="R30" i="6"/>
  <c r="Q30" i="6"/>
  <c r="P30" i="6"/>
  <c r="O30" i="6"/>
  <c r="N30" i="6"/>
  <c r="M30" i="6"/>
  <c r="XFB29" i="6"/>
  <c r="R29" i="6"/>
  <c r="Q29" i="6"/>
  <c r="P29" i="6"/>
  <c r="O29" i="6"/>
  <c r="N29" i="6"/>
  <c r="M29" i="6"/>
  <c r="XFB28" i="6"/>
  <c r="R28" i="6"/>
  <c r="Q28" i="6"/>
  <c r="P28" i="6"/>
  <c r="O28" i="6"/>
  <c r="N28" i="6"/>
  <c r="M28" i="6"/>
  <c r="XFB27" i="6"/>
  <c r="R27" i="6"/>
  <c r="Q27" i="6"/>
  <c r="P27" i="6"/>
  <c r="O27" i="6"/>
  <c r="N27" i="6"/>
  <c r="M27" i="6"/>
  <c r="XFB26" i="6"/>
  <c r="R26" i="6"/>
  <c r="Q26" i="6"/>
  <c r="P26" i="6"/>
  <c r="O26" i="6"/>
  <c r="N26" i="6"/>
  <c r="M26" i="6"/>
  <c r="XFB25" i="6"/>
  <c r="R25" i="6"/>
  <c r="Q25" i="6"/>
  <c r="P25" i="6"/>
  <c r="O25" i="6"/>
  <c r="N25" i="6"/>
  <c r="M25" i="6"/>
  <c r="XFB24" i="6"/>
  <c r="R24" i="6"/>
  <c r="Q24" i="6"/>
  <c r="P24" i="6"/>
  <c r="O24" i="6"/>
  <c r="N24" i="6"/>
  <c r="M24" i="6"/>
  <c r="XFB23" i="6"/>
  <c r="R23" i="6"/>
  <c r="Q23" i="6"/>
  <c r="P23" i="6"/>
  <c r="O23" i="6"/>
  <c r="N23" i="6"/>
  <c r="M23" i="6"/>
  <c r="XFB22" i="6"/>
  <c r="R22" i="6"/>
  <c r="Q22" i="6"/>
  <c r="P22" i="6"/>
  <c r="O22" i="6"/>
  <c r="N22" i="6"/>
  <c r="M22" i="6"/>
  <c r="XFB21" i="6"/>
  <c r="R21" i="6"/>
  <c r="Q21" i="6"/>
  <c r="P21" i="6"/>
  <c r="O21" i="6"/>
  <c r="N21" i="6"/>
  <c r="M21" i="6"/>
  <c r="XFB20" i="6"/>
  <c r="R20" i="6"/>
  <c r="Q20" i="6"/>
  <c r="P20" i="6"/>
  <c r="O20" i="6"/>
  <c r="N20" i="6"/>
  <c r="M20" i="6"/>
  <c r="XFB19" i="6"/>
  <c r="R19" i="6"/>
  <c r="Q19" i="6"/>
  <c r="P19" i="6"/>
  <c r="O19" i="6"/>
  <c r="N19" i="6"/>
  <c r="M19" i="6"/>
  <c r="XFB18" i="6"/>
  <c r="R18" i="6"/>
  <c r="Q18" i="6"/>
  <c r="P18" i="6"/>
  <c r="O18" i="6"/>
  <c r="N18" i="6"/>
  <c r="M18" i="6"/>
  <c r="XFB17" i="6"/>
  <c r="R17" i="6"/>
  <c r="Q17" i="6"/>
  <c r="P17" i="6"/>
  <c r="O17" i="6"/>
  <c r="N17" i="6"/>
  <c r="M17" i="6"/>
  <c r="XFB16" i="6"/>
  <c r="R16" i="6"/>
  <c r="Q16" i="6"/>
  <c r="P16" i="6"/>
  <c r="O16" i="6"/>
  <c r="N16" i="6"/>
  <c r="M16" i="6"/>
  <c r="XFB15" i="6"/>
  <c r="R15" i="6"/>
  <c r="Q15" i="6"/>
  <c r="P15" i="6"/>
  <c r="O15" i="6"/>
  <c r="N15" i="6"/>
  <c r="M15" i="6"/>
  <c r="XFB14" i="6"/>
  <c r="R14" i="6"/>
  <c r="Q14" i="6"/>
  <c r="P14" i="6"/>
  <c r="O14" i="6"/>
  <c r="N14" i="6"/>
  <c r="M14" i="6"/>
  <c r="XFB13" i="6"/>
  <c r="R13" i="6"/>
  <c r="Q13" i="6"/>
  <c r="P13" i="6"/>
  <c r="O13" i="6"/>
  <c r="N13" i="6"/>
  <c r="M13" i="6"/>
  <c r="XFB12" i="6"/>
  <c r="R12" i="6"/>
  <c r="Q12" i="6"/>
  <c r="P12" i="6"/>
  <c r="O12" i="6"/>
  <c r="N12" i="6"/>
  <c r="M12" i="6"/>
  <c r="XFB11" i="6"/>
  <c r="R11" i="6"/>
  <c r="Q11" i="6"/>
  <c r="P11" i="6"/>
  <c r="O11" i="6"/>
  <c r="N11" i="6"/>
  <c r="M11" i="6"/>
  <c r="XFB10" i="6"/>
  <c r="R10" i="6"/>
  <c r="Q10" i="6"/>
  <c r="P10" i="6"/>
  <c r="O10" i="6"/>
  <c r="N10" i="6"/>
  <c r="M10" i="6"/>
  <c r="XFB9" i="6"/>
  <c r="R9" i="6"/>
  <c r="Q9" i="6"/>
  <c r="P9" i="6"/>
  <c r="O9" i="6"/>
  <c r="N9" i="6"/>
  <c r="M9" i="6"/>
  <c r="XFB8" i="6"/>
  <c r="R8" i="6"/>
  <c r="Q8" i="6"/>
  <c r="P8" i="6"/>
  <c r="O8" i="6"/>
  <c r="N8" i="6"/>
  <c r="M8" i="6"/>
  <c r="XFB7" i="6"/>
  <c r="R7" i="6"/>
  <c r="Q7" i="6"/>
  <c r="P7" i="6"/>
  <c r="O7" i="6"/>
  <c r="N7" i="6"/>
  <c r="M7" i="6"/>
  <c r="XFB6" i="6"/>
  <c r="R6" i="6"/>
  <c r="Q6" i="6"/>
  <c r="P6" i="6"/>
  <c r="O6" i="6"/>
  <c r="N6" i="6"/>
  <c r="M6" i="6"/>
  <c r="XFB5" i="6"/>
  <c r="R5" i="6"/>
  <c r="Q5" i="6"/>
  <c r="P5" i="6"/>
  <c r="O5" i="6"/>
  <c r="N5" i="6"/>
  <c r="M5" i="6"/>
  <c r="XFB4" i="6"/>
  <c r="R4" i="6"/>
  <c r="Q4" i="6"/>
  <c r="P4" i="6"/>
  <c r="O4" i="6"/>
  <c r="N4" i="6"/>
  <c r="M4" i="6"/>
  <c r="AB311" i="4" l="1"/>
  <c r="AB312" i="4"/>
  <c r="AB313" i="4"/>
  <c r="AB310" i="4"/>
  <c r="AB308" i="4"/>
  <c r="AB309" i="4"/>
  <c r="S6" i="6"/>
  <c r="S10" i="6"/>
  <c r="S14" i="6"/>
  <c r="S18" i="6"/>
  <c r="S22" i="6"/>
  <c r="S26" i="6"/>
  <c r="S30" i="6"/>
  <c r="S34" i="6"/>
  <c r="S38" i="6"/>
  <c r="S42" i="6"/>
  <c r="S46" i="6"/>
  <c r="S50" i="6"/>
  <c r="S54" i="6"/>
  <c r="S58" i="6"/>
  <c r="S62" i="6"/>
  <c r="S66" i="6"/>
  <c r="S70" i="6"/>
  <c r="S74" i="6"/>
  <c r="S78" i="6"/>
  <c r="S82" i="6"/>
  <c r="S86" i="6"/>
  <c r="S90" i="6"/>
  <c r="S94" i="6"/>
  <c r="S98" i="6"/>
  <c r="S102" i="6"/>
  <c r="S106" i="6"/>
  <c r="S110" i="6"/>
  <c r="S114" i="6"/>
  <c r="S118" i="6"/>
  <c r="S122" i="6"/>
  <c r="S126" i="6"/>
  <c r="S130" i="6"/>
  <c r="S134" i="6"/>
  <c r="S138" i="6"/>
  <c r="S142" i="6"/>
  <c r="S146" i="6"/>
  <c r="S150" i="6"/>
  <c r="S154" i="6"/>
  <c r="S158" i="6"/>
  <c r="S162" i="6"/>
  <c r="R165" i="6"/>
  <c r="O165" i="6"/>
  <c r="S8" i="6"/>
  <c r="S12" i="6"/>
  <c r="S16" i="6"/>
  <c r="S20" i="6"/>
  <c r="S24" i="6"/>
  <c r="S28" i="6"/>
  <c r="S32" i="6"/>
  <c r="S36" i="6"/>
  <c r="S40" i="6"/>
  <c r="S44" i="6"/>
  <c r="S48" i="6"/>
  <c r="S52" i="6"/>
  <c r="S56" i="6"/>
  <c r="S60" i="6"/>
  <c r="S64" i="6"/>
  <c r="S68" i="6"/>
  <c r="S72" i="6"/>
  <c r="S76" i="6"/>
  <c r="S80" i="6"/>
  <c r="S7" i="6"/>
  <c r="S11" i="6"/>
  <c r="S15" i="6"/>
  <c r="S19" i="6"/>
  <c r="S23" i="6"/>
  <c r="S27" i="6"/>
  <c r="S31" i="6"/>
  <c r="S35" i="6"/>
  <c r="S39" i="6"/>
  <c r="S43" i="6"/>
  <c r="S47" i="6"/>
  <c r="S51" i="6"/>
  <c r="S55" i="6"/>
  <c r="S59" i="6"/>
  <c r="S63" i="6"/>
  <c r="S67" i="6"/>
  <c r="S71" i="6"/>
  <c r="S75" i="6"/>
  <c r="S79" i="6"/>
  <c r="M165" i="6"/>
  <c r="N165" i="6"/>
  <c r="S5" i="6"/>
  <c r="S9" i="6"/>
  <c r="S13" i="6"/>
  <c r="S17" i="6"/>
  <c r="S21" i="6"/>
  <c r="S25" i="6"/>
  <c r="S29" i="6"/>
  <c r="S33" i="6"/>
  <c r="S37" i="6"/>
  <c r="S41" i="6"/>
  <c r="S45" i="6"/>
  <c r="S49" i="6"/>
  <c r="S53" i="6"/>
  <c r="S57" i="6"/>
  <c r="S61" i="6"/>
  <c r="S65" i="6"/>
  <c r="S69" i="6"/>
  <c r="S73" i="6"/>
  <c r="S77" i="6"/>
  <c r="S81" i="6"/>
  <c r="Q165" i="6"/>
  <c r="S85" i="6"/>
  <c r="S89" i="6"/>
  <c r="S93" i="6"/>
  <c r="S97" i="6"/>
  <c r="S101" i="6"/>
  <c r="S105" i="6"/>
  <c r="S109" i="6"/>
  <c r="S113" i="6"/>
  <c r="S117" i="6"/>
  <c r="S121" i="6"/>
  <c r="S125" i="6"/>
  <c r="S129" i="6"/>
  <c r="S133" i="6"/>
  <c r="S137" i="6"/>
  <c r="S141" i="6"/>
  <c r="S145" i="6"/>
  <c r="S149" i="6"/>
  <c r="S153" i="6"/>
  <c r="S157" i="6"/>
  <c r="S161" i="6"/>
  <c r="S4" i="6"/>
  <c r="S84" i="6"/>
  <c r="S88" i="6"/>
  <c r="S92" i="6"/>
  <c r="S96" i="6"/>
  <c r="S100" i="6"/>
  <c r="S104" i="6"/>
  <c r="S108" i="6"/>
  <c r="S112" i="6"/>
  <c r="S116" i="6"/>
  <c r="S120" i="6"/>
  <c r="S124" i="6"/>
  <c r="S128" i="6"/>
  <c r="S132" i="6"/>
  <c r="S136" i="6"/>
  <c r="S140" i="6"/>
  <c r="S144" i="6"/>
  <c r="S148" i="6"/>
  <c r="S152" i="6"/>
  <c r="S156" i="6"/>
  <c r="S160" i="6"/>
  <c r="P165" i="6"/>
  <c r="S83" i="6"/>
  <c r="S87" i="6"/>
  <c r="S91" i="6"/>
  <c r="S95" i="6"/>
  <c r="S99" i="6"/>
  <c r="S103" i="6"/>
  <c r="S107" i="6"/>
  <c r="S111" i="6"/>
  <c r="S115" i="6"/>
  <c r="S119" i="6"/>
  <c r="S123" i="6"/>
  <c r="S127" i="6"/>
  <c r="S131" i="6"/>
  <c r="S135" i="6"/>
  <c r="S139" i="6"/>
  <c r="S143" i="6"/>
  <c r="S147" i="6"/>
  <c r="S151" i="6"/>
  <c r="S155" i="6"/>
  <c r="S159" i="6"/>
  <c r="S163" i="6"/>
  <c r="S165" i="6" l="1"/>
  <c r="D661" i="5" l="1"/>
  <c r="F661" i="5" s="1"/>
  <c r="F656" i="5"/>
  <c r="F657" i="5"/>
  <c r="F658" i="5"/>
  <c r="F659" i="5"/>
  <c r="F660" i="5"/>
  <c r="K613" i="5"/>
  <c r="K614" i="5"/>
  <c r="K615" i="5"/>
  <c r="K612" i="5"/>
  <c r="J613" i="5"/>
  <c r="J614" i="5"/>
  <c r="J615" i="5"/>
  <c r="J612" i="5"/>
  <c r="H613" i="5"/>
  <c r="H614" i="5"/>
  <c r="H615" i="5"/>
  <c r="H612" i="5"/>
  <c r="K565" i="5"/>
  <c r="K563" i="5"/>
  <c r="K564" i="5"/>
  <c r="K562" i="5"/>
  <c r="J565" i="5"/>
  <c r="J564" i="5"/>
  <c r="J563" i="5"/>
  <c r="J562" i="5"/>
  <c r="H563" i="5"/>
  <c r="H564" i="5"/>
  <c r="H565" i="5"/>
  <c r="H562" i="5"/>
  <c r="C566" i="5"/>
  <c r="C565" i="5"/>
  <c r="C564" i="5"/>
  <c r="C563" i="5"/>
  <c r="C562" i="5"/>
  <c r="C560" i="5"/>
  <c r="C616" i="5" l="1"/>
  <c r="C615" i="5"/>
  <c r="C613" i="5"/>
  <c r="C614" i="5"/>
  <c r="C612" i="5"/>
  <c r="C610" i="5"/>
  <c r="K350" i="5"/>
  <c r="K351" i="5"/>
  <c r="K352" i="5"/>
  <c r="K353" i="5"/>
  <c r="K349" i="5"/>
  <c r="C350" i="5"/>
  <c r="F350" i="5"/>
  <c r="C354" i="5" l="1"/>
  <c r="J350" i="5"/>
  <c r="J351" i="5"/>
  <c r="J352" i="5"/>
  <c r="J353" i="5"/>
  <c r="J349" i="5"/>
  <c r="H350" i="5"/>
  <c r="H351" i="5"/>
  <c r="H352" i="5"/>
  <c r="H353" i="5"/>
  <c r="H349" i="5"/>
  <c r="C352" i="5"/>
  <c r="C353" i="5"/>
  <c r="C351" i="5"/>
  <c r="C349" i="5"/>
  <c r="C347" i="5"/>
  <c r="K301" i="5"/>
  <c r="K302" i="5"/>
  <c r="K303" i="5"/>
  <c r="K300" i="5"/>
  <c r="J301" i="5"/>
  <c r="J302" i="5"/>
  <c r="J303" i="5"/>
  <c r="J300" i="5"/>
  <c r="H301" i="5"/>
  <c r="H302" i="5"/>
  <c r="H303" i="5"/>
  <c r="H300" i="5"/>
  <c r="C304" i="5"/>
  <c r="C302" i="5"/>
  <c r="C303" i="5"/>
  <c r="C301" i="5"/>
  <c r="C300" i="5"/>
  <c r="C298" i="5"/>
  <c r="K284" i="5"/>
  <c r="K285" i="5"/>
  <c r="K286" i="5"/>
  <c r="K283" i="5"/>
  <c r="J284" i="5"/>
  <c r="J285" i="5"/>
  <c r="J286" i="5"/>
  <c r="J283" i="5"/>
  <c r="H285" i="5"/>
  <c r="H286" i="5"/>
  <c r="H284" i="5"/>
  <c r="C287" i="5"/>
  <c r="C286" i="5"/>
  <c r="C285" i="5"/>
  <c r="C284" i="5"/>
  <c r="C281" i="5"/>
  <c r="K242" i="5"/>
  <c r="K243" i="5"/>
  <c r="K244" i="5"/>
  <c r="K241" i="5"/>
  <c r="J242" i="5"/>
  <c r="J243" i="5"/>
  <c r="J244" i="5"/>
  <c r="J241" i="5"/>
  <c r="H242" i="5"/>
  <c r="H243" i="5"/>
  <c r="H244" i="5"/>
  <c r="H241" i="5"/>
  <c r="C245" i="5"/>
  <c r="C243" i="5"/>
  <c r="C244" i="5"/>
  <c r="C242" i="5"/>
  <c r="C239" i="5"/>
  <c r="C241" i="5"/>
  <c r="K65" i="5"/>
  <c r="K63" i="5"/>
  <c r="J64" i="5"/>
  <c r="K64" i="5" s="1"/>
  <c r="J65" i="5"/>
  <c r="J66" i="5"/>
  <c r="K66" i="5" s="1"/>
  <c r="J63" i="5"/>
  <c r="H64" i="5"/>
  <c r="H65" i="5"/>
  <c r="H66" i="5"/>
  <c r="H63" i="5"/>
  <c r="C67" i="5"/>
  <c r="C65" i="5"/>
  <c r="C66" i="5"/>
  <c r="C64" i="5"/>
  <c r="C63" i="5"/>
  <c r="C61" i="5"/>
  <c r="M56" i="5" l="1"/>
  <c r="M53" i="5"/>
  <c r="I57" i="5"/>
  <c r="H55" i="5"/>
  <c r="J55" i="5" s="1"/>
  <c r="K55" i="5" s="1"/>
  <c r="M55" i="5" s="1"/>
  <c r="H56" i="5"/>
  <c r="J56" i="5" s="1"/>
  <c r="K56" i="5" s="1"/>
  <c r="C58" i="5"/>
  <c r="C53" i="5"/>
  <c r="H53" i="5" s="1"/>
  <c r="J53" i="5" s="1"/>
  <c r="K53" i="5" s="1"/>
  <c r="C55" i="5"/>
  <c r="C56" i="5"/>
  <c r="C57" i="5"/>
  <c r="H57" i="5" s="1"/>
  <c r="J57" i="5" s="1"/>
  <c r="K57" i="5" s="1"/>
  <c r="M57" i="5" s="1"/>
  <c r="C54" i="5"/>
  <c r="H54" i="5" s="1"/>
  <c r="J54" i="5" s="1"/>
  <c r="K54" i="5" s="1"/>
  <c r="C51" i="5"/>
  <c r="D1309" i="5"/>
  <c r="D1308" i="5"/>
  <c r="D1307" i="5"/>
  <c r="D1305" i="5"/>
  <c r="D1303" i="5"/>
  <c r="D1302" i="5"/>
  <c r="D1301" i="5"/>
  <c r="D1299" i="5"/>
  <c r="D1297" i="5"/>
  <c r="D1296" i="5"/>
  <c r="D1295" i="5"/>
  <c r="F1295" i="5" s="1"/>
  <c r="D1293" i="5"/>
  <c r="D1291" i="5"/>
  <c r="D1290" i="5"/>
  <c r="F1290" i="5" s="1"/>
  <c r="D1289" i="5"/>
  <c r="D1287" i="5"/>
  <c r="D1285" i="5"/>
  <c r="D1284" i="5"/>
  <c r="D1283" i="5"/>
  <c r="F1283" i="5" s="1"/>
  <c r="D1281" i="5"/>
  <c r="D1273" i="5"/>
  <c r="D1272" i="5"/>
  <c r="F1272" i="5" s="1"/>
  <c r="D1271" i="5"/>
  <c r="D1269" i="5"/>
  <c r="D1267" i="5"/>
  <c r="D1266" i="5"/>
  <c r="F1266" i="5" s="1"/>
  <c r="D1265" i="5"/>
  <c r="D1263" i="5"/>
  <c r="D1260" i="5"/>
  <c r="D1259" i="5"/>
  <c r="D1258" i="5"/>
  <c r="D1256" i="5"/>
  <c r="D1254" i="5"/>
  <c r="D1253" i="5"/>
  <c r="D1252" i="5"/>
  <c r="D1250" i="5"/>
  <c r="D1248" i="5"/>
  <c r="D1247" i="5"/>
  <c r="D1246" i="5"/>
  <c r="D1244" i="5"/>
  <c r="D1243" i="5"/>
  <c r="D1242" i="5"/>
  <c r="D1241" i="5"/>
  <c r="F1241" i="5" s="1"/>
  <c r="D1239" i="5"/>
  <c r="D1237" i="5"/>
  <c r="D1236" i="5"/>
  <c r="F1236" i="5" s="1"/>
  <c r="D1235" i="5"/>
  <c r="D1233" i="5"/>
  <c r="D1231" i="5"/>
  <c r="D1230" i="5"/>
  <c r="F1230" i="5" s="1"/>
  <c r="D1229" i="5"/>
  <c r="F1229" i="5" s="1"/>
  <c r="D1227" i="5"/>
  <c r="D1225" i="5"/>
  <c r="D1224" i="5"/>
  <c r="F1224" i="5" s="1"/>
  <c r="D1223" i="5"/>
  <c r="F1223" i="5" s="1"/>
  <c r="D1221" i="5"/>
  <c r="D1219" i="5"/>
  <c r="D1218" i="5"/>
  <c r="F1218" i="5" s="1"/>
  <c r="D1217" i="5"/>
  <c r="D1215" i="5"/>
  <c r="D1213" i="5"/>
  <c r="D1212" i="5"/>
  <c r="D1211" i="5"/>
  <c r="D1209" i="5"/>
  <c r="D1207" i="5"/>
  <c r="D1206" i="5"/>
  <c r="D1205" i="5"/>
  <c r="F1205" i="5" s="1"/>
  <c r="D1203" i="5"/>
  <c r="D1201" i="5"/>
  <c r="D1200" i="5"/>
  <c r="D1199" i="5"/>
  <c r="F1199" i="5" s="1"/>
  <c r="D1197" i="5"/>
  <c r="D1195" i="5"/>
  <c r="D1194" i="5"/>
  <c r="F1193" i="5"/>
  <c r="D1193" i="5"/>
  <c r="D1191" i="5"/>
  <c r="D1188" i="5"/>
  <c r="D1187" i="5"/>
  <c r="D1186" i="5"/>
  <c r="D1183" i="5"/>
  <c r="D1182" i="5"/>
  <c r="D1180" i="5"/>
  <c r="D1179" i="5"/>
  <c r="D1178" i="5"/>
  <c r="D1175" i="5"/>
  <c r="D1174" i="5"/>
  <c r="D1172" i="5"/>
  <c r="D1171" i="5"/>
  <c r="D1170" i="5"/>
  <c r="D1167" i="5"/>
  <c r="D1166" i="5"/>
  <c r="D1164" i="5"/>
  <c r="D1163" i="5"/>
  <c r="D1162" i="5"/>
  <c r="D1159" i="5"/>
  <c r="D1158" i="5"/>
  <c r="D1156" i="5"/>
  <c r="D1155" i="5"/>
  <c r="D1154" i="5"/>
  <c r="D1151" i="5"/>
  <c r="D1150" i="5"/>
  <c r="D1148" i="5"/>
  <c r="D1147" i="5"/>
  <c r="D1146" i="5"/>
  <c r="D1143" i="5"/>
  <c r="D1142" i="5"/>
  <c r="D1141" i="5"/>
  <c r="D1140" i="5"/>
  <c r="D1139" i="5"/>
  <c r="D1136" i="5"/>
  <c r="D1135" i="5"/>
  <c r="D1133" i="5"/>
  <c r="D1132" i="5"/>
  <c r="D1131" i="5"/>
  <c r="D1128" i="5"/>
  <c r="D1127" i="5"/>
  <c r="D1125" i="5"/>
  <c r="D1124" i="5"/>
  <c r="D1123" i="5"/>
  <c r="D1121" i="5"/>
  <c r="D1120" i="5"/>
  <c r="D1119" i="5"/>
  <c r="D1117" i="5"/>
  <c r="D1116" i="5"/>
  <c r="D1115" i="5"/>
  <c r="D1112" i="5"/>
  <c r="D1111" i="5"/>
  <c r="D1109" i="5"/>
  <c r="D1108" i="5"/>
  <c r="D1107" i="5"/>
  <c r="D1104" i="5"/>
  <c r="D1103" i="5"/>
  <c r="D1101" i="5"/>
  <c r="D1100" i="5"/>
  <c r="D1099" i="5"/>
  <c r="D1097" i="5"/>
  <c r="D1096" i="5"/>
  <c r="D1095" i="5"/>
  <c r="D1093" i="5"/>
  <c r="D1092" i="5"/>
  <c r="D1091" i="5"/>
  <c r="D1088" i="5"/>
  <c r="D1087" i="5"/>
  <c r="D1085" i="5"/>
  <c r="D1084" i="5"/>
  <c r="D1083" i="5"/>
  <c r="D1080" i="5"/>
  <c r="D1079" i="5"/>
  <c r="D1077" i="5"/>
  <c r="D1076" i="5"/>
  <c r="D1075" i="5"/>
  <c r="D1072" i="5"/>
  <c r="D1071" i="5"/>
  <c r="D1069" i="5"/>
  <c r="D1068" i="5"/>
  <c r="D1067" i="5"/>
  <c r="D1064" i="5"/>
  <c r="D1063" i="5"/>
  <c r="D1056" i="5"/>
  <c r="D1055" i="5"/>
  <c r="D1053" i="5"/>
  <c r="D1052" i="5"/>
  <c r="D1051" i="5"/>
  <c r="D1048" i="5"/>
  <c r="D1047" i="5"/>
  <c r="D1045" i="5"/>
  <c r="D1044" i="5"/>
  <c r="D1043" i="5"/>
  <c r="D1040" i="5"/>
  <c r="D1039" i="5"/>
  <c r="D1036" i="5"/>
  <c r="D1033" i="5"/>
  <c r="D1032" i="5"/>
  <c r="D1031" i="5"/>
  <c r="F1036" i="5" s="1"/>
  <c r="D1029" i="5"/>
  <c r="D1027" i="5"/>
  <c r="D1026" i="5"/>
  <c r="D1025" i="5"/>
  <c r="D1024" i="5"/>
  <c r="D1021" i="5"/>
  <c r="D1020" i="5"/>
  <c r="F1020" i="5" s="1"/>
  <c r="D1019" i="5"/>
  <c r="F1019" i="5" s="1"/>
  <c r="D1018" i="5"/>
  <c r="D1016" i="5"/>
  <c r="D1013" i="5"/>
  <c r="D1012" i="5"/>
  <c r="D1011" i="5"/>
  <c r="D1010" i="5"/>
  <c r="F1010" i="5" s="1"/>
  <c r="D1008" i="5"/>
  <c r="F1012" i="5" s="1"/>
  <c r="D1005" i="5"/>
  <c r="D1004" i="5"/>
  <c r="D1003" i="5"/>
  <c r="F1003" i="5" s="1"/>
  <c r="D1001" i="5"/>
  <c r="D998" i="5"/>
  <c r="D997" i="5"/>
  <c r="D996" i="5"/>
  <c r="F996" i="5" s="1"/>
  <c r="D994" i="5"/>
  <c r="D991" i="5"/>
  <c r="D990" i="5"/>
  <c r="D989" i="5"/>
  <c r="D987" i="5"/>
  <c r="D984" i="5"/>
  <c r="D983" i="5"/>
  <c r="D982" i="5"/>
  <c r="F982" i="5" s="1"/>
  <c r="D980" i="5"/>
  <c r="D976" i="5"/>
  <c r="D975" i="5"/>
  <c r="D974" i="5"/>
  <c r="D973" i="5"/>
  <c r="D972" i="5"/>
  <c r="D970" i="5"/>
  <c r="D967" i="5"/>
  <c r="D966" i="5"/>
  <c r="D965" i="5"/>
  <c r="D964" i="5"/>
  <c r="D963" i="5"/>
  <c r="D962" i="5"/>
  <c r="D959" i="5"/>
  <c r="D958" i="5"/>
  <c r="D957" i="5"/>
  <c r="F957" i="5" s="1"/>
  <c r="D956" i="5"/>
  <c r="F956" i="5" s="1"/>
  <c r="D953" i="5"/>
  <c r="F955" i="5" s="1"/>
  <c r="D950" i="5"/>
  <c r="D949" i="5"/>
  <c r="D948" i="5"/>
  <c r="D947" i="5"/>
  <c r="D945" i="5"/>
  <c r="F949" i="5" s="1"/>
  <c r="D942" i="5"/>
  <c r="D941" i="5"/>
  <c r="D940" i="5"/>
  <c r="D939" i="5"/>
  <c r="D938" i="5"/>
  <c r="D936" i="5"/>
  <c r="D933" i="5"/>
  <c r="D932" i="5"/>
  <c r="D931" i="5"/>
  <c r="D930" i="5"/>
  <c r="D928" i="5"/>
  <c r="D925" i="5"/>
  <c r="D924" i="5"/>
  <c r="D923" i="5"/>
  <c r="D922" i="5"/>
  <c r="D920" i="5"/>
  <c r="D917" i="5"/>
  <c r="D916" i="5"/>
  <c r="D914" i="5"/>
  <c r="D911" i="5"/>
  <c r="D910" i="5"/>
  <c r="F910" i="5" s="1"/>
  <c r="D909" i="5"/>
  <c r="D908" i="5"/>
  <c r="D907" i="5"/>
  <c r="F907" i="5" s="1"/>
  <c r="F906" i="5"/>
  <c r="D906" i="5"/>
  <c r="D904" i="5"/>
  <c r="D901" i="5"/>
  <c r="D900" i="5"/>
  <c r="D898" i="5"/>
  <c r="D897" i="5"/>
  <c r="D895" i="5"/>
  <c r="D892" i="5"/>
  <c r="D891" i="5"/>
  <c r="D890" i="5"/>
  <c r="D889" i="5"/>
  <c r="D888" i="5"/>
  <c r="F888" i="5" s="1"/>
  <c r="D887" i="5"/>
  <c r="D885" i="5"/>
  <c r="D882" i="5"/>
  <c r="D881" i="5"/>
  <c r="D880" i="5"/>
  <c r="D879" i="5"/>
  <c r="D878" i="5"/>
  <c r="F878" i="5" s="1"/>
  <c r="D876" i="5"/>
  <c r="D873" i="5"/>
  <c r="D872" i="5"/>
  <c r="D871" i="5"/>
  <c r="D870" i="5"/>
  <c r="D869" i="5"/>
  <c r="D868" i="5"/>
  <c r="D866" i="5"/>
  <c r="D863" i="5"/>
  <c r="D861" i="5"/>
  <c r="D860" i="5"/>
  <c r="D859" i="5"/>
  <c r="D857" i="5"/>
  <c r="D855" i="5"/>
  <c r="D854" i="5"/>
  <c r="F854" i="5" s="1"/>
  <c r="D853" i="5"/>
  <c r="D852" i="5"/>
  <c r="D850" i="5"/>
  <c r="D848" i="5"/>
  <c r="D847" i="5"/>
  <c r="D846" i="5"/>
  <c r="D845" i="5"/>
  <c r="D844" i="5"/>
  <c r="D843" i="5"/>
  <c r="D842" i="5"/>
  <c r="D841" i="5"/>
  <c r="D839" i="5"/>
  <c r="D836" i="5"/>
  <c r="D835" i="5"/>
  <c r="D834" i="5"/>
  <c r="D833" i="5"/>
  <c r="D832" i="5"/>
  <c r="D829" i="5"/>
  <c r="D828" i="5"/>
  <c r="D827" i="5"/>
  <c r="D826" i="5"/>
  <c r="D823" i="5"/>
  <c r="D822" i="5"/>
  <c r="D821" i="5"/>
  <c r="F821" i="5" s="1"/>
  <c r="F820" i="5"/>
  <c r="D820" i="5"/>
  <c r="D818" i="5"/>
  <c r="D815" i="5"/>
  <c r="D814" i="5"/>
  <c r="D813" i="5"/>
  <c r="D812" i="5"/>
  <c r="D811" i="5"/>
  <c r="D809" i="5"/>
  <c r="F813" i="5" s="1"/>
  <c r="D806" i="5"/>
  <c r="D805" i="5"/>
  <c r="D804" i="5"/>
  <c r="D803" i="5"/>
  <c r="D802" i="5"/>
  <c r="D801" i="5"/>
  <c r="D800" i="5"/>
  <c r="D798" i="5"/>
  <c r="D795" i="5"/>
  <c r="D794" i="5"/>
  <c r="D793" i="5"/>
  <c r="F793" i="5" s="1"/>
  <c r="F792" i="5"/>
  <c r="D792" i="5"/>
  <c r="D791" i="5"/>
  <c r="D790" i="5"/>
  <c r="F790" i="5" s="1"/>
  <c r="D789" i="5"/>
  <c r="D788" i="5"/>
  <c r="D785" i="5"/>
  <c r="F784" i="5"/>
  <c r="D784" i="5"/>
  <c r="D783" i="5"/>
  <c r="D782" i="5"/>
  <c r="D781" i="5"/>
  <c r="D780" i="5"/>
  <c r="F780" i="5" s="1"/>
  <c r="D779" i="5"/>
  <c r="D777" i="5"/>
  <c r="D774" i="5"/>
  <c r="D773" i="5"/>
  <c r="D772" i="5"/>
  <c r="D771" i="5"/>
  <c r="D770" i="5"/>
  <c r="D768" i="5"/>
  <c r="D765" i="5"/>
  <c r="D764" i="5"/>
  <c r="D763" i="5"/>
  <c r="D762" i="5"/>
  <c r="D761" i="5"/>
  <c r="D760" i="5"/>
  <c r="D759" i="5"/>
  <c r="D757" i="5"/>
  <c r="D754" i="5"/>
  <c r="D753" i="5"/>
  <c r="D752" i="5"/>
  <c r="D751" i="5"/>
  <c r="D749" i="5"/>
  <c r="D746" i="5"/>
  <c r="D745" i="5"/>
  <c r="D744" i="5"/>
  <c r="D743" i="5"/>
  <c r="D742" i="5"/>
  <c r="D740" i="5"/>
  <c r="D737" i="5"/>
  <c r="D736" i="5"/>
  <c r="D735" i="5"/>
  <c r="D734" i="5"/>
  <c r="D733" i="5"/>
  <c r="D731" i="5"/>
  <c r="D729" i="5"/>
  <c r="D728" i="5"/>
  <c r="D727" i="5"/>
  <c r="D726" i="5"/>
  <c r="D725" i="5"/>
  <c r="D723" i="5"/>
  <c r="D720" i="5"/>
  <c r="D719" i="5"/>
  <c r="D718" i="5"/>
  <c r="F718" i="5" s="1"/>
  <c r="D717" i="5"/>
  <c r="D716" i="5"/>
  <c r="D715" i="5"/>
  <c r="D713" i="5"/>
  <c r="F719" i="5" s="1"/>
  <c r="D710" i="5"/>
  <c r="D709" i="5"/>
  <c r="D708" i="5"/>
  <c r="D707" i="5"/>
  <c r="D706" i="5"/>
  <c r="D705" i="5"/>
  <c r="D703" i="5"/>
  <c r="F708" i="5" s="1"/>
  <c r="D700" i="5"/>
  <c r="D698" i="5"/>
  <c r="D697" i="5"/>
  <c r="D696" i="5"/>
  <c r="D694" i="5"/>
  <c r="D691" i="5"/>
  <c r="D690" i="5"/>
  <c r="D689" i="5"/>
  <c r="D688" i="5"/>
  <c r="D687" i="5"/>
  <c r="D685" i="5"/>
  <c r="D682" i="5"/>
  <c r="D681" i="5"/>
  <c r="D680" i="5"/>
  <c r="F680" i="5" s="1"/>
  <c r="D679" i="5"/>
  <c r="D678" i="5"/>
  <c r="D677" i="5"/>
  <c r="F677" i="5" s="1"/>
  <c r="F676" i="5"/>
  <c r="D676" i="5"/>
  <c r="D674" i="5"/>
  <c r="D671" i="5"/>
  <c r="F670" i="5"/>
  <c r="D670" i="5"/>
  <c r="D669" i="5"/>
  <c r="F668" i="5"/>
  <c r="D668" i="5"/>
  <c r="D667" i="5"/>
  <c r="D665" i="5"/>
  <c r="D662" i="5"/>
  <c r="D660" i="5"/>
  <c r="D659" i="5"/>
  <c r="D658" i="5"/>
  <c r="D657" i="5"/>
  <c r="D656" i="5"/>
  <c r="D655" i="5"/>
  <c r="F655" i="5" s="1"/>
  <c r="D653" i="5"/>
  <c r="D649" i="5"/>
  <c r="D648" i="5"/>
  <c r="D647" i="5"/>
  <c r="D646" i="5"/>
  <c r="D645" i="5"/>
  <c r="D644" i="5"/>
  <c r="D641" i="5"/>
  <c r="D640" i="5"/>
  <c r="D639" i="5"/>
  <c r="D638" i="5"/>
  <c r="D636" i="5"/>
  <c r="F639" i="5" s="1"/>
  <c r="D633" i="5"/>
  <c r="D632" i="5"/>
  <c r="D631" i="5"/>
  <c r="D630" i="5"/>
  <c r="D629" i="5"/>
  <c r="D627" i="5"/>
  <c r="D624" i="5"/>
  <c r="D623" i="5"/>
  <c r="D622" i="5"/>
  <c r="D621" i="5"/>
  <c r="D619" i="5"/>
  <c r="D616" i="5"/>
  <c r="D614" i="5"/>
  <c r="D613" i="5"/>
  <c r="D612" i="5"/>
  <c r="D610" i="5"/>
  <c r="D607" i="5"/>
  <c r="D606" i="5"/>
  <c r="D605" i="5"/>
  <c r="D604" i="5"/>
  <c r="D603" i="5"/>
  <c r="D602" i="5"/>
  <c r="D599" i="5"/>
  <c r="D598" i="5"/>
  <c r="D597" i="5"/>
  <c r="D596" i="5"/>
  <c r="D595" i="5"/>
  <c r="D593" i="5"/>
  <c r="D590" i="5"/>
  <c r="D589" i="5"/>
  <c r="D588" i="5"/>
  <c r="D587" i="5"/>
  <c r="D585" i="5"/>
  <c r="D583" i="5"/>
  <c r="D582" i="5"/>
  <c r="D581" i="5"/>
  <c r="D580" i="5"/>
  <c r="D578" i="5"/>
  <c r="D575" i="5"/>
  <c r="D574" i="5"/>
  <c r="D573" i="5"/>
  <c r="D572" i="5"/>
  <c r="D571" i="5"/>
  <c r="D570" i="5"/>
  <c r="D569" i="5"/>
  <c r="D566" i="5"/>
  <c r="D564" i="5"/>
  <c r="D563" i="5"/>
  <c r="D562" i="5"/>
  <c r="F562" i="5" s="1"/>
  <c r="D560" i="5"/>
  <c r="D557" i="5"/>
  <c r="D556" i="5"/>
  <c r="D555" i="5"/>
  <c r="D554" i="5"/>
  <c r="D552" i="5"/>
  <c r="D550" i="5"/>
  <c r="F549" i="5"/>
  <c r="D549" i="5"/>
  <c r="D548" i="5"/>
  <c r="D547" i="5"/>
  <c r="F547" i="5" s="1"/>
  <c r="D546" i="5"/>
  <c r="D544" i="5"/>
  <c r="D541" i="5"/>
  <c r="D540" i="5"/>
  <c r="D539" i="5"/>
  <c r="D538" i="5"/>
  <c r="F538" i="5" s="1"/>
  <c r="D536" i="5"/>
  <c r="D533" i="5"/>
  <c r="D532" i="5"/>
  <c r="F532" i="5" s="1"/>
  <c r="D531" i="5"/>
  <c r="D529" i="5"/>
  <c r="D526" i="5"/>
  <c r="D525" i="5"/>
  <c r="D524" i="5"/>
  <c r="D523" i="5"/>
  <c r="D522" i="5"/>
  <c r="F522" i="5" s="1"/>
  <c r="D520" i="5"/>
  <c r="D518" i="5"/>
  <c r="D517" i="5"/>
  <c r="D516" i="5"/>
  <c r="D515" i="5"/>
  <c r="F515" i="5" s="1"/>
  <c r="D513" i="5"/>
  <c r="D510" i="5"/>
  <c r="D509" i="5"/>
  <c r="F509" i="5" s="1"/>
  <c r="D508" i="5"/>
  <c r="D507" i="5"/>
  <c r="D505" i="5"/>
  <c r="D502" i="5"/>
  <c r="D501" i="5"/>
  <c r="F501" i="5" s="1"/>
  <c r="D500" i="5"/>
  <c r="D499" i="5"/>
  <c r="D497" i="5"/>
  <c r="F500" i="5" s="1"/>
  <c r="D494" i="5"/>
  <c r="D493" i="5"/>
  <c r="D492" i="5"/>
  <c r="D491" i="5"/>
  <c r="D490" i="5"/>
  <c r="D488" i="5"/>
  <c r="D485" i="5"/>
  <c r="D484" i="5"/>
  <c r="D483" i="5"/>
  <c r="F483" i="5" s="1"/>
  <c r="D482" i="5"/>
  <c r="D480" i="5"/>
  <c r="D477" i="5"/>
  <c r="D476" i="5"/>
  <c r="D475" i="5"/>
  <c r="D474" i="5"/>
  <c r="D473" i="5"/>
  <c r="D471" i="5"/>
  <c r="D468" i="5"/>
  <c r="D467" i="5"/>
  <c r="D466" i="5"/>
  <c r="D465" i="5"/>
  <c r="F465" i="5" s="1"/>
  <c r="D463" i="5"/>
  <c r="D460" i="5"/>
  <c r="D459" i="5"/>
  <c r="D458" i="5"/>
  <c r="D457" i="5"/>
  <c r="D456" i="5"/>
  <c r="D454" i="5"/>
  <c r="F457" i="5" s="1"/>
  <c r="D451" i="5"/>
  <c r="D450" i="5"/>
  <c r="D449" i="5"/>
  <c r="D448" i="5"/>
  <c r="D447" i="5"/>
  <c r="D444" i="5"/>
  <c r="D443" i="5"/>
  <c r="D442" i="5"/>
  <c r="F442" i="5" s="1"/>
  <c r="D441" i="5"/>
  <c r="D439" i="5"/>
  <c r="D436" i="5"/>
  <c r="D435" i="5"/>
  <c r="D434" i="5"/>
  <c r="D433" i="5"/>
  <c r="D432" i="5"/>
  <c r="D430" i="5"/>
  <c r="D427" i="5"/>
  <c r="D426" i="5"/>
  <c r="D425" i="5"/>
  <c r="D424" i="5"/>
  <c r="D423" i="5"/>
  <c r="D422" i="5"/>
  <c r="D419" i="5"/>
  <c r="D418" i="5"/>
  <c r="D417" i="5"/>
  <c r="D416" i="5"/>
  <c r="D415" i="5"/>
  <c r="D413" i="5"/>
  <c r="D409" i="5"/>
  <c r="D408" i="5"/>
  <c r="D407" i="5"/>
  <c r="D406" i="5"/>
  <c r="F406" i="5" s="1"/>
  <c r="D404" i="5"/>
  <c r="D401" i="5"/>
  <c r="D400" i="5"/>
  <c r="D399" i="5"/>
  <c r="D397" i="5"/>
  <c r="D394" i="5"/>
  <c r="D393" i="5"/>
  <c r="D392" i="5"/>
  <c r="D391" i="5"/>
  <c r="D389" i="5"/>
  <c r="D386" i="5"/>
  <c r="D385" i="5"/>
  <c r="D383" i="5"/>
  <c r="D380" i="5"/>
  <c r="D379" i="5"/>
  <c r="D378" i="5"/>
  <c r="D377" i="5"/>
  <c r="D376" i="5"/>
  <c r="D375" i="5"/>
  <c r="D374" i="5"/>
  <c r="D372" i="5"/>
  <c r="D369" i="5"/>
  <c r="D368" i="5"/>
  <c r="D367" i="5"/>
  <c r="F367" i="5" s="1"/>
  <c r="D366" i="5"/>
  <c r="F366" i="5" s="1"/>
  <c r="D364" i="5"/>
  <c r="D361" i="5"/>
  <c r="D359" i="5"/>
  <c r="D357" i="5"/>
  <c r="D354" i="5"/>
  <c r="D353" i="5"/>
  <c r="D352" i="5"/>
  <c r="D351" i="5"/>
  <c r="D347" i="5"/>
  <c r="F352" i="5" s="1"/>
  <c r="D344" i="5"/>
  <c r="D343" i="5"/>
  <c r="D342" i="5"/>
  <c r="D341" i="5"/>
  <c r="D340" i="5"/>
  <c r="D339" i="5"/>
  <c r="D336" i="5"/>
  <c r="D334" i="5"/>
  <c r="D333" i="5"/>
  <c r="D330" i="5"/>
  <c r="D327" i="5"/>
  <c r="D326" i="5"/>
  <c r="D325" i="5"/>
  <c r="D324" i="5"/>
  <c r="D323" i="5"/>
  <c r="D320" i="5"/>
  <c r="F319" i="5"/>
  <c r="D319" i="5"/>
  <c r="D318" i="5"/>
  <c r="D317" i="5"/>
  <c r="F317" i="5" s="1"/>
  <c r="D316" i="5"/>
  <c r="F316" i="5" s="1"/>
  <c r="D314" i="5"/>
  <c r="D311" i="5"/>
  <c r="D310" i="5"/>
  <c r="F310" i="5" s="1"/>
  <c r="F309" i="5"/>
  <c r="D309" i="5"/>
  <c r="D307" i="5"/>
  <c r="D304" i="5"/>
  <c r="F303" i="5"/>
  <c r="D303" i="5"/>
  <c r="D302" i="5"/>
  <c r="D301" i="5"/>
  <c r="F301" i="5" s="1"/>
  <c r="D298" i="5"/>
  <c r="D295" i="5"/>
  <c r="D294" i="5"/>
  <c r="D293" i="5"/>
  <c r="D292" i="5"/>
  <c r="D290" i="5"/>
  <c r="D287" i="5"/>
  <c r="D286" i="5"/>
  <c r="D285" i="5"/>
  <c r="D284" i="5"/>
  <c r="D281" i="5"/>
  <c r="D278" i="5"/>
  <c r="D277" i="5"/>
  <c r="D276" i="5"/>
  <c r="D275" i="5"/>
  <c r="D274" i="5"/>
  <c r="D271" i="5"/>
  <c r="D270" i="5"/>
  <c r="D269" i="5"/>
  <c r="D268" i="5"/>
  <c r="F268" i="5" s="1"/>
  <c r="D267" i="5"/>
  <c r="D265" i="5"/>
  <c r="D262" i="5"/>
  <c r="D261" i="5"/>
  <c r="D260" i="5"/>
  <c r="D259" i="5"/>
  <c r="D258" i="5"/>
  <c r="D256" i="5"/>
  <c r="D253" i="5"/>
  <c r="D252" i="5"/>
  <c r="D251" i="5"/>
  <c r="D250" i="5"/>
  <c r="F250" i="5" s="1"/>
  <c r="D248" i="5"/>
  <c r="D245" i="5"/>
  <c r="D244" i="5"/>
  <c r="F244" i="5" s="1"/>
  <c r="D243" i="5"/>
  <c r="D242" i="5"/>
  <c r="D239" i="5"/>
  <c r="D236" i="5"/>
  <c r="D235" i="5"/>
  <c r="D233" i="5"/>
  <c r="D230" i="5"/>
  <c r="D229" i="5"/>
  <c r="D227" i="5"/>
  <c r="D224" i="5"/>
  <c r="D223" i="5"/>
  <c r="D222" i="5"/>
  <c r="D220" i="5"/>
  <c r="F223" i="5" s="1"/>
  <c r="D217" i="5"/>
  <c r="D216" i="5"/>
  <c r="D215" i="5"/>
  <c r="D214" i="5"/>
  <c r="D213" i="5"/>
  <c r="D211" i="5"/>
  <c r="D208" i="5"/>
  <c r="D207" i="5"/>
  <c r="D206" i="5"/>
  <c r="D205" i="5"/>
  <c r="D204" i="5"/>
  <c r="D202" i="5"/>
  <c r="D199" i="5"/>
  <c r="D198" i="5"/>
  <c r="D197" i="5"/>
  <c r="D196" i="5"/>
  <c r="F196" i="5" s="1"/>
  <c r="D194" i="5"/>
  <c r="D191" i="5"/>
  <c r="D190" i="5"/>
  <c r="F190" i="5" s="1"/>
  <c r="D189" i="5"/>
  <c r="D188" i="5"/>
  <c r="D186" i="5"/>
  <c r="D183" i="5"/>
  <c r="D182" i="5"/>
  <c r="D181" i="5"/>
  <c r="D180" i="5"/>
  <c r="D178" i="5"/>
  <c r="D175" i="5"/>
  <c r="D174" i="5"/>
  <c r="D173" i="5"/>
  <c r="D172" i="5"/>
  <c r="F172" i="5" s="1"/>
  <c r="D171" i="5"/>
  <c r="D169" i="5"/>
  <c r="D166" i="5"/>
  <c r="D164" i="5"/>
  <c r="D162" i="5"/>
  <c r="D159" i="5"/>
  <c r="D158" i="5"/>
  <c r="D157" i="5"/>
  <c r="D156" i="5"/>
  <c r="D155" i="5"/>
  <c r="D154" i="5"/>
  <c r="D153" i="5"/>
  <c r="D151" i="5"/>
  <c r="D150" i="5"/>
  <c r="D149" i="5"/>
  <c r="F149" i="5" s="1"/>
  <c r="D148" i="5"/>
  <c r="D146" i="5"/>
  <c r="D143" i="5"/>
  <c r="D142" i="5"/>
  <c r="D141" i="5"/>
  <c r="D140" i="5"/>
  <c r="D139" i="5"/>
  <c r="D137" i="5"/>
  <c r="D134" i="5"/>
  <c r="D133" i="5"/>
  <c r="D132" i="5"/>
  <c r="D130" i="5"/>
  <c r="D127" i="5"/>
  <c r="D126" i="5"/>
  <c r="D125" i="5"/>
  <c r="F125" i="5" s="1"/>
  <c r="D124" i="5"/>
  <c r="D123" i="5"/>
  <c r="D121" i="5"/>
  <c r="D118" i="5"/>
  <c r="D116" i="5"/>
  <c r="D115" i="5"/>
  <c r="D114" i="5"/>
  <c r="D112" i="5"/>
  <c r="F115" i="5" s="1"/>
  <c r="D109" i="5"/>
  <c r="D108" i="5"/>
  <c r="D107" i="5"/>
  <c r="D106" i="5"/>
  <c r="D105" i="5"/>
  <c r="D103" i="5"/>
  <c r="D100" i="5"/>
  <c r="D99" i="5"/>
  <c r="D98" i="5"/>
  <c r="D97" i="5"/>
  <c r="D95" i="5"/>
  <c r="D92" i="5"/>
  <c r="D91" i="5"/>
  <c r="D90" i="5"/>
  <c r="D89" i="5"/>
  <c r="D88" i="5"/>
  <c r="D86" i="5"/>
  <c r="D83" i="5"/>
  <c r="D82" i="5"/>
  <c r="D81" i="5"/>
  <c r="D80" i="5"/>
  <c r="D78" i="5"/>
  <c r="D75" i="5"/>
  <c r="D74" i="5"/>
  <c r="F74" i="5" s="1"/>
  <c r="D73" i="5"/>
  <c r="D72" i="5"/>
  <c r="F72" i="5" s="1"/>
  <c r="D70" i="5"/>
  <c r="D67" i="5"/>
  <c r="D66" i="5"/>
  <c r="D65" i="5"/>
  <c r="D64" i="5"/>
  <c r="D63" i="5"/>
  <c r="D61" i="5"/>
  <c r="D58" i="5"/>
  <c r="D57" i="5"/>
  <c r="D56" i="5"/>
  <c r="D55" i="5"/>
  <c r="F55" i="5" s="1"/>
  <c r="D54" i="5"/>
  <c r="D53" i="5"/>
  <c r="D51" i="5"/>
  <c r="D48" i="5"/>
  <c r="D47" i="5"/>
  <c r="D46" i="5"/>
  <c r="D45" i="5"/>
  <c r="D43" i="5"/>
  <c r="D40" i="5"/>
  <c r="D39" i="5"/>
  <c r="D38" i="5"/>
  <c r="F38" i="5" s="1"/>
  <c r="D37" i="5"/>
  <c r="F37" i="5" s="1"/>
  <c r="D36" i="5"/>
  <c r="D34" i="5"/>
  <c r="D31" i="5"/>
  <c r="D30" i="5"/>
  <c r="D29" i="5"/>
  <c r="D26" i="5"/>
  <c r="D25" i="5"/>
  <c r="D23" i="5"/>
  <c r="D20" i="5"/>
  <c r="D19" i="5"/>
  <c r="D18" i="5"/>
  <c r="D17" i="5"/>
  <c r="D16" i="5"/>
  <c r="D15" i="5"/>
  <c r="D14" i="5"/>
  <c r="D13" i="5"/>
  <c r="D10" i="5"/>
  <c r="D9" i="5"/>
  <c r="D8" i="5"/>
  <c r="D7" i="5"/>
  <c r="D5" i="5"/>
  <c r="M58" i="5" l="1"/>
  <c r="F418" i="5"/>
  <c r="F476" i="5"/>
  <c r="F871" i="5"/>
  <c r="F139" i="5"/>
  <c r="F222" i="5"/>
  <c r="F415" i="5"/>
  <c r="F432" i="5"/>
  <c r="F473" i="5"/>
  <c r="F638" i="5"/>
  <c r="F678" i="5"/>
  <c r="F696" i="5"/>
  <c r="F715" i="5"/>
  <c r="F782" i="5"/>
  <c r="F822" i="5"/>
  <c r="F868" i="5"/>
  <c r="F872" i="5"/>
  <c r="F879" i="5"/>
  <c r="F908" i="5"/>
  <c r="F922" i="5"/>
  <c r="F931" i="5"/>
  <c r="F958" i="5"/>
  <c r="F983" i="5"/>
  <c r="F997" i="5"/>
  <c r="F53" i="5"/>
  <c r="F126" i="5"/>
  <c r="F140" i="5"/>
  <c r="F155" i="5"/>
  <c r="F198" i="5"/>
  <c r="F252" i="5"/>
  <c r="F302" i="5"/>
  <c r="F408" i="5"/>
  <c r="F467" i="5"/>
  <c r="F474" i="5"/>
  <c r="F589" i="5"/>
  <c r="F631" i="5"/>
  <c r="F679" i="5"/>
  <c r="F743" i="5"/>
  <c r="F779" i="5"/>
  <c r="F783" i="5"/>
  <c r="F835" i="5"/>
  <c r="F852" i="5"/>
  <c r="F880" i="5"/>
  <c r="F909" i="5"/>
  <c r="F923" i="5"/>
  <c r="F972" i="5"/>
  <c r="F1011" i="5"/>
  <c r="F1018" i="5"/>
  <c r="F1212" i="5"/>
  <c r="F1217" i="5"/>
  <c r="F1259" i="5"/>
  <c r="F1265" i="5"/>
  <c r="F1296" i="5"/>
  <c r="F1301" i="5"/>
  <c r="F540" i="5"/>
  <c r="F47" i="5"/>
  <c r="F81" i="5"/>
  <c r="F417" i="5"/>
  <c r="F516" i="5"/>
  <c r="F531" i="5"/>
  <c r="F539" i="5"/>
  <c r="F698" i="5"/>
  <c r="F773" i="5"/>
  <c r="F881" i="5"/>
  <c r="F459" i="5"/>
  <c r="F82" i="5"/>
  <c r="F114" i="5"/>
  <c r="F456" i="5"/>
  <c r="F629" i="5"/>
  <c r="F814" i="5"/>
  <c r="F947" i="5"/>
  <c r="F45" i="5"/>
  <c r="F65" i="5"/>
  <c r="F66" i="5"/>
  <c r="F80" i="5"/>
  <c r="F108" i="5"/>
  <c r="F141" i="5"/>
  <c r="F174" i="5"/>
  <c r="F407" i="5"/>
  <c r="F706" i="5"/>
  <c r="F770" i="5"/>
  <c r="F772" i="5"/>
  <c r="F941" i="5"/>
  <c r="F975" i="5"/>
  <c r="F46" i="5"/>
  <c r="F116" i="5"/>
  <c r="F458" i="5"/>
  <c r="F517" i="5"/>
  <c r="F588" i="5"/>
  <c r="F728" i="5"/>
  <c r="F1029" i="5"/>
  <c r="F614" i="5"/>
  <c r="F632" i="5"/>
  <c r="F709" i="5"/>
  <c r="F716" i="5"/>
  <c r="F726" i="5"/>
  <c r="F771" i="5"/>
  <c r="F791" i="5"/>
  <c r="F794" i="5"/>
  <c r="F812" i="5"/>
  <c r="F853" i="5"/>
  <c r="F869" i="5"/>
  <c r="F890" i="5"/>
  <c r="F938" i="5"/>
  <c r="F965" i="5"/>
  <c r="F973" i="5"/>
  <c r="F990" i="5"/>
  <c r="F1004" i="5"/>
  <c r="F1194" i="5"/>
  <c r="F1200" i="5"/>
  <c r="F1206" i="5"/>
  <c r="F1242" i="5"/>
  <c r="F1247" i="5"/>
  <c r="F1253" i="5"/>
  <c r="F1271" i="5"/>
  <c r="F1284" i="5"/>
  <c r="F1289" i="5"/>
  <c r="F1302" i="5"/>
  <c r="F1308" i="5"/>
  <c r="F1246" i="5"/>
  <c r="F1252" i="5"/>
  <c r="F1307" i="5"/>
  <c r="F56" i="5"/>
  <c r="F98" i="5"/>
  <c r="F124" i="5"/>
  <c r="F189" i="5"/>
  <c r="F214" i="5"/>
  <c r="F243" i="5"/>
  <c r="F269" i="5"/>
  <c r="F270" i="5"/>
  <c r="F392" i="5"/>
  <c r="F499" i="5"/>
  <c r="F508" i="5"/>
  <c r="F54" i="5"/>
  <c r="F57" i="5"/>
  <c r="F64" i="5"/>
  <c r="F73" i="5"/>
  <c r="F106" i="5"/>
  <c r="F123" i="5"/>
  <c r="F142" i="5"/>
  <c r="F157" i="5"/>
  <c r="F188" i="5"/>
  <c r="F197" i="5"/>
  <c r="F242" i="5"/>
  <c r="F251" i="5"/>
  <c r="F285" i="5"/>
  <c r="F434" i="5"/>
  <c r="F435" i="5"/>
  <c r="F449" i="5"/>
  <c r="F466" i="5"/>
  <c r="F475" i="5"/>
  <c r="F507" i="5"/>
  <c r="F525" i="5"/>
  <c r="F524" i="5"/>
  <c r="F546" i="5"/>
  <c r="F563" i="5"/>
  <c r="F612" i="5"/>
  <c r="F630" i="5"/>
  <c r="F667" i="5"/>
  <c r="F681" i="5"/>
  <c r="F834" i="5"/>
  <c r="F870" i="5"/>
  <c r="F887" i="5"/>
  <c r="F932" i="5"/>
  <c r="F939" i="5"/>
  <c r="F948" i="5"/>
  <c r="F99" i="5"/>
  <c r="F97" i="5"/>
  <c r="F215" i="5"/>
  <c r="F375" i="5"/>
  <c r="F377" i="5"/>
  <c r="F379" i="5"/>
  <c r="F399" i="5"/>
  <c r="F400" i="5"/>
  <c r="F63" i="5"/>
  <c r="F150" i="5"/>
  <c r="F213" i="5"/>
  <c r="F216" i="5"/>
  <c r="F39" i="5"/>
  <c r="F107" i="5"/>
  <c r="F105" i="5"/>
  <c r="F148" i="5"/>
  <c r="F173" i="5"/>
  <c r="F492" i="5"/>
  <c r="F490" i="5"/>
  <c r="F491" i="5"/>
  <c r="F493" i="5"/>
  <c r="F36" i="5"/>
  <c r="F158" i="5"/>
  <c r="F156" i="5"/>
  <c r="F171" i="5"/>
  <c r="F376" i="5"/>
  <c r="F374" i="5"/>
  <c r="F443" i="5"/>
  <c r="F966" i="5"/>
  <c r="F989" i="5"/>
  <c r="F318" i="5"/>
  <c r="F368" i="5"/>
  <c r="F393" i="5"/>
  <c r="F391" i="5"/>
  <c r="F441" i="5"/>
  <c r="F484" i="5"/>
  <c r="F482" i="5"/>
  <c r="F548" i="5"/>
  <c r="F587" i="5"/>
  <c r="F669" i="5"/>
  <c r="F697" i="5"/>
  <c r="D699" i="5"/>
  <c r="F699" i="5" s="1"/>
  <c r="F705" i="5"/>
  <c r="F717" i="5"/>
  <c r="F781" i="5"/>
  <c r="F811" i="5"/>
  <c r="F891" i="5"/>
  <c r="F924" i="5"/>
  <c r="F940" i="5"/>
  <c r="F964" i="5"/>
  <c r="F1211" i="5"/>
  <c r="F1235" i="5"/>
  <c r="F1258" i="5"/>
  <c r="F353" i="5"/>
  <c r="F351" i="5"/>
  <c r="F707" i="5"/>
  <c r="F744" i="5"/>
  <c r="F742" i="5"/>
  <c r="F930" i="5"/>
  <c r="F267" i="5"/>
  <c r="F286" i="5"/>
  <c r="F284" i="5"/>
  <c r="F378" i="5"/>
  <c r="F433" i="5"/>
  <c r="F450" i="5"/>
  <c r="F564" i="5"/>
  <c r="F613" i="5"/>
  <c r="F640" i="5"/>
  <c r="F727" i="5"/>
  <c r="F725" i="5"/>
  <c r="F745" i="5"/>
  <c r="F889" i="5"/>
  <c r="F974" i="5"/>
  <c r="F416" i="5"/>
  <c r="F523" i="5"/>
  <c r="D160" i="4" l="1"/>
  <c r="N160" i="4" l="1"/>
  <c r="D162" i="4"/>
  <c r="N204" i="4"/>
  <c r="D154" i="4" l="1"/>
  <c r="N162" i="4"/>
  <c r="R7" i="1"/>
  <c r="O166" i="1"/>
  <c r="O148" i="1"/>
  <c r="U3" i="1" s="1"/>
  <c r="O102" i="1"/>
  <c r="T3" i="1" s="1"/>
  <c r="O81" i="1"/>
  <c r="R3" i="1" s="1"/>
  <c r="O48" i="1"/>
  <c r="O17" i="1"/>
  <c r="Q3" i="1" s="1"/>
  <c r="R156" i="4" l="1"/>
  <c r="R161" i="4"/>
  <c r="R157" i="4"/>
  <c r="R159" i="4"/>
  <c r="R158" i="4"/>
  <c r="N154" i="4"/>
  <c r="R160" i="4"/>
  <c r="X161" i="1"/>
  <c r="Y161" i="1" s="1"/>
  <c r="X142" i="1"/>
  <c r="Y142" i="1" s="1"/>
  <c r="X97" i="1"/>
  <c r="Y97" i="1" s="1"/>
  <c r="X77" i="1"/>
  <c r="Y77" i="1" s="1"/>
  <c r="X60" i="1"/>
  <c r="Y60" i="1" s="1"/>
  <c r="X45" i="1"/>
  <c r="Y45" i="1" s="1"/>
  <c r="X11" i="1"/>
  <c r="Y11" i="1" s="1"/>
  <c r="AB161" i="4" l="1"/>
  <c r="AB158" i="4"/>
  <c r="AB157" i="4"/>
  <c r="AB159" i="4"/>
  <c r="AB156" i="4"/>
  <c r="AB160" i="4"/>
  <c r="X2" i="1"/>
  <c r="Y2" i="1" s="1"/>
  <c r="V3" i="1" l="1"/>
  <c r="U4" i="1" s="1"/>
  <c r="Q4" i="1" l="1"/>
  <c r="R4" i="1"/>
  <c r="T4" i="1"/>
  <c r="O167" i="1"/>
  <c r="N749" i="4" l="1"/>
</calcChain>
</file>

<file path=xl/comments1.xml><?xml version="1.0" encoding="utf-8"?>
<comments xmlns="http://schemas.openxmlformats.org/spreadsheetml/2006/main">
  <authors>
    <author>abhijeet jalkote</author>
    <author>Abhijeet Jalkote</author>
  </authors>
  <commentList>
    <comment ref="D209" authorId="0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Bad810</t>
        </r>
      </text>
    </comment>
    <comment ref="G209" authorId="1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bad 810</t>
        </r>
      </text>
    </comment>
    <comment ref="J308" authorId="1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C16 Rich</t>
        </r>
      </text>
    </comment>
    <comment ref="G430" authorId="1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L/E CNO</t>
        </r>
      </text>
    </comment>
    <comment ref="K431" authorId="1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L/E CNO Base</t>
        </r>
      </text>
    </comment>
    <comment ref="I433" authorId="1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L/E CNO</t>
        </r>
      </text>
    </comment>
    <comment ref="J433" authorId="1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L/E CNO</t>
        </r>
      </text>
    </comment>
    <comment ref="D650" authorId="0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7.86 MT Mixed residue</t>
        </r>
      </text>
    </comment>
    <comment ref="I730" authorId="1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undistilled 1214</t>
        </r>
      </text>
    </comment>
    <comment ref="F755" authorId="0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Feed as unsplit PFAD</t>
        </r>
      </text>
    </comment>
    <comment ref="E870" authorId="0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DFA18 rich 18&gt;50%</t>
        </r>
      </text>
    </comment>
    <comment ref="E891" authorId="0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DFA20 rich</t>
        </r>
      </text>
    </comment>
    <comment ref="C898" authorId="0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DMRFA</t>
        </r>
      </text>
    </comment>
    <comment ref="C901" authorId="0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Mustard RFA</t>
        </r>
      </text>
    </comment>
    <comment ref="D1017" authorId="0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B/P DFA1218</t>
        </r>
      </text>
    </comment>
    <comment ref="I1034" authorId="1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Split Bottom CNO tank</t>
        </r>
      </text>
    </comment>
    <comment ref="L1215" authorId="1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split Mix RFA</t>
        </r>
      </text>
    </comment>
    <comment ref="H1475" authorId="1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C22 rich</t>
        </r>
      </text>
    </comment>
    <comment ref="M1475" authorId="1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C22 rich feed</t>
        </r>
      </text>
    </comment>
  </commentList>
</comments>
</file>

<file path=xl/comments2.xml><?xml version="1.0" encoding="utf-8"?>
<comments xmlns="http://schemas.openxmlformats.org/spreadsheetml/2006/main">
  <authors>
    <author>abhijeet jalkote</author>
  </authors>
  <commentList>
    <comment ref="B661" authorId="0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DFA18 rich 18&gt;50%</t>
        </r>
      </text>
    </comment>
    <comment ref="B680" authorId="0">
      <text>
        <r>
          <rPr>
            <b/>
            <sz val="9"/>
            <color indexed="81"/>
            <rFont val="Tahoma"/>
            <family val="2"/>
          </rPr>
          <t>abhijeet jalkote:</t>
        </r>
        <r>
          <rPr>
            <sz val="9"/>
            <color indexed="81"/>
            <rFont val="Tahoma"/>
            <family val="2"/>
          </rPr>
          <t xml:space="preserve">
DFA20 rich</t>
        </r>
      </text>
    </comment>
  </commentList>
</comments>
</file>

<file path=xl/sharedStrings.xml><?xml version="1.0" encoding="utf-8"?>
<sst xmlns="http://schemas.openxmlformats.org/spreadsheetml/2006/main" count="3928" uniqueCount="931">
  <si>
    <t>C1214 Run</t>
  </si>
  <si>
    <t>Consumption</t>
  </si>
  <si>
    <t xml:space="preserve">C1214 Fatty Acid  </t>
  </si>
  <si>
    <t>C1214 Crude Alcohol</t>
  </si>
  <si>
    <t>C1214 FG</t>
  </si>
  <si>
    <t>Residue1</t>
  </si>
  <si>
    <t>TOTAL</t>
  </si>
  <si>
    <t>Production</t>
  </si>
  <si>
    <t xml:space="preserve">C1214 Alcohol  </t>
  </si>
  <si>
    <t>C1214 Cr Alcohol</t>
  </si>
  <si>
    <t>Lightends</t>
  </si>
  <si>
    <t>C1218 Alcohol</t>
  </si>
  <si>
    <t>C1214 Int.Alcohol</t>
  </si>
  <si>
    <t>C1218 Int. Alcohol</t>
  </si>
  <si>
    <t>C1216 Run</t>
  </si>
  <si>
    <t xml:space="preserve">C1216 Fatty Acid </t>
  </si>
  <si>
    <t>C1216 Int.Alcohol</t>
  </si>
  <si>
    <t>Crude Alcohol C1216</t>
  </si>
  <si>
    <t>C1216 WE</t>
  </si>
  <si>
    <t>C1216 FG</t>
  </si>
  <si>
    <t>C1216 Alcohol</t>
  </si>
  <si>
    <t>C16 Run</t>
  </si>
  <si>
    <t xml:space="preserve">C16 Fatty Acid </t>
  </si>
  <si>
    <t>C16 Int. Alcohol</t>
  </si>
  <si>
    <t>C16 FG</t>
  </si>
  <si>
    <t>C16 Alcohol</t>
  </si>
  <si>
    <t>Lightends ( C1216 Int.)</t>
  </si>
  <si>
    <t>C16 WE</t>
  </si>
  <si>
    <t>C1618 (50:50)Run</t>
  </si>
  <si>
    <t xml:space="preserve">C1618 Fatty Acid </t>
  </si>
  <si>
    <t>C1218 Int.Alcohol</t>
  </si>
  <si>
    <t>C1618 Int.Alcohol</t>
  </si>
  <si>
    <t>C1618 FG</t>
  </si>
  <si>
    <t>C1618 50:50</t>
  </si>
  <si>
    <t>C1618 50:50 Alcohol</t>
  </si>
  <si>
    <t>Lightends (C1218 Int.)</t>
  </si>
  <si>
    <t>C1618 WE</t>
  </si>
  <si>
    <t>C1618 Run</t>
  </si>
  <si>
    <t>C1618 TA Alcohol</t>
  </si>
  <si>
    <t>C18 Run</t>
  </si>
  <si>
    <t>C1898% Fatty Acid</t>
  </si>
  <si>
    <t>C1895% Fatty Acid</t>
  </si>
  <si>
    <t>C18 FG</t>
  </si>
  <si>
    <t>C1899% Alcohol</t>
  </si>
  <si>
    <t>C1898% Alcohol</t>
  </si>
  <si>
    <t>Lightends (C1618 Int.)</t>
  </si>
  <si>
    <t>C18 Int.Alcohol</t>
  </si>
  <si>
    <t>C1822 Run</t>
  </si>
  <si>
    <t xml:space="preserve">C1822 Fatty Acid </t>
  </si>
  <si>
    <t>C22 Fatty Acid</t>
  </si>
  <si>
    <t>C1222 Int. Alcohol</t>
  </si>
  <si>
    <t>C1822 FG</t>
  </si>
  <si>
    <t>C1822 Alcohol</t>
  </si>
  <si>
    <t>Lightends (C1622 Int.)</t>
  </si>
  <si>
    <t>C1822 Int.Alcohol</t>
  </si>
  <si>
    <t>C22 Run</t>
  </si>
  <si>
    <t xml:space="preserve">C2270  Fatty Acid </t>
  </si>
  <si>
    <t>C1622 Int.Alcohol</t>
  </si>
  <si>
    <t>C22 FG</t>
  </si>
  <si>
    <t>C22 70 Alcohol</t>
  </si>
  <si>
    <t>C2280+ Alcohol</t>
  </si>
  <si>
    <t>C2022 Int.Alcohol</t>
  </si>
  <si>
    <t>Intermedate Run</t>
  </si>
  <si>
    <t xml:space="preserve">C1214 Fatty Acid </t>
  </si>
  <si>
    <t>C1618 Int Alcohol</t>
  </si>
  <si>
    <t>C1214 Alcohol</t>
  </si>
  <si>
    <t>Lightends (HC)</t>
  </si>
  <si>
    <t>C1822 Int Alcohol</t>
  </si>
  <si>
    <t>Month</t>
  </si>
  <si>
    <t>Total</t>
  </si>
  <si>
    <t>Section 3</t>
  </si>
  <si>
    <t>Feed</t>
  </si>
  <si>
    <t>DFA 12-14 FOR DFA 12 99 CONT. C -303</t>
  </si>
  <si>
    <t>products</t>
  </si>
  <si>
    <t>S RBDPS (contamination) C303</t>
  </si>
  <si>
    <t>DFA 1299 BOTTOM</t>
  </si>
  <si>
    <t>SPKO for DFA C1214 (contamination)</t>
  </si>
  <si>
    <t xml:space="preserve">SPKO (CONT.) </t>
  </si>
  <si>
    <t>DFA c16 Rich</t>
  </si>
  <si>
    <t>Undistilled C-12 14</t>
  </si>
  <si>
    <t>Mix residue</t>
  </si>
  <si>
    <t>S RBDPS (contamination) C302-C303</t>
  </si>
  <si>
    <t>S. RBDPS</t>
  </si>
  <si>
    <t>Products</t>
  </si>
  <si>
    <t>Undistilled C1214</t>
  </si>
  <si>
    <t>DFA C16 Rich</t>
  </si>
  <si>
    <t>UTSR</t>
  </si>
  <si>
    <t>DFA C10 Bottom(MCT)</t>
  </si>
  <si>
    <t>SPFAD</t>
  </si>
  <si>
    <t>Mix Residue</t>
  </si>
  <si>
    <t>Undistilled C1214 C302-C303</t>
  </si>
  <si>
    <t>Undistiled 12-14 for DFA C 12-14 C302-C303</t>
  </si>
  <si>
    <t xml:space="preserve">L/E PKO </t>
  </si>
  <si>
    <t>BAD C8C10</t>
  </si>
  <si>
    <t>DFA C1214</t>
  </si>
  <si>
    <t>S PKO</t>
  </si>
  <si>
    <t>S PKO for DFA C1214 in C302-C303</t>
  </si>
  <si>
    <t>B/P PKO</t>
  </si>
  <si>
    <t>SRBDPS for C16 99% C302-C303</t>
  </si>
  <si>
    <t>DFA C-16 RICH</t>
  </si>
  <si>
    <t>DFA C16 99%</t>
  </si>
  <si>
    <t>BP SRBDPS</t>
  </si>
  <si>
    <t>SRBDPS for C16 85% C302-C303</t>
  </si>
  <si>
    <t>DFA C16 85 %</t>
  </si>
  <si>
    <t>Hyd. C8 C10 - MCT C302-C303</t>
  </si>
  <si>
    <t>Hyd. C8 C10 - MCT for C8 99%  ( C302-C303)</t>
  </si>
  <si>
    <t>DFA C6 (MCT BASE)</t>
  </si>
  <si>
    <t>DFA C8 99%  (MCT BASE)</t>
  </si>
  <si>
    <t>DFA C8 Bottom - MCT</t>
  </si>
  <si>
    <t>DFA C8 Bottom- MCT (contamination)</t>
  </si>
  <si>
    <t>C303 PAC draw</t>
  </si>
  <si>
    <t>DFA C8-10</t>
  </si>
  <si>
    <t xml:space="preserve">DFA 12 14 FOR DFA 1299 C-303 </t>
  </si>
  <si>
    <t>DFA 12 14 FOR DFA 1299 C-303</t>
  </si>
  <si>
    <t>DFA 12  99%</t>
  </si>
  <si>
    <t>DFA 12 99 BOTTOM</t>
  </si>
  <si>
    <t>DFA C8 Bottom - MCT for C10 99% C302-C303</t>
  </si>
  <si>
    <t>DFA C8C10</t>
  </si>
  <si>
    <t>Capric Acid C10 99% (MCT base)</t>
  </si>
  <si>
    <t>C16 Rich for C16 99% IN C401-C303</t>
  </si>
  <si>
    <t>C1214 (Undistilled)</t>
  </si>
  <si>
    <t>C16 99%</t>
  </si>
  <si>
    <t>DFA C16 Rich Bottom</t>
  </si>
  <si>
    <t>C16 Rich for DFA C16 98% in C302C303</t>
  </si>
  <si>
    <t>C16 Rich for DFA C16 98% in C302-C303</t>
  </si>
  <si>
    <t>Undist. C1214</t>
  </si>
  <si>
    <t>C1698%</t>
  </si>
  <si>
    <t>DFA C16 Rich for DFA C1699% in C302-C303 (contamination)</t>
  </si>
  <si>
    <t>Mix  Residue</t>
  </si>
  <si>
    <t>Undistilled C1214 for DFA C1214 in C301-C302</t>
  </si>
  <si>
    <t>Undistilled C1214 for DFA C1214 in C301-C302/302-303</t>
  </si>
  <si>
    <t>Hyd. C8 C10 for C8 99%  C302-C303</t>
  </si>
  <si>
    <t>Caproic Acid C6 50%</t>
  </si>
  <si>
    <t>Caprylic Acid C8 99%</t>
  </si>
  <si>
    <t>DFA C8 Bottom</t>
  </si>
  <si>
    <t>DFA C8 Bottom for DFA C8-C10 &gt; 98.5% Contamination C302-C303</t>
  </si>
  <si>
    <t>DFA C8 Bottom for DFA C8-10 &gt; 98.5% Contamination C302-C303</t>
  </si>
  <si>
    <t>L/E of DFA C8C10 (C8 Rich)</t>
  </si>
  <si>
    <t>DFA C8 Bottom for DFA C8-10 &gt; 98.5%  C302-C303</t>
  </si>
  <si>
    <t>Undisilled C1214</t>
  </si>
  <si>
    <t>HYD SPFAD FOR DTP-7 C 401-302 CONT.</t>
  </si>
  <si>
    <t>DFA C16 RICH</t>
  </si>
  <si>
    <t>S PFAD</t>
  </si>
  <si>
    <t xml:space="preserve">HYD SPFAD FOR DTP-7 </t>
  </si>
  <si>
    <t>HYD SPFAD FOR DTP-7 C401-C302</t>
  </si>
  <si>
    <t>DTP-7</t>
  </si>
  <si>
    <t xml:space="preserve">SPKFAD for DFA C1214 in C302-C303 </t>
  </si>
  <si>
    <t>SPKFAD</t>
  </si>
  <si>
    <t>B/P PKFAD</t>
  </si>
  <si>
    <t>C8 bottom for DFA C10 99% Contamination (C302-C303)</t>
  </si>
  <si>
    <t>BAD C8-10</t>
  </si>
  <si>
    <t>CFA C8-10</t>
  </si>
  <si>
    <t>C8 bottom for DFA C10 99%  (C302-C303)</t>
  </si>
  <si>
    <t>DFA C10 99%</t>
  </si>
  <si>
    <t>DFA C8-10 (blend)</t>
  </si>
  <si>
    <t xml:space="preserve">SPFAD for DFA C1618 FEED for TA in C-303 </t>
  </si>
  <si>
    <t>SPFAD for DFA C1618 FEED for TA in C-303</t>
  </si>
  <si>
    <t>DFA C1618 for TA</t>
  </si>
  <si>
    <t>DFA C1618 FEED for C1618 in C-303 Contamination</t>
  </si>
  <si>
    <t xml:space="preserve">DFA C1618 FEED for C-16-18 TA in C-303 </t>
  </si>
  <si>
    <t>DFA C16 rich</t>
  </si>
  <si>
    <t>DFA C1618 FEED for C1618  in C-303 (SFAD BASE)</t>
  </si>
  <si>
    <t>DFA C 16-18 TA</t>
  </si>
  <si>
    <t xml:space="preserve">B/P SRBDPS for DFA C1618  in C-303 </t>
  </si>
  <si>
    <t xml:space="preserve">B/P SRBDPS for C16-18 TA in C-303 </t>
  </si>
  <si>
    <t>Hyd. SPFAD for Superflex 1840P in C302-C303 Contamination</t>
  </si>
  <si>
    <t>SPKO</t>
  </si>
  <si>
    <t>Hyd. SPFAD for Superflex 1840P in C302-C303</t>
  </si>
  <si>
    <t>undistilled C1214</t>
  </si>
  <si>
    <t>DFA C16Rich</t>
  </si>
  <si>
    <t>Superflex 1840P</t>
  </si>
  <si>
    <t>C1218  for DFA C1214 in C302-303 Contamination</t>
  </si>
  <si>
    <t>C1218  for DFA C1214 in C303</t>
  </si>
  <si>
    <t>C-16 80%</t>
  </si>
  <si>
    <t>B/P C1218</t>
  </si>
  <si>
    <t>C1218  for DFA C1214 in C-303</t>
  </si>
  <si>
    <t>C1218  for DFA C1214 in C -303</t>
  </si>
  <si>
    <t xml:space="preserve">Section 4 </t>
  </si>
  <si>
    <t>B/P SRBDPS for DFA C1618TA C401-C402</t>
  </si>
  <si>
    <t>B/P SRBDPS</t>
  </si>
  <si>
    <t>DFA C1618 TA</t>
  </si>
  <si>
    <t>HYD SPFAD FOR DTP-7</t>
  </si>
  <si>
    <t>Hyd. C18 Rich for Stearic Acid 90% contamination</t>
  </si>
  <si>
    <t>DFA C18 Rich</t>
  </si>
  <si>
    <t>DFA C1618</t>
  </si>
  <si>
    <t>B/P SPKFAD for DFA C1618 (C401-C402)</t>
  </si>
  <si>
    <t>B/P S PKFAD for DFA C1618</t>
  </si>
  <si>
    <t>MixResidue</t>
  </si>
  <si>
    <t>S Mix Residue</t>
  </si>
  <si>
    <t>S Mix Residue for DLGMFA</t>
  </si>
  <si>
    <t>Mustard Residue</t>
  </si>
  <si>
    <t xml:space="preserve">DLGMFA </t>
  </si>
  <si>
    <t>Pitch</t>
  </si>
  <si>
    <t>B/P C1698 for DFA C1618TA</t>
  </si>
  <si>
    <t>B/P PKO for DFA C1618</t>
  </si>
  <si>
    <t>C-16 RICH</t>
  </si>
  <si>
    <t>DFA C1618 / Oleick 60</t>
  </si>
  <si>
    <t>S. Mix Residue for DLGMFA C402</t>
  </si>
  <si>
    <t>S MIX RESIDUE fractionation for C1618</t>
  </si>
  <si>
    <t>Fractionated Mix Residue</t>
  </si>
  <si>
    <t>DFA C1618 from B/P C1218</t>
  </si>
  <si>
    <t>S PFAD for DFA C1618 (C401-C402)</t>
  </si>
  <si>
    <t>S PFAD for DFA C1618</t>
  </si>
  <si>
    <t>B/P SRBDPS for DFA C1618TA C401-C402 Cont.</t>
  </si>
  <si>
    <t>SRBDPS</t>
  </si>
  <si>
    <t>DFA C18 Rich for Oleick Acid Contamination</t>
  </si>
  <si>
    <t>Collected Mix Residue for DLGMFA</t>
  </si>
  <si>
    <t>HYD SRBDPS for P-12 Contamination</t>
  </si>
  <si>
    <t xml:space="preserve">HYD SRBDPS </t>
  </si>
  <si>
    <t>DFA C-16 80%</t>
  </si>
  <si>
    <t>S RBDPS</t>
  </si>
  <si>
    <t>MIX REISDUE</t>
  </si>
  <si>
    <t xml:space="preserve">HYD SRBDPS for P-12 </t>
  </si>
  <si>
    <t>P-12</t>
  </si>
  <si>
    <t>SECTION 5</t>
  </si>
  <si>
    <t>Must. CFA C1822 for DFA C2022</t>
  </si>
  <si>
    <t>LCT</t>
  </si>
  <si>
    <t>Vegacid 1890</t>
  </si>
  <si>
    <t>Vegacid 1880</t>
  </si>
  <si>
    <t>DFA C2022</t>
  </si>
  <si>
    <t>Must. Residue</t>
  </si>
  <si>
    <t>Must. CFA C1822 for DFA C22&gt;95%</t>
  </si>
  <si>
    <t>DFA C22 &gt; 95%</t>
  </si>
  <si>
    <t>DFA C16 Rich (Contamination) C502-C501</t>
  </si>
  <si>
    <t>DFA C16 Rich for C16 99% C502-C501</t>
  </si>
  <si>
    <t>DFA C16 rich C502-C501</t>
  </si>
  <si>
    <t xml:space="preserve">DFA C16 Rich for C16 99% C502-C501 </t>
  </si>
  <si>
    <t>C16 Rich</t>
  </si>
  <si>
    <t xml:space="preserve">Must. CFA C1822 </t>
  </si>
  <si>
    <t>Must. CFA C1822 for Erucic-90 (Local/Fine)</t>
  </si>
  <si>
    <t>C-12 14 Undistilled</t>
  </si>
  <si>
    <t>Eurcic Acid - Local</t>
  </si>
  <si>
    <t>1st muster residue</t>
  </si>
  <si>
    <t>Must. CFA C1822 for Erucic-90 (Export)</t>
  </si>
  <si>
    <t>Eurcic Acid - Export</t>
  </si>
  <si>
    <t>DMRFA for Erucic G</t>
  </si>
  <si>
    <t>DMRFA for Erucic G Contamination</t>
  </si>
  <si>
    <t>DMRFA</t>
  </si>
  <si>
    <t>Eurcic G</t>
  </si>
  <si>
    <t>BP PKO(Cont.)</t>
  </si>
  <si>
    <t>BP PKO(Contamination)</t>
  </si>
  <si>
    <t>BP PKO</t>
  </si>
  <si>
    <t>B/P PKO( CONTAMINATION)</t>
  </si>
  <si>
    <t>K4 L/E</t>
  </si>
  <si>
    <t>DFA C 16 Rich</t>
  </si>
  <si>
    <t>C1218</t>
  </si>
  <si>
    <t>BP PKO for DFA C18 98%</t>
  </si>
  <si>
    <t>K-4 L/E</t>
  </si>
  <si>
    <t>DFA C18 98%</t>
  </si>
  <si>
    <t>S RBDPS for DFA C16 99% K4-K3</t>
  </si>
  <si>
    <t>DFA C16 Bottom</t>
  </si>
  <si>
    <t>B/P PKO ( CONTAMINATION)</t>
  </si>
  <si>
    <t>K4 L/E (C-16 Rich)</t>
  </si>
  <si>
    <t>Mustard  Residue</t>
  </si>
  <si>
    <t>K4 LE (C-16 RICH)</t>
  </si>
  <si>
    <t>Oleic-k Acid</t>
  </si>
  <si>
    <t>Must. CFA C1822  (Contamination)</t>
  </si>
  <si>
    <t>SPLIT PFAD</t>
  </si>
  <si>
    <t>Pitch Residue</t>
  </si>
  <si>
    <t>DLGMFA</t>
  </si>
  <si>
    <t>Mustard residue</t>
  </si>
  <si>
    <t>SPKO for DFA C1214 C502-C501</t>
  </si>
  <si>
    <t>L/E PKO</t>
  </si>
  <si>
    <t>DFA C1214 (C14 Rich)</t>
  </si>
  <si>
    <t>K3 L/E</t>
  </si>
  <si>
    <t>SLCT for DFA C2022 (Contamination)</t>
  </si>
  <si>
    <t>SRMO</t>
  </si>
  <si>
    <t xml:space="preserve">SLCT for DFA C2022 </t>
  </si>
  <si>
    <t>SLCT for DFA C2022</t>
  </si>
  <si>
    <t>C1218 for DFA C1214 in K4 Contamination</t>
  </si>
  <si>
    <t xml:space="preserve">C1218 for DFA C1214 in K4 </t>
  </si>
  <si>
    <t>Oleick Feed for Oleick acid</t>
  </si>
  <si>
    <t>Oleic-k feed</t>
  </si>
  <si>
    <t>Oleick Acid</t>
  </si>
  <si>
    <t>NEW SPD ( C451 )</t>
  </si>
  <si>
    <t>S Mustard Residue for DMFRA</t>
  </si>
  <si>
    <t>S Mustard Residue for DMRFA</t>
  </si>
  <si>
    <t>SMix Residue for DLGMFA</t>
  </si>
  <si>
    <t>Split Collected Mix Residue for DLGMFA</t>
  </si>
  <si>
    <t>Strippimg of MCT AV30</t>
  </si>
  <si>
    <t>MCT AV-30</t>
  </si>
  <si>
    <t>MCT AV&lt;3</t>
  </si>
  <si>
    <t>LCT AV 30 for Stripped LCT</t>
  </si>
  <si>
    <t xml:space="preserve">LCT AV 30  </t>
  </si>
  <si>
    <t>Stripped LCT</t>
  </si>
  <si>
    <t>DTP-7 Redistillation</t>
  </si>
  <si>
    <t>Product</t>
  </si>
  <si>
    <t>B/P SRBDPS For C-16 18 TA</t>
  </si>
  <si>
    <t>DMRFA (CONTAMINATION)</t>
  </si>
  <si>
    <t>DFA C-1618 TA</t>
  </si>
  <si>
    <t>ESTERIFICATION</t>
  </si>
  <si>
    <t>Refined Glycerin</t>
  </si>
  <si>
    <t>Batch No.</t>
  </si>
  <si>
    <t>Bleached C8C10</t>
  </si>
  <si>
    <t>HYDROGEN LOOP REACTOR</t>
  </si>
  <si>
    <t>SPFAD for Superflex</t>
  </si>
  <si>
    <t>Batches</t>
  </si>
  <si>
    <t>Product (in MT)</t>
  </si>
  <si>
    <t>Hyd. SPFAD for Superflex</t>
  </si>
  <si>
    <t>Monarch (Ni) consumption(in Kg)</t>
  </si>
  <si>
    <t>Hydrogen consumption(in Nm3)</t>
  </si>
  <si>
    <t>B/P DFA C1699</t>
  </si>
  <si>
    <t>Hyd. B/P C1699 for DTP-7</t>
  </si>
  <si>
    <t>Monarch Ni consumption (in Kg)</t>
  </si>
  <si>
    <t>Hydrogen consumption (in Nm3)</t>
  </si>
  <si>
    <t>B/P DFA C1699(Contamination)</t>
  </si>
  <si>
    <t>Product(in MT)</t>
  </si>
  <si>
    <t>B/P Hyd. C1699 for UTSR (Contamination)</t>
  </si>
  <si>
    <t>Ni consumption (in Kg)</t>
  </si>
  <si>
    <t>LE PKO</t>
  </si>
  <si>
    <t>Hyd. C8C10</t>
  </si>
  <si>
    <t>S MCT</t>
  </si>
  <si>
    <t>Hyd. S MCT</t>
  </si>
  <si>
    <t>DLGMFA (Contamination)</t>
  </si>
  <si>
    <t>Hyd. DLGMFA  Contamination</t>
  </si>
  <si>
    <t>Hyd. DLGMFA for UTSR</t>
  </si>
  <si>
    <t>SPFAD (contamination)</t>
  </si>
  <si>
    <t>Hyd. SPFAD (Contamination)</t>
  </si>
  <si>
    <t>SPFAD for DTP-7 FEED</t>
  </si>
  <si>
    <t>Hyd. SPFAD for DTP-7  feed</t>
  </si>
  <si>
    <t>Hyd. SPFAD for UTSR</t>
  </si>
  <si>
    <t>DFA C1895 for Stearic feed (Contamination)</t>
  </si>
  <si>
    <t>Hyd. DFA C1895</t>
  </si>
  <si>
    <t>JM (Ni) consumption(in Kg)</t>
  </si>
  <si>
    <t>DFA C1895 for Stearic Acid feed</t>
  </si>
  <si>
    <t>Hyd. C1895</t>
  </si>
  <si>
    <t>SRBDPS for P-12 feed (Contamination)</t>
  </si>
  <si>
    <t>HSRBDPS for P-12 feed</t>
  </si>
  <si>
    <t>SRBDPS for P-12 feed</t>
  </si>
  <si>
    <t>Lurgi Splitting Tower</t>
  </si>
  <si>
    <t>R. Mustard Oil</t>
  </si>
  <si>
    <t>S Mustard FA</t>
  </si>
  <si>
    <t>Cr Glycerine</t>
  </si>
  <si>
    <t>Deacidified MCT</t>
  </si>
  <si>
    <t>S Deacidified MCT</t>
  </si>
  <si>
    <t>PFAD</t>
  </si>
  <si>
    <t>S. Mix Residue</t>
  </si>
  <si>
    <t>RBDPS</t>
  </si>
  <si>
    <t>S MUSTARD RESIDUE</t>
  </si>
  <si>
    <t>PKFAD</t>
  </si>
  <si>
    <t>S PKFAD</t>
  </si>
  <si>
    <t>PKO</t>
  </si>
  <si>
    <t>Collected Mix Residue</t>
  </si>
  <si>
    <t>S .Collected Mix Residue</t>
  </si>
  <si>
    <t>Jutasama Splitting Tower</t>
  </si>
  <si>
    <t xml:space="preserve">PKO </t>
  </si>
  <si>
    <t>S LCT</t>
  </si>
  <si>
    <t xml:space="preserve">B/P PKO </t>
  </si>
  <si>
    <t>S B/P PKO</t>
  </si>
  <si>
    <t>S RBD Palm Oil</t>
  </si>
  <si>
    <t>Glycerine Distillation</t>
  </si>
  <si>
    <t xml:space="preserve">Glycerine </t>
  </si>
  <si>
    <t xml:space="preserve">Crude Glycerine </t>
  </si>
  <si>
    <t>ATFD Substandard</t>
  </si>
  <si>
    <t>ATFD Pitch</t>
  </si>
  <si>
    <t>B/P C1218 for C-1618 TA C401-C402 Cont.</t>
  </si>
  <si>
    <t>B/P C1218 for DFA C1618TA C401-C402 Cont.</t>
  </si>
  <si>
    <t>Undistilled 1214</t>
  </si>
  <si>
    <t>SLCT</t>
  </si>
  <si>
    <t>Pitch/Must.RFA</t>
  </si>
  <si>
    <t>BP PKO for Oleic-k C-302 303</t>
  </si>
  <si>
    <t>Oleic-k</t>
  </si>
  <si>
    <t>PKO Residue</t>
  </si>
  <si>
    <t>SPFAD for DFA C1618 50:50 (C401-C402)</t>
  </si>
  <si>
    <t>SPFAD for DFA C-1618 50:50</t>
  </si>
  <si>
    <t>C-16 rich</t>
  </si>
  <si>
    <t>C-16 Rich</t>
  </si>
  <si>
    <t>Undistilled C-1214</t>
  </si>
  <si>
    <t>DFA C-16 99%</t>
  </si>
  <si>
    <t xml:space="preserve">Hydrogenated C-2022 for Behenic acid </t>
  </si>
  <si>
    <t>BEHENIC Acid</t>
  </si>
  <si>
    <t>BP PKO for DFA C18 90%</t>
  </si>
  <si>
    <t>BP PKO for DFA For Stearic-90 FEED</t>
  </si>
  <si>
    <t>DFA C18 90% Feed</t>
  </si>
  <si>
    <t>Hydrogenated C-2022 for Behenic acid contamination</t>
  </si>
  <si>
    <t>Feed for Behnic acid</t>
  </si>
  <si>
    <t>DMRFA for C-2022 in C-501-502</t>
  </si>
  <si>
    <t>LCT (DFA C-2022) 20 rich</t>
  </si>
  <si>
    <t>DFA C-2022</t>
  </si>
  <si>
    <t>B/P C-16 for DFA C-1618 C-501/502</t>
  </si>
  <si>
    <t>Hyd. Euricic for Behnic acid</t>
  </si>
  <si>
    <t xml:space="preserve">Hyd. C18 Rich for Stearic Acid 90% </t>
  </si>
  <si>
    <t>Hydro DFA C18 Rich</t>
  </si>
  <si>
    <t>Stearic Acid 90%</t>
  </si>
  <si>
    <t xml:space="preserve">DFA1618 TA </t>
  </si>
  <si>
    <t>C16 Rich/85</t>
  </si>
  <si>
    <t>DLGMFA/C18 Rich</t>
  </si>
  <si>
    <t>DFA C-18Rich</t>
  </si>
  <si>
    <t>Distilled Collected Mix residue for DLGMFA</t>
  </si>
  <si>
    <t xml:space="preserve">Distilled Collected Mix residue </t>
  </si>
  <si>
    <t>Residue</t>
  </si>
  <si>
    <t>PS</t>
  </si>
  <si>
    <t>C18</t>
  </si>
  <si>
    <t>RMO</t>
  </si>
  <si>
    <t>Avg/month</t>
  </si>
  <si>
    <t>C18 Rich</t>
  </si>
  <si>
    <t>Sept-JAN</t>
  </si>
  <si>
    <t xml:space="preserve"> DFA C-1618 for DTP-7 feed </t>
  </si>
  <si>
    <t>Hyd DFA C-1618 for DTP-7 feed IV&lt;3</t>
  </si>
  <si>
    <t xml:space="preserve"> DFA C-1618 for DTP-7 feed Contamaiation</t>
  </si>
  <si>
    <t>MCT</t>
  </si>
  <si>
    <t>Resource</t>
  </si>
  <si>
    <t>Vegacid 1880 (C-18 rich)</t>
  </si>
  <si>
    <t>Hydrogenated Vegacid 1880 (DFA C-18 rich)</t>
  </si>
  <si>
    <t>SPFAD for UTSR/superflex Contamination</t>
  </si>
  <si>
    <t xml:space="preserve"> Behnic acid fron Hyd Euricic acid/C22 rich </t>
  </si>
  <si>
    <t>Must. CFA C1822  (SRMO)</t>
  </si>
  <si>
    <t>Must. CFA C1822 SRMO for C-20 rich</t>
  </si>
  <si>
    <t>DFA C-20 (C20 rich) LCT</t>
  </si>
  <si>
    <t>DFA C-16 rich</t>
  </si>
  <si>
    <t xml:space="preserve">B/P of Undisilled C-1214 </t>
  </si>
  <si>
    <t>Stearic 92 feed from B/P C1218</t>
  </si>
  <si>
    <t>Stearic 92 feed  from B/P C1218</t>
  </si>
  <si>
    <t>Stearic-92 feed</t>
  </si>
  <si>
    <t>B/P C-16 rich for DLGMFA</t>
  </si>
  <si>
    <t>DFA 12 14 FOR DFA 1299 % C-302/303 contamination</t>
  </si>
  <si>
    <t>C16 Rich for DFA C16 98% in C302-C303 (PKO base)</t>
  </si>
  <si>
    <t>C-1698%</t>
  </si>
  <si>
    <t>B/P of DFA C-16 18</t>
  </si>
  <si>
    <t xml:space="preserve">DFA C1214 (Undistilled)  for DFA C1214 ratio  in C302-C303 </t>
  </si>
  <si>
    <t>DFA C1214 (Undistilled)  for DFA C1214 ratio  in C302-C303</t>
  </si>
  <si>
    <t>DFA C-1214</t>
  </si>
  <si>
    <t>B/P of DFA C-1214</t>
  </si>
  <si>
    <t>DFA C-1214 C-14 rich (Undistilled base)</t>
  </si>
  <si>
    <t>Must. CFA C1822 for DFA C22 rich for Behenic</t>
  </si>
  <si>
    <t xml:space="preserve">Must. CFA C1822 (SRMO) C-22 Rich </t>
  </si>
  <si>
    <t>DFA C-22 rich Feed for Behenic</t>
  </si>
  <si>
    <t>CNO</t>
  </si>
  <si>
    <t>DFA C-1214 from Split CNO contamination</t>
  </si>
  <si>
    <t>Split CNO</t>
  </si>
  <si>
    <t>SPKO/SCNO</t>
  </si>
  <si>
    <t xml:space="preserve">DFA C-1214 from Split CNO </t>
  </si>
  <si>
    <t>SCNO</t>
  </si>
  <si>
    <t>L/E CNO</t>
  </si>
  <si>
    <t>B/P CNO</t>
  </si>
  <si>
    <t>C1299% B/P  for DFA C-1499% in C302-C303</t>
  </si>
  <si>
    <t xml:space="preserve">DFA C-1214 </t>
  </si>
  <si>
    <t>DFA C-14 99%</t>
  </si>
  <si>
    <t>Hyd. C8 C10 for C8 99%  C302-C303 (CNO base)</t>
  </si>
  <si>
    <t>Hyd. C8 C10 C302-C303 ( CNO base) contamination</t>
  </si>
  <si>
    <t>Hyd L/E CNO for DFA C8 99%  C302-C303 (CNO base)</t>
  </si>
  <si>
    <t>C-8 99% (CNO base)</t>
  </si>
  <si>
    <t>B/ P C-8 99% (CNO base)</t>
  </si>
  <si>
    <t>B/ P C-8 99% (CNO base) for C-10 99%</t>
  </si>
  <si>
    <t>B/P of C-8 99% (CNO base)</t>
  </si>
  <si>
    <t>L/E BAD C-8C10</t>
  </si>
  <si>
    <t>DFA C8 C10 Blend</t>
  </si>
  <si>
    <t>CFA C8-10 (Pko base)</t>
  </si>
  <si>
    <t>Undsitilled C-1214</t>
  </si>
  <si>
    <t>DFA C-1099% B/P</t>
  </si>
  <si>
    <t>DFA C-14 rich for C-14 99%  contamination</t>
  </si>
  <si>
    <t xml:space="preserve">DFA C-14 rich for C-14 99% </t>
  </si>
  <si>
    <t xml:space="preserve">DFA C-14 rich for C-14 99%  </t>
  </si>
  <si>
    <t>DFA C-1214 (C12 RICH)</t>
  </si>
  <si>
    <t>MIX residue</t>
  </si>
  <si>
    <t>DFA C-1214 (C-12 rich)</t>
  </si>
  <si>
    <t>Hyd C-18 rich for Stearic-90 CNO base</t>
  </si>
  <si>
    <t>DFA C-18 rich</t>
  </si>
  <si>
    <t xml:space="preserve">Stearic-92 </t>
  </si>
  <si>
    <t>B/P CNO for C-1618 TA C-401/402</t>
  </si>
  <si>
    <t>C-1618 TA</t>
  </si>
  <si>
    <t>C-16 rich for C-1699% C-502/501</t>
  </si>
  <si>
    <t>C-16 rich (CNO base)</t>
  </si>
  <si>
    <t>C-16 99%</t>
  </si>
  <si>
    <t>DFA C-16 rich B/P</t>
  </si>
  <si>
    <t xml:space="preserve">B/P CNO for DFA C-18 rich </t>
  </si>
  <si>
    <t>LE PKO (CNO base)</t>
  </si>
  <si>
    <t>S CNO</t>
  </si>
  <si>
    <t>Hyd C-18 rich for Stearic-92 CNO Base</t>
  </si>
  <si>
    <t>B/P PKO FOR OLEIC-K or B/P DFA1218</t>
  </si>
  <si>
    <t>DFA C-1214 RICH FOR C-12 rich</t>
  </si>
  <si>
    <t>SPAFAD FOR DFA 16-18 TA C 302-C 303 ( CONTAMINATION)</t>
  </si>
  <si>
    <t>UNDISTILLED 12-14</t>
  </si>
  <si>
    <t>B/P PKO For Oleic-K Contamination</t>
  </si>
  <si>
    <t xml:space="preserve">C-1218 </t>
  </si>
  <si>
    <t>SPFAD for Super flex on C-302/402 contamination</t>
  </si>
  <si>
    <t>SPFAD for Superflex on C-302/402</t>
  </si>
  <si>
    <t xml:space="preserve">SPFAD for Super flex on C-302/402 </t>
  </si>
  <si>
    <t xml:space="preserve">Vegacid Superflex </t>
  </si>
  <si>
    <t>SPFAD FOR DFAC1618 5050 Contamination</t>
  </si>
  <si>
    <t>Pitch/LGMFA</t>
  </si>
  <si>
    <t>DLGMFA for Redistillation</t>
  </si>
  <si>
    <t xml:space="preserve">DLGMFA Redistilled C-402 </t>
  </si>
  <si>
    <t>Pitch/LGMFA2</t>
  </si>
  <si>
    <t xml:space="preserve"> HYDRO B/P C1218</t>
  </si>
  <si>
    <t>Stearic 92 from (B/P Pko) CONTAMINATION</t>
  </si>
  <si>
    <t>Stearic-92 FEED</t>
  </si>
  <si>
    <t>HYD SRBDPS FOR P12 (CONTAMINATION)</t>
  </si>
  <si>
    <t>HYD SRBDPS</t>
  </si>
  <si>
    <t>C16 RICH</t>
  </si>
  <si>
    <t>C1618</t>
  </si>
  <si>
    <t>UTSR Redistillation Contamination</t>
  </si>
  <si>
    <t>DFA C-2022(20 rich) for DFA C-2022</t>
  </si>
  <si>
    <t>DFA C-2022 C-20 rich</t>
  </si>
  <si>
    <t>DFA C-18 rich (C18&gt; 50%)</t>
  </si>
  <si>
    <t>Must. CFA C1822  (SEMO)</t>
  </si>
  <si>
    <t xml:space="preserve">Must. CFA C1822 SEMO for Erucic 90% </t>
  </si>
  <si>
    <t>Erucic Acid- Export</t>
  </si>
  <si>
    <t>Vegacid C1880</t>
  </si>
  <si>
    <t>Vegacid C1880 for Vegacid C-1890 contamination</t>
  </si>
  <si>
    <t>Vegacid C1880 contamination</t>
  </si>
  <si>
    <t>Vegacid C1880 for Vegacid C-1890</t>
  </si>
  <si>
    <t>Veagcid C-1890</t>
  </si>
  <si>
    <t>EMO</t>
  </si>
  <si>
    <t>S.EMO</t>
  </si>
  <si>
    <t>Fatty Acid Production Plant line up with grade</t>
  </si>
  <si>
    <t>Vegacid 1880/90</t>
  </si>
  <si>
    <t>Must CFA1822</t>
  </si>
  <si>
    <t>C16 rich</t>
  </si>
  <si>
    <t>Mix RFA</t>
  </si>
  <si>
    <t>C-303 PAC as C16 rich</t>
  </si>
  <si>
    <t xml:space="preserve">HYD DFA1618 FOR DTP-7 </t>
  </si>
  <si>
    <t xml:space="preserve">C1699 bottom </t>
  </si>
  <si>
    <t>MRFA</t>
  </si>
  <si>
    <t>Actual yield</t>
  </si>
  <si>
    <t>July with Contamination</t>
  </si>
  <si>
    <t>SPFAD as contamination</t>
  </si>
  <si>
    <t>Yields with contamination</t>
  </si>
  <si>
    <t>Difference</t>
  </si>
  <si>
    <t>Value</t>
  </si>
  <si>
    <t>BOM yields</t>
  </si>
  <si>
    <t>Qty</t>
  </si>
  <si>
    <t>Cost/ tn</t>
  </si>
  <si>
    <t>DFA16 Rich</t>
  </si>
  <si>
    <t>DFA 18 rich (18&gt;50%)</t>
  </si>
  <si>
    <t>Stock Ageing Statement Oleo Business for the Month of Jul'2016</t>
  </si>
  <si>
    <t>Closing Stock</t>
  </si>
  <si>
    <t>Inventory Ageing - Using FIFO Method (Quantity)</t>
  </si>
  <si>
    <t>Inventory Ageing - Using Wtd Avg Closing (Value in INR)</t>
  </si>
  <si>
    <t>Above 60 days</t>
  </si>
  <si>
    <t>Material</t>
  </si>
  <si>
    <t>Material Description</t>
  </si>
  <si>
    <t>Material Type</t>
  </si>
  <si>
    <t>Saleable SFG Mat.</t>
  </si>
  <si>
    <t>1 to 30</t>
  </si>
  <si>
    <t>31 to 60</t>
  </si>
  <si>
    <t>61 to 90</t>
  </si>
  <si>
    <t>91 to 180</t>
  </si>
  <si>
    <t>181 and Above</t>
  </si>
  <si>
    <t>Volume MT</t>
  </si>
  <si>
    <t>Value Lakhs</t>
  </si>
  <si>
    <t>Plant</t>
  </si>
  <si>
    <t>Sub Group</t>
  </si>
  <si>
    <t>Material Group</t>
  </si>
  <si>
    <t>STEARIC ACID UTSR (50 KG BAG)</t>
  </si>
  <si>
    <t>ZFGG</t>
  </si>
  <si>
    <t/>
  </si>
  <si>
    <t>Fatty Acid</t>
  </si>
  <si>
    <t>GLYCERIN CP</t>
  </si>
  <si>
    <t>Glycerine CP</t>
  </si>
  <si>
    <t>Glycerine</t>
  </si>
  <si>
    <t>HYDROGEN GAS</t>
  </si>
  <si>
    <t>CAPRYLIC ACID 99%</t>
  </si>
  <si>
    <t xml:space="preserve">Caprylic Acid - C8 </t>
  </si>
  <si>
    <t>CAPRYLIC ACID 99% (180 KG DRUM)</t>
  </si>
  <si>
    <t>CAPRIC ACID 99%</t>
  </si>
  <si>
    <t>Capric Acid - C10</t>
  </si>
  <si>
    <t>CAPRIC ACID 99% 180 KG DRUM</t>
  </si>
  <si>
    <t>LAURIC ACID 99% (25 KG BAG)</t>
  </si>
  <si>
    <t>Others - Acids</t>
  </si>
  <si>
    <t>BEHENIC 90% (25 KG BAG)</t>
  </si>
  <si>
    <t>Behenic Acid</t>
  </si>
  <si>
    <t>BEHENIC 90% (500 KG BAG)</t>
  </si>
  <si>
    <t>ERUCIC ACID 90%</t>
  </si>
  <si>
    <t>Erucic Acid</t>
  </si>
  <si>
    <t>ERUCIC ACID 90% (180 KG DRUM)</t>
  </si>
  <si>
    <t>VEGAROL C16 98</t>
  </si>
  <si>
    <t>Saleable</t>
  </si>
  <si>
    <t>V 1698</t>
  </si>
  <si>
    <t>Alcohol</t>
  </si>
  <si>
    <t>VEGAROL C18 98</t>
  </si>
  <si>
    <t>V 1898</t>
  </si>
  <si>
    <t>GLYCERIN USP (250 KG DRUM)</t>
  </si>
  <si>
    <t>Glycerine USP</t>
  </si>
  <si>
    <t>GLYCERIN USP</t>
  </si>
  <si>
    <t>CAPROIC ACID 50% (180 KG DRUM)</t>
  </si>
  <si>
    <t>Caproic Acid C6</t>
  </si>
  <si>
    <t>CAPRYLIC CAPRIC ACID</t>
  </si>
  <si>
    <t>Caprylic Capric acid C8 - C10</t>
  </si>
  <si>
    <t>CAPRYLIC CAPRIC ACID (180 KG DRUM)</t>
  </si>
  <si>
    <t>OLEIC ACID IG (180 KG DRUM)</t>
  </si>
  <si>
    <t>Oleic K</t>
  </si>
  <si>
    <t>OLEIC ACID K (180 KG DRUM)</t>
  </si>
  <si>
    <t>VEGACID C18 80</t>
  </si>
  <si>
    <t>Vegacid 18-80</t>
  </si>
  <si>
    <t>VEGACID C18 80 (180 KG DRUM)</t>
  </si>
  <si>
    <t>VEGACID C18 90</t>
  </si>
  <si>
    <t>Vegacid 18-90</t>
  </si>
  <si>
    <t>VEGACID C18 90 (180 KG DRUM)</t>
  </si>
  <si>
    <t>LOW GRADE MIXED FATTY ACID</t>
  </si>
  <si>
    <t>Pitch - Fatty Acid</t>
  </si>
  <si>
    <t>VEGACID SUPERFLEX</t>
  </si>
  <si>
    <t>Vegacid Superflex</t>
  </si>
  <si>
    <t>VEGAROL C1214</t>
  </si>
  <si>
    <t>V 12-14</t>
  </si>
  <si>
    <t>VEGAROL C1214 (170 KG DRUM)</t>
  </si>
  <si>
    <t>VEGAROL C1216</t>
  </si>
  <si>
    <t>V 12-16</t>
  </si>
  <si>
    <t>VEGAROL C1218</t>
  </si>
  <si>
    <t>V 12-18</t>
  </si>
  <si>
    <t>VEGAROL C1618 50:50 (25 KG BAG)</t>
  </si>
  <si>
    <t>V 16-18 50:50</t>
  </si>
  <si>
    <t>VEGAROL C1618 TA</t>
  </si>
  <si>
    <t>V 16-18 TA</t>
  </si>
  <si>
    <t>VEGAROL C22 (25 KG BAG)</t>
  </si>
  <si>
    <t>BA (1822/2270/2280)</t>
  </si>
  <si>
    <t>VEGAROL C1822 (25 KG BAG)</t>
  </si>
  <si>
    <t>LOW GRADE FATTY ALCOHOL</t>
  </si>
  <si>
    <t>Pitch - Alcohol</t>
  </si>
  <si>
    <t>POLY GLYCEROL</t>
  </si>
  <si>
    <t>Pitch - Glycerine</t>
  </si>
  <si>
    <t>STEARIC ACID UTSR (25 KG BAG)</t>
  </si>
  <si>
    <t>VEGACID S</t>
  </si>
  <si>
    <t>GLYCERIN CP (250 KG DRUM)</t>
  </si>
  <si>
    <t>LOW GRADE MIXED FATTY ACID GRADE 2</t>
  </si>
  <si>
    <t>VEGAROL C1618 TA (25 KG BAG)</t>
  </si>
  <si>
    <t>VEGAROL C16 98 (250 LB  DRUM)</t>
  </si>
  <si>
    <t>Behenic Acid 85%/Colfat 2285(25 kg bag)</t>
  </si>
  <si>
    <t>DISTILLED FATTY ACID (180 KG DRUM)</t>
  </si>
  <si>
    <t>POLYMERISED FATTY ACID</t>
  </si>
  <si>
    <t>VEGAROL C12</t>
  </si>
  <si>
    <t>PALMITIC ACID 98%</t>
  </si>
  <si>
    <t>PALMITIC - F.Acid</t>
  </si>
  <si>
    <t>CAPROIC ACID 98% (180 KG DRUM)</t>
  </si>
  <si>
    <t>VEGAROL C1618 TA (MB)</t>
  </si>
  <si>
    <t>VEGAROL C18 22 (250 LB  DRUM)</t>
  </si>
  <si>
    <t>VEGAROL C1618 (50:50) (250 LB  DRUM)</t>
  </si>
  <si>
    <t>FATTY ALCOHOL C1214</t>
  </si>
  <si>
    <t>ERUCIC ACID 70% (180 KG DRUM)</t>
  </si>
  <si>
    <t>PALMITIC ACID 98% (25KG BAG)</t>
  </si>
  <si>
    <t>VEGAROL C16 98 (50 LB BAG) MB</t>
  </si>
  <si>
    <t>STEARIC ACID 92 (25 KG BAG)</t>
  </si>
  <si>
    <t>Distilled Grade Stearic acids</t>
  </si>
  <si>
    <t>DISTILLED FATTY ACID C1218(180KGDRUM)ITC</t>
  </si>
  <si>
    <t>COCONUT OIL (CRUDE) LOCAL</t>
  </si>
  <si>
    <t>ZROH</t>
  </si>
  <si>
    <t>PKO and equivalent</t>
  </si>
  <si>
    <t>SFG &amp; RM</t>
  </si>
  <si>
    <t>DISTILLED FATTY ACID (STEARIC ACID)</t>
  </si>
  <si>
    <t>STEARIC</t>
  </si>
  <si>
    <t>PFAD(LOCAL)</t>
  </si>
  <si>
    <t>SOLVENT  COCONUT OIL</t>
  </si>
  <si>
    <t>CRUDE GLYCERINE</t>
  </si>
  <si>
    <t>Crude Glycerine</t>
  </si>
  <si>
    <t>Distilled Fatty Acid C1218</t>
  </si>
  <si>
    <t>PALM FATTY ACID DISTILLATE (MB)</t>
  </si>
  <si>
    <t>PFAD and equivalent</t>
  </si>
  <si>
    <t>B/P  C10</t>
  </si>
  <si>
    <t>ZSFG</t>
  </si>
  <si>
    <t>CRUDE FATTY ACID BAD C8C10</t>
  </si>
  <si>
    <t>Light End PKO</t>
  </si>
  <si>
    <t>BEHENIC&gt;90%</t>
  </si>
  <si>
    <t>DISTILLED FATTY ACID C8 C10</t>
  </si>
  <si>
    <t>DIST FATTY ACID C10&gt;99%</t>
  </si>
  <si>
    <t>DIST FATTY ACID C1214</t>
  </si>
  <si>
    <t>DIST FATTY ACID C1214 PKO LGMFA</t>
  </si>
  <si>
    <t>DIST FATTY ACID C16 RICH</t>
  </si>
  <si>
    <t>C16 rich (PFAD/PKO)</t>
  </si>
  <si>
    <t>DIST FATTY ACID C16&gt;99%</t>
  </si>
  <si>
    <t>PALMITIC</t>
  </si>
  <si>
    <t>DIST FATTY ACID C18 40</t>
  </si>
  <si>
    <t>DIST FATTY ACID C2022&gt;98%</t>
  </si>
  <si>
    <t>RMO and equivalent</t>
  </si>
  <si>
    <t>DIST FATTY ACID C8&gt;99%</t>
  </si>
  <si>
    <t>DIST FATTY ACID P12</t>
  </si>
  <si>
    <t>DIST MUSTARD LGMFA</t>
  </si>
  <si>
    <t>ERUCIC&gt;90%</t>
  </si>
  <si>
    <t>FATTY ALCOHOL C1218</t>
  </si>
  <si>
    <t>FATTY ALCOHOL C16</t>
  </si>
  <si>
    <t>FATTY ALCOHOL C16 98 20 KG BAG</t>
  </si>
  <si>
    <t>FATTY ALCOHOL C16 98 25 KG BAG</t>
  </si>
  <si>
    <t>FATTY ALCOHOL C16 98 50 LB BAG</t>
  </si>
  <si>
    <t>FATTY ALCOHOL C1618 50:50</t>
  </si>
  <si>
    <t>FATTY ALCOHOL C1618 50:50 25 KG BAG</t>
  </si>
  <si>
    <t>FATTY ALCOHOL C1618 50:50 50 LB BAG</t>
  </si>
  <si>
    <t>FATTY ALCOHOL C1618 TA</t>
  </si>
  <si>
    <t>FATTY ALCOHOL C1618 TA 20 KG BAG</t>
  </si>
  <si>
    <t>FATTY ALCOHOL C1618 TA 25 KG BAG</t>
  </si>
  <si>
    <t>FATTY ALCOHOL C1618 TA 50 LB BAG</t>
  </si>
  <si>
    <t>FATTY ALCOHOL C18</t>
  </si>
  <si>
    <t>FATTY ALCOHOL C18 98 25 KG BAG</t>
  </si>
  <si>
    <t>FATTY ALCOHOL C18 98 50 LB BAG</t>
  </si>
  <si>
    <t>FATTY ALCOHOL C1822 25 KG BAG</t>
  </si>
  <si>
    <t>FATTY ALCOHOL C22 25 KG BAG</t>
  </si>
  <si>
    <t>FATTY ALCOHOL C22 50 LB BAG</t>
  </si>
  <si>
    <t>FATTY ALCOHOL C22 80 25 KG BAG</t>
  </si>
  <si>
    <t>FATTY ALCOHOL C22 70</t>
  </si>
  <si>
    <t>FATTY ALCOHOL C22&gt;80%</t>
  </si>
  <si>
    <t>GLYCERINE</t>
  </si>
  <si>
    <t>HYD DIST LGMFA</t>
  </si>
  <si>
    <t>HYD L/E PKO</t>
  </si>
  <si>
    <t>HYDROCARBON</t>
  </si>
  <si>
    <t>Non-Saleable</t>
  </si>
  <si>
    <t>Others - Alcohol</t>
  </si>
  <si>
    <t>INTERMEDIATE FATTY ALCOHOL C1218</t>
  </si>
  <si>
    <t>Alcohol Intermediates - PKO</t>
  </si>
  <si>
    <t>INTERMEDIATE FATTY ALCOHOL C1222</t>
  </si>
  <si>
    <t>Alcohol Intermediates - Mustard</t>
  </si>
  <si>
    <t>PKO LGMFA</t>
  </si>
  <si>
    <t>LAURIC ACID (C12&gt;99%)</t>
  </si>
  <si>
    <t>LGMFA</t>
  </si>
  <si>
    <t>LGMFA2</t>
  </si>
  <si>
    <t>LOW GRADE FATTY ALCOHOL LGMFA</t>
  </si>
  <si>
    <t>MUSTARD LGMFA</t>
  </si>
  <si>
    <t>OLEIC ACID K</t>
  </si>
  <si>
    <t>REFINED GLYCERINE CP (250 KG DRUM)</t>
  </si>
  <si>
    <t>REFINED GLYCERINE</t>
  </si>
  <si>
    <t>REFINED GLYCERINE IP (250 KG DRUM)</t>
  </si>
  <si>
    <t>Glycerine IP</t>
  </si>
  <si>
    <t>SPLIT CNO</t>
  </si>
  <si>
    <t>SPLIT LCT</t>
  </si>
  <si>
    <t>SPLIT MUSTARD</t>
  </si>
  <si>
    <t>CRUDE FATTY ACID C8C10</t>
  </si>
  <si>
    <t>UNDIST DFA C12C14 SPKO LGMFA</t>
  </si>
  <si>
    <t>INTERMEDIATE FATTY ALCOHOL C1214</t>
  </si>
  <si>
    <t>INTERMEDIATE FATTY ALCOHOL C1618</t>
  </si>
  <si>
    <t>Alcohol Intermediates - PFAD/PKO</t>
  </si>
  <si>
    <t>FATTY ALCOHOL C22 90</t>
  </si>
  <si>
    <t>FATTY ALCOHOL C22 90 (25 KG BAG)</t>
  </si>
  <si>
    <t>INTERMEDIATE FATTY ALCOHOL C1622</t>
  </si>
  <si>
    <t>FATTY ALCOHOL C1214 (170 KG DRUM)</t>
  </si>
  <si>
    <t>CRUDE ALCOHOL C2022</t>
  </si>
  <si>
    <t>EMULSIFYING WAX NI 25 KG BAG</t>
  </si>
  <si>
    <t>E -Wax</t>
  </si>
  <si>
    <t>EMULSIFYING WAX NF 25 KG BAG</t>
  </si>
  <si>
    <t>Crude fatty acid C16  75 – 80%</t>
  </si>
  <si>
    <t>STRIPPED MCT</t>
  </si>
  <si>
    <t>DIST FATTY ACID C20 (C20 RICH)</t>
  </si>
  <si>
    <t>FATTY ALCOHOL C20 RICH 25 KG BAG</t>
  </si>
  <si>
    <t>FATTY ALCOHOL C18 DO (50 LB BAG)</t>
  </si>
  <si>
    <t>SODIUM LAURYL SULPHATE</t>
  </si>
  <si>
    <t xml:space="preserve">Others </t>
  </si>
  <si>
    <t>DISTILLED STEARIC ACID DTP 7 (50 KG BAG)</t>
  </si>
  <si>
    <t>REFINED GLYCERINE BP (250 KG DRUM)</t>
  </si>
  <si>
    <t>Glycerine BP</t>
  </si>
  <si>
    <t>DISTILLED STEARIC ACID P 12 (25 KG BAG)</t>
  </si>
  <si>
    <t>FATTY ALCOHOL C1618 PS (25 KG BAG)</t>
  </si>
  <si>
    <t>FATTY ALCOHOL C1618 50:50 (250 LB DRUM)</t>
  </si>
  <si>
    <t>FATTY ALCOHOL C16 98 (250 LB DRUM)</t>
  </si>
  <si>
    <t>DIST FATTY ACID C14 99%</t>
  </si>
  <si>
    <t>DIST FATTY ACID C1499% (25 KG BAG)</t>
  </si>
  <si>
    <t>Cost /MT</t>
  </si>
  <si>
    <t>Undistilled C1214 C401/302 for C-12 &gt;90%</t>
  </si>
  <si>
    <t>Undistiled 12-14 for C-401/302</t>
  </si>
  <si>
    <t>B/P Undistilled C-1214</t>
  </si>
  <si>
    <t>SRBDPS for C16 98% C303</t>
  </si>
  <si>
    <t>DFA C-1698%</t>
  </si>
  <si>
    <t>DFA C-1698% B/P</t>
  </si>
  <si>
    <t>SRBDPS for C16 98% C303 contamination</t>
  </si>
  <si>
    <t>Undistilled C-1214 ( Contamination)</t>
  </si>
  <si>
    <t>C-8 99 B/P for C-10 99% C302-C303 ( CNO base) contamination</t>
  </si>
  <si>
    <t>L/E PKO + CNO base</t>
  </si>
  <si>
    <t>L/E BAD C8C10</t>
  </si>
  <si>
    <t>DFA C-10 99% (CNO base)</t>
  </si>
  <si>
    <t>SCNO for DFA C1299% C302/303</t>
  </si>
  <si>
    <t>SCNO for DFA C1299% C-302/303</t>
  </si>
  <si>
    <t>CFA CNO / L/E CNO</t>
  </si>
  <si>
    <t>DFA C1299%</t>
  </si>
  <si>
    <t>B/P PKO &gt;C12</t>
  </si>
  <si>
    <t>B/P PKO for DFA C18 98%</t>
  </si>
  <si>
    <t>B/P CNO for DFA C18 98%</t>
  </si>
  <si>
    <t>DFA C-16 rich (PFAD base)</t>
  </si>
  <si>
    <t>DFA C1618 50:50</t>
  </si>
  <si>
    <t>SRBDPS FOR C-1618 50:50</t>
  </si>
  <si>
    <t xml:space="preserve"> SRBDPS</t>
  </si>
  <si>
    <t>Undistilled C-1214 (PKO base)</t>
  </si>
  <si>
    <t>C-16 rich (PFAD base)</t>
  </si>
  <si>
    <t>B/P CNO for C-1898  contamination</t>
  </si>
  <si>
    <t xml:space="preserve">B/P CNO for C-1898 </t>
  </si>
  <si>
    <t>SPFAD for C-1898</t>
  </si>
  <si>
    <t>DFA C-1898 % (SPFAD base)</t>
  </si>
  <si>
    <t>B/P undist.1214 Hyd.b/p Undist.1214 contamination</t>
  </si>
  <si>
    <t>B/P undist.1214 Hyd.b/p Undist.1214</t>
  </si>
  <si>
    <t xml:space="preserve">B/P undist.1214 Hyd.b/p Undist.1214 </t>
  </si>
  <si>
    <t>EMO (from Aug-16 DMO)</t>
  </si>
  <si>
    <t>DFA C16 Rich for C16 99% C502-C501 (PKO/PFAD)</t>
  </si>
  <si>
    <t>BP PKO/ BP DFA1218</t>
  </si>
  <si>
    <t>DFA C-12 99%</t>
  </si>
  <si>
    <t>UNDISTILLED C-1214</t>
  </si>
  <si>
    <t>Undistilled C1214 for DFA C1214 in C401-C302</t>
  </si>
  <si>
    <t>DFA C8 Bottom - MCT for C10 99% C401/303</t>
  </si>
  <si>
    <t>Crude fatty acid BAD C8C10</t>
  </si>
  <si>
    <t>C8 99% C302-C303 ( PKO base) contamination</t>
  </si>
  <si>
    <t>C-8 99% C302-C303 ( PKO base) contamination</t>
  </si>
  <si>
    <t>CFA C8-10 (BAD)</t>
  </si>
  <si>
    <t>DFA C1618TA</t>
  </si>
  <si>
    <t>SPLIT B/P CNO for C-1618 TA C-302/402</t>
  </si>
  <si>
    <t xml:space="preserve">DFA C-1618 TA </t>
  </si>
  <si>
    <t xml:space="preserve">B/P of C-12 99 for C-14 99% </t>
  </si>
  <si>
    <t>B/P of C-12 99 for C-14 99%  C-401/303</t>
  </si>
  <si>
    <t>B/P of C-12 99 for C-14 99%  C-302/303</t>
  </si>
  <si>
    <t>DFA C-12 rich</t>
  </si>
  <si>
    <t>DFA C-14 99% B/P</t>
  </si>
  <si>
    <t>B/P of C-14 99%  C-401/402 for C-1618 TA</t>
  </si>
  <si>
    <t>B/P of C-14 99%  C-401/402</t>
  </si>
  <si>
    <t>Hyd B/P Undistilled C-1214 for C-1499%</t>
  </si>
  <si>
    <t>Hyd B/P Undistilled C-1214 for C-1499% C-302/303</t>
  </si>
  <si>
    <t>LE PKO (CFA C8-10 -- C10 Run)</t>
  </si>
  <si>
    <t>DLGMFA for C-1618 TA</t>
  </si>
  <si>
    <t>Hyd Vegacid C-1890% for Stearic-92%</t>
  </si>
  <si>
    <t>Hyd Vegacid C-1890% for Stearic-92% contamination</t>
  </si>
  <si>
    <t>Vegacid C-1890%</t>
  </si>
  <si>
    <t>Stearic-95%</t>
  </si>
  <si>
    <t>Stearic-92%</t>
  </si>
  <si>
    <t>B/P C1499  % for C-1618 TA</t>
  </si>
  <si>
    <t xml:space="preserve">Undistilled C-1214 </t>
  </si>
  <si>
    <t>DFA C18 90(B/P C1820) Bottom (C20 Rich) for C-2022</t>
  </si>
  <si>
    <t xml:space="preserve">DFA C-2022 </t>
  </si>
  <si>
    <t>Vegacid C-18 &gt;95%</t>
  </si>
  <si>
    <t>DFA C-2022 (C20rich)</t>
  </si>
  <si>
    <t>C-16 rich for DLGMFA C-502/501 high impurity</t>
  </si>
  <si>
    <t xml:space="preserve">C-16 rich </t>
  </si>
  <si>
    <t>DLGMFA/C-1698%</t>
  </si>
  <si>
    <t>C1698 B/P</t>
  </si>
  <si>
    <t>Vegacid C-1890% for Stearic-92% conatmination</t>
  </si>
  <si>
    <t>Vegacid C-1890% for Stearic-92%</t>
  </si>
  <si>
    <t>Must. CFA C1822 for Erucic-90 (Local/Fine) "SEMO from Aug16"</t>
  </si>
  <si>
    <t>Must. CFA C1822 for Erucic-90 (Export) "SEMO from Aug16"</t>
  </si>
  <si>
    <t>Mustard residue/Bottom</t>
  </si>
  <si>
    <t>Undistilled C1214 for DFA C1214 in C-303</t>
  </si>
  <si>
    <t>Undistiled 12-14 for C-303</t>
  </si>
  <si>
    <t>Split mix residue</t>
  </si>
  <si>
    <t>B/P of Undistilled C-1214</t>
  </si>
  <si>
    <t>Split Mix  Residue</t>
  </si>
  <si>
    <t>SPLIT MIX RESDIUE</t>
  </si>
  <si>
    <t>SCNO FOR DFA C-1214 C-401/302 CONTAMINATION</t>
  </si>
  <si>
    <t>SCNO FOR DFA C-1214 C-401/302</t>
  </si>
  <si>
    <t xml:space="preserve"> B/P Undistilled C-1214 for C-1499% </t>
  </si>
  <si>
    <t xml:space="preserve"> B/P Undistilled C-1214 for C-1499% C-302/303 </t>
  </si>
  <si>
    <t>B/P of C-1499%</t>
  </si>
  <si>
    <t>Hyd B/P Undistilled C-1214 for C-1499% contamination</t>
  </si>
  <si>
    <t>Hyd B/P Undistilled C-1214 for C-1499% C-302/303 contamination</t>
  </si>
  <si>
    <t>B/P C-1218 for Oliec-60</t>
  </si>
  <si>
    <t>Oliec-60</t>
  </si>
  <si>
    <t>B/P C1499  % for DLGMFA</t>
  </si>
  <si>
    <t>DLGMFA/UTSR</t>
  </si>
  <si>
    <t>B/P C1218 for C-1618 TA Contamination</t>
  </si>
  <si>
    <t>Split B/P CNO</t>
  </si>
  <si>
    <t xml:space="preserve">B/P C1218 for C-1618 TA </t>
  </si>
  <si>
    <t xml:space="preserve">DFA C-16 rich </t>
  </si>
  <si>
    <t>DFA C-16 18 TA</t>
  </si>
  <si>
    <t>PITCh</t>
  </si>
  <si>
    <t>SPFAD fo C-1618 TA  contamination</t>
  </si>
  <si>
    <t xml:space="preserve">SPFAD fo C-1618 TA  </t>
  </si>
  <si>
    <t>SEMO for DFA C-2022 (C22 rich) for Behenic</t>
  </si>
  <si>
    <t>Vegacid C1890%</t>
  </si>
  <si>
    <t>DFA C2022 (C-22 rich) for Behenic</t>
  </si>
  <si>
    <t>SPLIT MIX RESIDUE</t>
  </si>
  <si>
    <t xml:space="preserve">S B/P CNO for C1618 TA </t>
  </si>
  <si>
    <t>PKO resdiue</t>
  </si>
  <si>
    <t>DFA C-2022 (22 rich) as Feed for Behenic acid CONTAMINATION</t>
  </si>
  <si>
    <t xml:space="preserve">Hyd DFA C-2022 (22 rich) as Feed for Behenic acid </t>
  </si>
  <si>
    <t>DFAC16 Rich</t>
  </si>
  <si>
    <t>Split. Mix RFA</t>
  </si>
  <si>
    <t>DFA C-12 &gt;90%/Rich</t>
  </si>
  <si>
    <t>Undistilled C1214 for DFA C1218 feed for C-1214 in C-303 Alone</t>
  </si>
  <si>
    <t>Undistiled 12-14 in C-303</t>
  </si>
  <si>
    <t>DFA C-1218 feed for C-1214</t>
  </si>
  <si>
    <t>Hyd L/E CNO (CONTAMAINTAION)</t>
  </si>
  <si>
    <t>BADC8C10</t>
  </si>
  <si>
    <t>SCNO FOR DFA C-1214</t>
  </si>
  <si>
    <t>DFA C-1218 for C-1214 feed</t>
  </si>
  <si>
    <t>DFA C-1218 for DFA C1214</t>
  </si>
  <si>
    <t>DFA C-16 rich (CNO base)</t>
  </si>
  <si>
    <t>DDMRFA for Erucic-70</t>
  </si>
  <si>
    <t>DMRFA for Erucic -70</t>
  </si>
  <si>
    <t>ERUCIC -70</t>
  </si>
  <si>
    <t xml:space="preserve">S B/P CNO for C-1618 TA </t>
  </si>
  <si>
    <t>DFA C-1218 of  CNO base for DFA C1214</t>
  </si>
  <si>
    <t>DFA C 16 rich</t>
  </si>
  <si>
    <t>DMRFA  (contamination)</t>
  </si>
  <si>
    <t>S B/P CNO</t>
  </si>
  <si>
    <t>Yield calculation Monthwise</t>
  </si>
  <si>
    <t>Yield</t>
  </si>
  <si>
    <t>V1214</t>
  </si>
  <si>
    <t>Avg</t>
  </si>
  <si>
    <t>V1618 TA</t>
  </si>
  <si>
    <t>LE  (CNO base)</t>
  </si>
  <si>
    <t xml:space="preserve">B/P CNO </t>
  </si>
  <si>
    <t>Split MiX RESDIUE</t>
  </si>
  <si>
    <t>Hyd. C8 C10 - MCT for C8 99%  CONTAMINATION</t>
  </si>
  <si>
    <t>MCT AV30</t>
  </si>
  <si>
    <t>DFA C8-10/MCT</t>
  </si>
  <si>
    <t>Split Mix residue</t>
  </si>
  <si>
    <t>UNDSITILLED C1214</t>
  </si>
  <si>
    <t xml:space="preserve">SPFAD for DFA C1698% in C-302/303 </t>
  </si>
  <si>
    <t xml:space="preserve">SPFAD for DFA C1698%  in C-302/303 </t>
  </si>
  <si>
    <t>DFA C1698%</t>
  </si>
  <si>
    <t>B/P C1698%/B/P PFAD</t>
  </si>
  <si>
    <t xml:space="preserve">HYD SPFAD for Vegacid Superflex 1840 C-401/402 </t>
  </si>
  <si>
    <t>HYD SPFAD for Vegacid Superflex 1840 C401/402</t>
  </si>
  <si>
    <t>Vegacid Superflex C1840</t>
  </si>
  <si>
    <t>HYD SPFAD for Vegacid Superflex 1840 contamination</t>
  </si>
  <si>
    <t>HYD SPFAD for Vegacid Superflex 1840</t>
  </si>
  <si>
    <t>B/P C1698% for DFA C1618 TA C502</t>
  </si>
  <si>
    <t>B/P C1698%/B/P PFAD for DFA C1618 TA</t>
  </si>
  <si>
    <t>DFA C16 18 TA</t>
  </si>
  <si>
    <t>DFA C16 rich (Contamination)</t>
  </si>
  <si>
    <t>Split Mix RFA</t>
  </si>
  <si>
    <t>Undsitilled C1214</t>
  </si>
  <si>
    <t>DFA C8C10 (Contamination)</t>
  </si>
  <si>
    <t>SPFAD for DFA C1618 50:50 C302/303</t>
  </si>
  <si>
    <t xml:space="preserve">DFA C1618 </t>
  </si>
  <si>
    <t>DMRFA (contamination removal)</t>
  </si>
  <si>
    <t>Mustard  Residue (contamination)</t>
  </si>
  <si>
    <t>DFA C2022 for C20&gt;85% or C2022 C20 rich</t>
  </si>
  <si>
    <t>DFA up to 20</t>
  </si>
  <si>
    <t>DFA C20&gt;85% or C2022 C20 rich</t>
  </si>
  <si>
    <t>DFA C2022 High impurity</t>
  </si>
  <si>
    <t>Split Mix residue (Contamination)</t>
  </si>
  <si>
    <t xml:space="preserve">Distilled Split Pko Resdiue for DFA C1618 </t>
  </si>
  <si>
    <t xml:space="preserve">DFA upto C20 for DLGMFA </t>
  </si>
  <si>
    <t>DMRFA for Erucic-70 contamination</t>
  </si>
  <si>
    <t>SPFAD for DFA C-1618 50:50 (Unsplit PFAD in Aug-16)</t>
  </si>
  <si>
    <t>Feb'17</t>
  </si>
  <si>
    <t>DFA C12 &gt;95%</t>
  </si>
  <si>
    <t>PKO residue</t>
  </si>
  <si>
    <t>BP of C16 98%</t>
  </si>
  <si>
    <t xml:space="preserve">DLGMFA (contamiation removal) </t>
  </si>
  <si>
    <t>(SRMO) for Erucic-90 UPCITY</t>
  </si>
  <si>
    <t>Eurcic Acid - UPCITY</t>
  </si>
  <si>
    <t>DFA C2022 High Inpuriry</t>
  </si>
  <si>
    <t xml:space="preserve">Split Mix residue </t>
  </si>
  <si>
    <t>DFA C2022 Feed for Behenic (contamination)</t>
  </si>
  <si>
    <t xml:space="preserve">LCT/DMRFA </t>
  </si>
  <si>
    <t>LCT/DMRFA</t>
  </si>
  <si>
    <t>Undistilled 1214 as contamination</t>
  </si>
  <si>
    <t>Mix residue as contamination</t>
  </si>
  <si>
    <t>DMRFA/ MRFA</t>
  </si>
  <si>
    <t>DMRFA as contamination</t>
  </si>
  <si>
    <t>C16 Rich as 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</si>
</sst>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 * #,##0.00_ ;_ * \-#,##0.00_ ;_ * &quot;-&quot;??_ ;_ @_ "/>
    <numFmt numFmtId="164" formatCode="_(* #,##0.0_);_(* \(#,##0.0\);_(* &quot;-&quot;?_);_(@_)"/>
    <numFmt numFmtId="165" formatCode="0.000%"/>
    <numFmt numFmtId="166" formatCode="&quot;Rs.&quot;\ #,##0.00_);\(&quot;Rs.&quot;\ #,##0.00\)"/>
    <numFmt numFmtId="167" formatCode="_(* #,##0.00_);_(* \(#,##0.00\);_(* &quot;-&quot;??_);_(@_)"/>
    <numFmt numFmtId="168" formatCode="_(&quot;Rs.&quot;\ * #,##0_);_(&quot;Rs.&quot;\ * \(#,##0\);_(&quot;Rs.&quot;\ * &quot;-&quot;_);_(@_)"/>
    <numFmt numFmtId="169" formatCode="_(&quot;$&quot;* #,##0.00_);_(&quot;$&quot;* \(#,##0.00\);_(&quot;$&quot;* &quot;-&quot;??_);_(@_)"/>
    <numFmt numFmtId="170" formatCode="&quot;$&quot;#,\);\(&quot;$&quot;#,##0\)"/>
    <numFmt numFmtId="171" formatCode="0.000"/>
    <numFmt numFmtId="172" formatCode="_ * #,##0_ ;_ * \-#,##0_ ;_ * &quot;-&quot;??_ ;_ @_ "/>
    <numFmt numFmtId="173" formatCode="_(* #,##0_);_(* \(#,##0\);_(* &quot;-&quot;??_);_(@_)"/>
  </numFmts>
  <fonts count="74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b/>
      <sz val="8"/>
      <color indexed="24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1"/>
      <color indexed="52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0"/>
      <color indexed="8"/>
      <name val="Bookman Old Style"/>
      <family val="2"/>
    </font>
    <font>
      <sz val="12"/>
      <name val="Helv"/>
    </font>
    <font>
      <sz val="10"/>
      <name val="Courier"/>
      <family val="3"/>
    </font>
    <font>
      <b/>
      <sz val="11"/>
      <color indexed="8"/>
      <name val="Calibri"/>
      <family val="2"/>
    </font>
    <font>
      <sz val="24"/>
      <color indexed="9"/>
      <name val="SWISS"/>
    </font>
    <font>
      <i/>
      <sz val="11"/>
      <color indexed="23"/>
      <name val="Calibri"/>
      <family val="2"/>
    </font>
    <font>
      <b/>
      <sz val="14"/>
      <name val="SWISS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4"/>
      <name val="Helv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entury Gothic"/>
      <family val="2"/>
    </font>
    <font>
      <sz val="10"/>
      <color theme="1"/>
      <name val="Bookman Old Style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24"/>
      <color indexed="13"/>
      <name val="Helv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Bookman Old Style"/>
      <family val="1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9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62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7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12"/>
        <bgColor indexed="12"/>
      </patternFill>
    </fill>
    <fill>
      <patternFill patternType="solid">
        <fgColor indexed="13"/>
        <bgColor indexed="13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108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3" fillId="0" borderId="17" applyBorder="0">
      <alignment horizontal="centerContinuous"/>
    </xf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3" fillId="0" borderId="0" applyNumberFormat="0" applyFill="0" applyBorder="0" applyAlignment="0" applyProtection="0"/>
    <xf numFmtId="49" fontId="14" fillId="0" borderId="0" applyFont="0" applyFill="0" applyBorder="0" applyAlignment="0" applyProtection="0">
      <alignment horizontal="left"/>
    </xf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0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5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4" fontId="15" fillId="0" borderId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166" fontId="16" fillId="0" borderId="0" applyFill="0" applyBorder="0" applyAlignment="0" applyProtection="0"/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6" fillId="0" borderId="0" applyNumberFormat="0" applyAlignment="0" applyProtection="0">
      <alignment horizontal="left"/>
    </xf>
    <xf numFmtId="49" fontId="17" fillId="0" borderId="18" applyNumberFormat="0" applyAlignment="0" applyProtection="0">
      <alignment horizontal="left" wrapText="1"/>
    </xf>
    <xf numFmtId="49" fontId="17" fillId="0" borderId="0" applyNumberFormat="0" applyAlignment="0" applyProtection="0">
      <alignment horizontal="left" wrapText="1"/>
    </xf>
    <xf numFmtId="49" fontId="18" fillId="0" borderId="0" applyAlignment="0" applyProtection="0">
      <alignment horizontal="left"/>
    </xf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19" fillId="39" borderId="19" applyNumberFormat="0" applyAlignment="0" applyProtection="0"/>
    <xf numFmtId="0" fontId="20" fillId="0" borderId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0" fontId="21" fillId="40" borderId="20" applyNumberFormat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23" fillId="0" borderId="0"/>
    <xf numFmtId="0" fontId="23" fillId="0" borderId="21"/>
    <xf numFmtId="0" fontId="24" fillId="0" borderId="0"/>
    <xf numFmtId="0" fontId="24" fillId="0" borderId="21"/>
    <xf numFmtId="0" fontId="24" fillId="0" borderId="21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6" fillId="44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22"/>
    <xf numFmtId="0" fontId="28" fillId="0" borderId="21"/>
    <xf numFmtId="0" fontId="28" fillId="45" borderId="21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30" fillId="0" borderId="23" applyNumberFormat="0" applyAlignment="0" applyProtection="0">
      <alignment horizontal="left" vertical="center"/>
    </xf>
    <xf numFmtId="0" fontId="30" fillId="0" borderId="16">
      <alignment horizontal="left" vertical="center"/>
    </xf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1" fillId="0" borderId="24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2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4" fillId="15" borderId="19" applyNumberFormat="0" applyAlignment="0" applyProtection="0"/>
    <xf numFmtId="0" fontId="35" fillId="46" borderId="21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37" fontId="38" fillId="0" borderId="0"/>
    <xf numFmtId="170" fontId="39" fillId="0" borderId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" fillId="0" borderId="0"/>
    <xf numFmtId="0" fontId="40" fillId="0" borderId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" fillId="48" borderId="28" applyNumberFormat="0" applyFon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0" fontId="41" fillId="39" borderId="29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0" borderId="0"/>
    <xf numFmtId="0" fontId="24" fillId="0" borderId="0"/>
    <xf numFmtId="4" fontId="42" fillId="47" borderId="30" applyNumberFormat="0" applyProtection="0">
      <alignment vertical="center"/>
    </xf>
    <xf numFmtId="4" fontId="43" fillId="47" borderId="30" applyNumberFormat="0" applyProtection="0">
      <alignment vertical="center"/>
    </xf>
    <xf numFmtId="4" fontId="42" fillId="47" borderId="30" applyNumberFormat="0" applyProtection="0">
      <alignment horizontal="left" vertical="center" indent="1"/>
    </xf>
    <xf numFmtId="0" fontId="42" fillId="47" borderId="30" applyNumberFormat="0" applyProtection="0">
      <alignment horizontal="left" vertical="top" indent="1"/>
    </xf>
    <xf numFmtId="4" fontId="42" fillId="49" borderId="0" applyNumberFormat="0" applyProtection="0">
      <alignment horizontal="left" vertical="center" indent="1"/>
    </xf>
    <xf numFmtId="4" fontId="7" fillId="11" borderId="30" applyNumberFormat="0" applyProtection="0">
      <alignment horizontal="right" vertical="center"/>
    </xf>
    <xf numFmtId="4" fontId="7" fillId="17" borderId="30" applyNumberFormat="0" applyProtection="0">
      <alignment horizontal="right" vertical="center"/>
    </xf>
    <xf numFmtId="4" fontId="7" fillId="31" borderId="30" applyNumberFormat="0" applyProtection="0">
      <alignment horizontal="right" vertical="center"/>
    </xf>
    <xf numFmtId="4" fontId="7" fillId="19" borderId="30" applyNumberFormat="0" applyProtection="0">
      <alignment horizontal="right" vertical="center"/>
    </xf>
    <xf numFmtId="4" fontId="7" fillId="23" borderId="30" applyNumberFormat="0" applyProtection="0">
      <alignment horizontal="right" vertical="center"/>
    </xf>
    <xf numFmtId="4" fontId="7" fillId="38" borderId="30" applyNumberFormat="0" applyProtection="0">
      <alignment horizontal="right" vertical="center"/>
    </xf>
    <xf numFmtId="4" fontId="7" fillId="35" borderId="30" applyNumberFormat="0" applyProtection="0">
      <alignment horizontal="right" vertical="center"/>
    </xf>
    <xf numFmtId="4" fontId="7" fillId="50" borderId="30" applyNumberFormat="0" applyProtection="0">
      <alignment horizontal="right" vertical="center"/>
    </xf>
    <xf numFmtId="4" fontId="7" fillId="18" borderId="30" applyNumberFormat="0" applyProtection="0">
      <alignment horizontal="right" vertical="center"/>
    </xf>
    <xf numFmtId="4" fontId="42" fillId="51" borderId="31" applyNumberFormat="0" applyProtection="0">
      <alignment horizontal="left" vertical="center" indent="1"/>
    </xf>
    <xf numFmtId="4" fontId="7" fillId="52" borderId="0" applyNumberFormat="0" applyProtection="0">
      <alignment horizontal="left" vertical="center" indent="1"/>
    </xf>
    <xf numFmtId="4" fontId="44" fillId="53" borderId="0" applyNumberFormat="0" applyProtection="0">
      <alignment horizontal="left" vertical="center" indent="1"/>
    </xf>
    <xf numFmtId="4" fontId="7" fillId="49" borderId="30" applyNumberFormat="0" applyProtection="0">
      <alignment horizontal="right" vertical="center"/>
    </xf>
    <xf numFmtId="4" fontId="7" fillId="52" borderId="0" applyNumberFormat="0" applyProtection="0">
      <alignment horizontal="left" vertical="center" indent="1"/>
    </xf>
    <xf numFmtId="4" fontId="7" fillId="49" borderId="0" applyNumberFormat="0" applyProtection="0">
      <alignment horizontal="left" vertical="center" indent="1"/>
    </xf>
    <xf numFmtId="0" fontId="4" fillId="53" borderId="30" applyNumberFormat="0" applyProtection="0">
      <alignment horizontal="left" vertical="center" indent="1"/>
    </xf>
    <xf numFmtId="0" fontId="4" fillId="53" borderId="30" applyNumberFormat="0" applyProtection="0">
      <alignment horizontal="left" vertical="top" indent="1"/>
    </xf>
    <xf numFmtId="0" fontId="4" fillId="49" borderId="30" applyNumberFormat="0" applyProtection="0">
      <alignment horizontal="left" vertical="center" indent="1"/>
    </xf>
    <xf numFmtId="0" fontId="4" fillId="49" borderId="30" applyNumberFormat="0" applyProtection="0">
      <alignment horizontal="left" vertical="top" indent="1"/>
    </xf>
    <xf numFmtId="0" fontId="4" fillId="16" borderId="30" applyNumberFormat="0" applyProtection="0">
      <alignment horizontal="left" vertical="center" indent="1"/>
    </xf>
    <xf numFmtId="0" fontId="4" fillId="16" borderId="30" applyNumberFormat="0" applyProtection="0">
      <alignment horizontal="left" vertical="top" indent="1"/>
    </xf>
    <xf numFmtId="0" fontId="4" fillId="52" borderId="30" applyNumberFormat="0" applyProtection="0">
      <alignment horizontal="left" vertical="center" indent="1"/>
    </xf>
    <xf numFmtId="0" fontId="4" fillId="52" borderId="30" applyNumberFormat="0" applyProtection="0">
      <alignment horizontal="left" vertical="top" indent="1"/>
    </xf>
    <xf numFmtId="0" fontId="4" fillId="54" borderId="1" applyNumberFormat="0">
      <protection locked="0"/>
    </xf>
    <xf numFmtId="4" fontId="7" fillId="48" borderId="30" applyNumberFormat="0" applyProtection="0">
      <alignment vertical="center"/>
    </xf>
    <xf numFmtId="4" fontId="45" fillId="48" borderId="30" applyNumberFormat="0" applyProtection="0">
      <alignment vertical="center"/>
    </xf>
    <xf numFmtId="4" fontId="7" fillId="48" borderId="30" applyNumberFormat="0" applyProtection="0">
      <alignment horizontal="left" vertical="center" indent="1"/>
    </xf>
    <xf numFmtId="0" fontId="7" fillId="48" borderId="30" applyNumberFormat="0" applyProtection="0">
      <alignment horizontal="left" vertical="top" indent="1"/>
    </xf>
    <xf numFmtId="4" fontId="7" fillId="52" borderId="30" applyNumberFormat="0" applyProtection="0">
      <alignment horizontal="right" vertical="center"/>
    </xf>
    <xf numFmtId="4" fontId="45" fillId="52" borderId="30" applyNumberFormat="0" applyProtection="0">
      <alignment horizontal="right" vertical="center"/>
    </xf>
    <xf numFmtId="4" fontId="7" fillId="49" borderId="30" applyNumberFormat="0" applyProtection="0">
      <alignment horizontal="left" vertical="center" indent="1"/>
    </xf>
    <xf numFmtId="0" fontId="7" fillId="49" borderId="30" applyNumberFormat="0" applyProtection="0">
      <alignment horizontal="left" vertical="top" indent="1"/>
    </xf>
    <xf numFmtId="4" fontId="46" fillId="55" borderId="0" applyNumberFormat="0" applyProtection="0">
      <alignment horizontal="left" vertical="center" indent="1"/>
    </xf>
    <xf numFmtId="4" fontId="47" fillId="52" borderId="30" applyNumberFormat="0" applyProtection="0">
      <alignment horizontal="right" vertical="center"/>
    </xf>
    <xf numFmtId="0" fontId="4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1">
      <alignment horizontal="centerContinuous"/>
    </xf>
    <xf numFmtId="0" fontId="23" fillId="0" borderId="21"/>
    <xf numFmtId="0" fontId="49" fillId="56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25" fillId="0" borderId="32" applyNumberFormat="0" applyFill="0" applyAlignment="0" applyProtection="0"/>
    <xf numFmtId="0" fontId="35" fillId="0" borderId="22"/>
    <xf numFmtId="0" fontId="35" fillId="0" borderId="21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61" fillId="0" borderId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7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3" fillId="0" borderId="0"/>
  </cellStyleXfs>
  <cellXfs count="646">
    <xf numFmtId="0" fontId="0" fillId="0" borderId="0" xfId="0"/>
    <xf numFmtId="0" fontId="1" fillId="0" borderId="0" xfId="1"/>
    <xf numFmtId="0" fontId="3" fillId="0" borderId="3" xfId="1" applyFont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3" fillId="0" borderId="7" xfId="1" applyFont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3" fillId="5" borderId="9" xfId="1" applyFont="1" applyFill="1" applyBorder="1" applyAlignment="1">
      <alignment horizontal="center"/>
    </xf>
    <xf numFmtId="0" fontId="3" fillId="5" borderId="10" xfId="1" applyFont="1" applyFill="1" applyBorder="1" applyAlignment="1">
      <alignment horizontal="center"/>
    </xf>
    <xf numFmtId="0" fontId="3" fillId="5" borderId="9" xfId="1" applyFont="1" applyFill="1" applyBorder="1" applyAlignment="1">
      <alignment horizontal="left" indent="2"/>
    </xf>
    <xf numFmtId="0" fontId="3" fillId="4" borderId="7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3"/>
    <xf numFmtId="0" fontId="4" fillId="0" borderId="0" xfId="3" applyFont="1" applyAlignment="1">
      <alignment horizontal="left" vertical="center"/>
    </xf>
    <xf numFmtId="0" fontId="2" fillId="0" borderId="0" xfId="4" applyAlignment="1">
      <alignment vertical="center"/>
    </xf>
    <xf numFmtId="0" fontId="2" fillId="0" borderId="0" xfId="3" applyAlignment="1">
      <alignment horizontal="left" vertical="center"/>
    </xf>
    <xf numFmtId="0" fontId="0" fillId="0" borderId="0" xfId="0" applyFont="1"/>
    <xf numFmtId="2" fontId="4" fillId="0" borderId="12" xfId="0" applyNumberFormat="1" applyFont="1" applyFill="1" applyBorder="1" applyAlignment="1">
      <alignment horizontal="center"/>
    </xf>
    <xf numFmtId="2" fontId="4" fillId="5" borderId="13" xfId="0" applyNumberFormat="1" applyFont="1" applyFill="1" applyBorder="1" applyAlignment="1">
      <alignment horizontal="center"/>
    </xf>
    <xf numFmtId="2" fontId="4" fillId="0" borderId="11" xfId="0" applyNumberFormat="1" applyFont="1" applyFill="1" applyBorder="1" applyAlignment="1">
      <alignment horizontal="center"/>
    </xf>
    <xf numFmtId="2" fontId="4" fillId="0" borderId="14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/>
    </xf>
    <xf numFmtId="2" fontId="4" fillId="5" borderId="10" xfId="0" applyNumberFormat="1" applyFont="1" applyFill="1" applyBorder="1" applyAlignment="1">
      <alignment horizontal="center"/>
    </xf>
    <xf numFmtId="2" fontId="0" fillId="0" borderId="0" xfId="0" applyNumberFormat="1"/>
    <xf numFmtId="15" fontId="3" fillId="0" borderId="42" xfId="1" applyNumberFormat="1" applyFont="1" applyFill="1" applyBorder="1" applyAlignment="1">
      <alignment horizontal="center"/>
    </xf>
    <xf numFmtId="10" fontId="0" fillId="0" borderId="0" xfId="3098" applyNumberFormat="1" applyFont="1"/>
    <xf numFmtId="0" fontId="0" fillId="57" borderId="0" xfId="0" applyFill="1"/>
    <xf numFmtId="0" fontId="52" fillId="0" borderId="0" xfId="0" applyFont="1"/>
    <xf numFmtId="2" fontId="52" fillId="0" borderId="0" xfId="0" applyNumberFormat="1" applyFont="1"/>
    <xf numFmtId="17" fontId="6" fillId="0" borderId="45" xfId="4" applyNumberFormat="1" applyFont="1" applyBorder="1" applyAlignment="1" applyProtection="1">
      <alignment horizontal="center" vertical="center"/>
    </xf>
    <xf numFmtId="0" fontId="0" fillId="0" borderId="33" xfId="0" applyFont="1" applyBorder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53" fillId="0" borderId="0" xfId="3" applyFont="1" applyFill="1" applyBorder="1" applyAlignment="1" applyProtection="1">
      <alignment horizontal="center" vertical="center"/>
    </xf>
    <xf numFmtId="0" fontId="55" fillId="58" borderId="4" xfId="3" applyFont="1" applyFill="1" applyBorder="1" applyAlignment="1" applyProtection="1">
      <alignment horizontal="center" vertical="center"/>
    </xf>
    <xf numFmtId="0" fontId="53" fillId="57" borderId="17" xfId="4" applyFont="1" applyFill="1" applyBorder="1" applyAlignment="1" applyProtection="1">
      <alignment horizontal="center" vertical="center"/>
    </xf>
    <xf numFmtId="0" fontId="54" fillId="58" borderId="43" xfId="3" applyFont="1" applyFill="1" applyBorder="1" applyAlignment="1" applyProtection="1">
      <alignment horizontal="center" vertical="center"/>
    </xf>
    <xf numFmtId="17" fontId="53" fillId="0" borderId="46" xfId="4" applyNumberFormat="1" applyFont="1" applyBorder="1" applyAlignment="1" applyProtection="1">
      <alignment horizontal="center" vertical="center"/>
    </xf>
    <xf numFmtId="0" fontId="55" fillId="6" borderId="2" xfId="3" applyFont="1" applyFill="1" applyBorder="1" applyAlignment="1" applyProtection="1">
      <alignment horizontal="center" vertical="center"/>
    </xf>
    <xf numFmtId="0" fontId="53" fillId="0" borderId="44" xfId="4" applyFont="1" applyFill="1" applyBorder="1" applyAlignment="1" applyProtection="1">
      <alignment horizontal="center" vertical="center"/>
    </xf>
    <xf numFmtId="2" fontId="53" fillId="2" borderId="1" xfId="3" applyNumberFormat="1" applyFont="1" applyFill="1" applyBorder="1" applyAlignment="1" applyProtection="1">
      <alignment horizontal="left" vertical="center"/>
    </xf>
    <xf numFmtId="2" fontId="56" fillId="2" borderId="1" xfId="0" applyNumberFormat="1" applyFont="1" applyFill="1" applyBorder="1" applyAlignment="1" applyProtection="1">
      <alignment horizontal="center" vertical="center"/>
    </xf>
    <xf numFmtId="2" fontId="56" fillId="2" borderId="1" xfId="4" applyNumberFormat="1" applyFont="1" applyFill="1" applyBorder="1" applyAlignment="1" applyProtection="1">
      <alignment horizontal="center" vertical="center"/>
    </xf>
    <xf numFmtId="2" fontId="56" fillId="2" borderId="15" xfId="4" applyNumberFormat="1" applyFont="1" applyFill="1" applyBorder="1" applyAlignment="1" applyProtection="1">
      <alignment horizontal="center" vertical="center"/>
    </xf>
    <xf numFmtId="2" fontId="53" fillId="0" borderId="1" xfId="3" applyNumberFormat="1" applyFont="1" applyFill="1" applyBorder="1" applyAlignment="1" applyProtection="1">
      <alignment horizontal="left" vertical="center"/>
    </xf>
    <xf numFmtId="2" fontId="56" fillId="8" borderId="1" xfId="0" applyNumberFormat="1" applyFont="1" applyFill="1" applyBorder="1" applyAlignment="1" applyProtection="1">
      <alignment horizontal="center" vertical="center"/>
    </xf>
    <xf numFmtId="2" fontId="56" fillId="0" borderId="1" xfId="4" applyNumberFormat="1" applyFont="1" applyFill="1" applyBorder="1" applyAlignment="1" applyProtection="1">
      <alignment horizontal="center" vertical="center"/>
    </xf>
    <xf numFmtId="2" fontId="56" fillId="0" borderId="15" xfId="4" applyNumberFormat="1" applyFont="1" applyFill="1" applyBorder="1" applyAlignment="1" applyProtection="1">
      <alignment horizontal="center" vertical="center"/>
    </xf>
    <xf numFmtId="0" fontId="53" fillId="8" borderId="1" xfId="3" applyFont="1" applyFill="1" applyBorder="1" applyAlignment="1" applyProtection="1">
      <alignment horizontal="left" vertical="center"/>
    </xf>
    <xf numFmtId="2" fontId="56" fillId="8" borderId="1" xfId="4" applyNumberFormat="1" applyFont="1" applyFill="1" applyBorder="1" applyAlignment="1" applyProtection="1">
      <alignment horizontal="center" vertical="center"/>
    </xf>
    <xf numFmtId="2" fontId="56" fillId="8" borderId="15" xfId="4" applyNumberFormat="1" applyFont="1" applyFill="1" applyBorder="1" applyAlignment="1" applyProtection="1">
      <alignment horizontal="center" vertical="center"/>
    </xf>
    <xf numFmtId="2" fontId="53" fillId="3" borderId="1" xfId="3" applyNumberFormat="1" applyFont="1" applyFill="1" applyBorder="1" applyAlignment="1" applyProtection="1">
      <alignment horizontal="left" vertical="center"/>
    </xf>
    <xf numFmtId="2" fontId="56" fillId="3" borderId="1" xfId="0" applyNumberFormat="1" applyFont="1" applyFill="1" applyBorder="1" applyAlignment="1" applyProtection="1">
      <alignment horizontal="center" vertical="center"/>
    </xf>
    <xf numFmtId="2" fontId="56" fillId="3" borderId="1" xfId="4" applyNumberFormat="1" applyFont="1" applyFill="1" applyBorder="1" applyAlignment="1" applyProtection="1">
      <alignment horizontal="center" vertical="center"/>
    </xf>
    <xf numFmtId="2" fontId="56" fillId="3" borderId="15" xfId="4" applyNumberFormat="1" applyFont="1" applyFill="1" applyBorder="1" applyAlignment="1" applyProtection="1">
      <alignment horizontal="center" vertical="center"/>
    </xf>
    <xf numFmtId="0" fontId="58" fillId="7" borderId="1" xfId="3" applyFont="1" applyFill="1" applyBorder="1" applyAlignment="1" applyProtection="1">
      <alignment horizontal="left" vertical="center"/>
    </xf>
    <xf numFmtId="0" fontId="53" fillId="0" borderId="15" xfId="4" applyFont="1" applyBorder="1" applyAlignment="1" applyProtection="1">
      <alignment horizontal="center" vertical="center"/>
    </xf>
    <xf numFmtId="0" fontId="53" fillId="0" borderId="1" xfId="3" applyFont="1" applyFill="1" applyBorder="1" applyAlignment="1" applyProtection="1">
      <alignment horizontal="left" vertical="center"/>
    </xf>
    <xf numFmtId="0" fontId="53" fillId="0" borderId="15" xfId="4" applyFont="1" applyFill="1" applyBorder="1" applyAlignment="1" applyProtection="1">
      <alignment horizontal="center" vertical="center"/>
    </xf>
    <xf numFmtId="2" fontId="56" fillId="0" borderId="1" xfId="0" applyNumberFormat="1" applyFont="1" applyFill="1" applyBorder="1" applyAlignment="1" applyProtection="1">
      <alignment horizontal="center" vertical="center"/>
    </xf>
    <xf numFmtId="2" fontId="56" fillId="2" borderId="33" xfId="0" applyNumberFormat="1" applyFont="1" applyFill="1" applyBorder="1" applyAlignment="1" applyProtection="1">
      <alignment horizontal="center" vertical="center"/>
    </xf>
    <xf numFmtId="2" fontId="56" fillId="2" borderId="1" xfId="2699" applyNumberFormat="1" applyFont="1" applyFill="1" applyBorder="1" applyAlignment="1" applyProtection="1">
      <alignment horizontal="center" vertical="center"/>
    </xf>
    <xf numFmtId="2" fontId="57" fillId="2" borderId="33" xfId="0" applyNumberFormat="1" applyFont="1" applyFill="1" applyBorder="1" applyAlignment="1" applyProtection="1">
      <alignment horizontal="center" vertical="center"/>
    </xf>
    <xf numFmtId="2" fontId="56" fillId="0" borderId="33" xfId="0" applyNumberFormat="1" applyFont="1" applyFill="1" applyBorder="1" applyAlignment="1" applyProtection="1">
      <alignment horizontal="center" vertical="center"/>
    </xf>
    <xf numFmtId="2" fontId="56" fillId="0" borderId="1" xfId="2699" applyNumberFormat="1" applyFont="1" applyFill="1" applyBorder="1" applyAlignment="1" applyProtection="1">
      <alignment horizontal="center" vertical="center"/>
    </xf>
    <xf numFmtId="2" fontId="56" fillId="8" borderId="1" xfId="2699" applyNumberFormat="1" applyFont="1" applyFill="1" applyBorder="1" applyAlignment="1" applyProtection="1">
      <alignment horizontal="center" vertical="center"/>
    </xf>
    <xf numFmtId="2" fontId="56" fillId="8" borderId="33" xfId="0" applyNumberFormat="1" applyFont="1" applyFill="1" applyBorder="1" applyAlignment="1" applyProtection="1">
      <alignment horizontal="center" vertical="center"/>
    </xf>
    <xf numFmtId="2" fontId="57" fillId="8" borderId="33" xfId="0" applyNumberFormat="1" applyFont="1" applyFill="1" applyBorder="1" applyAlignment="1" applyProtection="1">
      <alignment horizontal="center" vertical="center"/>
    </xf>
    <xf numFmtId="2" fontId="56" fillId="3" borderId="33" xfId="0" applyNumberFormat="1" applyFont="1" applyFill="1" applyBorder="1" applyAlignment="1" applyProtection="1">
      <alignment horizontal="center" vertical="center"/>
    </xf>
    <xf numFmtId="2" fontId="56" fillId="3" borderId="1" xfId="2699" applyNumberFormat="1" applyFont="1" applyFill="1" applyBorder="1" applyAlignment="1" applyProtection="1">
      <alignment horizontal="center" vertical="center"/>
    </xf>
    <xf numFmtId="2" fontId="57" fillId="3" borderId="33" xfId="0" applyNumberFormat="1" applyFont="1" applyFill="1" applyBorder="1" applyAlignment="1" applyProtection="1">
      <alignment horizontal="center" vertical="center"/>
    </xf>
    <xf numFmtId="0" fontId="59" fillId="7" borderId="34" xfId="2699" applyFont="1" applyFill="1" applyBorder="1" applyAlignment="1" applyProtection="1">
      <alignment horizontal="left" vertical="center"/>
    </xf>
    <xf numFmtId="0" fontId="54" fillId="0" borderId="3" xfId="2699" applyFont="1" applyFill="1" applyBorder="1" applyAlignment="1" applyProtection="1">
      <alignment horizontal="left" vertical="center"/>
    </xf>
    <xf numFmtId="2" fontId="53" fillId="2" borderId="1" xfId="2699" applyNumberFormat="1" applyFont="1" applyFill="1" applyBorder="1" applyAlignment="1" applyProtection="1">
      <alignment horizontal="left" vertical="center"/>
    </xf>
    <xf numFmtId="2" fontId="56" fillId="2" borderId="33" xfId="2699" applyNumberFormat="1" applyFont="1" applyFill="1" applyBorder="1" applyAlignment="1" applyProtection="1">
      <alignment horizontal="center" vertical="center"/>
    </xf>
    <xf numFmtId="2" fontId="54" fillId="0" borderId="3" xfId="2699" applyNumberFormat="1" applyFont="1" applyFill="1" applyBorder="1" applyAlignment="1" applyProtection="1">
      <alignment horizontal="left" vertical="center"/>
    </xf>
    <xf numFmtId="2" fontId="56" fillId="0" borderId="36" xfId="2699" applyNumberFormat="1" applyFont="1" applyFill="1" applyBorder="1" applyAlignment="1" applyProtection="1">
      <alignment horizontal="center" vertical="center"/>
    </xf>
    <xf numFmtId="0" fontId="53" fillId="8" borderId="1" xfId="2699" applyFont="1" applyFill="1" applyBorder="1" applyAlignment="1" applyProtection="1">
      <alignment horizontal="left" vertical="center"/>
    </xf>
    <xf numFmtId="2" fontId="56" fillId="8" borderId="33" xfId="2699" applyNumberFormat="1" applyFont="1" applyFill="1" applyBorder="1" applyAlignment="1" applyProtection="1">
      <alignment horizontal="center" vertical="center"/>
    </xf>
    <xf numFmtId="0" fontId="53" fillId="8" borderId="35" xfId="2699" applyFont="1" applyFill="1" applyBorder="1" applyAlignment="1" applyProtection="1">
      <alignment horizontal="left" vertical="center"/>
    </xf>
    <xf numFmtId="2" fontId="54" fillId="3" borderId="34" xfId="2699" applyNumberFormat="1" applyFont="1" applyFill="1" applyBorder="1" applyAlignment="1" applyProtection="1">
      <alignment horizontal="left" vertical="center"/>
    </xf>
    <xf numFmtId="2" fontId="56" fillId="3" borderId="33" xfId="2699" applyNumberFormat="1" applyFont="1" applyFill="1" applyBorder="1" applyAlignment="1" applyProtection="1">
      <alignment horizontal="center" vertical="center"/>
    </xf>
    <xf numFmtId="2" fontId="57" fillId="2" borderId="33" xfId="2699" applyNumberFormat="1" applyFont="1" applyFill="1" applyBorder="1" applyAlignment="1" applyProtection="1">
      <alignment horizontal="center" vertical="center"/>
    </xf>
    <xf numFmtId="2" fontId="56" fillId="0" borderId="33" xfId="2699" applyNumberFormat="1" applyFont="1" applyFill="1" applyBorder="1" applyAlignment="1" applyProtection="1">
      <alignment horizontal="center" vertical="center"/>
    </xf>
    <xf numFmtId="2" fontId="57" fillId="0" borderId="33" xfId="2699" applyNumberFormat="1" applyFont="1" applyFill="1" applyBorder="1" applyAlignment="1" applyProtection="1">
      <alignment horizontal="center" vertical="center"/>
    </xf>
    <xf numFmtId="2" fontId="57" fillId="8" borderId="33" xfId="2699" applyNumberFormat="1" applyFont="1" applyFill="1" applyBorder="1" applyAlignment="1" applyProtection="1">
      <alignment horizontal="center" vertical="center"/>
    </xf>
    <xf numFmtId="2" fontId="57" fillId="3" borderId="33" xfId="2699" applyNumberFormat="1" applyFont="1" applyFill="1" applyBorder="1" applyAlignment="1" applyProtection="1">
      <alignment horizontal="center" vertical="center"/>
    </xf>
    <xf numFmtId="2" fontId="53" fillId="0" borderId="1" xfId="4" applyNumberFormat="1" applyFont="1" applyBorder="1" applyAlignment="1" applyProtection="1">
      <alignment horizontal="center" vertical="center"/>
    </xf>
    <xf numFmtId="2" fontId="53" fillId="0" borderId="15" xfId="4" applyNumberFormat="1" applyFont="1" applyBorder="1" applyAlignment="1" applyProtection="1">
      <alignment horizontal="center" vertical="center"/>
    </xf>
    <xf numFmtId="2" fontId="53" fillId="0" borderId="15" xfId="4" applyNumberFormat="1" applyFont="1" applyFill="1" applyBorder="1" applyAlignment="1" applyProtection="1">
      <alignment horizontal="center" vertical="center"/>
    </xf>
    <xf numFmtId="2" fontId="56" fillId="0" borderId="36" xfId="0" applyNumberFormat="1" applyFont="1" applyFill="1" applyBorder="1" applyAlignment="1" applyProtection="1">
      <alignment horizontal="center" vertical="center"/>
    </xf>
    <xf numFmtId="2" fontId="57" fillId="0" borderId="36" xfId="0" applyNumberFormat="1" applyFont="1" applyFill="1" applyBorder="1" applyAlignment="1" applyProtection="1">
      <alignment horizontal="center" vertical="center"/>
    </xf>
    <xf numFmtId="2" fontId="56" fillId="0" borderId="35" xfId="0" applyNumberFormat="1" applyFont="1" applyFill="1" applyBorder="1" applyAlignment="1" applyProtection="1">
      <alignment horizontal="center" vertical="center"/>
    </xf>
    <xf numFmtId="2" fontId="53" fillId="3" borderId="1" xfId="2699" applyNumberFormat="1" applyFont="1" applyFill="1" applyBorder="1" applyAlignment="1">
      <alignment horizontal="center" vertical="center"/>
    </xf>
    <xf numFmtId="2" fontId="56" fillId="0" borderId="15" xfId="4" applyNumberFormat="1" applyFont="1" applyFill="1" applyBorder="1" applyAlignment="1" applyProtection="1">
      <alignment vertical="center"/>
    </xf>
    <xf numFmtId="2" fontId="56" fillId="0" borderId="37" xfId="0" applyNumberFormat="1" applyFont="1" applyFill="1" applyBorder="1" applyAlignment="1" applyProtection="1">
      <alignment horizontal="center" vertical="center"/>
    </xf>
    <xf numFmtId="2" fontId="57" fillId="0" borderId="37" xfId="0" applyNumberFormat="1" applyFont="1" applyFill="1" applyBorder="1" applyAlignment="1" applyProtection="1">
      <alignment horizontal="center" vertical="center"/>
    </xf>
    <xf numFmtId="2" fontId="56" fillId="0" borderId="37" xfId="2699" applyNumberFormat="1" applyFont="1" applyFill="1" applyBorder="1" applyAlignment="1" applyProtection="1">
      <alignment horizontal="center" vertical="center"/>
    </xf>
    <xf numFmtId="2" fontId="56" fillId="8" borderId="15" xfId="0" applyNumberFormat="1" applyFont="1" applyFill="1" applyBorder="1" applyAlignment="1" applyProtection="1">
      <alignment horizontal="center" vertical="center"/>
    </xf>
    <xf numFmtId="2" fontId="56" fillId="8" borderId="15" xfId="2699" applyNumberFormat="1" applyFont="1" applyFill="1" applyBorder="1" applyAlignment="1" applyProtection="1">
      <alignment horizontal="center" vertical="center"/>
    </xf>
    <xf numFmtId="2" fontId="53" fillId="3" borderId="1" xfId="0" applyNumberFormat="1" applyFont="1" applyFill="1" applyBorder="1" applyAlignment="1">
      <alignment horizontal="center" vertical="center"/>
    </xf>
    <xf numFmtId="2" fontId="53" fillId="3" borderId="15" xfId="4" applyNumberFormat="1" applyFont="1" applyFill="1" applyBorder="1" applyAlignment="1">
      <alignment horizontal="center" vertical="center"/>
    </xf>
    <xf numFmtId="0" fontId="58" fillId="7" borderId="1" xfId="3" applyFont="1" applyFill="1" applyBorder="1" applyAlignment="1" applyProtection="1">
      <alignment horizontal="left" vertical="center" wrapText="1"/>
    </xf>
    <xf numFmtId="2" fontId="53" fillId="8" borderId="1" xfId="3" applyNumberFormat="1" applyFont="1" applyFill="1" applyBorder="1" applyAlignment="1" applyProtection="1">
      <alignment horizontal="left" vertical="center"/>
    </xf>
    <xf numFmtId="2" fontId="53" fillId="8" borderId="1" xfId="2699" applyNumberFormat="1" applyFont="1" applyFill="1" applyBorder="1" applyAlignment="1" applyProtection="1">
      <alignment horizontal="left" vertical="center"/>
    </xf>
    <xf numFmtId="0" fontId="53" fillId="0" borderId="1" xfId="4" applyFont="1" applyBorder="1"/>
    <xf numFmtId="0" fontId="53" fillId="0" borderId="15" xfId="4" applyFont="1" applyBorder="1"/>
    <xf numFmtId="0" fontId="53" fillId="8" borderId="1" xfId="5" applyFont="1" applyFill="1" applyBorder="1" applyAlignment="1" applyProtection="1">
      <alignment horizontal="left" vertical="center"/>
    </xf>
    <xf numFmtId="2" fontId="53" fillId="8" borderId="33" xfId="0" applyNumberFormat="1" applyFont="1" applyFill="1" applyBorder="1" applyAlignment="1" applyProtection="1">
      <alignment horizontal="center" vertical="center"/>
    </xf>
    <xf numFmtId="2" fontId="58" fillId="7" borderId="1" xfId="3" applyNumberFormat="1" applyFont="1" applyFill="1" applyBorder="1" applyAlignment="1" applyProtection="1">
      <alignment horizontal="left" vertical="center"/>
    </xf>
    <xf numFmtId="2" fontId="53" fillId="8" borderId="1" xfId="4" applyNumberFormat="1" applyFont="1" applyFill="1" applyBorder="1" applyAlignment="1" applyProtection="1">
      <alignment horizontal="center" vertical="center"/>
    </xf>
    <xf numFmtId="2" fontId="53" fillId="8" borderId="15" xfId="4" applyNumberFormat="1" applyFont="1" applyFill="1" applyBorder="1" applyAlignment="1" applyProtection="1">
      <alignment horizontal="center" vertical="center"/>
    </xf>
    <xf numFmtId="2" fontId="53" fillId="8" borderId="33" xfId="2699" applyNumberFormat="1" applyFont="1" applyFill="1" applyBorder="1" applyAlignment="1" applyProtection="1">
      <alignment horizontal="center" vertical="center"/>
    </xf>
    <xf numFmtId="1" fontId="53" fillId="8" borderId="1" xfId="3" applyNumberFormat="1" applyFont="1" applyFill="1" applyBorder="1" applyAlignment="1">
      <alignment vertical="center"/>
    </xf>
    <xf numFmtId="0" fontId="53" fillId="0" borderId="0" xfId="2699" applyFont="1"/>
    <xf numFmtId="2" fontId="56" fillId="2" borderId="1" xfId="3" applyNumberFormat="1" applyFont="1" applyFill="1" applyBorder="1" applyAlignment="1" applyProtection="1">
      <alignment horizontal="left" vertical="center"/>
    </xf>
    <xf numFmtId="0" fontId="53" fillId="8" borderId="1" xfId="0" applyFont="1" applyFill="1" applyBorder="1" applyAlignment="1" applyProtection="1">
      <alignment horizontal="left" vertical="center"/>
    </xf>
    <xf numFmtId="0" fontId="59" fillId="7" borderId="34" xfId="0" applyFont="1" applyFill="1" applyBorder="1" applyAlignment="1" applyProtection="1">
      <alignment horizontal="left" vertical="center"/>
    </xf>
    <xf numFmtId="0" fontId="54" fillId="0" borderId="3" xfId="0" applyFont="1" applyFill="1" applyBorder="1" applyAlignment="1" applyProtection="1">
      <alignment horizontal="left" vertical="center"/>
    </xf>
    <xf numFmtId="2" fontId="53" fillId="2" borderId="1" xfId="0" applyNumberFormat="1" applyFont="1" applyFill="1" applyBorder="1" applyAlignment="1" applyProtection="1">
      <alignment horizontal="left" vertical="center"/>
    </xf>
    <xf numFmtId="2" fontId="54" fillId="0" borderId="3" xfId="0" applyNumberFormat="1" applyFont="1" applyFill="1" applyBorder="1" applyAlignment="1" applyProtection="1">
      <alignment horizontal="left" vertical="center"/>
    </xf>
    <xf numFmtId="2" fontId="54" fillId="3" borderId="34" xfId="0" applyNumberFormat="1" applyFont="1" applyFill="1" applyBorder="1" applyAlignment="1" applyProtection="1">
      <alignment horizontal="left" vertical="center"/>
    </xf>
    <xf numFmtId="2" fontId="56" fillId="0" borderId="35" xfId="2699" applyNumberFormat="1" applyFont="1" applyFill="1" applyBorder="1" applyAlignment="1" applyProtection="1">
      <alignment horizontal="center" vertical="center"/>
    </xf>
    <xf numFmtId="0" fontId="53" fillId="8" borderId="16" xfId="2699" applyFont="1" applyFill="1" applyBorder="1" applyAlignment="1" applyProtection="1">
      <alignment horizontal="left" vertical="center"/>
    </xf>
    <xf numFmtId="2" fontId="54" fillId="3" borderId="40" xfId="2699" applyNumberFormat="1" applyFont="1" applyFill="1" applyBorder="1" applyAlignment="1" applyProtection="1">
      <alignment horizontal="left" vertical="center"/>
    </xf>
    <xf numFmtId="0" fontId="55" fillId="6" borderId="1" xfId="3" applyFont="1" applyFill="1" applyBorder="1" applyAlignment="1" applyProtection="1">
      <alignment horizontal="left" vertical="center"/>
    </xf>
    <xf numFmtId="1" fontId="53" fillId="2" borderId="1" xfId="3" applyNumberFormat="1" applyFont="1" applyFill="1" applyBorder="1" applyAlignment="1">
      <alignment vertical="center"/>
    </xf>
    <xf numFmtId="2" fontId="59" fillId="7" borderId="1" xfId="0" applyNumberFormat="1" applyFont="1" applyFill="1" applyBorder="1" applyAlignment="1" applyProtection="1">
      <alignment horizontal="left" vertical="center"/>
    </xf>
    <xf numFmtId="2" fontId="53" fillId="2" borderId="1" xfId="0" applyNumberFormat="1" applyFont="1" applyFill="1" applyBorder="1" applyAlignment="1" applyProtection="1">
      <alignment horizontal="center" vertical="center"/>
    </xf>
    <xf numFmtId="2" fontId="54" fillId="0" borderId="3" xfId="0" applyNumberFormat="1" applyFont="1" applyFill="1" applyBorder="1" applyAlignment="1" applyProtection="1">
      <alignment horizontal="center" vertical="center"/>
    </xf>
    <xf numFmtId="2" fontId="53" fillId="8" borderId="1" xfId="0" applyNumberFormat="1" applyFont="1" applyFill="1" applyBorder="1" applyAlignment="1" applyProtection="1">
      <alignment horizontal="left" vertical="center"/>
    </xf>
    <xf numFmtId="1" fontId="53" fillId="8" borderId="1" xfId="0" applyNumberFormat="1" applyFont="1" applyFill="1" applyBorder="1" applyAlignment="1">
      <alignment horizontal="left" vertical="center"/>
    </xf>
    <xf numFmtId="1" fontId="53" fillId="8" borderId="1" xfId="0" applyNumberFormat="1" applyFont="1" applyFill="1" applyBorder="1" applyAlignment="1">
      <alignment vertical="center"/>
    </xf>
    <xf numFmtId="2" fontId="53" fillId="8" borderId="1" xfId="0" applyNumberFormat="1" applyFont="1" applyFill="1" applyBorder="1" applyAlignment="1">
      <alignment horizontal="left" vertical="center"/>
    </xf>
    <xf numFmtId="2" fontId="53" fillId="3" borderId="34" xfId="0" applyNumberFormat="1" applyFont="1" applyFill="1" applyBorder="1" applyAlignment="1" applyProtection="1">
      <alignment horizontal="left" vertical="center"/>
    </xf>
    <xf numFmtId="2" fontId="53" fillId="8" borderId="1" xfId="5" applyNumberFormat="1" applyFont="1" applyFill="1" applyBorder="1" applyAlignment="1" applyProtection="1">
      <alignment horizontal="left" vertical="center"/>
    </xf>
    <xf numFmtId="0" fontId="54" fillId="0" borderId="1" xfId="2699" applyFont="1" applyFill="1" applyBorder="1" applyAlignment="1" applyProtection="1">
      <alignment horizontal="left" vertical="center"/>
    </xf>
    <xf numFmtId="1" fontId="53" fillId="8" borderId="1" xfId="2699" applyNumberFormat="1" applyFont="1" applyFill="1" applyBorder="1" applyAlignment="1">
      <alignment vertical="center"/>
    </xf>
    <xf numFmtId="1" fontId="53" fillId="8" borderId="35" xfId="2699" applyNumberFormat="1" applyFont="1" applyFill="1" applyBorder="1" applyAlignment="1">
      <alignment vertical="center"/>
    </xf>
    <xf numFmtId="2" fontId="58" fillId="7" borderId="1" xfId="0" applyNumberFormat="1" applyFont="1" applyFill="1" applyBorder="1" applyAlignment="1" applyProtection="1">
      <alignment horizontal="left" vertical="center"/>
    </xf>
    <xf numFmtId="0" fontId="53" fillId="0" borderId="1" xfId="0" applyFont="1" applyFill="1" applyBorder="1" applyAlignment="1" applyProtection="1">
      <alignment horizontal="left" vertical="center"/>
    </xf>
    <xf numFmtId="0" fontId="53" fillId="0" borderId="15" xfId="0" applyFont="1" applyFill="1" applyBorder="1" applyAlignment="1" applyProtection="1">
      <alignment horizontal="left" vertical="center"/>
    </xf>
    <xf numFmtId="2" fontId="53" fillId="0" borderId="1" xfId="0" applyNumberFormat="1" applyFont="1" applyFill="1" applyBorder="1" applyAlignment="1" applyProtection="1">
      <alignment horizontal="left" vertical="center"/>
    </xf>
    <xf numFmtId="2" fontId="53" fillId="3" borderId="1" xfId="0" applyNumberFormat="1" applyFont="1" applyFill="1" applyBorder="1" applyAlignment="1" applyProtection="1">
      <alignment horizontal="left" vertical="center"/>
    </xf>
    <xf numFmtId="1" fontId="53" fillId="2" borderId="1" xfId="2699" applyNumberFormat="1" applyFont="1" applyFill="1" applyBorder="1" applyAlignment="1">
      <alignment vertical="center"/>
    </xf>
    <xf numFmtId="0" fontId="58" fillId="7" borderId="1" xfId="5" applyFont="1" applyFill="1" applyBorder="1" applyAlignment="1" applyProtection="1">
      <alignment horizontal="left" vertical="center"/>
    </xf>
    <xf numFmtId="0" fontId="53" fillId="0" borderId="15" xfId="6" applyFont="1" applyBorder="1"/>
    <xf numFmtId="0" fontId="53" fillId="0" borderId="1" xfId="5" applyFont="1" applyFill="1" applyBorder="1" applyAlignment="1" applyProtection="1">
      <alignment horizontal="left" vertical="center"/>
    </xf>
    <xf numFmtId="1" fontId="53" fillId="2" borderId="1" xfId="5" applyNumberFormat="1" applyFont="1" applyFill="1" applyBorder="1" applyAlignment="1">
      <alignment vertical="center"/>
    </xf>
    <xf numFmtId="2" fontId="56" fillId="2" borderId="15" xfId="6" applyNumberFormat="1" applyFont="1" applyFill="1" applyBorder="1" applyAlignment="1" applyProtection="1">
      <alignment horizontal="center" vertical="center"/>
    </xf>
    <xf numFmtId="2" fontId="53" fillId="0" borderId="1" xfId="5" applyNumberFormat="1" applyFont="1" applyFill="1" applyBorder="1" applyAlignment="1" applyProtection="1">
      <alignment horizontal="left" vertical="center"/>
    </xf>
    <xf numFmtId="2" fontId="56" fillId="0" borderId="15" xfId="6" applyNumberFormat="1" applyFont="1" applyFill="1" applyBorder="1" applyAlignment="1" applyProtection="1">
      <alignment horizontal="center" vertical="center"/>
    </xf>
    <xf numFmtId="1" fontId="53" fillId="8" borderId="1" xfId="5" applyNumberFormat="1" applyFont="1" applyFill="1" applyBorder="1" applyAlignment="1">
      <alignment vertical="center"/>
    </xf>
    <xf numFmtId="2" fontId="53" fillId="8" borderId="15" xfId="6" applyNumberFormat="1" applyFont="1" applyFill="1" applyBorder="1" applyAlignment="1" applyProtection="1">
      <alignment horizontal="center" vertical="center"/>
    </xf>
    <xf numFmtId="2" fontId="53" fillId="3" borderId="1" xfId="5" applyNumberFormat="1" applyFont="1" applyFill="1" applyBorder="1" applyAlignment="1" applyProtection="1">
      <alignment horizontal="left" vertical="center"/>
    </xf>
    <xf numFmtId="2" fontId="56" fillId="3" borderId="15" xfId="6" applyNumberFormat="1" applyFont="1" applyFill="1" applyBorder="1" applyAlignment="1" applyProtection="1">
      <alignment horizontal="center" vertical="center"/>
    </xf>
    <xf numFmtId="1" fontId="53" fillId="2" borderId="1" xfId="0" applyNumberFormat="1" applyFont="1" applyFill="1" applyBorder="1" applyAlignment="1">
      <alignment vertical="center"/>
    </xf>
    <xf numFmtId="1" fontId="53" fillId="8" borderId="35" xfId="0" applyNumberFormat="1" applyFont="1" applyFill="1" applyBorder="1" applyAlignment="1">
      <alignment vertical="center"/>
    </xf>
    <xf numFmtId="0" fontId="54" fillId="0" borderId="1" xfId="0" applyFont="1" applyFill="1" applyBorder="1" applyAlignment="1" applyProtection="1">
      <alignment horizontal="left" vertical="center"/>
    </xf>
    <xf numFmtId="0" fontId="55" fillId="6" borderId="1" xfId="3" applyFont="1" applyFill="1" applyBorder="1" applyAlignment="1" applyProtection="1">
      <alignment horizontal="center" vertical="center"/>
    </xf>
    <xf numFmtId="0" fontId="53" fillId="2" borderId="1" xfId="3" applyFont="1" applyFill="1" applyBorder="1" applyAlignment="1" applyProtection="1">
      <alignment horizontal="left" vertical="center"/>
    </xf>
    <xf numFmtId="2" fontId="56" fillId="8" borderId="38" xfId="2699" applyNumberFormat="1" applyFont="1" applyFill="1" applyBorder="1" applyAlignment="1" applyProtection="1">
      <alignment horizontal="center" vertical="center"/>
    </xf>
    <xf numFmtId="0" fontId="53" fillId="0" borderId="39" xfId="2699" applyFont="1" applyBorder="1"/>
    <xf numFmtId="2" fontId="56" fillId="0" borderId="39" xfId="2699" applyNumberFormat="1" applyFont="1" applyFill="1" applyBorder="1" applyAlignment="1" applyProtection="1">
      <alignment horizontal="center" vertical="center"/>
    </xf>
    <xf numFmtId="2" fontId="57" fillId="0" borderId="39" xfId="2699" applyNumberFormat="1" applyFont="1" applyFill="1" applyBorder="1" applyAlignment="1" applyProtection="1">
      <alignment horizontal="center" vertical="center"/>
    </xf>
    <xf numFmtId="2" fontId="53" fillId="2" borderId="1" xfId="5" applyNumberFormat="1" applyFont="1" applyFill="1" applyBorder="1" applyAlignment="1" applyProtection="1">
      <alignment horizontal="left" vertical="center"/>
    </xf>
    <xf numFmtId="0" fontId="59" fillId="7" borderId="1" xfId="3" applyFont="1" applyFill="1" applyBorder="1" applyAlignment="1" applyProtection="1">
      <alignment horizontal="left" vertical="center"/>
    </xf>
    <xf numFmtId="0" fontId="54" fillId="0" borderId="1" xfId="3" applyFont="1" applyFill="1" applyBorder="1" applyAlignment="1" applyProtection="1">
      <alignment horizontal="left" vertical="center"/>
    </xf>
    <xf numFmtId="2" fontId="57" fillId="2" borderId="33" xfId="3" applyNumberFormat="1" applyFont="1" applyFill="1" applyBorder="1" applyAlignment="1" applyProtection="1">
      <alignment horizontal="center" vertical="center"/>
    </xf>
    <xf numFmtId="2" fontId="56" fillId="2" borderId="33" xfId="3" applyNumberFormat="1" applyFont="1" applyFill="1" applyBorder="1" applyAlignment="1" applyProtection="1">
      <alignment horizontal="center" vertical="center"/>
    </xf>
    <xf numFmtId="2" fontId="54" fillId="0" borderId="3" xfId="3" applyNumberFormat="1" applyFont="1" applyFill="1" applyBorder="1" applyAlignment="1" applyProtection="1">
      <alignment horizontal="left" vertical="center"/>
    </xf>
    <xf numFmtId="2" fontId="57" fillId="0" borderId="33" xfId="3" applyNumberFormat="1" applyFont="1" applyFill="1" applyBorder="1" applyAlignment="1" applyProtection="1">
      <alignment horizontal="center" vertical="center"/>
    </xf>
    <xf numFmtId="2" fontId="56" fillId="0" borderId="33" xfId="3" applyNumberFormat="1" applyFont="1" applyFill="1" applyBorder="1" applyAlignment="1" applyProtection="1">
      <alignment horizontal="center" vertical="center"/>
    </xf>
    <xf numFmtId="2" fontId="57" fillId="8" borderId="33" xfId="3" applyNumberFormat="1" applyFont="1" applyFill="1" applyBorder="1" applyAlignment="1" applyProtection="1">
      <alignment horizontal="center" vertical="center"/>
    </xf>
    <xf numFmtId="2" fontId="56" fillId="8" borderId="33" xfId="3" applyNumberFormat="1" applyFont="1" applyFill="1" applyBorder="1" applyAlignment="1" applyProtection="1">
      <alignment horizontal="center" vertical="center"/>
    </xf>
    <xf numFmtId="0" fontId="53" fillId="8" borderId="2" xfId="3" applyFont="1" applyFill="1" applyBorder="1" applyAlignment="1" applyProtection="1">
      <alignment horizontal="left" vertical="center"/>
    </xf>
    <xf numFmtId="2" fontId="54" fillId="3" borderId="41" xfId="3" applyNumberFormat="1" applyFont="1" applyFill="1" applyBorder="1" applyAlignment="1" applyProtection="1">
      <alignment horizontal="left" vertical="center"/>
    </xf>
    <xf numFmtId="2" fontId="57" fillId="3" borderId="33" xfId="3" applyNumberFormat="1" applyFont="1" applyFill="1" applyBorder="1" applyAlignment="1" applyProtection="1">
      <alignment horizontal="center" vertical="center"/>
    </xf>
    <xf numFmtId="2" fontId="56" fillId="3" borderId="33" xfId="3" applyNumberFormat="1" applyFont="1" applyFill="1" applyBorder="1" applyAlignment="1" applyProtection="1">
      <alignment horizontal="center" vertical="center"/>
    </xf>
    <xf numFmtId="2" fontId="57" fillId="0" borderId="39" xfId="0" applyNumberFormat="1" applyFont="1" applyFill="1" applyBorder="1" applyAlignment="1" applyProtection="1">
      <alignment horizontal="center" vertical="center"/>
    </xf>
    <xf numFmtId="0" fontId="53" fillId="2" borderId="1" xfId="0" applyFont="1" applyFill="1" applyBorder="1" applyAlignment="1" applyProtection="1">
      <alignment horizontal="left" vertical="center"/>
    </xf>
    <xf numFmtId="0" fontId="54" fillId="0" borderId="3" xfId="3" applyFont="1" applyFill="1" applyBorder="1" applyAlignment="1" applyProtection="1">
      <alignment horizontal="left" vertical="center"/>
    </xf>
    <xf numFmtId="2" fontId="57" fillId="3" borderId="16" xfId="3" applyNumberFormat="1" applyFont="1" applyFill="1" applyBorder="1" applyAlignment="1" applyProtection="1">
      <alignment horizontal="center" vertical="center"/>
    </xf>
    <xf numFmtId="0" fontId="53" fillId="0" borderId="39" xfId="3" applyFont="1" applyBorder="1"/>
    <xf numFmtId="0" fontId="59" fillId="7" borderId="34" xfId="3" applyFont="1" applyFill="1" applyBorder="1" applyAlignment="1" applyProtection="1">
      <alignment horizontal="left" vertical="center"/>
    </xf>
    <xf numFmtId="2" fontId="53" fillId="3" borderId="1" xfId="3" applyNumberFormat="1" applyFont="1" applyFill="1" applyBorder="1" applyAlignment="1">
      <alignment horizontal="center" vertical="center"/>
    </xf>
    <xf numFmtId="2" fontId="56" fillId="8" borderId="38" xfId="0" applyNumberFormat="1" applyFont="1" applyFill="1" applyBorder="1" applyAlignment="1" applyProtection="1">
      <alignment horizontal="center" vertical="center"/>
    </xf>
    <xf numFmtId="0" fontId="53" fillId="2" borderId="1" xfId="2699" applyFont="1" applyFill="1" applyBorder="1" applyAlignment="1" applyProtection="1">
      <alignment horizontal="left" vertical="center"/>
    </xf>
    <xf numFmtId="2" fontId="54" fillId="3" borderId="1" xfId="2699" applyNumberFormat="1" applyFont="1" applyFill="1" applyBorder="1" applyAlignment="1" applyProtection="1">
      <alignment horizontal="left" vertical="center"/>
    </xf>
    <xf numFmtId="0" fontId="53" fillId="0" borderId="15" xfId="4" applyFont="1" applyBorder="1" applyAlignment="1">
      <alignment horizontal="center" vertical="center"/>
    </xf>
    <xf numFmtId="2" fontId="53" fillId="0" borderId="1" xfId="7" applyNumberFormat="1" applyFont="1" applyFill="1" applyBorder="1" applyAlignment="1">
      <alignment vertical="center"/>
    </xf>
    <xf numFmtId="2" fontId="56" fillId="0" borderId="39" xfId="0" applyNumberFormat="1" applyFont="1" applyFill="1" applyBorder="1" applyAlignment="1" applyProtection="1">
      <alignment horizontal="center" vertical="center"/>
    </xf>
    <xf numFmtId="2" fontId="56" fillId="9" borderId="15" xfId="4" applyNumberFormat="1" applyFont="1" applyFill="1" applyBorder="1" applyAlignment="1" applyProtection="1">
      <alignment horizontal="center" vertical="center"/>
    </xf>
    <xf numFmtId="0" fontId="53" fillId="0" borderId="15" xfId="4" applyFont="1" applyFill="1" applyBorder="1" applyAlignment="1">
      <alignment horizontal="center" vertical="center"/>
    </xf>
    <xf numFmtId="0" fontId="53" fillId="0" borderId="1" xfId="3" applyNumberFormat="1" applyFont="1" applyFill="1" applyBorder="1" applyAlignment="1" applyProtection="1">
      <alignment horizontal="left" vertical="center"/>
    </xf>
    <xf numFmtId="0" fontId="56" fillId="9" borderId="15" xfId="4" applyNumberFormat="1" applyFont="1" applyFill="1" applyBorder="1" applyAlignment="1" applyProtection="1">
      <alignment horizontal="center" vertical="center"/>
    </xf>
    <xf numFmtId="0" fontId="56" fillId="9" borderId="33" xfId="2699" applyNumberFormat="1" applyFont="1" applyFill="1" applyBorder="1" applyAlignment="1" applyProtection="1">
      <alignment horizontal="center" vertical="center"/>
    </xf>
    <xf numFmtId="0" fontId="53" fillId="0" borderId="1" xfId="4" applyFont="1" applyBorder="1" applyAlignment="1">
      <alignment vertical="center"/>
    </xf>
    <xf numFmtId="0" fontId="53" fillId="0" borderId="15" xfId="4" applyFont="1" applyBorder="1" applyAlignment="1">
      <alignment vertical="center"/>
    </xf>
    <xf numFmtId="0" fontId="53" fillId="0" borderId="33" xfId="2699" applyFont="1" applyBorder="1" applyAlignment="1">
      <alignment vertical="center"/>
    </xf>
    <xf numFmtId="0" fontId="53" fillId="2" borderId="1" xfId="3" applyFont="1" applyFill="1" applyBorder="1" applyAlignment="1" applyProtection="1">
      <alignment vertical="center"/>
    </xf>
    <xf numFmtId="0" fontId="53" fillId="0" borderId="1" xfId="3" applyFont="1" applyFill="1" applyBorder="1" applyAlignment="1" applyProtection="1">
      <alignment vertical="center"/>
    </xf>
    <xf numFmtId="0" fontId="53" fillId="0" borderId="33" xfId="0" applyFont="1" applyBorder="1" applyAlignment="1" applyProtection="1">
      <alignment horizontal="center" vertical="center"/>
    </xf>
    <xf numFmtId="0" fontId="53" fillId="0" borderId="33" xfId="2699" applyFont="1" applyBorder="1" applyAlignment="1" applyProtection="1">
      <alignment horizontal="center" vertical="center"/>
    </xf>
    <xf numFmtId="0" fontId="54" fillId="0" borderId="33" xfId="2699" applyFont="1" applyBorder="1" applyAlignment="1" applyProtection="1">
      <alignment horizontal="center" vertical="center"/>
    </xf>
    <xf numFmtId="0" fontId="53" fillId="3" borderId="1" xfId="3" applyFont="1" applyFill="1" applyBorder="1" applyAlignment="1" applyProtection="1">
      <alignment vertical="center"/>
    </xf>
    <xf numFmtId="0" fontId="53" fillId="0" borderId="37" xfId="2699" applyFont="1" applyBorder="1" applyAlignment="1" applyProtection="1">
      <alignment horizontal="center" vertical="center"/>
    </xf>
    <xf numFmtId="0" fontId="53" fillId="2" borderId="35" xfId="2699" applyFont="1" applyFill="1" applyBorder="1" applyAlignment="1" applyProtection="1">
      <alignment horizontal="center" vertical="center"/>
    </xf>
    <xf numFmtId="2" fontId="56" fillId="0" borderId="16" xfId="4" applyNumberFormat="1" applyFont="1" applyFill="1" applyBorder="1" applyAlignment="1" applyProtection="1">
      <alignment horizontal="center" vertical="center"/>
    </xf>
    <xf numFmtId="0" fontId="54" fillId="2" borderId="34" xfId="2699" applyFont="1" applyFill="1" applyBorder="1" applyAlignment="1" applyProtection="1">
      <alignment vertical="center"/>
    </xf>
    <xf numFmtId="0" fontId="53" fillId="0" borderId="34" xfId="2699" applyFont="1" applyFill="1" applyBorder="1" applyAlignment="1" applyProtection="1">
      <alignment vertical="center"/>
    </xf>
    <xf numFmtId="0" fontId="53" fillId="0" borderId="5" xfId="2699" applyFont="1" applyFill="1" applyBorder="1" applyAlignment="1" applyProtection="1">
      <alignment horizontal="left" vertical="center"/>
    </xf>
    <xf numFmtId="0" fontId="54" fillId="0" borderId="3" xfId="2699" applyFont="1" applyFill="1" applyBorder="1" applyAlignment="1" applyProtection="1">
      <alignment vertical="center"/>
    </xf>
    <xf numFmtId="0" fontId="54" fillId="3" borderId="40" xfId="2699" applyFont="1" applyFill="1" applyBorder="1" applyAlignment="1" applyProtection="1">
      <alignment vertical="center"/>
    </xf>
    <xf numFmtId="0" fontId="53" fillId="0" borderId="1" xfId="2699" applyFont="1" applyFill="1" applyBorder="1" applyAlignment="1" applyProtection="1">
      <alignment vertical="center"/>
    </xf>
    <xf numFmtId="0" fontId="53" fillId="0" borderId="5" xfId="2699" applyFont="1" applyFill="1" applyBorder="1" applyAlignment="1" applyProtection="1">
      <alignment vertical="center"/>
    </xf>
    <xf numFmtId="0" fontId="53" fillId="0" borderId="3" xfId="3" applyFont="1" applyFill="1" applyBorder="1" applyAlignment="1" applyProtection="1">
      <alignment horizontal="left" vertical="center"/>
    </xf>
    <xf numFmtId="0" fontId="53" fillId="2" borderId="34" xfId="3" applyFont="1" applyFill="1" applyBorder="1" applyAlignment="1" applyProtection="1">
      <alignment vertical="center"/>
    </xf>
    <xf numFmtId="0" fontId="53" fillId="0" borderId="34" xfId="3" applyFont="1" applyFill="1" applyBorder="1" applyAlignment="1" applyProtection="1">
      <alignment vertical="center"/>
    </xf>
    <xf numFmtId="0" fontId="53" fillId="0" borderId="5" xfId="3" applyFont="1" applyFill="1" applyBorder="1" applyAlignment="1" applyProtection="1">
      <alignment horizontal="left" vertical="center"/>
    </xf>
    <xf numFmtId="0" fontId="54" fillId="0" borderId="33" xfId="3" applyFont="1" applyBorder="1" applyAlignment="1" applyProtection="1">
      <alignment horizontal="center" vertical="center"/>
    </xf>
    <xf numFmtId="0" fontId="53" fillId="0" borderId="33" xfId="3" applyFont="1" applyBorder="1" applyAlignment="1" applyProtection="1">
      <alignment horizontal="center" vertical="center"/>
    </xf>
    <xf numFmtId="0" fontId="53" fillId="0" borderId="3" xfId="3" applyFont="1" applyFill="1" applyBorder="1" applyAlignment="1" applyProtection="1">
      <alignment vertical="center"/>
    </xf>
    <xf numFmtId="0" fontId="53" fillId="3" borderId="40" xfId="3" applyFont="1" applyFill="1" applyBorder="1" applyAlignment="1" applyProtection="1">
      <alignment vertical="center"/>
    </xf>
    <xf numFmtId="0" fontId="53" fillId="0" borderId="5" xfId="3" applyFont="1" applyFill="1" applyBorder="1" applyAlignment="1" applyProtection="1">
      <alignment vertical="center"/>
    </xf>
    <xf numFmtId="2" fontId="57" fillId="0" borderId="16" xfId="3" applyNumberFormat="1" applyFont="1" applyFill="1" applyBorder="1" applyAlignment="1" applyProtection="1">
      <alignment horizontal="center" vertical="center"/>
    </xf>
    <xf numFmtId="2" fontId="56" fillId="0" borderId="16" xfId="3" applyNumberFormat="1" applyFont="1" applyFill="1" applyBorder="1" applyAlignment="1" applyProtection="1">
      <alignment horizontal="center" vertical="center"/>
    </xf>
    <xf numFmtId="0" fontId="54" fillId="2" borderId="34" xfId="0" applyFont="1" applyFill="1" applyBorder="1" applyAlignment="1" applyProtection="1">
      <alignment vertical="center"/>
    </xf>
    <xf numFmtId="0" fontId="53" fillId="0" borderId="34" xfId="0" applyFont="1" applyFill="1" applyBorder="1" applyAlignment="1" applyProtection="1">
      <alignment vertical="center"/>
    </xf>
    <xf numFmtId="0" fontId="53" fillId="0" borderId="5" xfId="0" applyFont="1" applyFill="1" applyBorder="1" applyAlignment="1" applyProtection="1">
      <alignment horizontal="left" vertical="center"/>
    </xf>
    <xf numFmtId="0" fontId="54" fillId="0" borderId="3" xfId="0" applyFont="1" applyFill="1" applyBorder="1" applyAlignment="1" applyProtection="1">
      <alignment vertical="center"/>
    </xf>
    <xf numFmtId="0" fontId="54" fillId="3" borderId="40" xfId="0" applyFont="1" applyFill="1" applyBorder="1" applyAlignment="1" applyProtection="1">
      <alignment vertical="center"/>
    </xf>
    <xf numFmtId="0" fontId="53" fillId="0" borderId="1" xfId="0" applyFont="1" applyFill="1" applyBorder="1" applyAlignment="1" applyProtection="1">
      <alignment vertical="center"/>
    </xf>
    <xf numFmtId="0" fontId="53" fillId="0" borderId="5" xfId="0" applyFont="1" applyFill="1" applyBorder="1" applyAlignment="1" applyProtection="1">
      <alignment vertical="center"/>
    </xf>
    <xf numFmtId="2" fontId="56" fillId="8" borderId="37" xfId="2699" applyNumberFormat="1" applyFont="1" applyFill="1" applyBorder="1" applyAlignment="1" applyProtection="1">
      <alignment horizontal="center" vertical="center"/>
    </xf>
    <xf numFmtId="2" fontId="56" fillId="0" borderId="1" xfId="7" applyNumberFormat="1" applyFont="1" applyFill="1" applyBorder="1" applyAlignment="1">
      <alignment horizontal="center" vertical="center"/>
    </xf>
    <xf numFmtId="2" fontId="56" fillId="0" borderId="15" xfId="7" applyNumberFormat="1" applyFont="1" applyFill="1" applyBorder="1" applyAlignment="1">
      <alignment horizontal="center" vertical="center"/>
    </xf>
    <xf numFmtId="0" fontId="53" fillId="0" borderId="33" xfId="0" applyFont="1" applyBorder="1" applyAlignment="1">
      <alignment vertical="center"/>
    </xf>
    <xf numFmtId="2" fontId="56" fillId="3" borderId="1" xfId="8" applyNumberFormat="1" applyFont="1" applyFill="1" applyBorder="1" applyAlignment="1">
      <alignment horizontal="center" vertical="center"/>
    </xf>
    <xf numFmtId="2" fontId="56" fillId="3" borderId="1" xfId="7" applyNumberFormat="1" applyFont="1" applyFill="1" applyBorder="1" applyAlignment="1">
      <alignment horizontal="center" vertical="center"/>
    </xf>
    <xf numFmtId="2" fontId="56" fillId="3" borderId="15" xfId="7" applyNumberFormat="1" applyFont="1" applyFill="1" applyBorder="1" applyAlignment="1">
      <alignment horizontal="center" vertical="center"/>
    </xf>
    <xf numFmtId="2" fontId="53" fillId="0" borderId="1" xfId="8" applyNumberFormat="1" applyFont="1" applyFill="1" applyBorder="1" applyAlignment="1">
      <alignment vertical="center"/>
    </xf>
    <xf numFmtId="2" fontId="56" fillId="0" borderId="15" xfId="8" applyNumberFormat="1" applyFont="1" applyFill="1" applyBorder="1" applyAlignment="1">
      <alignment horizontal="center" vertical="center"/>
    </xf>
    <xf numFmtId="2" fontId="56" fillId="3" borderId="38" xfId="2699" applyNumberFormat="1" applyFont="1" applyFill="1" applyBorder="1" applyAlignment="1" applyProtection="1">
      <alignment horizontal="center" vertical="center"/>
    </xf>
    <xf numFmtId="2" fontId="54" fillId="0" borderId="3" xfId="7" applyNumberFormat="1" applyFont="1" applyFill="1" applyBorder="1" applyAlignment="1">
      <alignment vertical="center"/>
    </xf>
    <xf numFmtId="0" fontId="53" fillId="57" borderId="17" xfId="4" applyFont="1" applyFill="1" applyBorder="1" applyAlignment="1" applyProtection="1">
      <alignment horizontal="center" vertical="center"/>
    </xf>
    <xf numFmtId="17" fontId="6" fillId="0" borderId="47" xfId="4" applyNumberFormat="1" applyFont="1" applyBorder="1" applyAlignment="1" applyProtection="1">
      <alignment horizontal="center" vertical="center"/>
    </xf>
    <xf numFmtId="0" fontId="2" fillId="0" borderId="0" xfId="3" applyAlignment="1">
      <alignment vertical="center"/>
    </xf>
    <xf numFmtId="2" fontId="56" fillId="0" borderId="16" xfId="2699" applyNumberFormat="1" applyFont="1" applyFill="1" applyBorder="1" applyAlignment="1" applyProtection="1">
      <alignment horizontal="center" vertical="center"/>
    </xf>
    <xf numFmtId="2" fontId="53" fillId="8" borderId="16" xfId="2699" applyNumberFormat="1" applyFont="1" applyFill="1" applyBorder="1" applyAlignment="1" applyProtection="1">
      <alignment horizontal="center" vertical="center"/>
    </xf>
    <xf numFmtId="2" fontId="54" fillId="3" borderId="40" xfId="3" applyNumberFormat="1" applyFont="1" applyFill="1" applyBorder="1" applyAlignment="1" applyProtection="1">
      <alignment horizontal="left" vertical="center"/>
    </xf>
    <xf numFmtId="0" fontId="53" fillId="8" borderId="16" xfId="3" applyFont="1" applyFill="1" applyBorder="1" applyAlignment="1" applyProtection="1">
      <alignment horizontal="left" vertical="center"/>
    </xf>
    <xf numFmtId="2" fontId="56" fillId="8" borderId="1" xfId="3" applyNumberFormat="1" applyFont="1" applyFill="1" applyBorder="1" applyAlignment="1" applyProtection="1">
      <alignment horizontal="center" vertical="center"/>
    </xf>
    <xf numFmtId="2" fontId="54" fillId="0" borderId="39" xfId="3" applyNumberFormat="1" applyFont="1" applyBorder="1" applyAlignment="1" applyProtection="1">
      <alignment horizontal="center" vertical="center"/>
    </xf>
    <xf numFmtId="2" fontId="54" fillId="0" borderId="39" xfId="3" applyNumberFormat="1" applyFont="1" applyFill="1" applyBorder="1" applyAlignment="1" applyProtection="1">
      <alignment horizontal="center" vertical="center"/>
    </xf>
    <xf numFmtId="2" fontId="57" fillId="0" borderId="36" xfId="3" applyNumberFormat="1" applyFont="1" applyFill="1" applyBorder="1" applyAlignment="1" applyProtection="1">
      <alignment horizontal="center" vertical="center"/>
    </xf>
    <xf numFmtId="2" fontId="54" fillId="3" borderId="34" xfId="3" applyNumberFormat="1" applyFont="1" applyFill="1" applyBorder="1" applyAlignment="1" applyProtection="1">
      <alignment horizontal="left" vertical="center"/>
    </xf>
    <xf numFmtId="2" fontId="57" fillId="0" borderId="37" xfId="3" applyNumberFormat="1" applyFont="1" applyFill="1" applyBorder="1" applyAlignment="1" applyProtection="1">
      <alignment horizontal="center" vertical="center"/>
    </xf>
    <xf numFmtId="0" fontId="53" fillId="8" borderId="35" xfId="3" applyFont="1" applyFill="1" applyBorder="1" applyAlignment="1" applyProtection="1">
      <alignment horizontal="left" vertical="center"/>
    </xf>
    <xf numFmtId="2" fontId="57" fillId="2" borderId="1" xfId="3" applyNumberFormat="1" applyFont="1" applyFill="1" applyBorder="1" applyAlignment="1" applyProtection="1">
      <alignment horizontal="center" vertical="center"/>
    </xf>
    <xf numFmtId="2" fontId="57" fillId="0" borderId="1" xfId="3" applyNumberFormat="1" applyFont="1" applyFill="1" applyBorder="1" applyAlignment="1" applyProtection="1">
      <alignment horizontal="center" vertical="center"/>
    </xf>
    <xf numFmtId="2" fontId="57" fillId="8" borderId="1" xfId="3" applyNumberFormat="1" applyFont="1" applyFill="1" applyBorder="1" applyAlignment="1" applyProtection="1">
      <alignment horizontal="center" vertical="center"/>
    </xf>
    <xf numFmtId="2" fontId="57" fillId="3" borderId="1" xfId="3" applyNumberFormat="1" applyFont="1" applyFill="1" applyBorder="1" applyAlignment="1" applyProtection="1">
      <alignment horizontal="center" vertical="center"/>
    </xf>
    <xf numFmtId="0" fontId="53" fillId="0" borderId="48" xfId="3" applyFont="1" applyBorder="1"/>
    <xf numFmtId="2" fontId="59" fillId="7" borderId="1" xfId="3" applyNumberFormat="1" applyFont="1" applyFill="1" applyBorder="1" applyAlignment="1" applyProtection="1">
      <alignment horizontal="left" vertical="center"/>
    </xf>
    <xf numFmtId="2" fontId="54" fillId="8" borderId="33" xfId="3" applyNumberFormat="1" applyFont="1" applyFill="1" applyBorder="1" applyAlignment="1" applyProtection="1">
      <alignment horizontal="center" vertical="center"/>
    </xf>
    <xf numFmtId="1" fontId="53" fillId="8" borderId="35" xfId="3" applyNumberFormat="1" applyFont="1" applyFill="1" applyBorder="1" applyAlignment="1">
      <alignment vertical="center"/>
    </xf>
    <xf numFmtId="2" fontId="53" fillId="0" borderId="39" xfId="3" applyNumberFormat="1" applyFont="1" applyBorder="1" applyAlignment="1" applyProtection="1">
      <alignment horizontal="center" vertical="center"/>
    </xf>
    <xf numFmtId="2" fontId="57" fillId="0" borderId="39" xfId="3" applyNumberFormat="1" applyFont="1" applyFill="1" applyBorder="1" applyAlignment="1" applyProtection="1">
      <alignment horizontal="center" vertical="center"/>
    </xf>
    <xf numFmtId="2" fontId="54" fillId="3" borderId="1" xfId="3" applyNumberFormat="1" applyFont="1" applyFill="1" applyBorder="1" applyAlignment="1" applyProtection="1">
      <alignment horizontal="left" vertical="center"/>
    </xf>
    <xf numFmtId="0" fontId="53" fillId="0" borderId="39" xfId="3" applyFont="1" applyFill="1" applyBorder="1" applyAlignment="1">
      <alignment horizontal="center" vertical="center"/>
    </xf>
    <xf numFmtId="0" fontId="53" fillId="0" borderId="33" xfId="3" applyFont="1" applyBorder="1" applyAlignment="1">
      <alignment vertical="center"/>
    </xf>
    <xf numFmtId="0" fontId="54" fillId="2" borderId="34" xfId="3" applyFont="1" applyFill="1" applyBorder="1" applyAlignment="1" applyProtection="1">
      <alignment vertical="center"/>
    </xf>
    <xf numFmtId="0" fontId="54" fillId="0" borderId="5" xfId="3" applyFont="1" applyFill="1" applyBorder="1" applyAlignment="1" applyProtection="1">
      <alignment vertical="center"/>
    </xf>
    <xf numFmtId="0" fontId="54" fillId="3" borderId="6" xfId="3" applyFont="1" applyFill="1" applyBorder="1" applyAlignment="1" applyProtection="1">
      <alignment vertical="center"/>
    </xf>
    <xf numFmtId="0" fontId="53" fillId="2" borderId="35" xfId="3" applyFont="1" applyFill="1" applyBorder="1" applyAlignment="1" applyProtection="1">
      <alignment horizontal="center" vertical="center"/>
    </xf>
    <xf numFmtId="0" fontId="53" fillId="0" borderId="37" xfId="3" applyFont="1" applyBorder="1" applyAlignment="1" applyProtection="1">
      <alignment horizontal="center" vertical="center"/>
    </xf>
    <xf numFmtId="0" fontId="53" fillId="2" borderId="34" xfId="0" applyFont="1" applyFill="1" applyBorder="1" applyAlignment="1" applyProtection="1">
      <alignment vertical="center"/>
    </xf>
    <xf numFmtId="0" fontId="53" fillId="0" borderId="3" xfId="0" applyFont="1" applyFill="1" applyBorder="1" applyAlignment="1" applyProtection="1">
      <alignment vertical="center"/>
    </xf>
    <xf numFmtId="0" fontId="53" fillId="3" borderId="40" xfId="0" applyFont="1" applyFill="1" applyBorder="1" applyAlignment="1" applyProtection="1">
      <alignment vertical="center"/>
    </xf>
    <xf numFmtId="0" fontId="53" fillId="0" borderId="3" xfId="0" applyFont="1" applyFill="1" applyBorder="1" applyAlignment="1" applyProtection="1">
      <alignment horizontal="left" vertical="center"/>
    </xf>
    <xf numFmtId="0" fontId="56" fillId="9" borderId="33" xfId="3" applyNumberFormat="1" applyFont="1" applyFill="1" applyBorder="1" applyAlignment="1" applyProtection="1">
      <alignment horizontal="center" vertical="center"/>
    </xf>
    <xf numFmtId="2" fontId="56" fillId="0" borderId="39" xfId="3" applyNumberFormat="1" applyFont="1" applyFill="1" applyBorder="1" applyAlignment="1" applyProtection="1">
      <alignment horizontal="center" vertical="center"/>
    </xf>
    <xf numFmtId="2" fontId="56" fillId="8" borderId="38" xfId="3" applyNumberFormat="1" applyFont="1" applyFill="1" applyBorder="1" applyAlignment="1" applyProtection="1">
      <alignment horizontal="center" vertical="center"/>
    </xf>
    <xf numFmtId="2" fontId="53" fillId="8" borderId="33" xfId="3" applyNumberFormat="1" applyFont="1" applyFill="1" applyBorder="1" applyAlignment="1" applyProtection="1">
      <alignment horizontal="center" vertical="center"/>
    </xf>
    <xf numFmtId="2" fontId="56" fillId="0" borderId="37" xfId="3" applyNumberFormat="1" applyFont="1" applyFill="1" applyBorder="1" applyAlignment="1" applyProtection="1">
      <alignment horizontal="center" vertical="center"/>
    </xf>
    <xf numFmtId="2" fontId="5" fillId="8" borderId="1" xfId="3" applyNumberFormat="1" applyFont="1" applyFill="1" applyBorder="1" applyAlignment="1" applyProtection="1">
      <alignment horizontal="center" vertical="center"/>
    </xf>
    <xf numFmtId="2" fontId="56" fillId="2" borderId="1" xfId="3" applyNumberFormat="1" applyFont="1" applyFill="1" applyBorder="1" applyAlignment="1" applyProtection="1">
      <alignment horizontal="center" vertical="center"/>
    </xf>
    <xf numFmtId="2" fontId="56" fillId="0" borderId="1" xfId="3" applyNumberFormat="1" applyFont="1" applyFill="1" applyBorder="1" applyAlignment="1" applyProtection="1">
      <alignment horizontal="center" vertical="center"/>
    </xf>
    <xf numFmtId="2" fontId="56" fillId="3" borderId="1" xfId="3" applyNumberFormat="1" applyFont="1" applyFill="1" applyBorder="1" applyAlignment="1" applyProtection="1">
      <alignment horizontal="center" vertical="center"/>
    </xf>
    <xf numFmtId="2" fontId="53" fillId="0" borderId="39" xfId="3" applyNumberFormat="1" applyFont="1" applyFill="1" applyBorder="1" applyAlignment="1" applyProtection="1">
      <alignment horizontal="center" vertical="center"/>
    </xf>
    <xf numFmtId="2" fontId="56" fillId="0" borderId="36" xfId="3" applyNumberFormat="1" applyFont="1" applyFill="1" applyBorder="1" applyAlignment="1" applyProtection="1">
      <alignment horizontal="center" vertical="center"/>
    </xf>
    <xf numFmtId="2" fontId="5" fillId="2" borderId="15" xfId="3" applyNumberFormat="1" applyFont="1" applyFill="1" applyBorder="1" applyAlignment="1" applyProtection="1">
      <alignment horizontal="center" vertical="center"/>
    </xf>
    <xf numFmtId="2" fontId="5" fillId="8" borderId="15" xfId="3" applyNumberFormat="1" applyFont="1" applyFill="1" applyBorder="1" applyAlignment="1" applyProtection="1">
      <alignment horizontal="center" vertical="center"/>
    </xf>
    <xf numFmtId="2" fontId="5" fillId="3" borderId="15" xfId="3" applyNumberFormat="1" applyFont="1" applyFill="1" applyBorder="1" applyAlignment="1" applyProtection="1">
      <alignment horizontal="center" vertical="center"/>
    </xf>
    <xf numFmtId="2" fontId="56" fillId="2" borderId="16" xfId="3" applyNumberFormat="1" applyFont="1" applyFill="1" applyBorder="1" applyAlignment="1" applyProtection="1">
      <alignment horizontal="center" vertical="center"/>
    </xf>
    <xf numFmtId="2" fontId="56" fillId="8" borderId="16" xfId="3" applyNumberFormat="1" applyFont="1" applyFill="1" applyBorder="1" applyAlignment="1" applyProtection="1">
      <alignment horizontal="center" vertical="center"/>
    </xf>
    <xf numFmtId="2" fontId="56" fillId="3" borderId="16" xfId="3" applyNumberFormat="1" applyFont="1" applyFill="1" applyBorder="1" applyAlignment="1" applyProtection="1">
      <alignment horizontal="center" vertical="center"/>
    </xf>
    <xf numFmtId="2" fontId="56" fillId="2" borderId="15" xfId="3" applyNumberFormat="1" applyFont="1" applyFill="1" applyBorder="1" applyAlignment="1" applyProtection="1">
      <alignment horizontal="center" vertical="center"/>
    </xf>
    <xf numFmtId="2" fontId="56" fillId="8" borderId="15" xfId="3" applyNumberFormat="1" applyFont="1" applyFill="1" applyBorder="1" applyAlignment="1" applyProtection="1">
      <alignment horizontal="center" vertical="center"/>
    </xf>
    <xf numFmtId="2" fontId="53" fillId="8" borderId="16" xfId="3" applyNumberFormat="1" applyFont="1" applyFill="1" applyBorder="1" applyAlignment="1" applyProtection="1">
      <alignment horizontal="center" vertical="center"/>
    </xf>
    <xf numFmtId="2" fontId="57" fillId="2" borderId="16" xfId="3" applyNumberFormat="1" applyFont="1" applyFill="1" applyBorder="1" applyAlignment="1" applyProtection="1">
      <alignment horizontal="center" vertical="center"/>
    </xf>
    <xf numFmtId="2" fontId="54" fillId="8" borderId="16" xfId="3" applyNumberFormat="1" applyFont="1" applyFill="1" applyBorder="1" applyAlignment="1" applyProtection="1">
      <alignment horizontal="center" vertical="center"/>
    </xf>
    <xf numFmtId="0" fontId="53" fillId="0" borderId="0" xfId="3" applyFont="1" applyFill="1" applyBorder="1" applyAlignment="1">
      <alignment horizontal="center" vertical="center"/>
    </xf>
    <xf numFmtId="0" fontId="56" fillId="9" borderId="16" xfId="3" applyNumberFormat="1" applyFont="1" applyFill="1" applyBorder="1" applyAlignment="1" applyProtection="1">
      <alignment horizontal="center" vertical="center"/>
    </xf>
    <xf numFmtId="0" fontId="54" fillId="0" borderId="0" xfId="0" applyFont="1" applyFill="1" applyBorder="1" applyAlignment="1" applyProtection="1">
      <alignment horizontal="left" vertical="center"/>
    </xf>
    <xf numFmtId="0" fontId="54" fillId="0" borderId="15" xfId="3" applyFont="1" applyFill="1" applyBorder="1" applyAlignment="1" applyProtection="1">
      <alignment horizontal="left" vertical="center"/>
    </xf>
    <xf numFmtId="2" fontId="56" fillId="0" borderId="35" xfId="3" applyNumberFormat="1" applyFont="1" applyFill="1" applyBorder="1" applyAlignment="1" applyProtection="1">
      <alignment horizontal="center" vertical="center"/>
    </xf>
    <xf numFmtId="2" fontId="60" fillId="59" borderId="49" xfId="3" applyNumberFormat="1" applyFont="1" applyFill="1" applyBorder="1" applyAlignment="1" applyProtection="1">
      <alignment horizontal="left" vertical="center"/>
    </xf>
    <xf numFmtId="2" fontId="54" fillId="0" borderId="43" xfId="3" applyNumberFormat="1" applyFont="1" applyFill="1" applyBorder="1" applyAlignment="1" applyProtection="1">
      <alignment horizontal="center" vertical="center"/>
    </xf>
    <xf numFmtId="2" fontId="60" fillId="59" borderId="50" xfId="3" applyNumberFormat="1" applyFont="1" applyFill="1" applyBorder="1" applyAlignment="1" applyProtection="1">
      <alignment horizontal="left" vertical="center"/>
    </xf>
    <xf numFmtId="2" fontId="54" fillId="8" borderId="36" xfId="3" applyNumberFormat="1" applyFont="1" applyFill="1" applyBorder="1" applyAlignment="1" applyProtection="1">
      <alignment horizontal="center" vertical="center"/>
    </xf>
    <xf numFmtId="2" fontId="54" fillId="0" borderId="50" xfId="3" applyNumberFormat="1" applyFont="1" applyFill="1" applyBorder="1" applyAlignment="1" applyProtection="1">
      <alignment horizontal="left" vertical="center"/>
    </xf>
    <xf numFmtId="1" fontId="53" fillId="60" borderId="1" xfId="3" applyNumberFormat="1" applyFont="1" applyFill="1" applyBorder="1" applyAlignment="1">
      <alignment vertical="center"/>
    </xf>
    <xf numFmtId="0" fontId="57" fillId="9" borderId="33" xfId="3" applyNumberFormat="1" applyFont="1" applyFill="1" applyBorder="1" applyAlignment="1" applyProtection="1">
      <alignment horizontal="center" vertical="center"/>
    </xf>
    <xf numFmtId="0" fontId="54" fillId="0" borderId="37" xfId="3" applyFont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0" fontId="59" fillId="7" borderId="34" xfId="2699" applyFont="1" applyFill="1" applyBorder="1" applyAlignment="1" applyProtection="1">
      <alignment horizontal="center" vertical="center"/>
    </xf>
    <xf numFmtId="0" fontId="54" fillId="0" borderId="3" xfId="2699" applyFont="1" applyFill="1" applyBorder="1" applyAlignment="1" applyProtection="1">
      <alignment horizontal="center" vertical="center"/>
    </xf>
    <xf numFmtId="2" fontId="53" fillId="2" borderId="1" xfId="2699" applyNumberFormat="1" applyFont="1" applyFill="1" applyBorder="1" applyAlignment="1" applyProtection="1">
      <alignment horizontal="center" vertical="center"/>
    </xf>
    <xf numFmtId="2" fontId="54" fillId="0" borderId="3" xfId="2699" applyNumberFormat="1" applyFont="1" applyFill="1" applyBorder="1" applyAlignment="1" applyProtection="1">
      <alignment horizontal="center" vertical="center"/>
    </xf>
    <xf numFmtId="0" fontId="53" fillId="8" borderId="1" xfId="2699" applyFont="1" applyFill="1" applyBorder="1" applyAlignment="1" applyProtection="1">
      <alignment horizontal="center" vertical="center"/>
    </xf>
    <xf numFmtId="0" fontId="53" fillId="8" borderId="35" xfId="2699" applyFont="1" applyFill="1" applyBorder="1" applyAlignment="1" applyProtection="1">
      <alignment horizontal="center" vertical="center"/>
    </xf>
    <xf numFmtId="2" fontId="54" fillId="3" borderId="34" xfId="2699" applyNumberFormat="1" applyFont="1" applyFill="1" applyBorder="1" applyAlignment="1" applyProtection="1">
      <alignment horizontal="center" vertical="center"/>
    </xf>
    <xf numFmtId="0" fontId="53" fillId="0" borderId="15" xfId="4" applyFont="1" applyBorder="1" applyAlignment="1">
      <alignment horizontal="center"/>
    </xf>
    <xf numFmtId="0" fontId="53" fillId="0" borderId="0" xfId="2699" applyFont="1" applyAlignment="1">
      <alignment horizontal="center"/>
    </xf>
    <xf numFmtId="0" fontId="53" fillId="0" borderId="1" xfId="4" applyFont="1" applyBorder="1" applyAlignment="1">
      <alignment horizontal="center"/>
    </xf>
    <xf numFmtId="0" fontId="53" fillId="0" borderId="48" xfId="3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4" fillId="0" borderId="1" xfId="2699" applyFont="1" applyFill="1" applyBorder="1" applyAlignment="1" applyProtection="1">
      <alignment horizontal="center" vertical="center"/>
    </xf>
    <xf numFmtId="0" fontId="53" fillId="0" borderId="15" xfId="0" applyFont="1" applyFill="1" applyBorder="1" applyAlignment="1" applyProtection="1">
      <alignment horizontal="center" vertical="center"/>
    </xf>
    <xf numFmtId="0" fontId="53" fillId="0" borderId="15" xfId="6" applyFont="1" applyBorder="1" applyAlignment="1">
      <alignment horizontal="center"/>
    </xf>
    <xf numFmtId="0" fontId="54" fillId="0" borderId="3" xfId="0" applyFont="1" applyFill="1" applyBorder="1" applyAlignment="1" applyProtection="1">
      <alignment horizontal="center" vertical="center"/>
    </xf>
    <xf numFmtId="0" fontId="54" fillId="0" borderId="1" xfId="0" applyFont="1" applyFill="1" applyBorder="1" applyAlignment="1" applyProtection="1">
      <alignment horizontal="center" vertical="center"/>
    </xf>
    <xf numFmtId="0" fontId="53" fillId="0" borderId="1" xfId="3" applyFont="1" applyFill="1" applyBorder="1" applyAlignment="1" applyProtection="1">
      <alignment horizontal="center" vertical="center"/>
    </xf>
    <xf numFmtId="0" fontId="54" fillId="0" borderId="3" xfId="3" applyFont="1" applyFill="1" applyBorder="1" applyAlignment="1" applyProtection="1">
      <alignment horizontal="center" vertical="center"/>
    </xf>
    <xf numFmtId="0" fontId="53" fillId="0" borderId="39" xfId="3" applyFont="1" applyBorder="1" applyAlignment="1">
      <alignment horizontal="center"/>
    </xf>
    <xf numFmtId="0" fontId="53" fillId="0" borderId="33" xfId="3" applyFont="1" applyBorder="1" applyAlignment="1">
      <alignment horizontal="center" vertical="center"/>
    </xf>
    <xf numFmtId="0" fontId="53" fillId="0" borderId="16" xfId="3" applyFont="1" applyBorder="1" applyAlignment="1">
      <alignment horizontal="center" vertical="center"/>
    </xf>
    <xf numFmtId="0" fontId="53" fillId="2" borderId="34" xfId="0" applyFont="1" applyFill="1" applyBorder="1" applyAlignment="1" applyProtection="1">
      <alignment horizontal="center" vertical="center"/>
    </xf>
    <xf numFmtId="0" fontId="53" fillId="0" borderId="34" xfId="0" applyFont="1" applyFill="1" applyBorder="1" applyAlignment="1" applyProtection="1">
      <alignment horizontal="center" vertical="center"/>
    </xf>
    <xf numFmtId="0" fontId="53" fillId="0" borderId="5" xfId="0" applyFont="1" applyFill="1" applyBorder="1" applyAlignment="1" applyProtection="1">
      <alignment horizontal="center" vertical="center"/>
    </xf>
    <xf numFmtId="0" fontId="53" fillId="0" borderId="3" xfId="0" applyFont="1" applyFill="1" applyBorder="1" applyAlignment="1" applyProtection="1">
      <alignment horizontal="center" vertical="center"/>
    </xf>
    <xf numFmtId="0" fontId="53" fillId="3" borderId="40" xfId="0" applyFont="1" applyFill="1" applyBorder="1" applyAlignment="1" applyProtection="1">
      <alignment horizontal="center" vertical="center"/>
    </xf>
    <xf numFmtId="0" fontId="53" fillId="0" borderId="1" xfId="0" applyFont="1" applyFill="1" applyBorder="1" applyAlignment="1" applyProtection="1">
      <alignment horizontal="center" vertical="center"/>
    </xf>
    <xf numFmtId="0" fontId="54" fillId="0" borderId="0" xfId="0" applyFont="1" applyFill="1" applyBorder="1" applyAlignment="1" applyProtection="1">
      <alignment horizontal="center" vertical="center"/>
    </xf>
    <xf numFmtId="0" fontId="53" fillId="0" borderId="33" xfId="2699" applyFont="1" applyBorder="1" applyAlignment="1">
      <alignment horizontal="center" vertical="center"/>
    </xf>
    <xf numFmtId="0" fontId="53" fillId="0" borderId="33" xfId="0" applyFont="1" applyBorder="1" applyAlignment="1">
      <alignment horizontal="center" vertical="center"/>
    </xf>
    <xf numFmtId="2" fontId="53" fillId="0" borderId="1" xfId="7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3" fillId="0" borderId="1" xfId="8" applyNumberFormat="1" applyFont="1" applyFill="1" applyBorder="1" applyAlignment="1">
      <alignment horizontal="center" vertical="center"/>
    </xf>
    <xf numFmtId="0" fontId="2" fillId="0" borderId="0" xfId="4" applyAlignment="1">
      <alignment horizontal="center" vertical="center"/>
    </xf>
    <xf numFmtId="0" fontId="59" fillId="7" borderId="34" xfId="3" applyFont="1" applyFill="1" applyBorder="1" applyAlignment="1" applyProtection="1">
      <alignment horizontal="center" vertical="center"/>
    </xf>
    <xf numFmtId="0" fontId="54" fillId="0" borderId="1" xfId="3" applyFont="1" applyFill="1" applyBorder="1" applyAlignment="1" applyProtection="1">
      <alignment horizontal="center" vertical="center"/>
    </xf>
    <xf numFmtId="2" fontId="53" fillId="2" borderId="1" xfId="3" applyNumberFormat="1" applyFont="1" applyFill="1" applyBorder="1" applyAlignment="1" applyProtection="1">
      <alignment horizontal="center" vertical="center"/>
    </xf>
    <xf numFmtId="2" fontId="54" fillId="0" borderId="3" xfId="3" applyNumberFormat="1" applyFont="1" applyFill="1" applyBorder="1" applyAlignment="1" applyProtection="1">
      <alignment horizontal="center" vertical="center"/>
    </xf>
    <xf numFmtId="0" fontId="53" fillId="8" borderId="1" xfId="3" applyFont="1" applyFill="1" applyBorder="1" applyAlignment="1" applyProtection="1">
      <alignment horizontal="center" vertical="center"/>
    </xf>
    <xf numFmtId="2" fontId="54" fillId="3" borderId="1" xfId="3" applyNumberFormat="1" applyFont="1" applyFill="1" applyBorder="1" applyAlignment="1" applyProtection="1">
      <alignment horizontal="center" vertical="center"/>
    </xf>
    <xf numFmtId="2" fontId="53" fillId="8" borderId="36" xfId="3" applyNumberFormat="1" applyFont="1" applyFill="1" applyBorder="1" applyAlignment="1" applyProtection="1">
      <alignment horizontal="center" vertical="center"/>
    </xf>
    <xf numFmtId="2" fontId="53" fillId="0" borderId="43" xfId="3" applyNumberFormat="1" applyFont="1" applyFill="1" applyBorder="1" applyAlignment="1" applyProtection="1">
      <alignment horizontal="center" vertical="center"/>
    </xf>
    <xf numFmtId="2" fontId="53" fillId="0" borderId="3" xfId="0" applyNumberFormat="1" applyFont="1" applyFill="1" applyBorder="1" applyAlignment="1" applyProtection="1">
      <alignment horizontal="left" vertical="center"/>
    </xf>
    <xf numFmtId="0" fontId="0" fillId="0" borderId="0" xfId="0" applyFont="1" applyAlignment="1">
      <alignment vertical="center"/>
    </xf>
    <xf numFmtId="0" fontId="53" fillId="0" borderId="1" xfId="2699" applyFont="1" applyFill="1" applyBorder="1" applyAlignment="1" applyProtection="1">
      <alignment horizontal="left" vertical="center"/>
    </xf>
    <xf numFmtId="2" fontId="53" fillId="0" borderId="3" xfId="2699" applyNumberFormat="1" applyFont="1" applyFill="1" applyBorder="1" applyAlignment="1" applyProtection="1">
      <alignment horizontal="left" vertical="center"/>
    </xf>
    <xf numFmtId="2" fontId="53" fillId="3" borderId="34" xfId="2699" applyNumberFormat="1" applyFont="1" applyFill="1" applyBorder="1" applyAlignment="1" applyProtection="1">
      <alignment horizontal="left" vertical="center"/>
    </xf>
    <xf numFmtId="0" fontId="58" fillId="7" borderId="34" xfId="2699" applyFont="1" applyFill="1" applyBorder="1" applyAlignment="1" applyProtection="1">
      <alignment horizontal="left" vertical="center"/>
    </xf>
    <xf numFmtId="2" fontId="56" fillId="3" borderId="37" xfId="3" applyNumberFormat="1" applyFont="1" applyFill="1" applyBorder="1" applyAlignment="1" applyProtection="1">
      <alignment horizontal="center" vertical="center"/>
    </xf>
    <xf numFmtId="0" fontId="53" fillId="57" borderId="17" xfId="4" applyFont="1" applyFill="1" applyBorder="1" applyAlignment="1" applyProtection="1">
      <alignment horizontal="center" vertical="center"/>
    </xf>
    <xf numFmtId="0" fontId="53" fillId="0" borderId="39" xfId="3" applyFont="1" applyBorder="1" applyAlignment="1" applyProtection="1">
      <alignment horizontal="center" vertical="center"/>
    </xf>
    <xf numFmtId="0" fontId="53" fillId="0" borderId="39" xfId="3" applyFont="1" applyFill="1" applyBorder="1" applyAlignment="1" applyProtection="1">
      <alignment horizontal="center" vertical="center"/>
    </xf>
    <xf numFmtId="0" fontId="2" fillId="0" borderId="0" xfId="3" applyFont="1"/>
    <xf numFmtId="0" fontId="2" fillId="0" borderId="0" xfId="3" applyFont="1" applyAlignment="1">
      <alignment vertical="center"/>
    </xf>
    <xf numFmtId="0" fontId="0" fillId="0" borderId="0" xfId="0" applyFont="1" applyAlignment="1">
      <alignment horizontal="center"/>
    </xf>
    <xf numFmtId="2" fontId="56" fillId="2" borderId="0" xfId="4" applyNumberFormat="1" applyFont="1" applyFill="1" applyBorder="1" applyAlignment="1" applyProtection="1">
      <alignment horizontal="left" vertical="center"/>
    </xf>
    <xf numFmtId="2" fontId="53" fillId="8" borderId="1" xfId="2699" applyNumberFormat="1" applyFont="1" applyFill="1" applyBorder="1" applyAlignment="1">
      <alignment horizontal="center" vertical="center"/>
    </xf>
    <xf numFmtId="2" fontId="53" fillId="8" borderId="35" xfId="2699" applyNumberFormat="1" applyFont="1" applyFill="1" applyBorder="1" applyAlignment="1">
      <alignment horizontal="center" vertical="center"/>
    </xf>
    <xf numFmtId="2" fontId="53" fillId="2" borderId="1" xfId="2699" applyNumberFormat="1" applyFont="1" applyFill="1" applyBorder="1" applyAlignment="1">
      <alignment horizontal="center" vertical="center"/>
    </xf>
    <xf numFmtId="0" fontId="52" fillId="57" borderId="0" xfId="0" applyFont="1" applyFill="1"/>
    <xf numFmtId="171" fontId="52" fillId="57" borderId="0" xfId="0" applyNumberFormat="1" applyFont="1" applyFill="1"/>
    <xf numFmtId="0" fontId="52" fillId="57" borderId="0" xfId="0" applyFont="1" applyFill="1" applyAlignment="1">
      <alignment horizontal="center"/>
    </xf>
    <xf numFmtId="2" fontId="56" fillId="0" borderId="51" xfId="3" applyNumberFormat="1" applyFont="1" applyFill="1" applyBorder="1" applyAlignment="1" applyProtection="1">
      <alignment horizontal="center" vertical="center"/>
    </xf>
    <xf numFmtId="2" fontId="57" fillId="8" borderId="16" xfId="3" applyNumberFormat="1" applyFont="1" applyFill="1" applyBorder="1" applyAlignment="1" applyProtection="1">
      <alignment horizontal="center" vertical="center"/>
    </xf>
    <xf numFmtId="2" fontId="56" fillId="8" borderId="16" xfId="4" applyNumberFormat="1" applyFont="1" applyFill="1" applyBorder="1" applyAlignment="1" applyProtection="1">
      <alignment horizontal="center" vertical="center"/>
    </xf>
    <xf numFmtId="2" fontId="56" fillId="0" borderId="0" xfId="3" applyNumberFormat="1" applyFont="1" applyFill="1" applyBorder="1" applyAlignment="1" applyProtection="1">
      <alignment horizontal="center" vertical="center"/>
    </xf>
    <xf numFmtId="2" fontId="53" fillId="3" borderId="15" xfId="3" applyNumberFormat="1" applyFont="1" applyFill="1" applyBorder="1" applyAlignment="1">
      <alignment horizontal="center" vertical="center"/>
    </xf>
    <xf numFmtId="0" fontId="57" fillId="9" borderId="16" xfId="3" applyNumberFormat="1" applyFont="1" applyFill="1" applyBorder="1" applyAlignment="1" applyProtection="1">
      <alignment horizontal="center" vertical="center"/>
    </xf>
    <xf numFmtId="0" fontId="53" fillId="0" borderId="16" xfId="3" applyFont="1" applyBorder="1" applyAlignment="1">
      <alignment vertical="center"/>
    </xf>
    <xf numFmtId="165" fontId="0" fillId="0" borderId="0" xfId="3098" applyNumberFormat="1" applyFont="1"/>
    <xf numFmtId="43" fontId="0" fillId="0" borderId="0" xfId="3100" applyFont="1"/>
    <xf numFmtId="43" fontId="2" fillId="0" borderId="0" xfId="3100" applyFont="1"/>
    <xf numFmtId="43" fontId="2" fillId="0" borderId="0" xfId="3100" applyFont="1" applyAlignment="1">
      <alignment vertical="center"/>
    </xf>
    <xf numFmtId="43" fontId="0" fillId="0" borderId="0" xfId="3100" applyFont="1" applyAlignment="1">
      <alignment horizontal="center"/>
    </xf>
    <xf numFmtId="43" fontId="0" fillId="0" borderId="0" xfId="0" applyNumberFormat="1"/>
    <xf numFmtId="9" fontId="0" fillId="0" borderId="0" xfId="3098" applyFont="1"/>
    <xf numFmtId="10" fontId="0" fillId="0" borderId="0" xfId="0" applyNumberFormat="1"/>
    <xf numFmtId="43" fontId="0" fillId="0" borderId="0" xfId="3100" applyNumberFormat="1" applyFont="1"/>
    <xf numFmtId="2" fontId="53" fillId="8" borderId="1" xfId="3" applyNumberFormat="1" applyFont="1" applyFill="1" applyBorder="1" applyAlignment="1" applyProtection="1">
      <alignment horizontal="center" vertical="center"/>
    </xf>
    <xf numFmtId="9" fontId="2" fillId="0" borderId="0" xfId="3098" applyFont="1"/>
    <xf numFmtId="10" fontId="2" fillId="0" borderId="0" xfId="3098" applyNumberFormat="1" applyFont="1"/>
    <xf numFmtId="10" fontId="2" fillId="0" borderId="0" xfId="3" applyNumberFormat="1"/>
    <xf numFmtId="0" fontId="62" fillId="0" borderId="51" xfId="0" applyFont="1" applyBorder="1"/>
    <xf numFmtId="0" fontId="62" fillId="0" borderId="0" xfId="0" applyFont="1" applyBorder="1"/>
    <xf numFmtId="0" fontId="52" fillId="0" borderId="1" xfId="0" applyFont="1" applyBorder="1" applyAlignment="1">
      <alignment horizontal="center"/>
    </xf>
    <xf numFmtId="0" fontId="52" fillId="0" borderId="4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52" fillId="0" borderId="1" xfId="0" applyFont="1" applyFill="1" applyBorder="1" applyAlignment="1">
      <alignment horizontal="center"/>
    </xf>
    <xf numFmtId="0" fontId="52" fillId="0" borderId="1" xfId="0" applyFont="1" applyFill="1" applyBorder="1" applyAlignment="1">
      <alignment horizontal="center" wrapText="1"/>
    </xf>
    <xf numFmtId="167" fontId="52" fillId="0" borderId="1" xfId="3101" applyNumberFormat="1" applyFont="1" applyFill="1" applyBorder="1" applyAlignment="1">
      <alignment horizontal="center"/>
    </xf>
    <xf numFmtId="0" fontId="52" fillId="0" borderId="1" xfId="0" applyFont="1" applyBorder="1"/>
    <xf numFmtId="0" fontId="63" fillId="0" borderId="1" xfId="2742" applyFont="1" applyBorder="1" applyAlignment="1">
      <alignment vertical="center"/>
    </xf>
    <xf numFmtId="4" fontId="0" fillId="0" borderId="1" xfId="0" applyNumberFormat="1" applyBorder="1"/>
    <xf numFmtId="172" fontId="0" fillId="0" borderId="1" xfId="3101" applyNumberFormat="1" applyFont="1" applyBorder="1"/>
    <xf numFmtId="167" fontId="0" fillId="0" borderId="1" xfId="3101" applyNumberFormat="1" applyFont="1" applyBorder="1"/>
    <xf numFmtId="3" fontId="0" fillId="0" borderId="1" xfId="0" applyNumberFormat="1" applyBorder="1"/>
    <xf numFmtId="0" fontId="0" fillId="0" borderId="1" xfId="0" applyFill="1" applyBorder="1"/>
    <xf numFmtId="172" fontId="5" fillId="0" borderId="1" xfId="3101" applyNumberFormat="1" applyFont="1" applyBorder="1"/>
    <xf numFmtId="167" fontId="5" fillId="0" borderId="1" xfId="3101" applyNumberFormat="1" applyFont="1" applyBorder="1"/>
    <xf numFmtId="0" fontId="0" fillId="0" borderId="1" xfId="0" applyFont="1" applyBorder="1"/>
    <xf numFmtId="0" fontId="0" fillId="0" borderId="1" xfId="0" applyNumberFormat="1" applyBorder="1"/>
    <xf numFmtId="173" fontId="52" fillId="0" borderId="1" xfId="3101" applyNumberFormat="1" applyFont="1" applyBorder="1"/>
    <xf numFmtId="172" fontId="52" fillId="0" borderId="1" xfId="3101" applyNumberFormat="1" applyFont="1" applyBorder="1"/>
    <xf numFmtId="173" fontId="0" fillId="0" borderId="0" xfId="3101" applyNumberFormat="1" applyFont="1"/>
    <xf numFmtId="173" fontId="0" fillId="0" borderId="0" xfId="0" applyNumberFormat="1"/>
    <xf numFmtId="4" fontId="0" fillId="0" borderId="0" xfId="0" applyNumberFormat="1"/>
    <xf numFmtId="0" fontId="53" fillId="57" borderId="17" xfId="4" applyFont="1" applyFill="1" applyBorder="1" applyAlignment="1" applyProtection="1">
      <alignment horizontal="center" vertical="center"/>
    </xf>
    <xf numFmtId="2" fontId="54" fillId="0" borderId="35" xfId="3" applyNumberFormat="1" applyFont="1" applyFill="1" applyBorder="1" applyAlignment="1" applyProtection="1">
      <alignment horizontal="left" vertical="center"/>
    </xf>
    <xf numFmtId="2" fontId="56" fillId="8" borderId="1" xfId="3" applyNumberFormat="1" applyFont="1" applyFill="1" applyBorder="1" applyAlignment="1" applyProtection="1">
      <alignment horizontal="left" vertical="center"/>
    </xf>
    <xf numFmtId="2" fontId="56" fillId="2" borderId="35" xfId="3" applyNumberFormat="1" applyFont="1" applyFill="1" applyBorder="1" applyAlignment="1" applyProtection="1">
      <alignment horizontal="center" vertical="center"/>
    </xf>
    <xf numFmtId="0" fontId="54" fillId="3" borderId="40" xfId="3" applyFont="1" applyFill="1" applyBorder="1" applyAlignment="1" applyProtection="1">
      <alignment vertical="center"/>
    </xf>
    <xf numFmtId="0" fontId="54" fillId="2" borderId="34" xfId="3" applyFont="1" applyFill="1" applyBorder="1" applyAlignment="1" applyProtection="1">
      <alignment horizontal="left" vertical="center"/>
    </xf>
    <xf numFmtId="0" fontId="53" fillId="0" borderId="52" xfId="3" applyFont="1" applyFill="1" applyBorder="1" applyAlignment="1" applyProtection="1">
      <alignment horizontal="left" vertical="center"/>
    </xf>
    <xf numFmtId="0" fontId="54" fillId="0" borderId="15" xfId="3" applyFont="1" applyFill="1" applyBorder="1" applyAlignment="1" applyProtection="1">
      <alignment vertical="center"/>
    </xf>
    <xf numFmtId="0" fontId="54" fillId="2" borderId="34" xfId="3" applyFont="1" applyFill="1" applyBorder="1" applyAlignment="1" applyProtection="1">
      <alignment horizontal="left" vertical="center" wrapText="1"/>
    </xf>
    <xf numFmtId="2" fontId="56" fillId="8" borderId="37" xfId="3" applyNumberFormat="1" applyFont="1" applyFill="1" applyBorder="1" applyAlignment="1" applyProtection="1">
      <alignment horizontal="center" vertical="center"/>
    </xf>
    <xf numFmtId="0" fontId="53" fillId="0" borderId="51" xfId="0" applyFont="1" applyFill="1" applyBorder="1" applyAlignment="1" applyProtection="1">
      <alignment vertical="center"/>
    </xf>
    <xf numFmtId="2" fontId="5" fillId="2" borderId="33" xfId="3" applyNumberFormat="1" applyFont="1" applyFill="1" applyBorder="1" applyAlignment="1" applyProtection="1">
      <alignment horizontal="center" vertical="center"/>
    </xf>
    <xf numFmtId="2" fontId="5" fillId="0" borderId="33" xfId="3" applyNumberFormat="1" applyFont="1" applyFill="1" applyBorder="1" applyAlignment="1" applyProtection="1">
      <alignment horizontal="center" vertical="center"/>
    </xf>
    <xf numFmtId="2" fontId="5" fillId="8" borderId="33" xfId="3" applyNumberFormat="1" applyFont="1" applyFill="1" applyBorder="1" applyAlignment="1" applyProtection="1">
      <alignment horizontal="center" vertical="center"/>
    </xf>
    <xf numFmtId="0" fontId="53" fillId="57" borderId="17" xfId="4" applyFont="1" applyFill="1" applyBorder="1" applyAlignment="1" applyProtection="1">
      <alignment horizontal="center" vertical="center"/>
    </xf>
    <xf numFmtId="2" fontId="53" fillId="0" borderId="48" xfId="3" applyNumberFormat="1" applyFont="1" applyBorder="1" applyAlignment="1">
      <alignment horizontal="center"/>
    </xf>
    <xf numFmtId="0" fontId="54" fillId="0" borderId="3" xfId="3" applyFont="1" applyFill="1" applyBorder="1" applyAlignment="1" applyProtection="1">
      <alignment vertical="center"/>
    </xf>
    <xf numFmtId="2" fontId="56" fillId="0" borderId="33" xfId="7" applyNumberFormat="1" applyFont="1" applyFill="1" applyBorder="1" applyAlignment="1">
      <alignment horizontal="center" vertical="center"/>
    </xf>
    <xf numFmtId="2" fontId="56" fillId="0" borderId="37" xfId="3" applyNumberFormat="1" applyFont="1" applyFill="1" applyBorder="1" applyAlignment="1" applyProtection="1">
      <alignment vertical="center"/>
    </xf>
    <xf numFmtId="2" fontId="56" fillId="0" borderId="36" xfId="3" applyNumberFormat="1" applyFont="1" applyFill="1" applyBorder="1" applyAlignment="1" applyProtection="1">
      <alignment vertical="center"/>
    </xf>
    <xf numFmtId="0" fontId="53" fillId="57" borderId="17" xfId="4" applyFont="1" applyFill="1" applyBorder="1" applyAlignment="1" applyProtection="1">
      <alignment horizontal="center" vertical="center"/>
    </xf>
    <xf numFmtId="2" fontId="64" fillId="7" borderId="1" xfId="0" applyNumberFormat="1" applyFont="1" applyFill="1" applyBorder="1" applyAlignment="1" applyProtection="1">
      <alignment horizontal="left" vertical="center"/>
    </xf>
    <xf numFmtId="0" fontId="65" fillId="0" borderId="3" xfId="0" applyFont="1" applyFill="1" applyBorder="1" applyAlignment="1" applyProtection="1">
      <alignment horizontal="left" vertical="center"/>
    </xf>
    <xf numFmtId="2" fontId="66" fillId="2" borderId="1" xfId="0" applyNumberFormat="1" applyFont="1" applyFill="1" applyBorder="1" applyAlignment="1" applyProtection="1">
      <alignment horizontal="left" vertical="center"/>
    </xf>
    <xf numFmtId="2" fontId="65" fillId="0" borderId="3" xfId="0" applyNumberFormat="1" applyFont="1" applyFill="1" applyBorder="1" applyAlignment="1" applyProtection="1">
      <alignment horizontal="left" vertical="center"/>
    </xf>
    <xf numFmtId="0" fontId="66" fillId="8" borderId="1" xfId="0" applyFont="1" applyFill="1" applyBorder="1" applyAlignment="1" applyProtection="1">
      <alignment horizontal="left" vertical="center"/>
    </xf>
    <xf numFmtId="1" fontId="66" fillId="8" borderId="1" xfId="0" applyNumberFormat="1" applyFont="1" applyFill="1" applyBorder="1" applyAlignment="1">
      <alignment vertical="center"/>
    </xf>
    <xf numFmtId="2" fontId="65" fillId="3" borderId="34" xfId="0" applyNumberFormat="1" applyFont="1" applyFill="1" applyBorder="1" applyAlignment="1" applyProtection="1">
      <alignment horizontal="left" vertical="center"/>
    </xf>
    <xf numFmtId="0" fontId="53" fillId="57" borderId="17" xfId="4" applyFont="1" applyFill="1" applyBorder="1" applyAlignment="1" applyProtection="1">
      <alignment horizontal="center" vertical="center"/>
    </xf>
    <xf numFmtId="0" fontId="59" fillId="7" borderId="34" xfId="3099" applyFont="1" applyFill="1" applyBorder="1" applyAlignment="1" applyProtection="1">
      <alignment horizontal="left" vertical="center"/>
    </xf>
    <xf numFmtId="0" fontId="54" fillId="0" borderId="3" xfId="3099" applyFont="1" applyFill="1" applyBorder="1" applyAlignment="1" applyProtection="1">
      <alignment horizontal="left" vertical="center"/>
    </xf>
    <xf numFmtId="2" fontId="53" fillId="2" borderId="1" xfId="3099" applyNumberFormat="1" applyFont="1" applyFill="1" applyBorder="1" applyAlignment="1" applyProtection="1">
      <alignment horizontal="left" vertical="center"/>
    </xf>
    <xf numFmtId="2" fontId="54" fillId="0" borderId="3" xfId="3099" applyNumberFormat="1" applyFont="1" applyFill="1" applyBorder="1" applyAlignment="1" applyProtection="1">
      <alignment horizontal="left" vertical="center"/>
    </xf>
    <xf numFmtId="0" fontId="53" fillId="8" borderId="1" xfId="3099" applyFont="1" applyFill="1" applyBorder="1" applyAlignment="1" applyProtection="1">
      <alignment horizontal="left" vertical="center"/>
    </xf>
    <xf numFmtId="2" fontId="54" fillId="3" borderId="40" xfId="3099" applyNumberFormat="1" applyFont="1" applyFill="1" applyBorder="1" applyAlignment="1" applyProtection="1">
      <alignment horizontal="left" vertical="center"/>
    </xf>
    <xf numFmtId="0" fontId="53" fillId="8" borderId="16" xfId="3099" applyFont="1" applyFill="1" applyBorder="1" applyAlignment="1" applyProtection="1">
      <alignment horizontal="left" vertical="center"/>
    </xf>
    <xf numFmtId="2" fontId="56" fillId="8" borderId="1" xfId="3099" applyNumberFormat="1" applyFont="1" applyFill="1" applyBorder="1" applyAlignment="1" applyProtection="1">
      <alignment horizontal="center" vertical="center"/>
    </xf>
    <xf numFmtId="0" fontId="59" fillId="7" borderId="1" xfId="3099" applyFont="1" applyFill="1" applyBorder="1" applyAlignment="1" applyProtection="1">
      <alignment horizontal="left" vertical="center"/>
    </xf>
    <xf numFmtId="0" fontId="54" fillId="0" borderId="1" xfId="3099" applyFont="1" applyFill="1" applyBorder="1" applyAlignment="1" applyProtection="1">
      <alignment horizontal="left" vertical="center"/>
    </xf>
    <xf numFmtId="2" fontId="54" fillId="3" borderId="34" xfId="3099" applyNumberFormat="1" applyFont="1" applyFill="1" applyBorder="1" applyAlignment="1" applyProtection="1">
      <alignment horizontal="left" vertical="center"/>
    </xf>
    <xf numFmtId="2" fontId="53" fillId="3" borderId="1" xfId="3099" applyNumberFormat="1" applyFont="1" applyFill="1" applyBorder="1" applyAlignment="1">
      <alignment horizontal="center" vertical="center"/>
    </xf>
    <xf numFmtId="0" fontId="53" fillId="0" borderId="48" xfId="3099" applyFont="1" applyBorder="1"/>
    <xf numFmtId="2" fontId="59" fillId="7" borderId="1" xfId="3099" applyNumberFormat="1" applyFont="1" applyFill="1" applyBorder="1" applyAlignment="1" applyProtection="1">
      <alignment horizontal="left" vertical="center"/>
    </xf>
    <xf numFmtId="2" fontId="53" fillId="0" borderId="48" xfId="3099" applyNumberFormat="1" applyFont="1" applyBorder="1" applyAlignment="1">
      <alignment horizontal="center"/>
    </xf>
    <xf numFmtId="1" fontId="53" fillId="8" borderId="1" xfId="3099" applyNumberFormat="1" applyFont="1" applyFill="1" applyBorder="1" applyAlignment="1">
      <alignment vertical="center"/>
    </xf>
    <xf numFmtId="1" fontId="53" fillId="2" borderId="1" xfId="3099" applyNumberFormat="1" applyFont="1" applyFill="1" applyBorder="1" applyAlignment="1">
      <alignment vertical="center"/>
    </xf>
    <xf numFmtId="2" fontId="53" fillId="0" borderId="39" xfId="3099" applyNumberFormat="1" applyFont="1" applyBorder="1" applyAlignment="1" applyProtection="1">
      <alignment horizontal="center" vertical="center"/>
    </xf>
    <xf numFmtId="0" fontId="53" fillId="2" borderId="1" xfId="3099" applyFont="1" applyFill="1" applyBorder="1" applyAlignment="1" applyProtection="1">
      <alignment horizontal="left" vertical="center"/>
    </xf>
    <xf numFmtId="2" fontId="54" fillId="3" borderId="41" xfId="3099" applyNumberFormat="1" applyFont="1" applyFill="1" applyBorder="1" applyAlignment="1" applyProtection="1">
      <alignment horizontal="left" vertical="center"/>
    </xf>
    <xf numFmtId="2" fontId="54" fillId="3" borderId="1" xfId="3099" applyNumberFormat="1" applyFont="1" applyFill="1" applyBorder="1" applyAlignment="1" applyProtection="1">
      <alignment horizontal="left" vertical="center"/>
    </xf>
    <xf numFmtId="0" fontId="53" fillId="8" borderId="2" xfId="3099" applyFont="1" applyFill="1" applyBorder="1" applyAlignment="1" applyProtection="1">
      <alignment horizontal="left" vertical="center"/>
    </xf>
    <xf numFmtId="0" fontId="53" fillId="0" borderId="39" xfId="3099" applyFont="1" applyBorder="1"/>
    <xf numFmtId="0" fontId="53" fillId="0" borderId="33" xfId="3099" applyFont="1" applyBorder="1" applyAlignment="1">
      <alignment vertical="center"/>
    </xf>
    <xf numFmtId="0" fontId="54" fillId="2" borderId="34" xfId="3099" applyFont="1" applyFill="1" applyBorder="1" applyAlignment="1" applyProtection="1">
      <alignment vertical="center"/>
    </xf>
    <xf numFmtId="0" fontId="53" fillId="0" borderId="34" xfId="3099" applyFont="1" applyFill="1" applyBorder="1" applyAlignment="1" applyProtection="1">
      <alignment vertical="center"/>
    </xf>
    <xf numFmtId="0" fontId="53" fillId="0" borderId="5" xfId="3099" applyFont="1" applyFill="1" applyBorder="1" applyAlignment="1" applyProtection="1">
      <alignment horizontal="left" vertical="center"/>
    </xf>
    <xf numFmtId="0" fontId="53" fillId="0" borderId="1" xfId="3099" applyFont="1" applyFill="1" applyBorder="1" applyAlignment="1" applyProtection="1">
      <alignment vertical="center"/>
    </xf>
    <xf numFmtId="0" fontId="53" fillId="0" borderId="5" xfId="3099" applyFont="1" applyFill="1" applyBorder="1" applyAlignment="1" applyProtection="1">
      <alignment vertical="center"/>
    </xf>
    <xf numFmtId="0" fontId="53" fillId="0" borderId="33" xfId="3099" applyFont="1" applyBorder="1" applyAlignment="1" applyProtection="1">
      <alignment horizontal="center" vertical="center"/>
    </xf>
    <xf numFmtId="0" fontId="54" fillId="0" borderId="5" xfId="3099" applyFont="1" applyFill="1" applyBorder="1" applyAlignment="1" applyProtection="1">
      <alignment vertical="center"/>
    </xf>
    <xf numFmtId="0" fontId="54" fillId="3" borderId="6" xfId="3099" applyFont="1" applyFill="1" applyBorder="1" applyAlignment="1" applyProtection="1">
      <alignment vertical="center"/>
    </xf>
    <xf numFmtId="0" fontId="53" fillId="2" borderId="35" xfId="3099" applyFont="1" applyFill="1" applyBorder="1" applyAlignment="1" applyProtection="1">
      <alignment horizontal="center" vertical="center"/>
    </xf>
    <xf numFmtId="2" fontId="56" fillId="2" borderId="33" xfId="3099" applyNumberFormat="1" applyFont="1" applyFill="1" applyBorder="1" applyAlignment="1" applyProtection="1">
      <alignment horizontal="center" vertical="center"/>
    </xf>
    <xf numFmtId="2" fontId="56" fillId="8" borderId="33" xfId="3099" applyNumberFormat="1" applyFont="1" applyFill="1" applyBorder="1" applyAlignment="1" applyProtection="1">
      <alignment horizontal="center" vertical="center"/>
    </xf>
    <xf numFmtId="2" fontId="56" fillId="3" borderId="33" xfId="3099" applyNumberFormat="1" applyFont="1" applyFill="1" applyBorder="1" applyAlignment="1" applyProtection="1">
      <alignment horizontal="center" vertical="center"/>
    </xf>
    <xf numFmtId="0" fontId="53" fillId="0" borderId="39" xfId="3099" applyFont="1" applyBorder="1" applyAlignment="1" applyProtection="1">
      <alignment horizontal="center" vertical="center"/>
    </xf>
    <xf numFmtId="0" fontId="53" fillId="0" borderId="39" xfId="3099" applyFont="1" applyFill="1" applyBorder="1" applyAlignment="1" applyProtection="1">
      <alignment horizontal="center" vertical="center"/>
    </xf>
    <xf numFmtId="2" fontId="56" fillId="0" borderId="33" xfId="3099" applyNumberFormat="1" applyFont="1" applyFill="1" applyBorder="1" applyAlignment="1" applyProtection="1">
      <alignment horizontal="center" vertical="center"/>
    </xf>
    <xf numFmtId="2" fontId="53" fillId="0" borderId="39" xfId="3099" applyNumberFormat="1" applyFont="1" applyFill="1" applyBorder="1" applyAlignment="1" applyProtection="1">
      <alignment horizontal="center" vertical="center"/>
    </xf>
    <xf numFmtId="2" fontId="56" fillId="0" borderId="36" xfId="3099" applyNumberFormat="1" applyFont="1" applyFill="1" applyBorder="1" applyAlignment="1" applyProtection="1">
      <alignment horizontal="center" vertical="center"/>
    </xf>
    <xf numFmtId="2" fontId="56" fillId="2" borderId="1" xfId="3099" applyNumberFormat="1" applyFont="1" applyFill="1" applyBorder="1" applyAlignment="1" applyProtection="1">
      <alignment horizontal="center" vertical="center"/>
    </xf>
    <xf numFmtId="2" fontId="56" fillId="0" borderId="1" xfId="3099" applyNumberFormat="1" applyFont="1" applyFill="1" applyBorder="1" applyAlignment="1" applyProtection="1">
      <alignment horizontal="center" vertical="center"/>
    </xf>
    <xf numFmtId="2" fontId="56" fillId="3" borderId="1" xfId="3099" applyNumberFormat="1" applyFont="1" applyFill="1" applyBorder="1" applyAlignment="1" applyProtection="1">
      <alignment horizontal="center" vertical="center"/>
    </xf>
    <xf numFmtId="2" fontId="53" fillId="8" borderId="33" xfId="3099" applyNumberFormat="1" applyFont="1" applyFill="1" applyBorder="1" applyAlignment="1" applyProtection="1">
      <alignment horizontal="center" vertical="center"/>
    </xf>
    <xf numFmtId="2" fontId="56" fillId="0" borderId="39" xfId="3099" applyNumberFormat="1" applyFont="1" applyFill="1" applyBorder="1" applyAlignment="1" applyProtection="1">
      <alignment horizontal="center" vertical="center"/>
    </xf>
    <xf numFmtId="2" fontId="56" fillId="8" borderId="38" xfId="3099" applyNumberFormat="1" applyFont="1" applyFill="1" applyBorder="1" applyAlignment="1" applyProtection="1">
      <alignment horizontal="center" vertical="center"/>
    </xf>
    <xf numFmtId="0" fontId="56" fillId="9" borderId="33" xfId="3099" applyNumberFormat="1" applyFont="1" applyFill="1" applyBorder="1" applyAlignment="1" applyProtection="1">
      <alignment horizontal="center" vertical="center"/>
    </xf>
    <xf numFmtId="0" fontId="53" fillId="0" borderId="37" xfId="3099" applyFont="1" applyBorder="1" applyAlignment="1" applyProtection="1">
      <alignment horizontal="center" vertical="center"/>
    </xf>
    <xf numFmtId="2" fontId="56" fillId="8" borderId="37" xfId="3099" applyNumberFormat="1" applyFont="1" applyFill="1" applyBorder="1" applyAlignment="1" applyProtection="1">
      <alignment horizontal="center" vertical="center"/>
    </xf>
    <xf numFmtId="2" fontId="56" fillId="3" borderId="38" xfId="3099" applyNumberFormat="1" applyFont="1" applyFill="1" applyBorder="1" applyAlignment="1" applyProtection="1">
      <alignment horizontal="center" vertical="center"/>
    </xf>
    <xf numFmtId="2" fontId="54" fillId="3" borderId="1" xfId="3099" applyNumberFormat="1" applyFont="1" applyFill="1" applyBorder="1" applyAlignment="1" applyProtection="1">
      <alignment horizontal="right" vertical="center"/>
    </xf>
    <xf numFmtId="2" fontId="53" fillId="3" borderId="1" xfId="3099" applyNumberFormat="1" applyFont="1" applyFill="1" applyBorder="1" applyAlignment="1" applyProtection="1">
      <alignment horizontal="center" vertical="center"/>
    </xf>
    <xf numFmtId="0" fontId="53" fillId="8" borderId="35" xfId="3099" applyFont="1" applyFill="1" applyBorder="1" applyAlignment="1" applyProtection="1">
      <alignment horizontal="left" vertical="center"/>
    </xf>
    <xf numFmtId="1" fontId="53" fillId="8" borderId="35" xfId="3099" applyNumberFormat="1" applyFont="1" applyFill="1" applyBorder="1" applyAlignment="1">
      <alignment vertical="center"/>
    </xf>
    <xf numFmtId="0" fontId="53" fillId="0" borderId="1" xfId="3099" applyFont="1" applyFill="1" applyBorder="1" applyAlignment="1" applyProtection="1">
      <alignment horizontal="left" vertical="center"/>
    </xf>
    <xf numFmtId="0" fontId="58" fillId="7" borderId="34" xfId="3099" applyFont="1" applyFill="1" applyBorder="1" applyAlignment="1" applyProtection="1">
      <alignment horizontal="left" vertical="center"/>
    </xf>
    <xf numFmtId="0" fontId="53" fillId="0" borderId="3" xfId="3099" applyFont="1" applyFill="1" applyBorder="1" applyAlignment="1" applyProtection="1">
      <alignment horizontal="left" vertical="center"/>
    </xf>
    <xf numFmtId="2" fontId="53" fillId="0" borderId="3" xfId="3099" applyNumberFormat="1" applyFont="1" applyFill="1" applyBorder="1" applyAlignment="1" applyProtection="1">
      <alignment horizontal="left" vertical="center"/>
    </xf>
    <xf numFmtId="2" fontId="53" fillId="3" borderId="40" xfId="3099" applyNumberFormat="1" applyFont="1" applyFill="1" applyBorder="1" applyAlignment="1" applyProtection="1">
      <alignment horizontal="left" vertical="center"/>
    </xf>
    <xf numFmtId="2" fontId="53" fillId="3" borderId="34" xfId="3099" applyNumberFormat="1" applyFont="1" applyFill="1" applyBorder="1" applyAlignment="1" applyProtection="1">
      <alignment horizontal="left" vertical="center"/>
    </xf>
    <xf numFmtId="0" fontId="58" fillId="7" borderId="1" xfId="3099" applyFont="1" applyFill="1" applyBorder="1" applyAlignment="1" applyProtection="1">
      <alignment horizontal="left" vertical="center"/>
    </xf>
    <xf numFmtId="2" fontId="58" fillId="7" borderId="1" xfId="3099" applyNumberFormat="1" applyFont="1" applyFill="1" applyBorder="1" applyAlignment="1" applyProtection="1">
      <alignment horizontal="left" vertical="center"/>
    </xf>
    <xf numFmtId="2" fontId="56" fillId="3" borderId="37" xfId="3099" applyNumberFormat="1" applyFont="1" applyFill="1" applyBorder="1" applyAlignment="1" applyProtection="1">
      <alignment horizontal="center" vertical="center"/>
    </xf>
    <xf numFmtId="2" fontId="56" fillId="0" borderId="37" xfId="3099" applyNumberFormat="1" applyFont="1" applyFill="1" applyBorder="1" applyAlignment="1" applyProtection="1">
      <alignment horizontal="center" vertical="center"/>
    </xf>
    <xf numFmtId="2" fontId="53" fillId="3" borderId="1" xfId="3099" applyNumberFormat="1" applyFont="1" applyFill="1" applyBorder="1" applyAlignment="1" applyProtection="1">
      <alignment horizontal="left" vertical="center"/>
    </xf>
    <xf numFmtId="2" fontId="56" fillId="61" borderId="33" xfId="3099" applyNumberFormat="1" applyFont="1" applyFill="1" applyBorder="1" applyAlignment="1" applyProtection="1">
      <alignment horizontal="center" vertical="center"/>
    </xf>
    <xf numFmtId="2" fontId="53" fillId="0" borderId="3" xfId="7" applyNumberFormat="1" applyFont="1" applyFill="1" applyBorder="1" applyAlignment="1">
      <alignment vertical="center"/>
    </xf>
    <xf numFmtId="0" fontId="53" fillId="0" borderId="3" xfId="2699" applyFont="1" applyFill="1" applyBorder="1" applyAlignment="1" applyProtection="1">
      <alignment horizontal="left" vertical="center"/>
    </xf>
    <xf numFmtId="0" fontId="58" fillId="7" borderId="34" xfId="3" applyFont="1" applyFill="1" applyBorder="1" applyAlignment="1" applyProtection="1">
      <alignment horizontal="left" vertical="center"/>
    </xf>
    <xf numFmtId="0" fontId="53" fillId="0" borderId="15" xfId="3" applyFont="1" applyFill="1" applyBorder="1" applyAlignment="1" applyProtection="1">
      <alignment horizontal="left" vertical="center"/>
    </xf>
    <xf numFmtId="0" fontId="58" fillId="7" borderId="34" xfId="3" applyFont="1" applyFill="1" applyBorder="1" applyAlignment="1" applyProtection="1">
      <alignment horizontal="center" vertical="center"/>
    </xf>
    <xf numFmtId="2" fontId="53" fillId="0" borderId="3" xfId="3" applyNumberFormat="1" applyFont="1" applyFill="1" applyBorder="1" applyAlignment="1" applyProtection="1">
      <alignment horizontal="center" vertical="center"/>
    </xf>
    <xf numFmtId="2" fontId="53" fillId="3" borderId="1" xfId="3" applyNumberFormat="1" applyFont="1" applyFill="1" applyBorder="1" applyAlignment="1" applyProtection="1">
      <alignment horizontal="center" vertical="center"/>
    </xf>
    <xf numFmtId="2" fontId="53" fillId="3" borderId="1" xfId="3099" applyNumberFormat="1" applyFont="1" applyFill="1" applyBorder="1" applyAlignment="1" applyProtection="1">
      <alignment horizontal="right" vertical="center"/>
    </xf>
    <xf numFmtId="2" fontId="53" fillId="0" borderId="3" xfId="3" applyNumberFormat="1" applyFont="1" applyFill="1" applyBorder="1" applyAlignment="1" applyProtection="1">
      <alignment horizontal="left" vertical="center"/>
    </xf>
    <xf numFmtId="0" fontId="53" fillId="0" borderId="0" xfId="0" applyFont="1" applyFill="1" applyBorder="1" applyAlignment="1" applyProtection="1">
      <alignment horizontal="left" vertical="center"/>
    </xf>
    <xf numFmtId="0" fontId="53" fillId="2" borderId="34" xfId="3" applyFont="1" applyFill="1" applyBorder="1" applyAlignment="1" applyProtection="1">
      <alignment horizontal="left" vertical="center"/>
    </xf>
    <xf numFmtId="0" fontId="53" fillId="0" borderId="15" xfId="3" applyFont="1" applyFill="1" applyBorder="1" applyAlignment="1" applyProtection="1">
      <alignment vertical="center"/>
    </xf>
    <xf numFmtId="0" fontId="53" fillId="2" borderId="34" xfId="3" applyFont="1" applyFill="1" applyBorder="1" applyAlignment="1" applyProtection="1">
      <alignment horizontal="left" vertical="center" wrapText="1"/>
    </xf>
    <xf numFmtId="2" fontId="53" fillId="3" borderId="34" xfId="3" applyNumberFormat="1" applyFont="1" applyFill="1" applyBorder="1" applyAlignment="1" applyProtection="1">
      <alignment horizontal="left" vertical="center"/>
    </xf>
    <xf numFmtId="0" fontId="2" fillId="0" borderId="0" xfId="4" applyFont="1" applyAlignment="1">
      <alignment vertical="center"/>
    </xf>
    <xf numFmtId="2" fontId="56" fillId="8" borderId="33" xfId="3099" applyNumberFormat="1" applyFont="1" applyFill="1" applyBorder="1" applyAlignment="1" applyProtection="1">
      <alignment horizontal="left" vertical="center"/>
    </xf>
    <xf numFmtId="0" fontId="53" fillId="8" borderId="16" xfId="0" applyFont="1" applyFill="1" applyBorder="1" applyAlignment="1" applyProtection="1">
      <alignment horizontal="left" vertical="center"/>
    </xf>
    <xf numFmtId="0" fontId="53" fillId="8" borderId="15" xfId="0" applyFont="1" applyFill="1" applyBorder="1" applyAlignment="1" applyProtection="1">
      <alignment horizontal="left" vertical="center"/>
    </xf>
    <xf numFmtId="2" fontId="53" fillId="0" borderId="1" xfId="0" applyNumberFormat="1" applyFont="1" applyBorder="1" applyAlignment="1">
      <alignment horizontal="center" vertical="center"/>
    </xf>
    <xf numFmtId="2" fontId="53" fillId="8" borderId="1" xfId="0" applyNumberFormat="1" applyFont="1" applyFill="1" applyBorder="1" applyAlignment="1">
      <alignment horizontal="center" vertical="center"/>
    </xf>
    <xf numFmtId="2" fontId="53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2" fontId="2" fillId="5" borderId="13" xfId="0" applyNumberFormat="1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center"/>
    </xf>
    <xf numFmtId="2" fontId="2" fillId="0" borderId="14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5" borderId="10" xfId="0" applyNumberFormat="1" applyFont="1" applyFill="1" applyBorder="1" applyAlignment="1">
      <alignment horizontal="center"/>
    </xf>
    <xf numFmtId="0" fontId="67" fillId="6" borderId="1" xfId="3" applyFont="1" applyFill="1" applyBorder="1" applyAlignment="1" applyProtection="1">
      <alignment horizontal="center" vertical="center"/>
    </xf>
    <xf numFmtId="17" fontId="68" fillId="0" borderId="45" xfId="4" applyNumberFormat="1" applyFont="1" applyBorder="1" applyAlignment="1" applyProtection="1">
      <alignment horizontal="center" vertical="center"/>
    </xf>
    <xf numFmtId="17" fontId="68" fillId="0" borderId="47" xfId="4" applyNumberFormat="1" applyFont="1" applyBorder="1" applyAlignment="1" applyProtection="1">
      <alignment horizontal="center" vertical="center"/>
    </xf>
    <xf numFmtId="0" fontId="69" fillId="7" borderId="1" xfId="3" applyFont="1" applyFill="1" applyBorder="1" applyAlignment="1" applyProtection="1">
      <alignment horizontal="left" vertical="center"/>
    </xf>
    <xf numFmtId="0" fontId="68" fillId="0" borderId="15" xfId="4" applyFont="1" applyBorder="1" applyAlignment="1">
      <alignment horizontal="center" vertical="center"/>
    </xf>
    <xf numFmtId="0" fontId="68" fillId="0" borderId="1" xfId="3" applyFont="1" applyFill="1" applyBorder="1" applyAlignment="1" applyProtection="1">
      <alignment horizontal="left" vertical="center"/>
    </xf>
    <xf numFmtId="0" fontId="68" fillId="0" borderId="15" xfId="4" applyFont="1" applyFill="1" applyBorder="1" applyAlignment="1">
      <alignment horizontal="center" vertical="center"/>
    </xf>
    <xf numFmtId="2" fontId="68" fillId="2" borderId="1" xfId="3" applyNumberFormat="1" applyFont="1" applyFill="1" applyBorder="1" applyAlignment="1" applyProtection="1">
      <alignment horizontal="left" vertical="center"/>
    </xf>
    <xf numFmtId="2" fontId="70" fillId="2" borderId="33" xfId="0" applyNumberFormat="1" applyFont="1" applyFill="1" applyBorder="1" applyAlignment="1" applyProtection="1">
      <alignment horizontal="center" vertical="center"/>
    </xf>
    <xf numFmtId="2" fontId="68" fillId="2" borderId="1" xfId="2699" applyNumberFormat="1" applyFont="1" applyFill="1" applyBorder="1" applyAlignment="1" applyProtection="1">
      <alignment horizontal="center" vertical="center"/>
    </xf>
    <xf numFmtId="2" fontId="70" fillId="2" borderId="33" xfId="3" applyNumberFormat="1" applyFont="1" applyFill="1" applyBorder="1" applyAlignment="1" applyProtection="1">
      <alignment horizontal="center" vertical="center"/>
    </xf>
    <xf numFmtId="0" fontId="71" fillId="0" borderId="1" xfId="2699" applyFont="1" applyFill="1" applyBorder="1" applyAlignment="1" applyProtection="1">
      <alignment horizontal="center" vertical="center"/>
    </xf>
    <xf numFmtId="0" fontId="68" fillId="0" borderId="33" xfId="3" applyFont="1" applyBorder="1" applyAlignment="1">
      <alignment vertical="center"/>
    </xf>
    <xf numFmtId="0" fontId="68" fillId="8" borderId="1" xfId="3" applyFont="1" applyFill="1" applyBorder="1" applyAlignment="1" applyProtection="1">
      <alignment horizontal="left" vertical="center"/>
    </xf>
    <xf numFmtId="2" fontId="70" fillId="8" borderId="33" xfId="0" applyNumberFormat="1" applyFont="1" applyFill="1" applyBorder="1" applyAlignment="1" applyProtection="1">
      <alignment horizontal="center" vertical="center"/>
    </xf>
    <xf numFmtId="0" fontId="68" fillId="8" borderId="1" xfId="2699" applyFont="1" applyFill="1" applyBorder="1" applyAlignment="1" applyProtection="1">
      <alignment horizontal="center" vertical="center"/>
    </xf>
    <xf numFmtId="2" fontId="70" fillId="8" borderId="33" xfId="3" applyNumberFormat="1" applyFont="1" applyFill="1" applyBorder="1" applyAlignment="1" applyProtection="1">
      <alignment horizontal="center" vertical="center"/>
    </xf>
    <xf numFmtId="0" fontId="0" fillId="57" borderId="0" xfId="0" applyFont="1" applyFill="1"/>
    <xf numFmtId="2" fontId="68" fillId="3" borderId="1" xfId="3" applyNumberFormat="1" applyFont="1" applyFill="1" applyBorder="1" applyAlignment="1" applyProtection="1">
      <alignment horizontal="left" vertical="center"/>
    </xf>
    <xf numFmtId="2" fontId="70" fillId="3" borderId="1" xfId="7" applyNumberFormat="1" applyFont="1" applyFill="1" applyBorder="1" applyAlignment="1">
      <alignment horizontal="center" vertical="center"/>
    </xf>
    <xf numFmtId="2" fontId="68" fillId="3" borderId="34" xfId="2699" applyNumberFormat="1" applyFont="1" applyFill="1" applyBorder="1" applyAlignment="1" applyProtection="1">
      <alignment horizontal="center" vertical="center"/>
    </xf>
    <xf numFmtId="0" fontId="68" fillId="8" borderId="0" xfId="3" applyFont="1" applyFill="1" applyBorder="1" applyAlignment="1" applyProtection="1">
      <alignment horizontal="left" vertical="center"/>
    </xf>
    <xf numFmtId="10" fontId="0" fillId="57" borderId="0" xfId="3098" applyNumberFormat="1" applyFont="1" applyFill="1"/>
    <xf numFmtId="17" fontId="52" fillId="0" borderId="0" xfId="0" applyNumberFormat="1" applyFont="1"/>
    <xf numFmtId="0" fontId="52" fillId="0" borderId="0" xfId="0" applyFont="1" applyAlignment="1">
      <alignment horizontal="center" vertical="center"/>
    </xf>
    <xf numFmtId="10" fontId="52" fillId="0" borderId="0" xfId="3098" applyNumberFormat="1" applyFont="1" applyAlignment="1">
      <alignment horizontal="center" vertical="center"/>
    </xf>
    <xf numFmtId="0" fontId="53" fillId="57" borderId="17" xfId="4" applyFont="1" applyFill="1" applyBorder="1" applyAlignment="1" applyProtection="1">
      <alignment horizontal="center" vertical="center"/>
    </xf>
    <xf numFmtId="2" fontId="56" fillId="8" borderId="35" xfId="3" applyNumberFormat="1" applyFont="1" applyFill="1" applyBorder="1" applyAlignment="1" applyProtection="1">
      <alignment horizontal="left" vertical="center"/>
    </xf>
    <xf numFmtId="0" fontId="53" fillId="57" borderId="17" xfId="4" applyFont="1" applyFill="1" applyBorder="1" applyAlignment="1" applyProtection="1">
      <alignment horizontal="center" vertical="center"/>
    </xf>
    <xf numFmtId="2" fontId="53" fillId="3" borderId="40" xfId="3" applyNumberFormat="1" applyFont="1" applyFill="1" applyBorder="1" applyAlignment="1" applyProtection="1">
      <alignment horizontal="left" vertical="center"/>
    </xf>
    <xf numFmtId="2" fontId="56" fillId="8" borderId="16" xfId="3099" applyNumberFormat="1" applyFont="1" applyFill="1" applyBorder="1" applyAlignment="1" applyProtection="1">
      <alignment horizontal="center" vertical="center"/>
    </xf>
    <xf numFmtId="2" fontId="53" fillId="3" borderId="34" xfId="2699" applyNumberFormat="1" applyFont="1" applyFill="1" applyBorder="1" applyAlignment="1" applyProtection="1">
      <alignment horizontal="center" vertical="center"/>
    </xf>
    <xf numFmtId="0" fontId="53" fillId="57" borderId="17" xfId="4" applyFont="1" applyFill="1" applyBorder="1" applyAlignment="1" applyProtection="1">
      <alignment horizontal="center" vertical="center"/>
    </xf>
    <xf numFmtId="0" fontId="53" fillId="57" borderId="17" xfId="4" applyFont="1" applyFill="1" applyBorder="1" applyAlignment="1" applyProtection="1">
      <alignment horizontal="center" vertical="center"/>
    </xf>
    <xf numFmtId="0" fontId="2" fillId="0" borderId="0" xfId="3107" applyFont="1" applyFill="1" applyBorder="1" applyAlignment="1">
      <alignment horizontal="center"/>
    </xf>
    <xf numFmtId="15" fontId="2" fillId="0" borderId="11" xfId="3107" applyNumberFormat="1" applyFont="1" applyFill="1" applyBorder="1" applyAlignment="1">
      <alignment horizontal="center"/>
    </xf>
    <xf numFmtId="2" fontId="2" fillId="0" borderId="12" xfId="3107" applyNumberFormat="1" applyFont="1" applyFill="1" applyBorder="1" applyAlignment="1">
      <alignment horizontal="center"/>
    </xf>
    <xf numFmtId="2" fontId="2" fillId="5" borderId="13" xfId="3107" applyNumberFormat="1" applyFont="1" applyFill="1" applyBorder="1" applyAlignment="1">
      <alignment horizontal="center"/>
    </xf>
    <xf numFmtId="2" fontId="2" fillId="0" borderId="11" xfId="3107" applyNumberFormat="1" applyFont="1" applyFill="1" applyBorder="1" applyAlignment="1">
      <alignment horizontal="center"/>
    </xf>
    <xf numFmtId="2" fontId="2" fillId="0" borderId="14" xfId="3107" applyNumberFormat="1" applyFont="1" applyFill="1" applyBorder="1" applyAlignment="1">
      <alignment horizontal="center"/>
    </xf>
    <xf numFmtId="2" fontId="2" fillId="0" borderId="2" xfId="3107" applyNumberFormat="1" applyFont="1" applyFill="1" applyBorder="1" applyAlignment="1">
      <alignment horizontal="center"/>
    </xf>
    <xf numFmtId="2" fontId="2" fillId="0" borderId="1" xfId="3107" applyNumberFormat="1" applyFont="1" applyFill="1" applyBorder="1" applyAlignment="1">
      <alignment horizontal="center"/>
    </xf>
    <xf numFmtId="2" fontId="2" fillId="0" borderId="4" xfId="3107" applyNumberFormat="1" applyFont="1" applyFill="1" applyBorder="1" applyAlignment="1">
      <alignment horizontal="center"/>
    </xf>
    <xf numFmtId="2" fontId="2" fillId="5" borderId="10" xfId="3107" applyNumberFormat="1" applyFont="1" applyFill="1" applyBorder="1" applyAlignment="1">
      <alignment horizontal="center"/>
    </xf>
    <xf numFmtId="0" fontId="59" fillId="7" borderId="34" xfId="3102" applyFont="1" applyFill="1" applyBorder="1" applyAlignment="1" applyProtection="1">
      <alignment horizontal="left" vertical="center"/>
    </xf>
    <xf numFmtId="0" fontId="54" fillId="0" borderId="3" xfId="3102" applyFont="1" applyFill="1" applyBorder="1" applyAlignment="1" applyProtection="1">
      <alignment horizontal="left" vertical="center"/>
    </xf>
    <xf numFmtId="2" fontId="53" fillId="2" borderId="1" xfId="3102" applyNumberFormat="1" applyFont="1" applyFill="1" applyBorder="1" applyAlignment="1" applyProtection="1">
      <alignment horizontal="left" vertical="center"/>
    </xf>
    <xf numFmtId="2" fontId="54" fillId="0" borderId="3" xfId="3102" applyNumberFormat="1" applyFont="1" applyFill="1" applyBorder="1" applyAlignment="1" applyProtection="1">
      <alignment horizontal="left" vertical="center"/>
    </xf>
    <xf numFmtId="0" fontId="53" fillId="8" borderId="1" xfId="3102" applyFont="1" applyFill="1" applyBorder="1" applyAlignment="1" applyProtection="1">
      <alignment horizontal="left" vertical="center"/>
    </xf>
    <xf numFmtId="2" fontId="54" fillId="3" borderId="40" xfId="3102" applyNumberFormat="1" applyFont="1" applyFill="1" applyBorder="1" applyAlignment="1" applyProtection="1">
      <alignment horizontal="left" vertical="center"/>
    </xf>
    <xf numFmtId="0" fontId="54" fillId="0" borderId="1" xfId="3102" applyFont="1" applyFill="1" applyBorder="1" applyAlignment="1" applyProtection="1">
      <alignment horizontal="left" vertical="center"/>
    </xf>
    <xf numFmtId="2" fontId="53" fillId="3" borderId="1" xfId="3102" applyNumberFormat="1" applyFont="1" applyFill="1" applyBorder="1" applyAlignment="1">
      <alignment horizontal="center" vertical="center"/>
    </xf>
    <xf numFmtId="0" fontId="53" fillId="0" borderId="48" xfId="3102" applyFont="1" applyBorder="1"/>
    <xf numFmtId="0" fontId="53" fillId="8" borderId="16" xfId="3102" applyFont="1" applyFill="1" applyBorder="1" applyAlignment="1" applyProtection="1">
      <alignment horizontal="left" vertical="center"/>
    </xf>
    <xf numFmtId="1" fontId="53" fillId="8" borderId="1" xfId="3102" applyNumberFormat="1" applyFont="1" applyFill="1" applyBorder="1" applyAlignment="1">
      <alignment vertical="center"/>
    </xf>
    <xf numFmtId="0" fontId="53" fillId="0" borderId="33" xfId="3102" applyFont="1" applyBorder="1" applyAlignment="1">
      <alignment vertical="center"/>
    </xf>
    <xf numFmtId="2" fontId="54" fillId="3" borderId="41" xfId="3102" applyNumberFormat="1" applyFont="1" applyFill="1" applyBorder="1" applyAlignment="1" applyProtection="1">
      <alignment horizontal="left" vertical="center"/>
    </xf>
    <xf numFmtId="0" fontId="53" fillId="8" borderId="2" xfId="3102" applyFont="1" applyFill="1" applyBorder="1" applyAlignment="1" applyProtection="1">
      <alignment horizontal="left" vertical="center"/>
    </xf>
    <xf numFmtId="2" fontId="54" fillId="3" borderId="1" xfId="3102" applyNumberFormat="1" applyFont="1" applyFill="1" applyBorder="1" applyAlignment="1" applyProtection="1">
      <alignment horizontal="left" vertical="center"/>
    </xf>
    <xf numFmtId="0" fontId="53" fillId="0" borderId="39" xfId="3102" applyFont="1" applyBorder="1"/>
    <xf numFmtId="2" fontId="56" fillId="8" borderId="1" xfId="3102" applyNumberFormat="1" applyFont="1" applyFill="1" applyBorder="1" applyAlignment="1" applyProtection="1">
      <alignment horizontal="center" vertical="center"/>
    </xf>
    <xf numFmtId="0" fontId="53" fillId="0" borderId="39" xfId="3102" applyFont="1" applyFill="1" applyBorder="1" applyAlignment="1">
      <alignment horizontal="center" vertical="center"/>
    </xf>
    <xf numFmtId="0" fontId="53" fillId="0" borderId="33" xfId="3102" applyFont="1" applyBorder="1" applyAlignment="1" applyProtection="1">
      <alignment horizontal="center" vertical="center"/>
    </xf>
    <xf numFmtId="2" fontId="56" fillId="2" borderId="33" xfId="3102" applyNumberFormat="1" applyFont="1" applyFill="1" applyBorder="1" applyAlignment="1" applyProtection="1">
      <alignment horizontal="center" vertical="center"/>
    </xf>
    <xf numFmtId="2" fontId="56" fillId="8" borderId="33" xfId="3102" applyNumberFormat="1" applyFont="1" applyFill="1" applyBorder="1" applyAlignment="1" applyProtection="1">
      <alignment horizontal="center" vertical="center"/>
    </xf>
    <xf numFmtId="2" fontId="56" fillId="3" borderId="33" xfId="3102" applyNumberFormat="1" applyFont="1" applyFill="1" applyBorder="1" applyAlignment="1" applyProtection="1">
      <alignment horizontal="center" vertical="center"/>
    </xf>
    <xf numFmtId="2" fontId="56" fillId="0" borderId="33" xfId="3102" applyNumberFormat="1" applyFont="1" applyFill="1" applyBorder="1" applyAlignment="1" applyProtection="1">
      <alignment horizontal="center" vertical="center"/>
    </xf>
    <xf numFmtId="2" fontId="56" fillId="2" borderId="1" xfId="3102" applyNumberFormat="1" applyFont="1" applyFill="1" applyBorder="1" applyAlignment="1" applyProtection="1">
      <alignment horizontal="center" vertical="center"/>
    </xf>
    <xf numFmtId="2" fontId="56" fillId="0" borderId="1" xfId="3102" applyNumberFormat="1" applyFont="1" applyFill="1" applyBorder="1" applyAlignment="1" applyProtection="1">
      <alignment horizontal="center" vertical="center"/>
    </xf>
    <xf numFmtId="2" fontId="56" fillId="3" borderId="1" xfId="3102" applyNumberFormat="1" applyFont="1" applyFill="1" applyBorder="1" applyAlignment="1" applyProtection="1">
      <alignment horizontal="center" vertical="center"/>
    </xf>
    <xf numFmtId="2" fontId="53" fillId="8" borderId="33" xfId="3102" applyNumberFormat="1" applyFont="1" applyFill="1" applyBorder="1" applyAlignment="1" applyProtection="1">
      <alignment horizontal="center" vertical="center"/>
    </xf>
    <xf numFmtId="2" fontId="56" fillId="0" borderId="39" xfId="3102" applyNumberFormat="1" applyFont="1" applyFill="1" applyBorder="1" applyAlignment="1" applyProtection="1">
      <alignment horizontal="center" vertical="center"/>
    </xf>
    <xf numFmtId="2" fontId="56" fillId="8" borderId="38" xfId="3102" applyNumberFormat="1" applyFont="1" applyFill="1" applyBorder="1" applyAlignment="1" applyProtection="1">
      <alignment horizontal="center" vertical="center"/>
    </xf>
    <xf numFmtId="0" fontId="56" fillId="9" borderId="33" xfId="3102" applyNumberFormat="1" applyFont="1" applyFill="1" applyBorder="1" applyAlignment="1" applyProtection="1">
      <alignment horizontal="center" vertical="center"/>
    </xf>
    <xf numFmtId="0" fontId="53" fillId="0" borderId="37" xfId="3102" applyFont="1" applyBorder="1" applyAlignment="1" applyProtection="1">
      <alignment horizontal="center" vertical="center"/>
    </xf>
    <xf numFmtId="2" fontId="56" fillId="0" borderId="35" xfId="3102" applyNumberFormat="1" applyFont="1" applyFill="1" applyBorder="1" applyAlignment="1" applyProtection="1">
      <alignment horizontal="center" vertical="center"/>
    </xf>
    <xf numFmtId="2" fontId="54" fillId="3" borderId="34" xfId="3102" applyNumberFormat="1" applyFont="1" applyFill="1" applyBorder="1" applyAlignment="1" applyProtection="1">
      <alignment horizontal="left" vertical="center"/>
    </xf>
    <xf numFmtId="0" fontId="53" fillId="8" borderId="35" xfId="3102" applyFont="1" applyFill="1" applyBorder="1" applyAlignment="1" applyProtection="1">
      <alignment horizontal="left" vertical="center"/>
    </xf>
    <xf numFmtId="0" fontId="53" fillId="2" borderId="1" xfId="3102" applyFont="1" applyFill="1" applyBorder="1" applyAlignment="1" applyProtection="1">
      <alignment horizontal="left" vertical="center"/>
    </xf>
    <xf numFmtId="0" fontId="53" fillId="2" borderId="35" xfId="3102" applyFont="1" applyFill="1" applyBorder="1" applyAlignment="1" applyProtection="1">
      <alignment horizontal="center" vertical="center"/>
    </xf>
    <xf numFmtId="2" fontId="56" fillId="0" borderId="37" xfId="3102" applyNumberFormat="1" applyFont="1" applyFill="1" applyBorder="1" applyAlignment="1" applyProtection="1">
      <alignment horizontal="center" vertical="center"/>
    </xf>
    <xf numFmtId="0" fontId="53" fillId="57" borderId="17" xfId="4" applyFont="1" applyFill="1" applyBorder="1" applyAlignment="1" applyProtection="1">
      <alignment horizontal="center" vertical="center"/>
    </xf>
    <xf numFmtId="10" fontId="0" fillId="0" borderId="1" xfId="3098" applyNumberFormat="1" applyFont="1" applyBorder="1"/>
    <xf numFmtId="10" fontId="2" fillId="0" borderId="1" xfId="3098" applyNumberFormat="1" applyFont="1" applyBorder="1"/>
    <xf numFmtId="2" fontId="53" fillId="8" borderId="16" xfId="3" applyNumberFormat="1" applyFont="1" applyFill="1" applyBorder="1" applyAlignment="1" applyProtection="1">
      <alignment horizontal="left" vertical="center"/>
    </xf>
    <xf numFmtId="167" fontId="52" fillId="0" borderId="1" xfId="3101" applyNumberFormat="1" applyFont="1" applyBorder="1" applyAlignment="1">
      <alignment horizontal="center"/>
    </xf>
    <xf numFmtId="167" fontId="52" fillId="0" borderId="15" xfId="3101" applyNumberFormat="1" applyFont="1" applyBorder="1" applyAlignment="1">
      <alignment horizontal="center"/>
    </xf>
    <xf numFmtId="167" fontId="52" fillId="0" borderId="35" xfId="3101" applyNumberFormat="1" applyFont="1" applyBorder="1" applyAlignment="1">
      <alignment horizontal="center"/>
    </xf>
  </cellXfs>
  <cellStyles count="3108">
    <cellStyle name="_Aug-10" xfId="9"/>
    <cellStyle name="_Aug-10_Alcohol - Oct (revised)" xfId="10"/>
    <cellStyle name="_Book1" xfId="11"/>
    <cellStyle name="_Book1 (11)" xfId="12"/>
    <cellStyle name="_Book1 (11)_Alcohol - Oct (revised)" xfId="13"/>
    <cellStyle name="_Book1 (16)" xfId="14"/>
    <cellStyle name="_Book1 (16)_Alcohol - Oct (revised)" xfId="15"/>
    <cellStyle name="_Book1 (3) (2) (2) (2)" xfId="16"/>
    <cellStyle name="_Book1 (3) (2) (2) (2)_Alcohol - Oct (revised)" xfId="17"/>
    <cellStyle name="_Book1 (32)" xfId="18"/>
    <cellStyle name="_Book1 (32)_Alcohol - Oct (revised)" xfId="19"/>
    <cellStyle name="_Book1_Alcohol - Oct (revised)" xfId="20"/>
    <cellStyle name="_Book2" xfId="21"/>
    <cellStyle name="_Book2_Alcohol - Oct (revised)" xfId="22"/>
    <cellStyle name="_CIP statement for June 2010" xfId="23"/>
    <cellStyle name="_CIP statement for June 2010_Alcohol - Oct (revised)" xfId="24"/>
    <cellStyle name="_CMB Sales ABP 2009-10(30.4.09)" xfId="25"/>
    <cellStyle name="_CMB Sales ABP 2009-10(30.4.09) 2" xfId="26"/>
    <cellStyle name="_CMB Sales ABP 2009-10(30.4.09) 3" xfId="27"/>
    <cellStyle name="_CMB Sales ABP 2009-10(30.4.09) 4" xfId="28"/>
    <cellStyle name="_COB_revised" xfId="29"/>
    <cellStyle name="_COB_revised 2" xfId="30"/>
    <cellStyle name="_COB_revised 3" xfId="31"/>
    <cellStyle name="_COB_revised 4" xfId="32"/>
    <cellStyle name="_Copy of Aug10_MRP (2)" xfId="33"/>
    <cellStyle name="_Copy of Aug10_MRP (2)_Alcohol - Oct (revised)" xfId="34"/>
    <cellStyle name="_Daily update_Jan" xfId="35"/>
    <cellStyle name="_Daily update_Jan_Alcohol - Oct (revised)" xfId="36"/>
    <cellStyle name="_Delivery" xfId="37"/>
    <cellStyle name="_Delivery_Alcohol - Oct (revised)" xfId="38"/>
    <cellStyle name="_Deviation report-May'10" xfId="39"/>
    <cellStyle name="_Deviation report-May'10_Alcohol - Oct (revised)" xfId="40"/>
    <cellStyle name="_July deviation report" xfId="41"/>
    <cellStyle name="_July deviation report_Alcohol - Oct (revised)" xfId="42"/>
    <cellStyle name="_June deviation report" xfId="43"/>
    <cellStyle name="_June deviation report_Alcohol - Oct (revised)" xfId="44"/>
    <cellStyle name="_June week 4" xfId="45"/>
    <cellStyle name="_June week 4_Alcohol - Oct (revised)" xfId="46"/>
    <cellStyle name="_MAR 10 KPI sheet" xfId="47"/>
    <cellStyle name="_MAR 10 KPI sheet_Alcohol - Oct (revised)" xfId="48"/>
    <cellStyle name="_Mfg MIS_Apr 10" xfId="49"/>
    <cellStyle name="_Mfg MIS_Apr 10_Alcohol - Oct (revised)" xfId="50"/>
    <cellStyle name="_Mfg MIS_Mar 10" xfId="51"/>
    <cellStyle name="_Mfg MIS_Mar 10_Alcohol - Oct (revised)" xfId="52"/>
    <cellStyle name="_MIS APR 10" xfId="53"/>
    <cellStyle name="_MIS APR 10_Alcohol - Oct (revised)" xfId="54"/>
    <cellStyle name="_MIS JULY 10" xfId="55"/>
    <cellStyle name="_MIS JULY 10_Alcohol - Oct (revised)" xfId="56"/>
    <cellStyle name="_MIS JUNE 10" xfId="57"/>
    <cellStyle name="_MIS JUNE 10_Alcohol - Oct (revised)" xfId="58"/>
    <cellStyle name="_MIS MAY 10" xfId="59"/>
    <cellStyle name="_MIS MAY 10_Alcohol - Oct (revised)" xfId="60"/>
    <cellStyle name="_Noddle plan October'10" xfId="61"/>
    <cellStyle name="_Noddle plan October'10_Alcohol - Oct (revised)" xfId="62"/>
    <cellStyle name="_Non moving items stock statement as on 31st March (4)" xfId="63"/>
    <cellStyle name="_Non moving items stock statement as on 31st March (4)_Alcohol - Oct (revised)" xfId="64"/>
    <cellStyle name="_NOV_KPIs_Sheet_" xfId="65"/>
    <cellStyle name="_NOV_KPIs_Sheet__Alcohol - Oct (revised)" xfId="66"/>
    <cellStyle name="_Nov'10 plan" xfId="67"/>
    <cellStyle name="_Nov'10 plan_Alcohol - Oct (revised)" xfId="68"/>
    <cellStyle name="_Oct 2 plan attainment" xfId="69"/>
    <cellStyle name="_Oct 2 plan attainment_Alcohol - Oct (revised)" xfId="70"/>
    <cellStyle name="_Oct delivery" xfId="71"/>
    <cellStyle name="_Oct delivery_Alcohol - Oct (revised)" xfId="72"/>
    <cellStyle name="_Oct plan" xfId="73"/>
    <cellStyle name="_Oct plan 10" xfId="74"/>
    <cellStyle name="_Oct plan 10 2" xfId="75"/>
    <cellStyle name="_Oct plan 10 3" xfId="76"/>
    <cellStyle name="_Oct plan 10 4" xfId="77"/>
    <cellStyle name="_Oct plan 11" xfId="78"/>
    <cellStyle name="_Oct plan 11 2" xfId="79"/>
    <cellStyle name="_Oct plan 11 3" xfId="80"/>
    <cellStyle name="_Oct plan 11 4" xfId="81"/>
    <cellStyle name="_Oct plan 12" xfId="82"/>
    <cellStyle name="_Oct plan 12 2" xfId="83"/>
    <cellStyle name="_Oct plan 12 3" xfId="84"/>
    <cellStyle name="_Oct plan 12 4" xfId="85"/>
    <cellStyle name="_Oct plan 13" xfId="86"/>
    <cellStyle name="_Oct plan 13 2" xfId="87"/>
    <cellStyle name="_Oct plan 13 3" xfId="88"/>
    <cellStyle name="_Oct plan 13 4" xfId="89"/>
    <cellStyle name="_Oct plan 14" xfId="90"/>
    <cellStyle name="_Oct plan 14 2" xfId="91"/>
    <cellStyle name="_Oct plan 14 3" xfId="92"/>
    <cellStyle name="_Oct plan 14 4" xfId="93"/>
    <cellStyle name="_Oct plan 15" xfId="94"/>
    <cellStyle name="_Oct plan 15 2" xfId="95"/>
    <cellStyle name="_Oct plan 15 3" xfId="96"/>
    <cellStyle name="_Oct plan 15 4" xfId="97"/>
    <cellStyle name="_Oct plan 16" xfId="98"/>
    <cellStyle name="_Oct plan 16 2" xfId="99"/>
    <cellStyle name="_Oct plan 16 3" xfId="100"/>
    <cellStyle name="_Oct plan 16 4" xfId="101"/>
    <cellStyle name="_Oct plan 17" xfId="102"/>
    <cellStyle name="_Oct plan 17 2" xfId="103"/>
    <cellStyle name="_Oct plan 17 3" xfId="104"/>
    <cellStyle name="_Oct plan 17 4" xfId="105"/>
    <cellStyle name="_Oct plan 18" xfId="106"/>
    <cellStyle name="_Oct plan 18 2" xfId="107"/>
    <cellStyle name="_Oct plan 18 3" xfId="108"/>
    <cellStyle name="_Oct plan 18 4" xfId="109"/>
    <cellStyle name="_Oct plan 19" xfId="110"/>
    <cellStyle name="_Oct plan 19 2" xfId="111"/>
    <cellStyle name="_Oct plan 19 3" xfId="112"/>
    <cellStyle name="_Oct plan 19 4" xfId="113"/>
    <cellStyle name="_Oct plan 2" xfId="114"/>
    <cellStyle name="_Oct plan 2 2" xfId="115"/>
    <cellStyle name="_Oct plan 2 3" xfId="116"/>
    <cellStyle name="_Oct plan 2 4" xfId="117"/>
    <cellStyle name="_Oct plan 2 5" xfId="118"/>
    <cellStyle name="_Oct plan 20" xfId="119"/>
    <cellStyle name="_Oct plan 20 2" xfId="120"/>
    <cellStyle name="_Oct plan 20 3" xfId="121"/>
    <cellStyle name="_Oct plan 20 4" xfId="122"/>
    <cellStyle name="_Oct plan 21" xfId="123"/>
    <cellStyle name="_Oct plan 21 2" xfId="124"/>
    <cellStyle name="_Oct plan 21 3" xfId="125"/>
    <cellStyle name="_Oct plan 21 4" xfId="126"/>
    <cellStyle name="_Oct plan 22" xfId="127"/>
    <cellStyle name="_Oct plan 22 2" xfId="128"/>
    <cellStyle name="_Oct plan 22 3" xfId="129"/>
    <cellStyle name="_Oct plan 22 4" xfId="130"/>
    <cellStyle name="_Oct plan 23" xfId="131"/>
    <cellStyle name="_Oct plan 23 2" xfId="132"/>
    <cellStyle name="_Oct plan 23 3" xfId="133"/>
    <cellStyle name="_Oct plan 23 4" xfId="134"/>
    <cellStyle name="_Oct plan 24" xfId="135"/>
    <cellStyle name="_Oct plan 24 2" xfId="136"/>
    <cellStyle name="_Oct plan 24 3" xfId="137"/>
    <cellStyle name="_Oct plan 24 4" xfId="138"/>
    <cellStyle name="_Oct plan 25" xfId="139"/>
    <cellStyle name="_Oct plan 25 2" xfId="140"/>
    <cellStyle name="_Oct plan 25 3" xfId="141"/>
    <cellStyle name="_Oct plan 25 4" xfId="142"/>
    <cellStyle name="_Oct plan 26" xfId="143"/>
    <cellStyle name="_Oct plan 26 2" xfId="144"/>
    <cellStyle name="_Oct plan 26 3" xfId="145"/>
    <cellStyle name="_Oct plan 26 4" xfId="146"/>
    <cellStyle name="_Oct plan 27" xfId="147"/>
    <cellStyle name="_Oct plan 27 2" xfId="148"/>
    <cellStyle name="_Oct plan 27 3" xfId="149"/>
    <cellStyle name="_Oct plan 27 4" xfId="150"/>
    <cellStyle name="_Oct plan 28" xfId="151"/>
    <cellStyle name="_Oct plan 28 2" xfId="152"/>
    <cellStyle name="_Oct plan 28 3" xfId="153"/>
    <cellStyle name="_Oct plan 28 4" xfId="154"/>
    <cellStyle name="_Oct plan 29" xfId="155"/>
    <cellStyle name="_Oct plan 29 2" xfId="156"/>
    <cellStyle name="_Oct plan 29 3" xfId="157"/>
    <cellStyle name="_Oct plan 29 4" xfId="158"/>
    <cellStyle name="_Oct plan 3" xfId="159"/>
    <cellStyle name="_Oct plan 3 2" xfId="160"/>
    <cellStyle name="_Oct plan 3 3" xfId="161"/>
    <cellStyle name="_Oct plan 3 4" xfId="162"/>
    <cellStyle name="_Oct plan 30" xfId="163"/>
    <cellStyle name="_Oct plan 30 2" xfId="164"/>
    <cellStyle name="_Oct plan 30 3" xfId="165"/>
    <cellStyle name="_Oct plan 30 4" xfId="166"/>
    <cellStyle name="_Oct plan 31" xfId="167"/>
    <cellStyle name="_Oct plan 31 2" xfId="168"/>
    <cellStyle name="_Oct plan 31 3" xfId="169"/>
    <cellStyle name="_Oct plan 31 4" xfId="170"/>
    <cellStyle name="_Oct plan 32" xfId="171"/>
    <cellStyle name="_Oct plan 32 2" xfId="172"/>
    <cellStyle name="_Oct plan 32 3" xfId="173"/>
    <cellStyle name="_Oct plan 32 4" xfId="174"/>
    <cellStyle name="_Oct plan 33" xfId="175"/>
    <cellStyle name="_Oct plan 34" xfId="176"/>
    <cellStyle name="_Oct plan 34 2" xfId="177"/>
    <cellStyle name="_Oct plan 34 3" xfId="178"/>
    <cellStyle name="_Oct plan 35" xfId="179"/>
    <cellStyle name="_Oct plan 36" xfId="180"/>
    <cellStyle name="_Oct plan 37" xfId="181"/>
    <cellStyle name="_Oct plan 38" xfId="182"/>
    <cellStyle name="_Oct plan 39" xfId="183"/>
    <cellStyle name="_Oct plan 4" xfId="184"/>
    <cellStyle name="_Oct plan 4 2" xfId="185"/>
    <cellStyle name="_Oct plan 4 3" xfId="186"/>
    <cellStyle name="_Oct plan 4 4" xfId="187"/>
    <cellStyle name="_Oct plan 40" xfId="188"/>
    <cellStyle name="_Oct plan 41" xfId="189"/>
    <cellStyle name="_Oct plan 42" xfId="190"/>
    <cellStyle name="_Oct plan 43" xfId="191"/>
    <cellStyle name="_Oct plan 44" xfId="192"/>
    <cellStyle name="_Oct plan 45" xfId="193"/>
    <cellStyle name="_Oct plan 46" xfId="194"/>
    <cellStyle name="_Oct plan 47" xfId="195"/>
    <cellStyle name="_Oct plan 5" xfId="196"/>
    <cellStyle name="_Oct plan 5 2" xfId="197"/>
    <cellStyle name="_Oct plan 5 3" xfId="198"/>
    <cellStyle name="_Oct plan 5 4" xfId="199"/>
    <cellStyle name="_Oct plan 6" xfId="200"/>
    <cellStyle name="_Oct plan 6 2" xfId="201"/>
    <cellStyle name="_Oct plan 6 3" xfId="202"/>
    <cellStyle name="_Oct plan 6 4" xfId="203"/>
    <cellStyle name="_Oct plan 7" xfId="204"/>
    <cellStyle name="_Oct plan 7 2" xfId="205"/>
    <cellStyle name="_Oct plan 7 3" xfId="206"/>
    <cellStyle name="_Oct plan 7 4" xfId="207"/>
    <cellStyle name="_Oct plan 8" xfId="208"/>
    <cellStyle name="_Oct plan 8 2" xfId="209"/>
    <cellStyle name="_Oct plan 8 3" xfId="210"/>
    <cellStyle name="_Oct plan 8 4" xfId="211"/>
    <cellStyle name="_Oct plan 9" xfId="212"/>
    <cellStyle name="_Oct plan 9 2" xfId="213"/>
    <cellStyle name="_Oct plan 9 3" xfId="214"/>
    <cellStyle name="_Oct plan 9 4" xfId="215"/>
    <cellStyle name="_Oct plan_Alcohol - Oct (revised)" xfId="216"/>
    <cellStyle name="_Oct plan_Oleo cost sheet for ABP 2010-11_Revised" xfId="217"/>
    <cellStyle name="_Oct plan_Oleo cost sheet for ABP 2010-11_Revised 2" xfId="218"/>
    <cellStyle name="_Oct plan_Oleo cost sheet for ABP 2010-11_Revised 3" xfId="219"/>
    <cellStyle name="_Oct plan_Oleo cost sheet for ABP 2010-11_Revised 4" xfId="220"/>
    <cellStyle name="_Oct plan_Volumes Sales Forecast-ABP_2011-12" xfId="221"/>
    <cellStyle name="_Oct plan_Volumes Sales Forecast-ABP_2011-12 2" xfId="222"/>
    <cellStyle name="_Oct plan_Volumes Sales Forecast-ABP_2011-12 3" xfId="223"/>
    <cellStyle name="_Oct plan_Volumes Sales Forecast-ABP_2011-12 4" xfId="224"/>
    <cellStyle name="_Oleo Cost Sheets MAy 14 updated with year costs" xfId="225"/>
    <cellStyle name="_Oleo Cost Sheets MAy 14 updated with year costs 2" xfId="226"/>
    <cellStyle name="_Oleo Cost Sheets MAy 14 updated with year costs 3" xfId="227"/>
    <cellStyle name="_Oleo Cost Sheets MAy 14 updated with year costs 4" xfId="228"/>
    <cellStyle name="_Oleo Cost Sheets MAy 14 updated with year costs_Noodle requirement" xfId="229"/>
    <cellStyle name="_Oleo Cost Sheets MAy 14 updated with year costs_Noodle requirement 10" xfId="230"/>
    <cellStyle name="_Oleo Cost Sheets MAy 14 updated with year costs_Noodle requirement 10 2" xfId="231"/>
    <cellStyle name="_Oleo Cost Sheets MAy 14 updated with year costs_Noodle requirement 10 3" xfId="232"/>
    <cellStyle name="_Oleo Cost Sheets MAy 14 updated with year costs_Noodle requirement 10 4" xfId="233"/>
    <cellStyle name="_Oleo Cost Sheets MAy 14 updated with year costs_Noodle requirement 11" xfId="234"/>
    <cellStyle name="_Oleo Cost Sheets MAy 14 updated with year costs_Noodle requirement 11 2" xfId="235"/>
    <cellStyle name="_Oleo Cost Sheets MAy 14 updated with year costs_Noodle requirement 11 3" xfId="236"/>
    <cellStyle name="_Oleo Cost Sheets MAy 14 updated with year costs_Noodle requirement 11 4" xfId="237"/>
    <cellStyle name="_Oleo Cost Sheets MAy 14 updated with year costs_Noodle requirement 12" xfId="238"/>
    <cellStyle name="_Oleo Cost Sheets MAy 14 updated with year costs_Noodle requirement 12 2" xfId="239"/>
    <cellStyle name="_Oleo Cost Sheets MAy 14 updated with year costs_Noodle requirement 12 3" xfId="240"/>
    <cellStyle name="_Oleo Cost Sheets MAy 14 updated with year costs_Noodle requirement 12 4" xfId="241"/>
    <cellStyle name="_Oleo Cost Sheets MAy 14 updated with year costs_Noodle requirement 13" xfId="242"/>
    <cellStyle name="_Oleo Cost Sheets MAy 14 updated with year costs_Noodle requirement 13 2" xfId="243"/>
    <cellStyle name="_Oleo Cost Sheets MAy 14 updated with year costs_Noodle requirement 13 3" xfId="244"/>
    <cellStyle name="_Oleo Cost Sheets MAy 14 updated with year costs_Noodle requirement 13 4" xfId="245"/>
    <cellStyle name="_Oleo Cost Sheets MAy 14 updated with year costs_Noodle requirement 14" xfId="246"/>
    <cellStyle name="_Oleo Cost Sheets MAy 14 updated with year costs_Noodle requirement 14 2" xfId="247"/>
    <cellStyle name="_Oleo Cost Sheets MAy 14 updated with year costs_Noodle requirement 14 3" xfId="248"/>
    <cellStyle name="_Oleo Cost Sheets MAy 14 updated with year costs_Noodle requirement 14 4" xfId="249"/>
    <cellStyle name="_Oleo Cost Sheets MAy 14 updated with year costs_Noodle requirement 15" xfId="250"/>
    <cellStyle name="_Oleo Cost Sheets MAy 14 updated with year costs_Noodle requirement 15 2" xfId="251"/>
    <cellStyle name="_Oleo Cost Sheets MAy 14 updated with year costs_Noodle requirement 15 3" xfId="252"/>
    <cellStyle name="_Oleo Cost Sheets MAy 14 updated with year costs_Noodle requirement 15 4" xfId="253"/>
    <cellStyle name="_Oleo Cost Sheets MAy 14 updated with year costs_Noodle requirement 16" xfId="254"/>
    <cellStyle name="_Oleo Cost Sheets MAy 14 updated with year costs_Noodle requirement 16 2" xfId="255"/>
    <cellStyle name="_Oleo Cost Sheets MAy 14 updated with year costs_Noodle requirement 16 3" xfId="256"/>
    <cellStyle name="_Oleo Cost Sheets MAy 14 updated with year costs_Noodle requirement 16 4" xfId="257"/>
    <cellStyle name="_Oleo Cost Sheets MAy 14 updated with year costs_Noodle requirement 17" xfId="258"/>
    <cellStyle name="_Oleo Cost Sheets MAy 14 updated with year costs_Noodle requirement 17 2" xfId="259"/>
    <cellStyle name="_Oleo Cost Sheets MAy 14 updated with year costs_Noodle requirement 17 3" xfId="260"/>
    <cellStyle name="_Oleo Cost Sheets MAy 14 updated with year costs_Noodle requirement 17 4" xfId="261"/>
    <cellStyle name="_Oleo Cost Sheets MAy 14 updated with year costs_Noodle requirement 18" xfId="262"/>
    <cellStyle name="_Oleo Cost Sheets MAy 14 updated with year costs_Noodle requirement 18 2" xfId="263"/>
    <cellStyle name="_Oleo Cost Sheets MAy 14 updated with year costs_Noodle requirement 18 3" xfId="264"/>
    <cellStyle name="_Oleo Cost Sheets MAy 14 updated with year costs_Noodle requirement 18 4" xfId="265"/>
    <cellStyle name="_Oleo Cost Sheets MAy 14 updated with year costs_Noodle requirement 19" xfId="266"/>
    <cellStyle name="_Oleo Cost Sheets MAy 14 updated with year costs_Noodle requirement 19 2" xfId="267"/>
    <cellStyle name="_Oleo Cost Sheets MAy 14 updated with year costs_Noodle requirement 19 3" xfId="268"/>
    <cellStyle name="_Oleo Cost Sheets MAy 14 updated with year costs_Noodle requirement 19 4" xfId="269"/>
    <cellStyle name="_Oleo Cost Sheets MAy 14 updated with year costs_Noodle requirement 2" xfId="270"/>
    <cellStyle name="_Oleo Cost Sheets MAy 14 updated with year costs_Noodle requirement 2 2" xfId="271"/>
    <cellStyle name="_Oleo Cost Sheets MAy 14 updated with year costs_Noodle requirement 2 3" xfId="272"/>
    <cellStyle name="_Oleo Cost Sheets MAy 14 updated with year costs_Noodle requirement 2 4" xfId="273"/>
    <cellStyle name="_Oleo Cost Sheets MAy 14 updated with year costs_Noodle requirement 2 5" xfId="274"/>
    <cellStyle name="_Oleo Cost Sheets MAy 14 updated with year costs_Noodle requirement 20" xfId="275"/>
    <cellStyle name="_Oleo Cost Sheets MAy 14 updated with year costs_Noodle requirement 20 2" xfId="276"/>
    <cellStyle name="_Oleo Cost Sheets MAy 14 updated with year costs_Noodle requirement 20 3" xfId="277"/>
    <cellStyle name="_Oleo Cost Sheets MAy 14 updated with year costs_Noodle requirement 20 4" xfId="278"/>
    <cellStyle name="_Oleo Cost Sheets MAy 14 updated with year costs_Noodle requirement 21" xfId="279"/>
    <cellStyle name="_Oleo Cost Sheets MAy 14 updated with year costs_Noodle requirement 21 2" xfId="280"/>
    <cellStyle name="_Oleo Cost Sheets MAy 14 updated with year costs_Noodle requirement 21 3" xfId="281"/>
    <cellStyle name="_Oleo Cost Sheets MAy 14 updated with year costs_Noodle requirement 21 4" xfId="282"/>
    <cellStyle name="_Oleo Cost Sheets MAy 14 updated with year costs_Noodle requirement 22" xfId="283"/>
    <cellStyle name="_Oleo Cost Sheets MAy 14 updated with year costs_Noodle requirement 22 2" xfId="284"/>
    <cellStyle name="_Oleo Cost Sheets MAy 14 updated with year costs_Noodle requirement 22 3" xfId="285"/>
    <cellStyle name="_Oleo Cost Sheets MAy 14 updated with year costs_Noodle requirement 22 4" xfId="286"/>
    <cellStyle name="_Oleo Cost Sheets MAy 14 updated with year costs_Noodle requirement 23" xfId="287"/>
    <cellStyle name="_Oleo Cost Sheets MAy 14 updated with year costs_Noodle requirement 23 2" xfId="288"/>
    <cellStyle name="_Oleo Cost Sheets MAy 14 updated with year costs_Noodle requirement 23 3" xfId="289"/>
    <cellStyle name="_Oleo Cost Sheets MAy 14 updated with year costs_Noodle requirement 23 4" xfId="290"/>
    <cellStyle name="_Oleo Cost Sheets MAy 14 updated with year costs_Noodle requirement 24" xfId="291"/>
    <cellStyle name="_Oleo Cost Sheets MAy 14 updated with year costs_Noodle requirement 24 2" xfId="292"/>
    <cellStyle name="_Oleo Cost Sheets MAy 14 updated with year costs_Noodle requirement 24 3" xfId="293"/>
    <cellStyle name="_Oleo Cost Sheets MAy 14 updated with year costs_Noodle requirement 24 4" xfId="294"/>
    <cellStyle name="_Oleo Cost Sheets MAy 14 updated with year costs_Noodle requirement 25" xfId="295"/>
    <cellStyle name="_Oleo Cost Sheets MAy 14 updated with year costs_Noodle requirement 25 2" xfId="296"/>
    <cellStyle name="_Oleo Cost Sheets MAy 14 updated with year costs_Noodle requirement 25 3" xfId="297"/>
    <cellStyle name="_Oleo Cost Sheets MAy 14 updated with year costs_Noodle requirement 25 4" xfId="298"/>
    <cellStyle name="_Oleo Cost Sheets MAy 14 updated with year costs_Noodle requirement 26" xfId="299"/>
    <cellStyle name="_Oleo Cost Sheets MAy 14 updated with year costs_Noodle requirement 26 2" xfId="300"/>
    <cellStyle name="_Oleo Cost Sheets MAy 14 updated with year costs_Noodle requirement 26 3" xfId="301"/>
    <cellStyle name="_Oleo Cost Sheets MAy 14 updated with year costs_Noodle requirement 26 4" xfId="302"/>
    <cellStyle name="_Oleo Cost Sheets MAy 14 updated with year costs_Noodle requirement 27" xfId="303"/>
    <cellStyle name="_Oleo Cost Sheets MAy 14 updated with year costs_Noodle requirement 27 2" xfId="304"/>
    <cellStyle name="_Oleo Cost Sheets MAy 14 updated with year costs_Noodle requirement 27 3" xfId="305"/>
    <cellStyle name="_Oleo Cost Sheets MAy 14 updated with year costs_Noodle requirement 27 4" xfId="306"/>
    <cellStyle name="_Oleo Cost Sheets MAy 14 updated with year costs_Noodle requirement 28" xfId="307"/>
    <cellStyle name="_Oleo Cost Sheets MAy 14 updated with year costs_Noodle requirement 28 2" xfId="308"/>
    <cellStyle name="_Oleo Cost Sheets MAy 14 updated with year costs_Noodle requirement 28 3" xfId="309"/>
    <cellStyle name="_Oleo Cost Sheets MAy 14 updated with year costs_Noodle requirement 28 4" xfId="310"/>
    <cellStyle name="_Oleo Cost Sheets MAy 14 updated with year costs_Noodle requirement 29" xfId="311"/>
    <cellStyle name="_Oleo Cost Sheets MAy 14 updated with year costs_Noodle requirement 29 2" xfId="312"/>
    <cellStyle name="_Oleo Cost Sheets MAy 14 updated with year costs_Noodle requirement 29 3" xfId="313"/>
    <cellStyle name="_Oleo Cost Sheets MAy 14 updated with year costs_Noodle requirement 29 4" xfId="314"/>
    <cellStyle name="_Oleo Cost Sheets MAy 14 updated with year costs_Noodle requirement 3" xfId="315"/>
    <cellStyle name="_Oleo Cost Sheets MAy 14 updated with year costs_Noodle requirement 3 2" xfId="316"/>
    <cellStyle name="_Oleo Cost Sheets MAy 14 updated with year costs_Noodle requirement 3 3" xfId="317"/>
    <cellStyle name="_Oleo Cost Sheets MAy 14 updated with year costs_Noodle requirement 3 4" xfId="318"/>
    <cellStyle name="_Oleo Cost Sheets MAy 14 updated with year costs_Noodle requirement 30" xfId="319"/>
    <cellStyle name="_Oleo Cost Sheets MAy 14 updated with year costs_Noodle requirement 30 2" xfId="320"/>
    <cellStyle name="_Oleo Cost Sheets MAy 14 updated with year costs_Noodle requirement 30 3" xfId="321"/>
    <cellStyle name="_Oleo Cost Sheets MAy 14 updated with year costs_Noodle requirement 30 4" xfId="322"/>
    <cellStyle name="_Oleo Cost Sheets MAy 14 updated with year costs_Noodle requirement 31" xfId="323"/>
    <cellStyle name="_Oleo Cost Sheets MAy 14 updated with year costs_Noodle requirement 31 2" xfId="324"/>
    <cellStyle name="_Oleo Cost Sheets MAy 14 updated with year costs_Noodle requirement 31 3" xfId="325"/>
    <cellStyle name="_Oleo Cost Sheets MAy 14 updated with year costs_Noodle requirement 31 4" xfId="326"/>
    <cellStyle name="_Oleo Cost Sheets MAy 14 updated with year costs_Noodle requirement 32" xfId="327"/>
    <cellStyle name="_Oleo Cost Sheets MAy 14 updated with year costs_Noodle requirement 32 2" xfId="328"/>
    <cellStyle name="_Oleo Cost Sheets MAy 14 updated with year costs_Noodle requirement 32 3" xfId="329"/>
    <cellStyle name="_Oleo Cost Sheets MAy 14 updated with year costs_Noodle requirement 32 4" xfId="330"/>
    <cellStyle name="_Oleo Cost Sheets MAy 14 updated with year costs_Noodle requirement 33" xfId="331"/>
    <cellStyle name="_Oleo Cost Sheets MAy 14 updated with year costs_Noodle requirement 34" xfId="332"/>
    <cellStyle name="_Oleo Cost Sheets MAy 14 updated with year costs_Noodle requirement 34 2" xfId="333"/>
    <cellStyle name="_Oleo Cost Sheets MAy 14 updated with year costs_Noodle requirement 34 3" xfId="334"/>
    <cellStyle name="_Oleo Cost Sheets MAy 14 updated with year costs_Noodle requirement 35" xfId="335"/>
    <cellStyle name="_Oleo Cost Sheets MAy 14 updated with year costs_Noodle requirement 36" xfId="336"/>
    <cellStyle name="_Oleo Cost Sheets MAy 14 updated with year costs_Noodle requirement 37" xfId="337"/>
    <cellStyle name="_Oleo Cost Sheets MAy 14 updated with year costs_Noodle requirement 38" xfId="338"/>
    <cellStyle name="_Oleo Cost Sheets MAy 14 updated with year costs_Noodle requirement 39" xfId="339"/>
    <cellStyle name="_Oleo Cost Sheets MAy 14 updated with year costs_Noodle requirement 4" xfId="340"/>
    <cellStyle name="_Oleo Cost Sheets MAy 14 updated with year costs_Noodle requirement 4 2" xfId="341"/>
    <cellStyle name="_Oleo Cost Sheets MAy 14 updated with year costs_Noodle requirement 4 3" xfId="342"/>
    <cellStyle name="_Oleo Cost Sheets MAy 14 updated with year costs_Noodle requirement 4 4" xfId="343"/>
    <cellStyle name="_Oleo Cost Sheets MAy 14 updated with year costs_Noodle requirement 40" xfId="344"/>
    <cellStyle name="_Oleo Cost Sheets MAy 14 updated with year costs_Noodle requirement 41" xfId="345"/>
    <cellStyle name="_Oleo Cost Sheets MAy 14 updated with year costs_Noodle requirement 42" xfId="346"/>
    <cellStyle name="_Oleo Cost Sheets MAy 14 updated with year costs_Noodle requirement 43" xfId="347"/>
    <cellStyle name="_Oleo Cost Sheets MAy 14 updated with year costs_Noodle requirement 44" xfId="348"/>
    <cellStyle name="_Oleo Cost Sheets MAy 14 updated with year costs_Noodle requirement 45" xfId="349"/>
    <cellStyle name="_Oleo Cost Sheets MAy 14 updated with year costs_Noodle requirement 46" xfId="350"/>
    <cellStyle name="_Oleo Cost Sheets MAy 14 updated with year costs_Noodle requirement 47" xfId="351"/>
    <cellStyle name="_Oleo Cost Sheets MAy 14 updated with year costs_Noodle requirement 5" xfId="352"/>
    <cellStyle name="_Oleo Cost Sheets MAy 14 updated with year costs_Noodle requirement 5 2" xfId="353"/>
    <cellStyle name="_Oleo Cost Sheets MAy 14 updated with year costs_Noodle requirement 5 3" xfId="354"/>
    <cellStyle name="_Oleo Cost Sheets MAy 14 updated with year costs_Noodle requirement 5 4" xfId="355"/>
    <cellStyle name="_Oleo Cost Sheets MAy 14 updated with year costs_Noodle requirement 6" xfId="356"/>
    <cellStyle name="_Oleo Cost Sheets MAy 14 updated with year costs_Noodle requirement 6 2" xfId="357"/>
    <cellStyle name="_Oleo Cost Sheets MAy 14 updated with year costs_Noodle requirement 6 3" xfId="358"/>
    <cellStyle name="_Oleo Cost Sheets MAy 14 updated with year costs_Noodle requirement 6 4" xfId="359"/>
    <cellStyle name="_Oleo Cost Sheets MAy 14 updated with year costs_Noodle requirement 7" xfId="360"/>
    <cellStyle name="_Oleo Cost Sheets MAy 14 updated with year costs_Noodle requirement 7 2" xfId="361"/>
    <cellStyle name="_Oleo Cost Sheets MAy 14 updated with year costs_Noodle requirement 7 3" xfId="362"/>
    <cellStyle name="_Oleo Cost Sheets MAy 14 updated with year costs_Noodle requirement 7 4" xfId="363"/>
    <cellStyle name="_Oleo Cost Sheets MAy 14 updated with year costs_Noodle requirement 8" xfId="364"/>
    <cellStyle name="_Oleo Cost Sheets MAy 14 updated with year costs_Noodle requirement 8 2" xfId="365"/>
    <cellStyle name="_Oleo Cost Sheets MAy 14 updated with year costs_Noodle requirement 8 3" xfId="366"/>
    <cellStyle name="_Oleo Cost Sheets MAy 14 updated with year costs_Noodle requirement 8 4" xfId="367"/>
    <cellStyle name="_Oleo Cost Sheets MAy 14 updated with year costs_Noodle requirement 9" xfId="368"/>
    <cellStyle name="_Oleo Cost Sheets MAy 14 updated with year costs_Noodle requirement 9 2" xfId="369"/>
    <cellStyle name="_Oleo Cost Sheets MAy 14 updated with year costs_Noodle requirement 9 3" xfId="370"/>
    <cellStyle name="_Oleo Cost Sheets MAy 14 updated with year costs_Noodle requirement 9 4" xfId="371"/>
    <cellStyle name="_Oleo Cost Sheets MAy 14 updated with year costs_Oleo cost sheet for ABP 2010-11_Revised" xfId="372"/>
    <cellStyle name="_Oleo Cost Sheets MAy 14 updated with year costs_Oleo cost sheet for ABP 2010-11_Revised 2" xfId="373"/>
    <cellStyle name="_Oleo Cost Sheets MAy 14 updated with year costs_Oleo cost sheet for ABP 2010-11_Revised 3" xfId="374"/>
    <cellStyle name="_Oleo Cost Sheets MAy 14 updated with year costs_Oleo cost sheet for ABP 2010-11_Revised 4" xfId="375"/>
    <cellStyle name="_Oleo Cost Sheets MAy 14 updated with year costs_VVF May 10" xfId="376"/>
    <cellStyle name="_Oleo Cost Sheets MAy 14 updated with year costs_VVF May 10 2" xfId="377"/>
    <cellStyle name="_Oleo Cost Sheets MAy 14 updated with year costs_VVF May 10 3" xfId="378"/>
    <cellStyle name="_Oleo Cost Sheets MAy 14 updated with year costs_VVF May 10 4" xfId="379"/>
    <cellStyle name="_Overhead Var_Dec'09" xfId="380"/>
    <cellStyle name="_Overhead Var_Dec'09_Alcohol - Oct (revised)" xfId="381"/>
    <cellStyle name="_OVERHEAD Var_Feb'10" xfId="382"/>
    <cellStyle name="_OVERHEAD Var_Feb'10_Alcohol - Oct (revised)" xfId="383"/>
    <cellStyle name="_OVERHEAD Var_Jan'10" xfId="384"/>
    <cellStyle name="_OVERHEAD Var_Jan'10_Alcohol - Oct (revised)" xfId="385"/>
    <cellStyle name="_Overhead Var_Nov'09" xfId="386"/>
    <cellStyle name="_Overhead Var_Nov'09_Alcohol - Oct (revised)" xfId="387"/>
    <cellStyle name="_Overhead Var_Oct'09" xfId="388"/>
    <cellStyle name="_Overhead Var_Oct'09_Alcohol - Oct (revised)" xfId="389"/>
    <cellStyle name="_PCP cost sheets ABP costs May 25thv2" xfId="390"/>
    <cellStyle name="_PCP cost sheets ABP costs May 25thv2 2" xfId="391"/>
    <cellStyle name="_PCP cost sheets ABP costs May 25thv2 3" xfId="392"/>
    <cellStyle name="_PCP cost sheets ABP costs May 25thv2 4" xfId="393"/>
    <cellStyle name="_Production plan" xfId="394"/>
    <cellStyle name="_Production Plan vs actual deviation report" xfId="395"/>
    <cellStyle name="_Production Plan vs actual deviation report_Alcohol - Oct (revised)" xfId="396"/>
    <cellStyle name="_Production Plan Vs Actual till 13th Jan 10" xfId="397"/>
    <cellStyle name="_Production Plan Vs Actual till 13th Jan 10_Alcohol - Oct (revised)" xfId="398"/>
    <cellStyle name="_Production plan_Alcohol - Oct (revised)" xfId="399"/>
    <cellStyle name="_Profit_and_Loss_Statement_VVF_Consolidated_Final_with_New_Price_Realizationv 8" xfId="400"/>
    <cellStyle name="_Profit_and_Loss_Statement_VVF_Consolidated_Final_with_New_Price_Realizationv 8 2" xfId="401"/>
    <cellStyle name="_Profit_and_Loss_Statement_VVF_Consolidated_Final_with_New_Price_Realizationv 8 3" xfId="402"/>
    <cellStyle name="_Profit_and_Loss_Statement_VVF_Consolidated_Final_with_New_Price_Realizationv 8 4" xfId="403"/>
    <cellStyle name="_RCCP_abp" xfId="404"/>
    <cellStyle name="_RCCP_abp_Alcohol - Oct (revised)" xfId="405"/>
    <cellStyle name="_RCCP_Aug_v1_26.08" xfId="406"/>
    <cellStyle name="_RCCP_Aug_v1_26.08_Alcohol - Oct (revised)" xfId="407"/>
    <cellStyle name="_RCCP_Oleo_ABP_v3" xfId="408"/>
    <cellStyle name="_RCCP_Oleo_ABP_v3 2" xfId="409"/>
    <cellStyle name="_RCCP_Oleo_ABP_v3 3" xfId="410"/>
    <cellStyle name="_RCCP_Oleo_ABP_v3 4" xfId="411"/>
    <cellStyle name="_RCCP_Oleo_ABP_v3_Alcohol - Oct (revised)" xfId="412"/>
    <cellStyle name="_RCCP_Oleo_ABP_v3_Noodle requirement" xfId="413"/>
    <cellStyle name="_RCCP_Oleo_ABP_v3_Noodle requirement 10" xfId="414"/>
    <cellStyle name="_RCCP_Oleo_ABP_v3_Noodle requirement 10 2" xfId="415"/>
    <cellStyle name="_RCCP_Oleo_ABP_v3_Noodle requirement 10 3" xfId="416"/>
    <cellStyle name="_RCCP_Oleo_ABP_v3_Noodle requirement 10 4" xfId="417"/>
    <cellStyle name="_RCCP_Oleo_ABP_v3_Noodle requirement 11" xfId="418"/>
    <cellStyle name="_RCCP_Oleo_ABP_v3_Noodle requirement 11 2" xfId="419"/>
    <cellStyle name="_RCCP_Oleo_ABP_v3_Noodle requirement 11 3" xfId="420"/>
    <cellStyle name="_RCCP_Oleo_ABP_v3_Noodle requirement 11 4" xfId="421"/>
    <cellStyle name="_RCCP_Oleo_ABP_v3_Noodle requirement 12" xfId="422"/>
    <cellStyle name="_RCCP_Oleo_ABP_v3_Noodle requirement 12 2" xfId="423"/>
    <cellStyle name="_RCCP_Oleo_ABP_v3_Noodle requirement 12 3" xfId="424"/>
    <cellStyle name="_RCCP_Oleo_ABP_v3_Noodle requirement 12 4" xfId="425"/>
    <cellStyle name="_RCCP_Oleo_ABP_v3_Noodle requirement 13" xfId="426"/>
    <cellStyle name="_RCCP_Oleo_ABP_v3_Noodle requirement 13 2" xfId="427"/>
    <cellStyle name="_RCCP_Oleo_ABP_v3_Noodle requirement 13 3" xfId="428"/>
    <cellStyle name="_RCCP_Oleo_ABP_v3_Noodle requirement 13 4" xfId="429"/>
    <cellStyle name="_RCCP_Oleo_ABP_v3_Noodle requirement 14" xfId="430"/>
    <cellStyle name="_RCCP_Oleo_ABP_v3_Noodle requirement 14 2" xfId="431"/>
    <cellStyle name="_RCCP_Oleo_ABP_v3_Noodle requirement 14 3" xfId="432"/>
    <cellStyle name="_RCCP_Oleo_ABP_v3_Noodle requirement 14 4" xfId="433"/>
    <cellStyle name="_RCCP_Oleo_ABP_v3_Noodle requirement 15" xfId="434"/>
    <cellStyle name="_RCCP_Oleo_ABP_v3_Noodle requirement 15 2" xfId="435"/>
    <cellStyle name="_RCCP_Oleo_ABP_v3_Noodle requirement 15 3" xfId="436"/>
    <cellStyle name="_RCCP_Oleo_ABP_v3_Noodle requirement 15 4" xfId="437"/>
    <cellStyle name="_RCCP_Oleo_ABP_v3_Noodle requirement 16" xfId="438"/>
    <cellStyle name="_RCCP_Oleo_ABP_v3_Noodle requirement 16 2" xfId="439"/>
    <cellStyle name="_RCCP_Oleo_ABP_v3_Noodle requirement 16 3" xfId="440"/>
    <cellStyle name="_RCCP_Oleo_ABP_v3_Noodle requirement 16 4" xfId="441"/>
    <cellStyle name="_RCCP_Oleo_ABP_v3_Noodle requirement 17" xfId="442"/>
    <cellStyle name="_RCCP_Oleo_ABP_v3_Noodle requirement 17 2" xfId="443"/>
    <cellStyle name="_RCCP_Oleo_ABP_v3_Noodle requirement 17 3" xfId="444"/>
    <cellStyle name="_RCCP_Oleo_ABP_v3_Noodle requirement 17 4" xfId="445"/>
    <cellStyle name="_RCCP_Oleo_ABP_v3_Noodle requirement 18" xfId="446"/>
    <cellStyle name="_RCCP_Oleo_ABP_v3_Noodle requirement 18 2" xfId="447"/>
    <cellStyle name="_RCCP_Oleo_ABP_v3_Noodle requirement 18 3" xfId="448"/>
    <cellStyle name="_RCCP_Oleo_ABP_v3_Noodle requirement 18 4" xfId="449"/>
    <cellStyle name="_RCCP_Oleo_ABP_v3_Noodle requirement 19" xfId="450"/>
    <cellStyle name="_RCCP_Oleo_ABP_v3_Noodle requirement 19 2" xfId="451"/>
    <cellStyle name="_RCCP_Oleo_ABP_v3_Noodle requirement 19 3" xfId="452"/>
    <cellStyle name="_RCCP_Oleo_ABP_v3_Noodle requirement 19 4" xfId="453"/>
    <cellStyle name="_RCCP_Oleo_ABP_v3_Noodle requirement 2" xfId="454"/>
    <cellStyle name="_RCCP_Oleo_ABP_v3_Noodle requirement 2 2" xfId="455"/>
    <cellStyle name="_RCCP_Oleo_ABP_v3_Noodle requirement 2 3" xfId="456"/>
    <cellStyle name="_RCCP_Oleo_ABP_v3_Noodle requirement 2 4" xfId="457"/>
    <cellStyle name="_RCCP_Oleo_ABP_v3_Noodle requirement 2 5" xfId="458"/>
    <cellStyle name="_RCCP_Oleo_ABP_v3_Noodle requirement 20" xfId="459"/>
    <cellStyle name="_RCCP_Oleo_ABP_v3_Noodle requirement 20 2" xfId="460"/>
    <cellStyle name="_RCCP_Oleo_ABP_v3_Noodle requirement 20 3" xfId="461"/>
    <cellStyle name="_RCCP_Oleo_ABP_v3_Noodle requirement 20 4" xfId="462"/>
    <cellStyle name="_RCCP_Oleo_ABP_v3_Noodle requirement 21" xfId="463"/>
    <cellStyle name="_RCCP_Oleo_ABP_v3_Noodle requirement 21 2" xfId="464"/>
    <cellStyle name="_RCCP_Oleo_ABP_v3_Noodle requirement 21 3" xfId="465"/>
    <cellStyle name="_RCCP_Oleo_ABP_v3_Noodle requirement 21 4" xfId="466"/>
    <cellStyle name="_RCCP_Oleo_ABP_v3_Noodle requirement 22" xfId="467"/>
    <cellStyle name="_RCCP_Oleo_ABP_v3_Noodle requirement 22 2" xfId="468"/>
    <cellStyle name="_RCCP_Oleo_ABP_v3_Noodle requirement 22 3" xfId="469"/>
    <cellStyle name="_RCCP_Oleo_ABP_v3_Noodle requirement 22 4" xfId="470"/>
    <cellStyle name="_RCCP_Oleo_ABP_v3_Noodle requirement 23" xfId="471"/>
    <cellStyle name="_RCCP_Oleo_ABP_v3_Noodle requirement 23 2" xfId="472"/>
    <cellStyle name="_RCCP_Oleo_ABP_v3_Noodle requirement 23 3" xfId="473"/>
    <cellStyle name="_RCCP_Oleo_ABP_v3_Noodle requirement 23 4" xfId="474"/>
    <cellStyle name="_RCCP_Oleo_ABP_v3_Noodle requirement 24" xfId="475"/>
    <cellStyle name="_RCCP_Oleo_ABP_v3_Noodle requirement 24 2" xfId="476"/>
    <cellStyle name="_RCCP_Oleo_ABP_v3_Noodle requirement 24 3" xfId="477"/>
    <cellStyle name="_RCCP_Oleo_ABP_v3_Noodle requirement 24 4" xfId="478"/>
    <cellStyle name="_RCCP_Oleo_ABP_v3_Noodle requirement 25" xfId="479"/>
    <cellStyle name="_RCCP_Oleo_ABP_v3_Noodle requirement 25 2" xfId="480"/>
    <cellStyle name="_RCCP_Oleo_ABP_v3_Noodle requirement 25 3" xfId="481"/>
    <cellStyle name="_RCCP_Oleo_ABP_v3_Noodle requirement 25 4" xfId="482"/>
    <cellStyle name="_RCCP_Oleo_ABP_v3_Noodle requirement 26" xfId="483"/>
    <cellStyle name="_RCCP_Oleo_ABP_v3_Noodle requirement 26 2" xfId="484"/>
    <cellStyle name="_RCCP_Oleo_ABP_v3_Noodle requirement 26 3" xfId="485"/>
    <cellStyle name="_RCCP_Oleo_ABP_v3_Noodle requirement 26 4" xfId="486"/>
    <cellStyle name="_RCCP_Oleo_ABP_v3_Noodle requirement 27" xfId="487"/>
    <cellStyle name="_RCCP_Oleo_ABP_v3_Noodle requirement 27 2" xfId="488"/>
    <cellStyle name="_RCCP_Oleo_ABP_v3_Noodle requirement 27 3" xfId="489"/>
    <cellStyle name="_RCCP_Oleo_ABP_v3_Noodle requirement 27 4" xfId="490"/>
    <cellStyle name="_RCCP_Oleo_ABP_v3_Noodle requirement 28" xfId="491"/>
    <cellStyle name="_RCCP_Oleo_ABP_v3_Noodle requirement 28 2" xfId="492"/>
    <cellStyle name="_RCCP_Oleo_ABP_v3_Noodle requirement 28 3" xfId="493"/>
    <cellStyle name="_RCCP_Oleo_ABP_v3_Noodle requirement 28 4" xfId="494"/>
    <cellStyle name="_RCCP_Oleo_ABP_v3_Noodle requirement 29" xfId="495"/>
    <cellStyle name="_RCCP_Oleo_ABP_v3_Noodle requirement 29 2" xfId="496"/>
    <cellStyle name="_RCCP_Oleo_ABP_v3_Noodle requirement 29 3" xfId="497"/>
    <cellStyle name="_RCCP_Oleo_ABP_v3_Noodle requirement 29 4" xfId="498"/>
    <cellStyle name="_RCCP_Oleo_ABP_v3_Noodle requirement 3" xfId="499"/>
    <cellStyle name="_RCCP_Oleo_ABP_v3_Noodle requirement 3 2" xfId="500"/>
    <cellStyle name="_RCCP_Oleo_ABP_v3_Noodle requirement 3 3" xfId="501"/>
    <cellStyle name="_RCCP_Oleo_ABP_v3_Noodle requirement 3 4" xfId="502"/>
    <cellStyle name="_RCCP_Oleo_ABP_v3_Noodle requirement 30" xfId="503"/>
    <cellStyle name="_RCCP_Oleo_ABP_v3_Noodle requirement 30 2" xfId="504"/>
    <cellStyle name="_RCCP_Oleo_ABP_v3_Noodle requirement 30 3" xfId="505"/>
    <cellStyle name="_RCCP_Oleo_ABP_v3_Noodle requirement 30 4" xfId="506"/>
    <cellStyle name="_RCCP_Oleo_ABP_v3_Noodle requirement 31" xfId="507"/>
    <cellStyle name="_RCCP_Oleo_ABP_v3_Noodle requirement 31 2" xfId="508"/>
    <cellStyle name="_RCCP_Oleo_ABP_v3_Noodle requirement 31 3" xfId="509"/>
    <cellStyle name="_RCCP_Oleo_ABP_v3_Noodle requirement 31 4" xfId="510"/>
    <cellStyle name="_RCCP_Oleo_ABP_v3_Noodle requirement 32" xfId="511"/>
    <cellStyle name="_RCCP_Oleo_ABP_v3_Noodle requirement 32 2" xfId="512"/>
    <cellStyle name="_RCCP_Oleo_ABP_v3_Noodle requirement 32 3" xfId="513"/>
    <cellStyle name="_RCCP_Oleo_ABP_v3_Noodle requirement 32 4" xfId="514"/>
    <cellStyle name="_RCCP_Oleo_ABP_v3_Noodle requirement 33" xfId="515"/>
    <cellStyle name="_RCCP_Oleo_ABP_v3_Noodle requirement 34" xfId="516"/>
    <cellStyle name="_RCCP_Oleo_ABP_v3_Noodle requirement 34 2" xfId="517"/>
    <cellStyle name="_RCCP_Oleo_ABP_v3_Noodle requirement 34 3" xfId="518"/>
    <cellStyle name="_RCCP_Oleo_ABP_v3_Noodle requirement 35" xfId="519"/>
    <cellStyle name="_RCCP_Oleo_ABP_v3_Noodle requirement 36" xfId="520"/>
    <cellStyle name="_RCCP_Oleo_ABP_v3_Noodle requirement 37" xfId="521"/>
    <cellStyle name="_RCCP_Oleo_ABP_v3_Noodle requirement 38" xfId="522"/>
    <cellStyle name="_RCCP_Oleo_ABP_v3_Noodle requirement 39" xfId="523"/>
    <cellStyle name="_RCCP_Oleo_ABP_v3_Noodle requirement 4" xfId="524"/>
    <cellStyle name="_RCCP_Oleo_ABP_v3_Noodle requirement 4 2" xfId="525"/>
    <cellStyle name="_RCCP_Oleo_ABP_v3_Noodle requirement 4 3" xfId="526"/>
    <cellStyle name="_RCCP_Oleo_ABP_v3_Noodle requirement 4 4" xfId="527"/>
    <cellStyle name="_RCCP_Oleo_ABP_v3_Noodle requirement 40" xfId="528"/>
    <cellStyle name="_RCCP_Oleo_ABP_v3_Noodle requirement 41" xfId="529"/>
    <cellStyle name="_RCCP_Oleo_ABP_v3_Noodle requirement 42" xfId="530"/>
    <cellStyle name="_RCCP_Oleo_ABP_v3_Noodle requirement 43" xfId="531"/>
    <cellStyle name="_RCCP_Oleo_ABP_v3_Noodle requirement 44" xfId="532"/>
    <cellStyle name="_RCCP_Oleo_ABP_v3_Noodle requirement 45" xfId="533"/>
    <cellStyle name="_RCCP_Oleo_ABP_v3_Noodle requirement 46" xfId="534"/>
    <cellStyle name="_RCCP_Oleo_ABP_v3_Noodle requirement 47" xfId="535"/>
    <cellStyle name="_RCCP_Oleo_ABP_v3_Noodle requirement 5" xfId="536"/>
    <cellStyle name="_RCCP_Oleo_ABP_v3_Noodle requirement 5 2" xfId="537"/>
    <cellStyle name="_RCCP_Oleo_ABP_v3_Noodle requirement 5 3" xfId="538"/>
    <cellStyle name="_RCCP_Oleo_ABP_v3_Noodle requirement 5 4" xfId="539"/>
    <cellStyle name="_RCCP_Oleo_ABP_v3_Noodle requirement 6" xfId="540"/>
    <cellStyle name="_RCCP_Oleo_ABP_v3_Noodle requirement 6 2" xfId="541"/>
    <cellStyle name="_RCCP_Oleo_ABP_v3_Noodle requirement 6 3" xfId="542"/>
    <cellStyle name="_RCCP_Oleo_ABP_v3_Noodle requirement 6 4" xfId="543"/>
    <cellStyle name="_RCCP_Oleo_ABP_v3_Noodle requirement 7" xfId="544"/>
    <cellStyle name="_RCCP_Oleo_ABP_v3_Noodle requirement 7 2" xfId="545"/>
    <cellStyle name="_RCCP_Oleo_ABP_v3_Noodle requirement 7 3" xfId="546"/>
    <cellStyle name="_RCCP_Oleo_ABP_v3_Noodle requirement 7 4" xfId="547"/>
    <cellStyle name="_RCCP_Oleo_ABP_v3_Noodle requirement 8" xfId="548"/>
    <cellStyle name="_RCCP_Oleo_ABP_v3_Noodle requirement 8 2" xfId="549"/>
    <cellStyle name="_RCCP_Oleo_ABP_v3_Noodle requirement 8 3" xfId="550"/>
    <cellStyle name="_RCCP_Oleo_ABP_v3_Noodle requirement 8 4" xfId="551"/>
    <cellStyle name="_RCCP_Oleo_ABP_v3_Noodle requirement 9" xfId="552"/>
    <cellStyle name="_RCCP_Oleo_ABP_v3_Noodle requirement 9 2" xfId="553"/>
    <cellStyle name="_RCCP_Oleo_ABP_v3_Noodle requirement 9 3" xfId="554"/>
    <cellStyle name="_RCCP_Oleo_ABP_v3_Noodle requirement 9 4" xfId="555"/>
    <cellStyle name="_RCCP_Oleo_ABP_v3_Oleo cost sheet for ABP 2010-11_Revised" xfId="556"/>
    <cellStyle name="_RCCP_Oleo_ABP_v3_Oleo cost sheet for ABP 2010-11_Revised 2" xfId="557"/>
    <cellStyle name="_RCCP_Oleo_ABP_v3_Oleo cost sheet for ABP 2010-11_Revised 3" xfId="558"/>
    <cellStyle name="_RCCP_Oleo_ABP_v3_Oleo cost sheet for ABP 2010-11_Revised 4" xfId="559"/>
    <cellStyle name="_Revised supply Nov-Dec'10" xfId="560"/>
    <cellStyle name="_Revised supply Nov-Dec'10_Alcohol - Oct (revised)" xfId="561"/>
    <cellStyle name="_Revised weekly supply Nov'10" xfId="562"/>
    <cellStyle name="_Revised weekly supply Nov'10_Alcohol - Oct (revised)" xfId="563"/>
    <cellStyle name="_RM_Inventory_Days_FY08" xfId="564"/>
    <cellStyle name="_RM_Inventory_Days_FY08_Alcohol - Oct (revised)" xfId="565"/>
    <cellStyle name="_Sept plan" xfId="566"/>
    <cellStyle name="_Sept plan_Alcohol - Oct (revised)" xfId="567"/>
    <cellStyle name="_Slow Moving stock consumpiton plan for July 2010" xfId="568"/>
    <cellStyle name="_Slow Moving stock consumpiton plan for July 2010_Alcohol - Oct (revised)" xfId="569"/>
    <cellStyle name="_Slow moving-June" xfId="570"/>
    <cellStyle name="_Slow moving-June_Alcohol - Oct (revised)" xfId="571"/>
    <cellStyle name="_SNOP (Mar-June)" xfId="572"/>
    <cellStyle name="_SNOP (Mar-June)_Alcohol - Oct (revised)" xfId="573"/>
    <cellStyle name="_SNOP plan-June" xfId="574"/>
    <cellStyle name="_SNOP plan-June_Alcohol - Oct (revised)" xfId="575"/>
    <cellStyle name="_Stk_270510" xfId="576"/>
    <cellStyle name="_Stk_270510_Alcohol - Oct (revised)" xfId="577"/>
    <cellStyle name="_Stock tally_v2" xfId="578"/>
    <cellStyle name="_Stock tally_v2 10" xfId="579"/>
    <cellStyle name="_Stock tally_v2 10 2" xfId="580"/>
    <cellStyle name="_Stock tally_v2 10 3" xfId="581"/>
    <cellStyle name="_Stock tally_v2 10 4" xfId="582"/>
    <cellStyle name="_Stock tally_v2 11" xfId="583"/>
    <cellStyle name="_Stock tally_v2 11 2" xfId="584"/>
    <cellStyle name="_Stock tally_v2 11 3" xfId="585"/>
    <cellStyle name="_Stock tally_v2 11 4" xfId="586"/>
    <cellStyle name="_Stock tally_v2 12" xfId="587"/>
    <cellStyle name="_Stock tally_v2 12 2" xfId="588"/>
    <cellStyle name="_Stock tally_v2 12 3" xfId="589"/>
    <cellStyle name="_Stock tally_v2 12 4" xfId="590"/>
    <cellStyle name="_Stock tally_v2 13" xfId="591"/>
    <cellStyle name="_Stock tally_v2 13 2" xfId="592"/>
    <cellStyle name="_Stock tally_v2 13 3" xfId="593"/>
    <cellStyle name="_Stock tally_v2 13 4" xfId="594"/>
    <cellStyle name="_Stock tally_v2 14" xfId="595"/>
    <cellStyle name="_Stock tally_v2 14 2" xfId="596"/>
    <cellStyle name="_Stock tally_v2 14 3" xfId="597"/>
    <cellStyle name="_Stock tally_v2 14 4" xfId="598"/>
    <cellStyle name="_Stock tally_v2 15" xfId="599"/>
    <cellStyle name="_Stock tally_v2 15 2" xfId="600"/>
    <cellStyle name="_Stock tally_v2 15 3" xfId="601"/>
    <cellStyle name="_Stock tally_v2 15 4" xfId="602"/>
    <cellStyle name="_Stock tally_v2 16" xfId="603"/>
    <cellStyle name="_Stock tally_v2 16 2" xfId="604"/>
    <cellStyle name="_Stock tally_v2 16 3" xfId="605"/>
    <cellStyle name="_Stock tally_v2 16 4" xfId="606"/>
    <cellStyle name="_Stock tally_v2 17" xfId="607"/>
    <cellStyle name="_Stock tally_v2 17 2" xfId="608"/>
    <cellStyle name="_Stock tally_v2 17 3" xfId="609"/>
    <cellStyle name="_Stock tally_v2 17 4" xfId="610"/>
    <cellStyle name="_Stock tally_v2 18" xfId="611"/>
    <cellStyle name="_Stock tally_v2 18 2" xfId="612"/>
    <cellStyle name="_Stock tally_v2 18 3" xfId="613"/>
    <cellStyle name="_Stock tally_v2 18 4" xfId="614"/>
    <cellStyle name="_Stock tally_v2 19" xfId="615"/>
    <cellStyle name="_Stock tally_v2 19 2" xfId="616"/>
    <cellStyle name="_Stock tally_v2 19 3" xfId="617"/>
    <cellStyle name="_Stock tally_v2 19 4" xfId="618"/>
    <cellStyle name="_Stock tally_v2 2" xfId="619"/>
    <cellStyle name="_Stock tally_v2 2 2" xfId="620"/>
    <cellStyle name="_Stock tally_v2 2 3" xfId="621"/>
    <cellStyle name="_Stock tally_v2 2 4" xfId="622"/>
    <cellStyle name="_Stock tally_v2 2 5" xfId="623"/>
    <cellStyle name="_Stock tally_v2 20" xfId="624"/>
    <cellStyle name="_Stock tally_v2 20 2" xfId="625"/>
    <cellStyle name="_Stock tally_v2 20 3" xfId="626"/>
    <cellStyle name="_Stock tally_v2 20 4" xfId="627"/>
    <cellStyle name="_Stock tally_v2 21" xfId="628"/>
    <cellStyle name="_Stock tally_v2 21 2" xfId="629"/>
    <cellStyle name="_Stock tally_v2 21 3" xfId="630"/>
    <cellStyle name="_Stock tally_v2 21 4" xfId="631"/>
    <cellStyle name="_Stock tally_v2 22" xfId="632"/>
    <cellStyle name="_Stock tally_v2 22 2" xfId="633"/>
    <cellStyle name="_Stock tally_v2 22 3" xfId="634"/>
    <cellStyle name="_Stock tally_v2 22 4" xfId="635"/>
    <cellStyle name="_Stock tally_v2 23" xfId="636"/>
    <cellStyle name="_Stock tally_v2 23 2" xfId="637"/>
    <cellStyle name="_Stock tally_v2 23 3" xfId="638"/>
    <cellStyle name="_Stock tally_v2 23 4" xfId="639"/>
    <cellStyle name="_Stock tally_v2 24" xfId="640"/>
    <cellStyle name="_Stock tally_v2 24 2" xfId="641"/>
    <cellStyle name="_Stock tally_v2 24 3" xfId="642"/>
    <cellStyle name="_Stock tally_v2 24 4" xfId="643"/>
    <cellStyle name="_Stock tally_v2 25" xfId="644"/>
    <cellStyle name="_Stock tally_v2 25 2" xfId="645"/>
    <cellStyle name="_Stock tally_v2 25 3" xfId="646"/>
    <cellStyle name="_Stock tally_v2 25 4" xfId="647"/>
    <cellStyle name="_Stock tally_v2 26" xfId="648"/>
    <cellStyle name="_Stock tally_v2 26 2" xfId="649"/>
    <cellStyle name="_Stock tally_v2 26 3" xfId="650"/>
    <cellStyle name="_Stock tally_v2 26 4" xfId="651"/>
    <cellStyle name="_Stock tally_v2 27" xfId="652"/>
    <cellStyle name="_Stock tally_v2 27 2" xfId="653"/>
    <cellStyle name="_Stock tally_v2 27 3" xfId="654"/>
    <cellStyle name="_Stock tally_v2 27 4" xfId="655"/>
    <cellStyle name="_Stock tally_v2 28" xfId="656"/>
    <cellStyle name="_Stock tally_v2 28 2" xfId="657"/>
    <cellStyle name="_Stock tally_v2 28 3" xfId="658"/>
    <cellStyle name="_Stock tally_v2 28 4" xfId="659"/>
    <cellStyle name="_Stock tally_v2 29" xfId="660"/>
    <cellStyle name="_Stock tally_v2 29 2" xfId="661"/>
    <cellStyle name="_Stock tally_v2 29 3" xfId="662"/>
    <cellStyle name="_Stock tally_v2 29 4" xfId="663"/>
    <cellStyle name="_Stock tally_v2 3" xfId="664"/>
    <cellStyle name="_Stock tally_v2 3 2" xfId="665"/>
    <cellStyle name="_Stock tally_v2 3 3" xfId="666"/>
    <cellStyle name="_Stock tally_v2 3 4" xfId="667"/>
    <cellStyle name="_Stock tally_v2 30" xfId="668"/>
    <cellStyle name="_Stock tally_v2 30 2" xfId="669"/>
    <cellStyle name="_Stock tally_v2 30 3" xfId="670"/>
    <cellStyle name="_Stock tally_v2 30 4" xfId="671"/>
    <cellStyle name="_Stock tally_v2 31" xfId="672"/>
    <cellStyle name="_Stock tally_v2 31 2" xfId="673"/>
    <cellStyle name="_Stock tally_v2 31 3" xfId="674"/>
    <cellStyle name="_Stock tally_v2 31 4" xfId="675"/>
    <cellStyle name="_Stock tally_v2 32" xfId="676"/>
    <cellStyle name="_Stock tally_v2 32 2" xfId="677"/>
    <cellStyle name="_Stock tally_v2 32 3" xfId="678"/>
    <cellStyle name="_Stock tally_v2 32 4" xfId="679"/>
    <cellStyle name="_Stock tally_v2 33" xfId="680"/>
    <cellStyle name="_Stock tally_v2 34" xfId="681"/>
    <cellStyle name="_Stock tally_v2 34 2" xfId="682"/>
    <cellStyle name="_Stock tally_v2 34 3" xfId="683"/>
    <cellStyle name="_Stock tally_v2 35" xfId="684"/>
    <cellStyle name="_Stock tally_v2 36" xfId="685"/>
    <cellStyle name="_Stock tally_v2 37" xfId="686"/>
    <cellStyle name="_Stock tally_v2 38" xfId="687"/>
    <cellStyle name="_Stock tally_v2 39" xfId="688"/>
    <cellStyle name="_Stock tally_v2 4" xfId="689"/>
    <cellStyle name="_Stock tally_v2 4 2" xfId="690"/>
    <cellStyle name="_Stock tally_v2 4 3" xfId="691"/>
    <cellStyle name="_Stock tally_v2 4 4" xfId="692"/>
    <cellStyle name="_Stock tally_v2 40" xfId="693"/>
    <cellStyle name="_Stock tally_v2 41" xfId="694"/>
    <cellStyle name="_Stock tally_v2 42" xfId="695"/>
    <cellStyle name="_Stock tally_v2 43" xfId="696"/>
    <cellStyle name="_Stock tally_v2 44" xfId="697"/>
    <cellStyle name="_Stock tally_v2 45" xfId="698"/>
    <cellStyle name="_Stock tally_v2 46" xfId="699"/>
    <cellStyle name="_Stock tally_v2 47" xfId="700"/>
    <cellStyle name="_Stock tally_v2 5" xfId="701"/>
    <cellStyle name="_Stock tally_v2 5 2" xfId="702"/>
    <cellStyle name="_Stock tally_v2 5 3" xfId="703"/>
    <cellStyle name="_Stock tally_v2 5 4" xfId="704"/>
    <cellStyle name="_Stock tally_v2 6" xfId="705"/>
    <cellStyle name="_Stock tally_v2 6 2" xfId="706"/>
    <cellStyle name="_Stock tally_v2 6 3" xfId="707"/>
    <cellStyle name="_Stock tally_v2 6 4" xfId="708"/>
    <cellStyle name="_Stock tally_v2 7" xfId="709"/>
    <cellStyle name="_Stock tally_v2 7 2" xfId="710"/>
    <cellStyle name="_Stock tally_v2 7 3" xfId="711"/>
    <cellStyle name="_Stock tally_v2 7 4" xfId="712"/>
    <cellStyle name="_Stock tally_v2 8" xfId="713"/>
    <cellStyle name="_Stock tally_v2 8 2" xfId="714"/>
    <cellStyle name="_Stock tally_v2 8 3" xfId="715"/>
    <cellStyle name="_Stock tally_v2 8 4" xfId="716"/>
    <cellStyle name="_Stock tally_v2 9" xfId="717"/>
    <cellStyle name="_Stock tally_v2 9 2" xfId="718"/>
    <cellStyle name="_Stock tally_v2 9 3" xfId="719"/>
    <cellStyle name="_Stock tally_v2 9 4" xfId="720"/>
    <cellStyle name="_Stock tally_v2_Alcohol - Oct (revised)" xfId="721"/>
    <cellStyle name="_Summary RCCP For Aug 2010_Oleo" xfId="722"/>
    <cellStyle name="_Summary RCCP For Aug 2010_Oleo_Alcohol - Oct (revised)" xfId="723"/>
    <cellStyle name="_Summary RCCP for Sept 2010_Oleo" xfId="724"/>
    <cellStyle name="_Summary RCCP for Sept 2010_Oleo_Alcohol - Oct (revised)" xfId="725"/>
    <cellStyle name="_Supply comm_final" xfId="726"/>
    <cellStyle name="_Supply comm_final 2" xfId="727"/>
    <cellStyle name="_Supply comm_final 3" xfId="728"/>
    <cellStyle name="_Supply comm_final 4" xfId="729"/>
    <cellStyle name="_Supply summary" xfId="730"/>
    <cellStyle name="_Supply summary_Alcohol - Oct (revised)" xfId="731"/>
    <cellStyle name="_Suumary SNOP for July'10" xfId="732"/>
    <cellStyle name="_Suumary SNOP for July'10_Alcohol - Oct (revised)" xfId="733"/>
    <cellStyle name="_Volume_realization_forecast" xfId="734"/>
    <cellStyle name="_Volume_realization_forecast 2" xfId="735"/>
    <cellStyle name="_Volume_realization_forecast 3" xfId="736"/>
    <cellStyle name="_Volume_realization_forecast 4" xfId="737"/>
    <cellStyle name="_VVF ABP 09-10 Vs. Actual 08-09 at 75%" xfId="738"/>
    <cellStyle name="_VVF ABP 09-10 Vs. Actual 08-09 at 75% 2" xfId="739"/>
    <cellStyle name="_VVF ABP 09-10 Vs. Actual 08-09 at 75% 3" xfId="740"/>
    <cellStyle name="_VVF ABP 09-10 Vs. Actual 08-09 at 75% 4" xfId="741"/>
    <cellStyle name="_VVF March 09 .xls" xfId="742"/>
    <cellStyle name="_VVF March 09 .xls 2" xfId="743"/>
    <cellStyle name="_VVF March 09 .xls 3" xfId="744"/>
    <cellStyle name="_VVF March 09 .xls 4" xfId="745"/>
    <cellStyle name="_Weekly Plan Attainment for Week 3" xfId="746"/>
    <cellStyle name="_Weekly Plan Attainment for Week 3 2" xfId="747"/>
    <cellStyle name="_Weekly Plan Attainment for Week 3 2_Alcohol - Oct (revised)" xfId="748"/>
    <cellStyle name="_Weekly Plan Attainment for Week 3 2_Daily Plan- Nov'12" xfId="749"/>
    <cellStyle name="_Weekly Plan Attainment for Week 3 2_Daily Plan- Oct'12" xfId="750"/>
    <cellStyle name="_Weekly Plan Attainment for Week 3 2_Daily update _Jan'11" xfId="751"/>
    <cellStyle name="_Weekly Plan Attainment for Week 3 2_Running plan" xfId="752"/>
    <cellStyle name="_Weekly Plan Attainment for Week 3_Alcohol - Oct (revised)" xfId="753"/>
    <cellStyle name="_Weekly plan attainment-May" xfId="754"/>
    <cellStyle name="_Weekly plan attainment-May_Alcohol - Oct (revised)" xfId="755"/>
    <cellStyle name="20% - Accent1 2" xfId="756"/>
    <cellStyle name="20% - Accent1 2 2" xfId="757"/>
    <cellStyle name="20% - Accent1 2 2 2" xfId="758"/>
    <cellStyle name="20% - Accent1 2 2 3" xfId="759"/>
    <cellStyle name="20% - Accent1 2 3" xfId="760"/>
    <cellStyle name="20% - Accent1 2 3 2" xfId="761"/>
    <cellStyle name="20% - Accent1 2 3 3" xfId="762"/>
    <cellStyle name="20% - Accent1 2 4" xfId="763"/>
    <cellStyle name="20% - Accent1 2 4 2" xfId="764"/>
    <cellStyle name="20% - Accent1 2 4 3" xfId="765"/>
    <cellStyle name="20% - Accent1 2 5" xfId="766"/>
    <cellStyle name="20% - Accent1 2 5 2" xfId="767"/>
    <cellStyle name="20% - Accent1 2 5 3" xfId="768"/>
    <cellStyle name="20% - Accent1 2 6" xfId="769"/>
    <cellStyle name="20% - Accent1 2 6 2" xfId="770"/>
    <cellStyle name="20% - Accent1 2 6 3" xfId="771"/>
    <cellStyle name="20% - Accent1 2 7" xfId="772"/>
    <cellStyle name="20% - Accent1 2 8" xfId="773"/>
    <cellStyle name="20% - Accent1 3" xfId="774"/>
    <cellStyle name="20% - Accent1 3 2" xfId="775"/>
    <cellStyle name="20% - Accent1 3 2 2" xfId="776"/>
    <cellStyle name="20% - Accent1 3 2 3" xfId="777"/>
    <cellStyle name="20% - Accent1 3 3" xfId="778"/>
    <cellStyle name="20% - Accent1 3 3 2" xfId="779"/>
    <cellStyle name="20% - Accent1 3 3 3" xfId="780"/>
    <cellStyle name="20% - Accent1 3 4" xfId="781"/>
    <cellStyle name="20% - Accent1 3 4 2" xfId="782"/>
    <cellStyle name="20% - Accent1 3 4 3" xfId="783"/>
    <cellStyle name="20% - Accent1 3 5" xfId="784"/>
    <cellStyle name="20% - Accent1 3 5 2" xfId="785"/>
    <cellStyle name="20% - Accent1 3 5 3" xfId="786"/>
    <cellStyle name="20% - Accent1 3 6" xfId="787"/>
    <cellStyle name="20% - Accent1 3 7" xfId="788"/>
    <cellStyle name="20% - Accent1 4" xfId="789"/>
    <cellStyle name="20% - Accent1 4 2" xfId="790"/>
    <cellStyle name="20% - Accent1 4 2 2" xfId="791"/>
    <cellStyle name="20% - Accent1 4 2 3" xfId="792"/>
    <cellStyle name="20% - Accent1 4 3" xfId="793"/>
    <cellStyle name="20% - Accent1 4 3 2" xfId="794"/>
    <cellStyle name="20% - Accent1 4 3 3" xfId="795"/>
    <cellStyle name="20% - Accent1 4 4" xfId="796"/>
    <cellStyle name="20% - Accent1 4 5" xfId="797"/>
    <cellStyle name="20% - Accent1 5" xfId="798"/>
    <cellStyle name="20% - Accent1 5 2" xfId="799"/>
    <cellStyle name="20% - Accent1 5 2 2" xfId="800"/>
    <cellStyle name="20% - Accent1 5 2 3" xfId="801"/>
    <cellStyle name="20% - Accent1 5 3" xfId="802"/>
    <cellStyle name="20% - Accent1 5 3 2" xfId="803"/>
    <cellStyle name="20% - Accent1 5 3 3" xfId="804"/>
    <cellStyle name="20% - Accent1 5 4" xfId="805"/>
    <cellStyle name="20% - Accent1 5 5" xfId="806"/>
    <cellStyle name="20% - Accent1 6" xfId="807"/>
    <cellStyle name="20% - Accent1 6 2" xfId="808"/>
    <cellStyle name="20% - Accent1 6 3" xfId="809"/>
    <cellStyle name="20% - Accent2 2" xfId="810"/>
    <cellStyle name="20% - Accent2 2 2" xfId="811"/>
    <cellStyle name="20% - Accent2 2 2 2" xfId="812"/>
    <cellStyle name="20% - Accent2 2 2 3" xfId="813"/>
    <cellStyle name="20% - Accent2 2 3" xfId="814"/>
    <cellStyle name="20% - Accent2 2 3 2" xfId="815"/>
    <cellStyle name="20% - Accent2 2 3 3" xfId="816"/>
    <cellStyle name="20% - Accent2 2 4" xfId="817"/>
    <cellStyle name="20% - Accent2 2 4 2" xfId="818"/>
    <cellStyle name="20% - Accent2 2 4 3" xfId="819"/>
    <cellStyle name="20% - Accent2 2 5" xfId="820"/>
    <cellStyle name="20% - Accent2 2 5 2" xfId="821"/>
    <cellStyle name="20% - Accent2 2 5 3" xfId="822"/>
    <cellStyle name="20% - Accent2 2 6" xfId="823"/>
    <cellStyle name="20% - Accent2 2 6 2" xfId="824"/>
    <cellStyle name="20% - Accent2 2 6 3" xfId="825"/>
    <cellStyle name="20% - Accent2 2 7" xfId="826"/>
    <cellStyle name="20% - Accent2 2 8" xfId="827"/>
    <cellStyle name="20% - Accent2 3" xfId="828"/>
    <cellStyle name="20% - Accent2 3 2" xfId="829"/>
    <cellStyle name="20% - Accent2 3 2 2" xfId="830"/>
    <cellStyle name="20% - Accent2 3 2 3" xfId="831"/>
    <cellStyle name="20% - Accent2 3 3" xfId="832"/>
    <cellStyle name="20% - Accent2 3 3 2" xfId="833"/>
    <cellStyle name="20% - Accent2 3 3 3" xfId="834"/>
    <cellStyle name="20% - Accent2 3 4" xfId="835"/>
    <cellStyle name="20% - Accent2 3 4 2" xfId="836"/>
    <cellStyle name="20% - Accent2 3 4 3" xfId="837"/>
    <cellStyle name="20% - Accent2 3 5" xfId="838"/>
    <cellStyle name="20% - Accent2 3 5 2" xfId="839"/>
    <cellStyle name="20% - Accent2 3 5 3" xfId="840"/>
    <cellStyle name="20% - Accent2 3 6" xfId="841"/>
    <cellStyle name="20% - Accent2 3 7" xfId="842"/>
    <cellStyle name="20% - Accent2 4" xfId="843"/>
    <cellStyle name="20% - Accent2 4 2" xfId="844"/>
    <cellStyle name="20% - Accent2 4 2 2" xfId="845"/>
    <cellStyle name="20% - Accent2 4 2 3" xfId="846"/>
    <cellStyle name="20% - Accent2 4 3" xfId="847"/>
    <cellStyle name="20% - Accent2 4 3 2" xfId="848"/>
    <cellStyle name="20% - Accent2 4 3 3" xfId="849"/>
    <cellStyle name="20% - Accent2 4 4" xfId="850"/>
    <cellStyle name="20% - Accent2 4 5" xfId="851"/>
    <cellStyle name="20% - Accent2 5" xfId="852"/>
    <cellStyle name="20% - Accent2 5 2" xfId="853"/>
    <cellStyle name="20% - Accent2 5 2 2" xfId="854"/>
    <cellStyle name="20% - Accent2 5 2 3" xfId="855"/>
    <cellStyle name="20% - Accent2 5 3" xfId="856"/>
    <cellStyle name="20% - Accent2 5 3 2" xfId="857"/>
    <cellStyle name="20% - Accent2 5 3 3" xfId="858"/>
    <cellStyle name="20% - Accent2 5 4" xfId="859"/>
    <cellStyle name="20% - Accent2 5 5" xfId="860"/>
    <cellStyle name="20% - Accent2 6" xfId="861"/>
    <cellStyle name="20% - Accent2 6 2" xfId="862"/>
    <cellStyle name="20% - Accent2 6 3" xfId="863"/>
    <cellStyle name="20% - Accent3 2" xfId="864"/>
    <cellStyle name="20% - Accent3 2 2" xfId="865"/>
    <cellStyle name="20% - Accent3 2 2 2" xfId="866"/>
    <cellStyle name="20% - Accent3 2 2 3" xfId="867"/>
    <cellStyle name="20% - Accent3 2 3" xfId="868"/>
    <cellStyle name="20% - Accent3 2 3 2" xfId="869"/>
    <cellStyle name="20% - Accent3 2 3 3" xfId="870"/>
    <cellStyle name="20% - Accent3 2 4" xfId="871"/>
    <cellStyle name="20% - Accent3 2 4 2" xfId="872"/>
    <cellStyle name="20% - Accent3 2 4 3" xfId="873"/>
    <cellStyle name="20% - Accent3 2 5" xfId="874"/>
    <cellStyle name="20% - Accent3 2 5 2" xfId="875"/>
    <cellStyle name="20% - Accent3 2 5 3" xfId="876"/>
    <cellStyle name="20% - Accent3 2 6" xfId="877"/>
    <cellStyle name="20% - Accent3 2 6 2" xfId="878"/>
    <cellStyle name="20% - Accent3 2 6 3" xfId="879"/>
    <cellStyle name="20% - Accent3 2 7" xfId="880"/>
    <cellStyle name="20% - Accent3 2 8" xfId="881"/>
    <cellStyle name="20% - Accent3 3" xfId="882"/>
    <cellStyle name="20% - Accent3 3 2" xfId="883"/>
    <cellStyle name="20% - Accent3 3 2 2" xfId="884"/>
    <cellStyle name="20% - Accent3 3 2 3" xfId="885"/>
    <cellStyle name="20% - Accent3 3 3" xfId="886"/>
    <cellStyle name="20% - Accent3 3 3 2" xfId="887"/>
    <cellStyle name="20% - Accent3 3 3 3" xfId="888"/>
    <cellStyle name="20% - Accent3 3 4" xfId="889"/>
    <cellStyle name="20% - Accent3 3 4 2" xfId="890"/>
    <cellStyle name="20% - Accent3 3 4 3" xfId="891"/>
    <cellStyle name="20% - Accent3 3 5" xfId="892"/>
    <cellStyle name="20% - Accent3 3 5 2" xfId="893"/>
    <cellStyle name="20% - Accent3 3 5 3" xfId="894"/>
    <cellStyle name="20% - Accent3 3 6" xfId="895"/>
    <cellStyle name="20% - Accent3 3 7" xfId="896"/>
    <cellStyle name="20% - Accent3 4" xfId="897"/>
    <cellStyle name="20% - Accent3 4 2" xfId="898"/>
    <cellStyle name="20% - Accent3 4 2 2" xfId="899"/>
    <cellStyle name="20% - Accent3 4 2 3" xfId="900"/>
    <cellStyle name="20% - Accent3 4 3" xfId="901"/>
    <cellStyle name="20% - Accent3 4 3 2" xfId="902"/>
    <cellStyle name="20% - Accent3 4 3 3" xfId="903"/>
    <cellStyle name="20% - Accent3 4 4" xfId="904"/>
    <cellStyle name="20% - Accent3 4 5" xfId="905"/>
    <cellStyle name="20% - Accent3 5" xfId="906"/>
    <cellStyle name="20% - Accent3 5 2" xfId="907"/>
    <cellStyle name="20% - Accent3 5 2 2" xfId="908"/>
    <cellStyle name="20% - Accent3 5 2 3" xfId="909"/>
    <cellStyle name="20% - Accent3 5 3" xfId="910"/>
    <cellStyle name="20% - Accent3 5 3 2" xfId="911"/>
    <cellStyle name="20% - Accent3 5 3 3" xfId="912"/>
    <cellStyle name="20% - Accent3 5 4" xfId="913"/>
    <cellStyle name="20% - Accent3 5 5" xfId="914"/>
    <cellStyle name="20% - Accent3 6" xfId="915"/>
    <cellStyle name="20% - Accent3 6 2" xfId="916"/>
    <cellStyle name="20% - Accent3 6 3" xfId="917"/>
    <cellStyle name="20% - Accent4 2" xfId="918"/>
    <cellStyle name="20% - Accent4 2 2" xfId="919"/>
    <cellStyle name="20% - Accent4 2 2 2" xfId="920"/>
    <cellStyle name="20% - Accent4 2 2 3" xfId="921"/>
    <cellStyle name="20% - Accent4 2 3" xfId="922"/>
    <cellStyle name="20% - Accent4 2 3 2" xfId="923"/>
    <cellStyle name="20% - Accent4 2 3 3" xfId="924"/>
    <cellStyle name="20% - Accent4 2 4" xfId="925"/>
    <cellStyle name="20% - Accent4 2 4 2" xfId="926"/>
    <cellStyle name="20% - Accent4 2 4 3" xfId="927"/>
    <cellStyle name="20% - Accent4 2 5" xfId="928"/>
    <cellStyle name="20% - Accent4 2 5 2" xfId="929"/>
    <cellStyle name="20% - Accent4 2 5 3" xfId="930"/>
    <cellStyle name="20% - Accent4 2 6" xfId="931"/>
    <cellStyle name="20% - Accent4 2 6 2" xfId="932"/>
    <cellStyle name="20% - Accent4 2 6 3" xfId="933"/>
    <cellStyle name="20% - Accent4 2 7" xfId="934"/>
    <cellStyle name="20% - Accent4 2 8" xfId="935"/>
    <cellStyle name="20% - Accent4 3" xfId="936"/>
    <cellStyle name="20% - Accent4 3 2" xfId="937"/>
    <cellStyle name="20% - Accent4 3 2 2" xfId="938"/>
    <cellStyle name="20% - Accent4 3 2 3" xfId="939"/>
    <cellStyle name="20% - Accent4 3 3" xfId="940"/>
    <cellStyle name="20% - Accent4 3 3 2" xfId="941"/>
    <cellStyle name="20% - Accent4 3 3 3" xfId="942"/>
    <cellStyle name="20% - Accent4 3 4" xfId="943"/>
    <cellStyle name="20% - Accent4 3 4 2" xfId="944"/>
    <cellStyle name="20% - Accent4 3 4 3" xfId="945"/>
    <cellStyle name="20% - Accent4 3 5" xfId="946"/>
    <cellStyle name="20% - Accent4 3 5 2" xfId="947"/>
    <cellStyle name="20% - Accent4 3 5 3" xfId="948"/>
    <cellStyle name="20% - Accent4 3 6" xfId="949"/>
    <cellStyle name="20% - Accent4 3 7" xfId="950"/>
    <cellStyle name="20% - Accent4 4" xfId="951"/>
    <cellStyle name="20% - Accent4 4 2" xfId="952"/>
    <cellStyle name="20% - Accent4 4 2 2" xfId="953"/>
    <cellStyle name="20% - Accent4 4 2 3" xfId="954"/>
    <cellStyle name="20% - Accent4 4 3" xfId="955"/>
    <cellStyle name="20% - Accent4 4 3 2" xfId="956"/>
    <cellStyle name="20% - Accent4 4 3 3" xfId="957"/>
    <cellStyle name="20% - Accent4 4 4" xfId="958"/>
    <cellStyle name="20% - Accent4 4 5" xfId="959"/>
    <cellStyle name="20% - Accent4 5" xfId="960"/>
    <cellStyle name="20% - Accent4 5 2" xfId="961"/>
    <cellStyle name="20% - Accent4 5 2 2" xfId="962"/>
    <cellStyle name="20% - Accent4 5 2 3" xfId="963"/>
    <cellStyle name="20% - Accent4 5 3" xfId="964"/>
    <cellStyle name="20% - Accent4 5 3 2" xfId="965"/>
    <cellStyle name="20% - Accent4 5 3 3" xfId="966"/>
    <cellStyle name="20% - Accent4 5 4" xfId="967"/>
    <cellStyle name="20% - Accent4 5 5" xfId="968"/>
    <cellStyle name="20% - Accent4 6" xfId="969"/>
    <cellStyle name="20% - Accent4 6 2" xfId="970"/>
    <cellStyle name="20% - Accent4 6 3" xfId="971"/>
    <cellStyle name="20% - Accent5 2" xfId="972"/>
    <cellStyle name="20% - Accent5 2 2" xfId="973"/>
    <cellStyle name="20% - Accent5 2 2 2" xfId="974"/>
    <cellStyle name="20% - Accent5 2 2 3" xfId="975"/>
    <cellStyle name="20% - Accent5 2 3" xfId="976"/>
    <cellStyle name="20% - Accent5 2 3 2" xfId="977"/>
    <cellStyle name="20% - Accent5 2 3 3" xfId="978"/>
    <cellStyle name="20% - Accent5 2 4" xfId="979"/>
    <cellStyle name="20% - Accent5 2 4 2" xfId="980"/>
    <cellStyle name="20% - Accent5 2 4 3" xfId="981"/>
    <cellStyle name="20% - Accent5 2 5" xfId="982"/>
    <cellStyle name="20% - Accent5 2 5 2" xfId="983"/>
    <cellStyle name="20% - Accent5 2 5 3" xfId="984"/>
    <cellStyle name="20% - Accent5 2 6" xfId="985"/>
    <cellStyle name="20% - Accent5 2 6 2" xfId="986"/>
    <cellStyle name="20% - Accent5 2 6 3" xfId="987"/>
    <cellStyle name="20% - Accent5 2 7" xfId="988"/>
    <cellStyle name="20% - Accent5 2 8" xfId="989"/>
    <cellStyle name="20% - Accent5 3" xfId="990"/>
    <cellStyle name="20% - Accent5 3 2" xfId="991"/>
    <cellStyle name="20% - Accent5 3 2 2" xfId="992"/>
    <cellStyle name="20% - Accent5 3 2 3" xfId="993"/>
    <cellStyle name="20% - Accent5 3 3" xfId="994"/>
    <cellStyle name="20% - Accent5 3 3 2" xfId="995"/>
    <cellStyle name="20% - Accent5 3 3 3" xfId="996"/>
    <cellStyle name="20% - Accent5 3 4" xfId="997"/>
    <cellStyle name="20% - Accent5 3 4 2" xfId="998"/>
    <cellStyle name="20% - Accent5 3 4 3" xfId="999"/>
    <cellStyle name="20% - Accent5 3 5" xfId="1000"/>
    <cellStyle name="20% - Accent5 3 5 2" xfId="1001"/>
    <cellStyle name="20% - Accent5 3 5 3" xfId="1002"/>
    <cellStyle name="20% - Accent5 3 6" xfId="1003"/>
    <cellStyle name="20% - Accent5 3 7" xfId="1004"/>
    <cellStyle name="20% - Accent5 4" xfId="1005"/>
    <cellStyle name="20% - Accent5 4 2" xfId="1006"/>
    <cellStyle name="20% - Accent5 4 2 2" xfId="1007"/>
    <cellStyle name="20% - Accent5 4 2 3" xfId="1008"/>
    <cellStyle name="20% - Accent5 4 3" xfId="1009"/>
    <cellStyle name="20% - Accent5 4 3 2" xfId="1010"/>
    <cellStyle name="20% - Accent5 4 3 3" xfId="1011"/>
    <cellStyle name="20% - Accent5 4 4" xfId="1012"/>
    <cellStyle name="20% - Accent5 4 5" xfId="1013"/>
    <cellStyle name="20% - Accent5 5" xfId="1014"/>
    <cellStyle name="20% - Accent5 5 2" xfId="1015"/>
    <cellStyle name="20% - Accent5 5 2 2" xfId="1016"/>
    <cellStyle name="20% - Accent5 5 2 3" xfId="1017"/>
    <cellStyle name="20% - Accent5 5 3" xfId="1018"/>
    <cellStyle name="20% - Accent5 5 3 2" xfId="1019"/>
    <cellStyle name="20% - Accent5 5 3 3" xfId="1020"/>
    <cellStyle name="20% - Accent5 5 4" xfId="1021"/>
    <cellStyle name="20% - Accent5 5 5" xfId="1022"/>
    <cellStyle name="20% - Accent5 6" xfId="1023"/>
    <cellStyle name="20% - Accent5 6 2" xfId="1024"/>
    <cellStyle name="20% - Accent5 6 3" xfId="1025"/>
    <cellStyle name="20% - Accent6 2" xfId="1026"/>
    <cellStyle name="20% - Accent6 2 2" xfId="1027"/>
    <cellStyle name="20% - Accent6 2 2 2" xfId="1028"/>
    <cellStyle name="20% - Accent6 2 2 3" xfId="1029"/>
    <cellStyle name="20% - Accent6 2 3" xfId="1030"/>
    <cellStyle name="20% - Accent6 2 3 2" xfId="1031"/>
    <cellStyle name="20% - Accent6 2 3 3" xfId="1032"/>
    <cellStyle name="20% - Accent6 2 4" xfId="1033"/>
    <cellStyle name="20% - Accent6 2 4 2" xfId="1034"/>
    <cellStyle name="20% - Accent6 2 4 3" xfId="1035"/>
    <cellStyle name="20% - Accent6 2 5" xfId="1036"/>
    <cellStyle name="20% - Accent6 2 5 2" xfId="1037"/>
    <cellStyle name="20% - Accent6 2 5 3" xfId="1038"/>
    <cellStyle name="20% - Accent6 2 6" xfId="1039"/>
    <cellStyle name="20% - Accent6 2 6 2" xfId="1040"/>
    <cellStyle name="20% - Accent6 2 6 3" xfId="1041"/>
    <cellStyle name="20% - Accent6 2 7" xfId="1042"/>
    <cellStyle name="20% - Accent6 2 8" xfId="1043"/>
    <cellStyle name="20% - Accent6 3" xfId="1044"/>
    <cellStyle name="20% - Accent6 3 2" xfId="1045"/>
    <cellStyle name="20% - Accent6 3 2 2" xfId="1046"/>
    <cellStyle name="20% - Accent6 3 2 3" xfId="1047"/>
    <cellStyle name="20% - Accent6 3 3" xfId="1048"/>
    <cellStyle name="20% - Accent6 3 3 2" xfId="1049"/>
    <cellStyle name="20% - Accent6 3 3 3" xfId="1050"/>
    <cellStyle name="20% - Accent6 3 4" xfId="1051"/>
    <cellStyle name="20% - Accent6 3 4 2" xfId="1052"/>
    <cellStyle name="20% - Accent6 3 4 3" xfId="1053"/>
    <cellStyle name="20% - Accent6 3 5" xfId="1054"/>
    <cellStyle name="20% - Accent6 3 5 2" xfId="1055"/>
    <cellStyle name="20% - Accent6 3 5 3" xfId="1056"/>
    <cellStyle name="20% - Accent6 3 6" xfId="1057"/>
    <cellStyle name="20% - Accent6 3 7" xfId="1058"/>
    <cellStyle name="20% - Accent6 4" xfId="1059"/>
    <cellStyle name="20% - Accent6 4 2" xfId="1060"/>
    <cellStyle name="20% - Accent6 4 2 2" xfId="1061"/>
    <cellStyle name="20% - Accent6 4 2 3" xfId="1062"/>
    <cellStyle name="20% - Accent6 4 3" xfId="1063"/>
    <cellStyle name="20% - Accent6 4 3 2" xfId="1064"/>
    <cellStyle name="20% - Accent6 4 3 3" xfId="1065"/>
    <cellStyle name="20% - Accent6 4 4" xfId="1066"/>
    <cellStyle name="20% - Accent6 4 5" xfId="1067"/>
    <cellStyle name="20% - Accent6 5" xfId="1068"/>
    <cellStyle name="20% - Accent6 5 2" xfId="1069"/>
    <cellStyle name="20% - Accent6 5 2 2" xfId="1070"/>
    <cellStyle name="20% - Accent6 5 2 3" xfId="1071"/>
    <cellStyle name="20% - Accent6 5 3" xfId="1072"/>
    <cellStyle name="20% - Accent6 5 3 2" xfId="1073"/>
    <cellStyle name="20% - Accent6 5 3 3" xfId="1074"/>
    <cellStyle name="20% - Accent6 5 4" xfId="1075"/>
    <cellStyle name="20% - Accent6 5 5" xfId="1076"/>
    <cellStyle name="20% - Accent6 6" xfId="1077"/>
    <cellStyle name="20% - Accent6 6 2" xfId="1078"/>
    <cellStyle name="20% - Accent6 6 3" xfId="1079"/>
    <cellStyle name="40% - Accent1 2" xfId="1080"/>
    <cellStyle name="40% - Accent1 2 2" xfId="1081"/>
    <cellStyle name="40% - Accent1 2 2 2" xfId="1082"/>
    <cellStyle name="40% - Accent1 2 2 3" xfId="1083"/>
    <cellStyle name="40% - Accent1 2 3" xfId="1084"/>
    <cellStyle name="40% - Accent1 2 3 2" xfId="1085"/>
    <cellStyle name="40% - Accent1 2 3 3" xfId="1086"/>
    <cellStyle name="40% - Accent1 2 4" xfId="1087"/>
    <cellStyle name="40% - Accent1 2 4 2" xfId="1088"/>
    <cellStyle name="40% - Accent1 2 4 3" xfId="1089"/>
    <cellStyle name="40% - Accent1 2 5" xfId="1090"/>
    <cellStyle name="40% - Accent1 2 5 2" xfId="1091"/>
    <cellStyle name="40% - Accent1 2 5 3" xfId="1092"/>
    <cellStyle name="40% - Accent1 2 6" xfId="1093"/>
    <cellStyle name="40% - Accent1 2 6 2" xfId="1094"/>
    <cellStyle name="40% - Accent1 2 6 3" xfId="1095"/>
    <cellStyle name="40% - Accent1 2 7" xfId="1096"/>
    <cellStyle name="40% - Accent1 2 8" xfId="1097"/>
    <cellStyle name="40% - Accent1 3" xfId="1098"/>
    <cellStyle name="40% - Accent1 3 2" xfId="1099"/>
    <cellStyle name="40% - Accent1 3 2 2" xfId="1100"/>
    <cellStyle name="40% - Accent1 3 2 3" xfId="1101"/>
    <cellStyle name="40% - Accent1 3 3" xfId="1102"/>
    <cellStyle name="40% - Accent1 3 3 2" xfId="1103"/>
    <cellStyle name="40% - Accent1 3 3 3" xfId="1104"/>
    <cellStyle name="40% - Accent1 3 4" xfId="1105"/>
    <cellStyle name="40% - Accent1 3 4 2" xfId="1106"/>
    <cellStyle name="40% - Accent1 3 4 3" xfId="1107"/>
    <cellStyle name="40% - Accent1 3 5" xfId="1108"/>
    <cellStyle name="40% - Accent1 3 5 2" xfId="1109"/>
    <cellStyle name="40% - Accent1 3 5 3" xfId="1110"/>
    <cellStyle name="40% - Accent1 3 6" xfId="1111"/>
    <cellStyle name="40% - Accent1 3 7" xfId="1112"/>
    <cellStyle name="40% - Accent1 4" xfId="1113"/>
    <cellStyle name="40% - Accent1 4 2" xfId="1114"/>
    <cellStyle name="40% - Accent1 4 2 2" xfId="1115"/>
    <cellStyle name="40% - Accent1 4 2 3" xfId="1116"/>
    <cellStyle name="40% - Accent1 4 3" xfId="1117"/>
    <cellStyle name="40% - Accent1 4 3 2" xfId="1118"/>
    <cellStyle name="40% - Accent1 4 3 3" xfId="1119"/>
    <cellStyle name="40% - Accent1 4 4" xfId="1120"/>
    <cellStyle name="40% - Accent1 4 5" xfId="1121"/>
    <cellStyle name="40% - Accent1 5" xfId="1122"/>
    <cellStyle name="40% - Accent1 5 2" xfId="1123"/>
    <cellStyle name="40% - Accent1 5 2 2" xfId="1124"/>
    <cellStyle name="40% - Accent1 5 2 3" xfId="1125"/>
    <cellStyle name="40% - Accent1 5 3" xfId="1126"/>
    <cellStyle name="40% - Accent1 5 3 2" xfId="1127"/>
    <cellStyle name="40% - Accent1 5 3 3" xfId="1128"/>
    <cellStyle name="40% - Accent1 5 4" xfId="1129"/>
    <cellStyle name="40% - Accent1 5 5" xfId="1130"/>
    <cellStyle name="40% - Accent1 6" xfId="1131"/>
    <cellStyle name="40% - Accent1 6 2" xfId="1132"/>
    <cellStyle name="40% - Accent1 6 3" xfId="1133"/>
    <cellStyle name="40% - Accent2 2" xfId="1134"/>
    <cellStyle name="40% - Accent2 2 2" xfId="1135"/>
    <cellStyle name="40% - Accent2 2 2 2" xfId="1136"/>
    <cellStyle name="40% - Accent2 2 2 3" xfId="1137"/>
    <cellStyle name="40% - Accent2 2 3" xfId="1138"/>
    <cellStyle name="40% - Accent2 2 3 2" xfId="1139"/>
    <cellStyle name="40% - Accent2 2 3 3" xfId="1140"/>
    <cellStyle name="40% - Accent2 2 4" xfId="1141"/>
    <cellStyle name="40% - Accent2 2 4 2" xfId="1142"/>
    <cellStyle name="40% - Accent2 2 4 3" xfId="1143"/>
    <cellStyle name="40% - Accent2 2 5" xfId="1144"/>
    <cellStyle name="40% - Accent2 2 5 2" xfId="1145"/>
    <cellStyle name="40% - Accent2 2 5 3" xfId="1146"/>
    <cellStyle name="40% - Accent2 2 6" xfId="1147"/>
    <cellStyle name="40% - Accent2 2 6 2" xfId="1148"/>
    <cellStyle name="40% - Accent2 2 6 3" xfId="1149"/>
    <cellStyle name="40% - Accent2 2 7" xfId="1150"/>
    <cellStyle name="40% - Accent2 2 8" xfId="1151"/>
    <cellStyle name="40% - Accent2 3" xfId="1152"/>
    <cellStyle name="40% - Accent2 3 2" xfId="1153"/>
    <cellStyle name="40% - Accent2 3 2 2" xfId="1154"/>
    <cellStyle name="40% - Accent2 3 2 3" xfId="1155"/>
    <cellStyle name="40% - Accent2 3 3" xfId="1156"/>
    <cellStyle name="40% - Accent2 3 3 2" xfId="1157"/>
    <cellStyle name="40% - Accent2 3 3 3" xfId="1158"/>
    <cellStyle name="40% - Accent2 3 4" xfId="1159"/>
    <cellStyle name="40% - Accent2 3 4 2" xfId="1160"/>
    <cellStyle name="40% - Accent2 3 4 3" xfId="1161"/>
    <cellStyle name="40% - Accent2 3 5" xfId="1162"/>
    <cellStyle name="40% - Accent2 3 5 2" xfId="1163"/>
    <cellStyle name="40% - Accent2 3 5 3" xfId="1164"/>
    <cellStyle name="40% - Accent2 3 6" xfId="1165"/>
    <cellStyle name="40% - Accent2 3 7" xfId="1166"/>
    <cellStyle name="40% - Accent2 4" xfId="1167"/>
    <cellStyle name="40% - Accent2 4 2" xfId="1168"/>
    <cellStyle name="40% - Accent2 4 2 2" xfId="1169"/>
    <cellStyle name="40% - Accent2 4 2 3" xfId="1170"/>
    <cellStyle name="40% - Accent2 4 3" xfId="1171"/>
    <cellStyle name="40% - Accent2 4 3 2" xfId="1172"/>
    <cellStyle name="40% - Accent2 4 3 3" xfId="1173"/>
    <cellStyle name="40% - Accent2 4 4" xfId="1174"/>
    <cellStyle name="40% - Accent2 4 5" xfId="1175"/>
    <cellStyle name="40% - Accent2 5" xfId="1176"/>
    <cellStyle name="40% - Accent2 5 2" xfId="1177"/>
    <cellStyle name="40% - Accent2 5 2 2" xfId="1178"/>
    <cellStyle name="40% - Accent2 5 2 3" xfId="1179"/>
    <cellStyle name="40% - Accent2 5 3" xfId="1180"/>
    <cellStyle name="40% - Accent2 5 3 2" xfId="1181"/>
    <cellStyle name="40% - Accent2 5 3 3" xfId="1182"/>
    <cellStyle name="40% - Accent2 5 4" xfId="1183"/>
    <cellStyle name="40% - Accent2 5 5" xfId="1184"/>
    <cellStyle name="40% - Accent2 6" xfId="1185"/>
    <cellStyle name="40% - Accent2 6 2" xfId="1186"/>
    <cellStyle name="40% - Accent2 6 3" xfId="1187"/>
    <cellStyle name="40% - Accent3 2" xfId="1188"/>
    <cellStyle name="40% - Accent3 2 2" xfId="1189"/>
    <cellStyle name="40% - Accent3 2 2 2" xfId="1190"/>
    <cellStyle name="40% - Accent3 2 2 3" xfId="1191"/>
    <cellStyle name="40% - Accent3 2 3" xfId="1192"/>
    <cellStyle name="40% - Accent3 2 3 2" xfId="1193"/>
    <cellStyle name="40% - Accent3 2 3 3" xfId="1194"/>
    <cellStyle name="40% - Accent3 2 4" xfId="1195"/>
    <cellStyle name="40% - Accent3 2 4 2" xfId="1196"/>
    <cellStyle name="40% - Accent3 2 4 3" xfId="1197"/>
    <cellStyle name="40% - Accent3 2 5" xfId="1198"/>
    <cellStyle name="40% - Accent3 2 5 2" xfId="1199"/>
    <cellStyle name="40% - Accent3 2 5 3" xfId="1200"/>
    <cellStyle name="40% - Accent3 2 6" xfId="1201"/>
    <cellStyle name="40% - Accent3 2 6 2" xfId="1202"/>
    <cellStyle name="40% - Accent3 2 6 3" xfId="1203"/>
    <cellStyle name="40% - Accent3 2 7" xfId="1204"/>
    <cellStyle name="40% - Accent3 2 8" xfId="1205"/>
    <cellStyle name="40% - Accent3 3" xfId="1206"/>
    <cellStyle name="40% - Accent3 3 2" xfId="1207"/>
    <cellStyle name="40% - Accent3 3 2 2" xfId="1208"/>
    <cellStyle name="40% - Accent3 3 2 3" xfId="1209"/>
    <cellStyle name="40% - Accent3 3 3" xfId="1210"/>
    <cellStyle name="40% - Accent3 3 3 2" xfId="1211"/>
    <cellStyle name="40% - Accent3 3 3 3" xfId="1212"/>
    <cellStyle name="40% - Accent3 3 4" xfId="1213"/>
    <cellStyle name="40% - Accent3 3 4 2" xfId="1214"/>
    <cellStyle name="40% - Accent3 3 4 3" xfId="1215"/>
    <cellStyle name="40% - Accent3 3 5" xfId="1216"/>
    <cellStyle name="40% - Accent3 3 5 2" xfId="1217"/>
    <cellStyle name="40% - Accent3 3 5 3" xfId="1218"/>
    <cellStyle name="40% - Accent3 3 6" xfId="1219"/>
    <cellStyle name="40% - Accent3 3 7" xfId="1220"/>
    <cellStyle name="40% - Accent3 4" xfId="1221"/>
    <cellStyle name="40% - Accent3 4 2" xfId="1222"/>
    <cellStyle name="40% - Accent3 4 2 2" xfId="1223"/>
    <cellStyle name="40% - Accent3 4 2 3" xfId="1224"/>
    <cellStyle name="40% - Accent3 4 3" xfId="1225"/>
    <cellStyle name="40% - Accent3 4 3 2" xfId="1226"/>
    <cellStyle name="40% - Accent3 4 3 3" xfId="1227"/>
    <cellStyle name="40% - Accent3 4 4" xfId="1228"/>
    <cellStyle name="40% - Accent3 4 5" xfId="1229"/>
    <cellStyle name="40% - Accent3 5" xfId="1230"/>
    <cellStyle name="40% - Accent3 5 2" xfId="1231"/>
    <cellStyle name="40% - Accent3 5 2 2" xfId="1232"/>
    <cellStyle name="40% - Accent3 5 2 3" xfId="1233"/>
    <cellStyle name="40% - Accent3 5 3" xfId="1234"/>
    <cellStyle name="40% - Accent3 5 3 2" xfId="1235"/>
    <cellStyle name="40% - Accent3 5 3 3" xfId="1236"/>
    <cellStyle name="40% - Accent3 5 4" xfId="1237"/>
    <cellStyle name="40% - Accent3 5 5" xfId="1238"/>
    <cellStyle name="40% - Accent3 6" xfId="1239"/>
    <cellStyle name="40% - Accent3 6 2" xfId="1240"/>
    <cellStyle name="40% - Accent3 6 3" xfId="1241"/>
    <cellStyle name="40% - Accent4 2" xfId="1242"/>
    <cellStyle name="40% - Accent4 2 2" xfId="1243"/>
    <cellStyle name="40% - Accent4 2 2 2" xfId="1244"/>
    <cellStyle name="40% - Accent4 2 2 3" xfId="1245"/>
    <cellStyle name="40% - Accent4 2 3" xfId="1246"/>
    <cellStyle name="40% - Accent4 2 3 2" xfId="1247"/>
    <cellStyle name="40% - Accent4 2 3 3" xfId="1248"/>
    <cellStyle name="40% - Accent4 2 4" xfId="1249"/>
    <cellStyle name="40% - Accent4 2 4 2" xfId="1250"/>
    <cellStyle name="40% - Accent4 2 4 3" xfId="1251"/>
    <cellStyle name="40% - Accent4 2 5" xfId="1252"/>
    <cellStyle name="40% - Accent4 2 5 2" xfId="1253"/>
    <cellStyle name="40% - Accent4 2 5 3" xfId="1254"/>
    <cellStyle name="40% - Accent4 2 6" xfId="1255"/>
    <cellStyle name="40% - Accent4 2 6 2" xfId="1256"/>
    <cellStyle name="40% - Accent4 2 6 3" xfId="1257"/>
    <cellStyle name="40% - Accent4 2 7" xfId="1258"/>
    <cellStyle name="40% - Accent4 2 8" xfId="1259"/>
    <cellStyle name="40% - Accent4 3" xfId="1260"/>
    <cellStyle name="40% - Accent4 3 2" xfId="1261"/>
    <cellStyle name="40% - Accent4 3 2 2" xfId="1262"/>
    <cellStyle name="40% - Accent4 3 2 3" xfId="1263"/>
    <cellStyle name="40% - Accent4 3 3" xfId="1264"/>
    <cellStyle name="40% - Accent4 3 3 2" xfId="1265"/>
    <cellStyle name="40% - Accent4 3 3 3" xfId="1266"/>
    <cellStyle name="40% - Accent4 3 4" xfId="1267"/>
    <cellStyle name="40% - Accent4 3 4 2" xfId="1268"/>
    <cellStyle name="40% - Accent4 3 4 3" xfId="1269"/>
    <cellStyle name="40% - Accent4 3 5" xfId="1270"/>
    <cellStyle name="40% - Accent4 3 5 2" xfId="1271"/>
    <cellStyle name="40% - Accent4 3 5 3" xfId="1272"/>
    <cellStyle name="40% - Accent4 3 6" xfId="1273"/>
    <cellStyle name="40% - Accent4 3 7" xfId="1274"/>
    <cellStyle name="40% - Accent4 4" xfId="1275"/>
    <cellStyle name="40% - Accent4 4 2" xfId="1276"/>
    <cellStyle name="40% - Accent4 4 2 2" xfId="1277"/>
    <cellStyle name="40% - Accent4 4 2 3" xfId="1278"/>
    <cellStyle name="40% - Accent4 4 3" xfId="1279"/>
    <cellStyle name="40% - Accent4 4 3 2" xfId="1280"/>
    <cellStyle name="40% - Accent4 4 3 3" xfId="1281"/>
    <cellStyle name="40% - Accent4 4 4" xfId="1282"/>
    <cellStyle name="40% - Accent4 4 5" xfId="1283"/>
    <cellStyle name="40% - Accent4 5" xfId="1284"/>
    <cellStyle name="40% - Accent4 5 2" xfId="1285"/>
    <cellStyle name="40% - Accent4 5 2 2" xfId="1286"/>
    <cellStyle name="40% - Accent4 5 2 3" xfId="1287"/>
    <cellStyle name="40% - Accent4 5 3" xfId="1288"/>
    <cellStyle name="40% - Accent4 5 3 2" xfId="1289"/>
    <cellStyle name="40% - Accent4 5 3 3" xfId="1290"/>
    <cellStyle name="40% - Accent4 5 4" xfId="1291"/>
    <cellStyle name="40% - Accent4 5 5" xfId="1292"/>
    <cellStyle name="40% - Accent4 6" xfId="1293"/>
    <cellStyle name="40% - Accent4 6 2" xfId="1294"/>
    <cellStyle name="40% - Accent4 6 3" xfId="1295"/>
    <cellStyle name="40% - Accent5 2" xfId="1296"/>
    <cellStyle name="40% - Accent5 2 2" xfId="1297"/>
    <cellStyle name="40% - Accent5 2 2 2" xfId="1298"/>
    <cellStyle name="40% - Accent5 2 2 3" xfId="1299"/>
    <cellStyle name="40% - Accent5 2 3" xfId="1300"/>
    <cellStyle name="40% - Accent5 2 3 2" xfId="1301"/>
    <cellStyle name="40% - Accent5 2 3 3" xfId="1302"/>
    <cellStyle name="40% - Accent5 2 4" xfId="1303"/>
    <cellStyle name="40% - Accent5 2 4 2" xfId="1304"/>
    <cellStyle name="40% - Accent5 2 4 3" xfId="1305"/>
    <cellStyle name="40% - Accent5 2 5" xfId="1306"/>
    <cellStyle name="40% - Accent5 2 5 2" xfId="1307"/>
    <cellStyle name="40% - Accent5 2 5 3" xfId="1308"/>
    <cellStyle name="40% - Accent5 2 6" xfId="1309"/>
    <cellStyle name="40% - Accent5 2 6 2" xfId="1310"/>
    <cellStyle name="40% - Accent5 2 6 3" xfId="1311"/>
    <cellStyle name="40% - Accent5 2 7" xfId="1312"/>
    <cellStyle name="40% - Accent5 2 8" xfId="1313"/>
    <cellStyle name="40% - Accent5 3" xfId="1314"/>
    <cellStyle name="40% - Accent5 3 2" xfId="1315"/>
    <cellStyle name="40% - Accent5 3 2 2" xfId="1316"/>
    <cellStyle name="40% - Accent5 3 2 3" xfId="1317"/>
    <cellStyle name="40% - Accent5 3 3" xfId="1318"/>
    <cellStyle name="40% - Accent5 3 3 2" xfId="1319"/>
    <cellStyle name="40% - Accent5 3 3 3" xfId="1320"/>
    <cellStyle name="40% - Accent5 3 4" xfId="1321"/>
    <cellStyle name="40% - Accent5 3 4 2" xfId="1322"/>
    <cellStyle name="40% - Accent5 3 4 3" xfId="1323"/>
    <cellStyle name="40% - Accent5 3 5" xfId="1324"/>
    <cellStyle name="40% - Accent5 3 5 2" xfId="1325"/>
    <cellStyle name="40% - Accent5 3 5 3" xfId="1326"/>
    <cellStyle name="40% - Accent5 3 6" xfId="1327"/>
    <cellStyle name="40% - Accent5 3 7" xfId="1328"/>
    <cellStyle name="40% - Accent5 4" xfId="1329"/>
    <cellStyle name="40% - Accent5 4 2" xfId="1330"/>
    <cellStyle name="40% - Accent5 4 2 2" xfId="1331"/>
    <cellStyle name="40% - Accent5 4 2 3" xfId="1332"/>
    <cellStyle name="40% - Accent5 4 3" xfId="1333"/>
    <cellStyle name="40% - Accent5 4 3 2" xfId="1334"/>
    <cellStyle name="40% - Accent5 4 3 3" xfId="1335"/>
    <cellStyle name="40% - Accent5 4 4" xfId="1336"/>
    <cellStyle name="40% - Accent5 4 5" xfId="1337"/>
    <cellStyle name="40% - Accent5 5" xfId="1338"/>
    <cellStyle name="40% - Accent5 5 2" xfId="1339"/>
    <cellStyle name="40% - Accent5 5 2 2" xfId="1340"/>
    <cellStyle name="40% - Accent5 5 2 3" xfId="1341"/>
    <cellStyle name="40% - Accent5 5 3" xfId="1342"/>
    <cellStyle name="40% - Accent5 5 3 2" xfId="1343"/>
    <cellStyle name="40% - Accent5 5 3 3" xfId="1344"/>
    <cellStyle name="40% - Accent5 5 4" xfId="1345"/>
    <cellStyle name="40% - Accent5 5 5" xfId="1346"/>
    <cellStyle name="40% - Accent5 6" xfId="1347"/>
    <cellStyle name="40% - Accent5 6 2" xfId="1348"/>
    <cellStyle name="40% - Accent5 6 3" xfId="1349"/>
    <cellStyle name="40% - Accent6 2" xfId="1350"/>
    <cellStyle name="40% - Accent6 2 2" xfId="1351"/>
    <cellStyle name="40% - Accent6 2 2 2" xfId="1352"/>
    <cellStyle name="40% - Accent6 2 2 3" xfId="1353"/>
    <cellStyle name="40% - Accent6 2 3" xfId="1354"/>
    <cellStyle name="40% - Accent6 2 3 2" xfId="1355"/>
    <cellStyle name="40% - Accent6 2 3 3" xfId="1356"/>
    <cellStyle name="40% - Accent6 2 4" xfId="1357"/>
    <cellStyle name="40% - Accent6 2 4 2" xfId="1358"/>
    <cellStyle name="40% - Accent6 2 4 3" xfId="1359"/>
    <cellStyle name="40% - Accent6 2 5" xfId="1360"/>
    <cellStyle name="40% - Accent6 2 5 2" xfId="1361"/>
    <cellStyle name="40% - Accent6 2 5 3" xfId="1362"/>
    <cellStyle name="40% - Accent6 2 6" xfId="1363"/>
    <cellStyle name="40% - Accent6 2 6 2" xfId="1364"/>
    <cellStyle name="40% - Accent6 2 6 3" xfId="1365"/>
    <cellStyle name="40% - Accent6 2 7" xfId="1366"/>
    <cellStyle name="40% - Accent6 2 8" xfId="1367"/>
    <cellStyle name="40% - Accent6 3" xfId="1368"/>
    <cellStyle name="40% - Accent6 3 2" xfId="1369"/>
    <cellStyle name="40% - Accent6 3 2 2" xfId="1370"/>
    <cellStyle name="40% - Accent6 3 2 3" xfId="1371"/>
    <cellStyle name="40% - Accent6 3 3" xfId="1372"/>
    <cellStyle name="40% - Accent6 3 3 2" xfId="1373"/>
    <cellStyle name="40% - Accent6 3 3 3" xfId="1374"/>
    <cellStyle name="40% - Accent6 3 4" xfId="1375"/>
    <cellStyle name="40% - Accent6 3 4 2" xfId="1376"/>
    <cellStyle name="40% - Accent6 3 4 3" xfId="1377"/>
    <cellStyle name="40% - Accent6 3 5" xfId="1378"/>
    <cellStyle name="40% - Accent6 3 5 2" xfId="1379"/>
    <cellStyle name="40% - Accent6 3 5 3" xfId="1380"/>
    <cellStyle name="40% - Accent6 3 6" xfId="1381"/>
    <cellStyle name="40% - Accent6 3 7" xfId="1382"/>
    <cellStyle name="40% - Accent6 4" xfId="1383"/>
    <cellStyle name="40% - Accent6 4 2" xfId="1384"/>
    <cellStyle name="40% - Accent6 4 2 2" xfId="1385"/>
    <cellStyle name="40% - Accent6 4 2 3" xfId="1386"/>
    <cellStyle name="40% - Accent6 4 3" xfId="1387"/>
    <cellStyle name="40% - Accent6 4 3 2" xfId="1388"/>
    <cellStyle name="40% - Accent6 4 3 3" xfId="1389"/>
    <cellStyle name="40% - Accent6 4 4" xfId="1390"/>
    <cellStyle name="40% - Accent6 4 5" xfId="1391"/>
    <cellStyle name="40% - Accent6 5" xfId="1392"/>
    <cellStyle name="40% - Accent6 5 2" xfId="1393"/>
    <cellStyle name="40% - Accent6 5 2 2" xfId="1394"/>
    <cellStyle name="40% - Accent6 5 2 3" xfId="1395"/>
    <cellStyle name="40% - Accent6 5 3" xfId="1396"/>
    <cellStyle name="40% - Accent6 5 3 2" xfId="1397"/>
    <cellStyle name="40% - Accent6 5 3 3" xfId="1398"/>
    <cellStyle name="40% - Accent6 5 4" xfId="1399"/>
    <cellStyle name="40% - Accent6 5 5" xfId="1400"/>
    <cellStyle name="40% - Accent6 6" xfId="1401"/>
    <cellStyle name="40% - Accent6 6 2" xfId="1402"/>
    <cellStyle name="40% - Accent6 6 3" xfId="1403"/>
    <cellStyle name="60% - Accent1 2" xfId="1404"/>
    <cellStyle name="60% - Accent1 2 2" xfId="1405"/>
    <cellStyle name="60% - Accent1 2 3" xfId="1406"/>
    <cellStyle name="60% - Accent1 2 4" xfId="1407"/>
    <cellStyle name="60% - Accent1 2 5" xfId="1408"/>
    <cellStyle name="60% - Accent1 2 6" xfId="1409"/>
    <cellStyle name="60% - Accent1 3" xfId="1410"/>
    <cellStyle name="60% - Accent1 3 2" xfId="1411"/>
    <cellStyle name="60% - Accent1 3 3" xfId="1412"/>
    <cellStyle name="60% - Accent1 3 4" xfId="1413"/>
    <cellStyle name="60% - Accent1 3 5" xfId="1414"/>
    <cellStyle name="60% - Accent1 4" xfId="1415"/>
    <cellStyle name="60% - Accent1 4 2" xfId="1416"/>
    <cellStyle name="60% - Accent1 4 3" xfId="1417"/>
    <cellStyle name="60% - Accent1 5" xfId="1418"/>
    <cellStyle name="60% - Accent1 5 2" xfId="1419"/>
    <cellStyle name="60% - Accent1 5 3" xfId="1420"/>
    <cellStyle name="60% - Accent1 6" xfId="1421"/>
    <cellStyle name="60% - Accent2 2" xfId="1422"/>
    <cellStyle name="60% - Accent2 2 2" xfId="1423"/>
    <cellStyle name="60% - Accent2 2 3" xfId="1424"/>
    <cellStyle name="60% - Accent2 2 4" xfId="1425"/>
    <cellStyle name="60% - Accent2 2 5" xfId="1426"/>
    <cellStyle name="60% - Accent2 2 6" xfId="1427"/>
    <cellStyle name="60% - Accent2 3" xfId="1428"/>
    <cellStyle name="60% - Accent2 3 2" xfId="1429"/>
    <cellStyle name="60% - Accent2 3 3" xfId="1430"/>
    <cellStyle name="60% - Accent2 3 4" xfId="1431"/>
    <cellStyle name="60% - Accent2 3 5" xfId="1432"/>
    <cellStyle name="60% - Accent2 4" xfId="1433"/>
    <cellStyle name="60% - Accent2 4 2" xfId="1434"/>
    <cellStyle name="60% - Accent2 4 3" xfId="1435"/>
    <cellStyle name="60% - Accent2 5" xfId="1436"/>
    <cellStyle name="60% - Accent2 5 2" xfId="1437"/>
    <cellStyle name="60% - Accent2 5 3" xfId="1438"/>
    <cellStyle name="60% - Accent2 6" xfId="1439"/>
    <cellStyle name="60% - Accent3 2" xfId="1440"/>
    <cellStyle name="60% - Accent3 2 2" xfId="1441"/>
    <cellStyle name="60% - Accent3 2 3" xfId="1442"/>
    <cellStyle name="60% - Accent3 2 4" xfId="1443"/>
    <cellStyle name="60% - Accent3 2 5" xfId="1444"/>
    <cellStyle name="60% - Accent3 2 6" xfId="1445"/>
    <cellStyle name="60% - Accent3 3" xfId="1446"/>
    <cellStyle name="60% - Accent3 3 2" xfId="1447"/>
    <cellStyle name="60% - Accent3 3 3" xfId="1448"/>
    <cellStyle name="60% - Accent3 3 4" xfId="1449"/>
    <cellStyle name="60% - Accent3 3 5" xfId="1450"/>
    <cellStyle name="60% - Accent3 4" xfId="1451"/>
    <cellStyle name="60% - Accent3 4 2" xfId="1452"/>
    <cellStyle name="60% - Accent3 4 3" xfId="1453"/>
    <cellStyle name="60% - Accent3 5" xfId="1454"/>
    <cellStyle name="60% - Accent3 5 2" xfId="1455"/>
    <cellStyle name="60% - Accent3 5 3" xfId="1456"/>
    <cellStyle name="60% - Accent3 6" xfId="1457"/>
    <cellStyle name="60% - Accent4 2" xfId="1458"/>
    <cellStyle name="60% - Accent4 2 2" xfId="1459"/>
    <cellStyle name="60% - Accent4 2 3" xfId="1460"/>
    <cellStyle name="60% - Accent4 2 4" xfId="1461"/>
    <cellStyle name="60% - Accent4 2 5" xfId="1462"/>
    <cellStyle name="60% - Accent4 2 6" xfId="1463"/>
    <cellStyle name="60% - Accent4 3" xfId="1464"/>
    <cellStyle name="60% - Accent4 3 2" xfId="1465"/>
    <cellStyle name="60% - Accent4 3 3" xfId="1466"/>
    <cellStyle name="60% - Accent4 3 4" xfId="1467"/>
    <cellStyle name="60% - Accent4 3 5" xfId="1468"/>
    <cellStyle name="60% - Accent4 4" xfId="1469"/>
    <cellStyle name="60% - Accent4 4 2" xfId="1470"/>
    <cellStyle name="60% - Accent4 4 3" xfId="1471"/>
    <cellStyle name="60% - Accent4 5" xfId="1472"/>
    <cellStyle name="60% - Accent4 5 2" xfId="1473"/>
    <cellStyle name="60% - Accent4 5 3" xfId="1474"/>
    <cellStyle name="60% - Accent4 6" xfId="1475"/>
    <cellStyle name="60% - Accent5 2" xfId="1476"/>
    <cellStyle name="60% - Accent5 2 2" xfId="1477"/>
    <cellStyle name="60% - Accent5 2 3" xfId="1478"/>
    <cellStyle name="60% - Accent5 2 4" xfId="1479"/>
    <cellStyle name="60% - Accent5 2 5" xfId="1480"/>
    <cellStyle name="60% - Accent5 2 6" xfId="1481"/>
    <cellStyle name="60% - Accent5 3" xfId="1482"/>
    <cellStyle name="60% - Accent5 3 2" xfId="1483"/>
    <cellStyle name="60% - Accent5 3 3" xfId="1484"/>
    <cellStyle name="60% - Accent5 3 4" xfId="1485"/>
    <cellStyle name="60% - Accent5 3 5" xfId="1486"/>
    <cellStyle name="60% - Accent5 4" xfId="1487"/>
    <cellStyle name="60% - Accent5 4 2" xfId="1488"/>
    <cellStyle name="60% - Accent5 4 3" xfId="1489"/>
    <cellStyle name="60% - Accent5 5" xfId="1490"/>
    <cellStyle name="60% - Accent5 5 2" xfId="1491"/>
    <cellStyle name="60% - Accent5 5 3" xfId="1492"/>
    <cellStyle name="60% - Accent5 6" xfId="1493"/>
    <cellStyle name="60% - Accent6 2" xfId="1494"/>
    <cellStyle name="60% - Accent6 2 2" xfId="1495"/>
    <cellStyle name="60% - Accent6 2 3" xfId="1496"/>
    <cellStyle name="60% - Accent6 2 4" xfId="1497"/>
    <cellStyle name="60% - Accent6 2 5" xfId="1498"/>
    <cellStyle name="60% - Accent6 2 6" xfId="1499"/>
    <cellStyle name="60% - Accent6 3" xfId="1500"/>
    <cellStyle name="60% - Accent6 3 2" xfId="1501"/>
    <cellStyle name="60% - Accent6 3 3" xfId="1502"/>
    <cellStyle name="60% - Accent6 3 4" xfId="1503"/>
    <cellStyle name="60% - Accent6 3 5" xfId="1504"/>
    <cellStyle name="60% - Accent6 4" xfId="1505"/>
    <cellStyle name="60% - Accent6 4 2" xfId="1506"/>
    <cellStyle name="60% - Accent6 4 3" xfId="1507"/>
    <cellStyle name="60% - Accent6 5" xfId="1508"/>
    <cellStyle name="60% - Accent6 5 2" xfId="1509"/>
    <cellStyle name="60% - Accent6 5 3" xfId="1510"/>
    <cellStyle name="60% - Accent6 6" xfId="1511"/>
    <cellStyle name="Accent1 - 20%" xfId="1512"/>
    <cellStyle name="Accent1 - 20% 2" xfId="1513"/>
    <cellStyle name="Accent1 - 20% 3" xfId="1514"/>
    <cellStyle name="Accent1 - 40%" xfId="1515"/>
    <cellStyle name="Accent1 - 40% 2" xfId="1516"/>
    <cellStyle name="Accent1 - 40% 3" xfId="1517"/>
    <cellStyle name="Accent1 - 60%" xfId="1518"/>
    <cellStyle name="Accent1 2" xfId="1519"/>
    <cellStyle name="Accent1 2 2" xfId="1520"/>
    <cellStyle name="Accent1 2 3" xfId="1521"/>
    <cellStyle name="Accent1 2 4" xfId="1522"/>
    <cellStyle name="Accent1 2 5" xfId="1523"/>
    <cellStyle name="Accent1 2 6" xfId="1524"/>
    <cellStyle name="Accent1 3" xfId="1525"/>
    <cellStyle name="Accent1 3 2" xfId="1526"/>
    <cellStyle name="Accent1 3 3" xfId="1527"/>
    <cellStyle name="Accent1 3 4" xfId="1528"/>
    <cellStyle name="Accent1 3 5" xfId="1529"/>
    <cellStyle name="Accent1 4" xfId="1530"/>
    <cellStyle name="Accent1 4 2" xfId="1531"/>
    <cellStyle name="Accent1 4 3" xfId="1532"/>
    <cellStyle name="Accent1 5" xfId="1533"/>
    <cellStyle name="Accent1 5 2" xfId="1534"/>
    <cellStyle name="Accent1 5 3" xfId="1535"/>
    <cellStyle name="Accent1 6" xfId="1536"/>
    <cellStyle name="Accent2 - 20%" xfId="1537"/>
    <cellStyle name="Accent2 - 20% 2" xfId="1538"/>
    <cellStyle name="Accent2 - 20% 3" xfId="1539"/>
    <cellStyle name="Accent2 - 40%" xfId="1540"/>
    <cellStyle name="Accent2 - 40% 2" xfId="1541"/>
    <cellStyle name="Accent2 - 40% 3" xfId="1542"/>
    <cellStyle name="Accent2 - 60%" xfId="1543"/>
    <cellStyle name="Accent2 2" xfId="1544"/>
    <cellStyle name="Accent2 2 2" xfId="1545"/>
    <cellStyle name="Accent2 2 3" xfId="1546"/>
    <cellStyle name="Accent2 2 4" xfId="1547"/>
    <cellStyle name="Accent2 2 5" xfId="1548"/>
    <cellStyle name="Accent2 2 6" xfId="1549"/>
    <cellStyle name="Accent2 3" xfId="1550"/>
    <cellStyle name="Accent2 3 2" xfId="1551"/>
    <cellStyle name="Accent2 3 3" xfId="1552"/>
    <cellStyle name="Accent2 3 4" xfId="1553"/>
    <cellStyle name="Accent2 3 5" xfId="1554"/>
    <cellStyle name="Accent2 4" xfId="1555"/>
    <cellStyle name="Accent2 4 2" xfId="1556"/>
    <cellStyle name="Accent2 4 3" xfId="1557"/>
    <cellStyle name="Accent2 5" xfId="1558"/>
    <cellStyle name="Accent2 5 2" xfId="1559"/>
    <cellStyle name="Accent2 5 3" xfId="1560"/>
    <cellStyle name="Accent2 6" xfId="1561"/>
    <cellStyle name="Accent3 - 20%" xfId="1562"/>
    <cellStyle name="Accent3 - 20% 2" xfId="1563"/>
    <cellStyle name="Accent3 - 20% 3" xfId="1564"/>
    <cellStyle name="Accent3 - 40%" xfId="1565"/>
    <cellStyle name="Accent3 - 40% 2" xfId="1566"/>
    <cellStyle name="Accent3 - 40% 3" xfId="1567"/>
    <cellStyle name="Accent3 - 60%" xfId="1568"/>
    <cellStyle name="Accent3 2" xfId="1569"/>
    <cellStyle name="Accent3 2 2" xfId="1570"/>
    <cellStyle name="Accent3 2 3" xfId="1571"/>
    <cellStyle name="Accent3 2 4" xfId="1572"/>
    <cellStyle name="Accent3 2 5" xfId="1573"/>
    <cellStyle name="Accent3 2 6" xfId="1574"/>
    <cellStyle name="Accent3 3" xfId="1575"/>
    <cellStyle name="Accent3 3 2" xfId="1576"/>
    <cellStyle name="Accent3 3 3" xfId="1577"/>
    <cellStyle name="Accent3 3 4" xfId="1578"/>
    <cellStyle name="Accent3 3 5" xfId="1579"/>
    <cellStyle name="Accent3 4" xfId="1580"/>
    <cellStyle name="Accent3 4 2" xfId="1581"/>
    <cellStyle name="Accent3 4 3" xfId="1582"/>
    <cellStyle name="Accent3 5" xfId="1583"/>
    <cellStyle name="Accent3 5 2" xfId="1584"/>
    <cellStyle name="Accent3 5 3" xfId="1585"/>
    <cellStyle name="Accent3 6" xfId="1586"/>
    <cellStyle name="Accent4 - 20%" xfId="1587"/>
    <cellStyle name="Accent4 - 20% 2" xfId="1588"/>
    <cellStyle name="Accent4 - 20% 3" xfId="1589"/>
    <cellStyle name="Accent4 - 40%" xfId="1590"/>
    <cellStyle name="Accent4 - 40% 2" xfId="1591"/>
    <cellStyle name="Accent4 - 40% 3" xfId="1592"/>
    <cellStyle name="Accent4 - 60%" xfId="1593"/>
    <cellStyle name="Accent4 2" xfId="1594"/>
    <cellStyle name="Accent4 2 2" xfId="1595"/>
    <cellStyle name="Accent4 2 3" xfId="1596"/>
    <cellStyle name="Accent4 2 4" xfId="1597"/>
    <cellStyle name="Accent4 2 5" xfId="1598"/>
    <cellStyle name="Accent4 2 6" xfId="1599"/>
    <cellStyle name="Accent4 3" xfId="1600"/>
    <cellStyle name="Accent4 3 2" xfId="1601"/>
    <cellStyle name="Accent4 3 3" xfId="1602"/>
    <cellStyle name="Accent4 3 4" xfId="1603"/>
    <cellStyle name="Accent4 3 5" xfId="1604"/>
    <cellStyle name="Accent4 4" xfId="1605"/>
    <cellStyle name="Accent4 4 2" xfId="1606"/>
    <cellStyle name="Accent4 4 3" xfId="1607"/>
    <cellStyle name="Accent4 5" xfId="1608"/>
    <cellStyle name="Accent4 5 2" xfId="1609"/>
    <cellStyle name="Accent4 5 3" xfId="1610"/>
    <cellStyle name="Accent4 6" xfId="1611"/>
    <cellStyle name="Accent5 - 20%" xfId="1612"/>
    <cellStyle name="Accent5 - 20% 2" xfId="1613"/>
    <cellStyle name="Accent5 - 20% 3" xfId="1614"/>
    <cellStyle name="Accent5 - 40%" xfId="1615"/>
    <cellStyle name="Accent5 - 40% 2" xfId="1616"/>
    <cellStyle name="Accent5 - 40% 3" xfId="1617"/>
    <cellStyle name="Accent5 - 60%" xfId="1618"/>
    <cellStyle name="Accent5 2" xfId="1619"/>
    <cellStyle name="Accent5 2 2" xfId="1620"/>
    <cellStyle name="Accent5 2 3" xfId="1621"/>
    <cellStyle name="Accent5 2 4" xfId="1622"/>
    <cellStyle name="Accent5 2 5" xfId="1623"/>
    <cellStyle name="Accent5 2 6" xfId="1624"/>
    <cellStyle name="Accent5 3" xfId="1625"/>
    <cellStyle name="Accent5 3 2" xfId="1626"/>
    <cellStyle name="Accent5 3 3" xfId="1627"/>
    <cellStyle name="Accent5 3 4" xfId="1628"/>
    <cellStyle name="Accent5 3 5" xfId="1629"/>
    <cellStyle name="Accent5 4" xfId="1630"/>
    <cellStyle name="Accent5 4 2" xfId="1631"/>
    <cellStyle name="Accent5 4 3" xfId="1632"/>
    <cellStyle name="Accent5 5" xfId="1633"/>
    <cellStyle name="Accent5 5 2" xfId="1634"/>
    <cellStyle name="Accent5 5 3" xfId="1635"/>
    <cellStyle name="Accent5 6" xfId="1636"/>
    <cellStyle name="Accent6 - 20%" xfId="1637"/>
    <cellStyle name="Accent6 - 20% 2" xfId="1638"/>
    <cellStyle name="Accent6 - 20% 3" xfId="1639"/>
    <cellStyle name="Accent6 - 40%" xfId="1640"/>
    <cellStyle name="Accent6 - 40% 2" xfId="1641"/>
    <cellStyle name="Accent6 - 40% 3" xfId="1642"/>
    <cellStyle name="Accent6 - 60%" xfId="1643"/>
    <cellStyle name="Accent6 2" xfId="1644"/>
    <cellStyle name="Accent6 2 2" xfId="1645"/>
    <cellStyle name="Accent6 2 3" xfId="1646"/>
    <cellStyle name="Accent6 2 4" xfId="1647"/>
    <cellStyle name="Accent6 2 5" xfId="1648"/>
    <cellStyle name="Accent6 2 6" xfId="1649"/>
    <cellStyle name="Accent6 3" xfId="1650"/>
    <cellStyle name="Accent6 3 2" xfId="1651"/>
    <cellStyle name="Accent6 3 3" xfId="1652"/>
    <cellStyle name="Accent6 3 4" xfId="1653"/>
    <cellStyle name="Accent6 3 5" xfId="1654"/>
    <cellStyle name="Accent6 4" xfId="1655"/>
    <cellStyle name="Accent6 4 2" xfId="1656"/>
    <cellStyle name="Accent6 4 3" xfId="1657"/>
    <cellStyle name="Accent6 5" xfId="1658"/>
    <cellStyle name="Accent6 5 2" xfId="1659"/>
    <cellStyle name="Accent6 5 3" xfId="1660"/>
    <cellStyle name="Accent6 6" xfId="1661"/>
    <cellStyle name="ar" xfId="1662"/>
    <cellStyle name="Bad 2" xfId="1663"/>
    <cellStyle name="Bad 2 2" xfId="1664"/>
    <cellStyle name="Bad 2 3" xfId="1665"/>
    <cellStyle name="Bad 2 4" xfId="1666"/>
    <cellStyle name="Bad 2 5" xfId="1667"/>
    <cellStyle name="Bad 2 6" xfId="1668"/>
    <cellStyle name="Bad 3" xfId="1669"/>
    <cellStyle name="Bad 3 2" xfId="1670"/>
    <cellStyle name="Bad 3 3" xfId="1671"/>
    <cellStyle name="Bad 3 4" xfId="1672"/>
    <cellStyle name="Bad 3 5" xfId="1673"/>
    <cellStyle name="Bad 4" xfId="1674"/>
    <cellStyle name="Bad 4 2" xfId="1675"/>
    <cellStyle name="Bad 4 3" xfId="1676"/>
    <cellStyle name="Bad 5" xfId="1677"/>
    <cellStyle name="Bad 5 2" xfId="1678"/>
    <cellStyle name="Bad 5 3" xfId="1679"/>
    <cellStyle name="Bad 6" xfId="1680"/>
    <cellStyle name="Body" xfId="1681"/>
    <cellStyle name="Brand Align Left Text" xfId="1682"/>
    <cellStyle name="Brand Default" xfId="1683"/>
    <cellStyle name="Brand Default 10" xfId="1684"/>
    <cellStyle name="Brand Default 11" xfId="1685"/>
    <cellStyle name="Brand Default 12" xfId="1686"/>
    <cellStyle name="Brand Default 13" xfId="1687"/>
    <cellStyle name="Brand Default 14" xfId="1688"/>
    <cellStyle name="Brand Default 15" xfId="1689"/>
    <cellStyle name="Brand Default 16" xfId="1690"/>
    <cellStyle name="Brand Default 17" xfId="1691"/>
    <cellStyle name="Brand Default 18" xfId="1692"/>
    <cellStyle name="Brand Default 19" xfId="1693"/>
    <cellStyle name="Brand Default 2" xfId="1694"/>
    <cellStyle name="Brand Default 2 10" xfId="1695"/>
    <cellStyle name="Brand Default 2 11" xfId="1696"/>
    <cellStyle name="Brand Default 2 12" xfId="1697"/>
    <cellStyle name="Brand Default 2 13" xfId="1698"/>
    <cellStyle name="Brand Default 2 14" xfId="1699"/>
    <cellStyle name="Brand Default 2 15" xfId="1700"/>
    <cellStyle name="Brand Default 2 16" xfId="1701"/>
    <cellStyle name="Brand Default 2 17" xfId="1702"/>
    <cellStyle name="Brand Default 2 18" xfId="1703"/>
    <cellStyle name="Brand Default 2 19" xfId="1704"/>
    <cellStyle name="Brand Default 2 2" xfId="1705"/>
    <cellStyle name="Brand Default 2 20" xfId="1706"/>
    <cellStyle name="Brand Default 2 21" xfId="1707"/>
    <cellStyle name="Brand Default 2 22" xfId="1708"/>
    <cellStyle name="Brand Default 2 23" xfId="1709"/>
    <cellStyle name="Brand Default 2 24" xfId="1710"/>
    <cellStyle name="Brand Default 2 25" xfId="1711"/>
    <cellStyle name="Brand Default 2 26" xfId="1712"/>
    <cellStyle name="Brand Default 2 27" xfId="1713"/>
    <cellStyle name="Brand Default 2 28" xfId="1714"/>
    <cellStyle name="Brand Default 2 29" xfId="1715"/>
    <cellStyle name="Brand Default 2 3" xfId="1716"/>
    <cellStyle name="Brand Default 2 30" xfId="1717"/>
    <cellStyle name="Brand Default 2 31" xfId="1718"/>
    <cellStyle name="Brand Default 2 4" xfId="1719"/>
    <cellStyle name="Brand Default 2 5" xfId="1720"/>
    <cellStyle name="Brand Default 2 6" xfId="1721"/>
    <cellStyle name="Brand Default 2 7" xfId="1722"/>
    <cellStyle name="Brand Default 2 8" xfId="1723"/>
    <cellStyle name="Brand Default 2 9" xfId="1724"/>
    <cellStyle name="Brand Default 20" xfId="1725"/>
    <cellStyle name="Brand Default 21" xfId="1726"/>
    <cellStyle name="Brand Default 22" xfId="1727"/>
    <cellStyle name="Brand Default 23" xfId="1728"/>
    <cellStyle name="Brand Default 24" xfId="1729"/>
    <cellStyle name="Brand Default 25" xfId="1730"/>
    <cellStyle name="Brand Default 26" xfId="1731"/>
    <cellStyle name="Brand Default 27" xfId="1732"/>
    <cellStyle name="Brand Default 28" xfId="1733"/>
    <cellStyle name="Brand Default 29" xfId="1734"/>
    <cellStyle name="Brand Default 3" xfId="1735"/>
    <cellStyle name="Brand Default 3 10" xfId="1736"/>
    <cellStyle name="Brand Default 3 11" xfId="1737"/>
    <cellStyle name="Brand Default 3 12" xfId="1738"/>
    <cellStyle name="Brand Default 3 13" xfId="1739"/>
    <cellStyle name="Brand Default 3 14" xfId="1740"/>
    <cellStyle name="Brand Default 3 15" xfId="1741"/>
    <cellStyle name="Brand Default 3 16" xfId="1742"/>
    <cellStyle name="Brand Default 3 17" xfId="1743"/>
    <cellStyle name="Brand Default 3 18" xfId="1744"/>
    <cellStyle name="Brand Default 3 19" xfId="1745"/>
    <cellStyle name="Brand Default 3 2" xfId="1746"/>
    <cellStyle name="Brand Default 3 20" xfId="1747"/>
    <cellStyle name="Brand Default 3 21" xfId="1748"/>
    <cellStyle name="Brand Default 3 22" xfId="1749"/>
    <cellStyle name="Brand Default 3 23" xfId="1750"/>
    <cellStyle name="Brand Default 3 24" xfId="1751"/>
    <cellStyle name="Brand Default 3 25" xfId="1752"/>
    <cellStyle name="Brand Default 3 26" xfId="1753"/>
    <cellStyle name="Brand Default 3 27" xfId="1754"/>
    <cellStyle name="Brand Default 3 28" xfId="1755"/>
    <cellStyle name="Brand Default 3 29" xfId="1756"/>
    <cellStyle name="Brand Default 3 3" xfId="1757"/>
    <cellStyle name="Brand Default 3 30" xfId="1758"/>
    <cellStyle name="Brand Default 3 31" xfId="1759"/>
    <cellStyle name="Brand Default 3 4" xfId="1760"/>
    <cellStyle name="Brand Default 3 5" xfId="1761"/>
    <cellStyle name="Brand Default 3 6" xfId="1762"/>
    <cellStyle name="Brand Default 3 7" xfId="1763"/>
    <cellStyle name="Brand Default 3 8" xfId="1764"/>
    <cellStyle name="Brand Default 3 9" xfId="1765"/>
    <cellStyle name="Brand Default 30" xfId="1766"/>
    <cellStyle name="Brand Default 31" xfId="1767"/>
    <cellStyle name="Brand Default 32" xfId="1768"/>
    <cellStyle name="Brand Default 33" xfId="1769"/>
    <cellStyle name="Brand Default 34" xfId="1770"/>
    <cellStyle name="Brand Default 35" xfId="1771"/>
    <cellStyle name="Brand Default 4" xfId="1772"/>
    <cellStyle name="Brand Default 4 10" xfId="1773"/>
    <cellStyle name="Brand Default 4 11" xfId="1774"/>
    <cellStyle name="Brand Default 4 12" xfId="1775"/>
    <cellStyle name="Brand Default 4 13" xfId="1776"/>
    <cellStyle name="Brand Default 4 14" xfId="1777"/>
    <cellStyle name="Brand Default 4 15" xfId="1778"/>
    <cellStyle name="Brand Default 4 16" xfId="1779"/>
    <cellStyle name="Brand Default 4 17" xfId="1780"/>
    <cellStyle name="Brand Default 4 18" xfId="1781"/>
    <cellStyle name="Brand Default 4 19" xfId="1782"/>
    <cellStyle name="Brand Default 4 2" xfId="1783"/>
    <cellStyle name="Brand Default 4 20" xfId="1784"/>
    <cellStyle name="Brand Default 4 21" xfId="1785"/>
    <cellStyle name="Brand Default 4 22" xfId="1786"/>
    <cellStyle name="Brand Default 4 23" xfId="1787"/>
    <cellStyle name="Brand Default 4 24" xfId="1788"/>
    <cellStyle name="Brand Default 4 25" xfId="1789"/>
    <cellStyle name="Brand Default 4 26" xfId="1790"/>
    <cellStyle name="Brand Default 4 27" xfId="1791"/>
    <cellStyle name="Brand Default 4 28" xfId="1792"/>
    <cellStyle name="Brand Default 4 29" xfId="1793"/>
    <cellStyle name="Brand Default 4 3" xfId="1794"/>
    <cellStyle name="Brand Default 4 30" xfId="1795"/>
    <cellStyle name="Brand Default 4 31" xfId="1796"/>
    <cellStyle name="Brand Default 4 4" xfId="1797"/>
    <cellStyle name="Brand Default 4 5" xfId="1798"/>
    <cellStyle name="Brand Default 4 6" xfId="1799"/>
    <cellStyle name="Brand Default 4 7" xfId="1800"/>
    <cellStyle name="Brand Default 4 8" xfId="1801"/>
    <cellStyle name="Brand Default 4 9" xfId="1802"/>
    <cellStyle name="Brand Default 5" xfId="1803"/>
    <cellStyle name="Brand Default 5 10" xfId="1804"/>
    <cellStyle name="Brand Default 5 11" xfId="1805"/>
    <cellStyle name="Brand Default 5 12" xfId="1806"/>
    <cellStyle name="Brand Default 5 13" xfId="1807"/>
    <cellStyle name="Brand Default 5 14" xfId="1808"/>
    <cellStyle name="Brand Default 5 15" xfId="1809"/>
    <cellStyle name="Brand Default 5 16" xfId="1810"/>
    <cellStyle name="Brand Default 5 17" xfId="1811"/>
    <cellStyle name="Brand Default 5 18" xfId="1812"/>
    <cellStyle name="Brand Default 5 19" xfId="1813"/>
    <cellStyle name="Brand Default 5 2" xfId="1814"/>
    <cellStyle name="Brand Default 5 20" xfId="1815"/>
    <cellStyle name="Brand Default 5 21" xfId="1816"/>
    <cellStyle name="Brand Default 5 22" xfId="1817"/>
    <cellStyle name="Brand Default 5 23" xfId="1818"/>
    <cellStyle name="Brand Default 5 24" xfId="1819"/>
    <cellStyle name="Brand Default 5 25" xfId="1820"/>
    <cellStyle name="Brand Default 5 26" xfId="1821"/>
    <cellStyle name="Brand Default 5 27" xfId="1822"/>
    <cellStyle name="Brand Default 5 28" xfId="1823"/>
    <cellStyle name="Brand Default 5 29" xfId="1824"/>
    <cellStyle name="Brand Default 5 3" xfId="1825"/>
    <cellStyle name="Brand Default 5 30" xfId="1826"/>
    <cellStyle name="Brand Default 5 31" xfId="1827"/>
    <cellStyle name="Brand Default 5 4" xfId="1828"/>
    <cellStyle name="Brand Default 5 5" xfId="1829"/>
    <cellStyle name="Brand Default 5 6" xfId="1830"/>
    <cellStyle name="Brand Default 5 7" xfId="1831"/>
    <cellStyle name="Brand Default 5 8" xfId="1832"/>
    <cellStyle name="Brand Default 5 9" xfId="1833"/>
    <cellStyle name="Brand Default 6" xfId="1834"/>
    <cellStyle name="Brand Default 7" xfId="1835"/>
    <cellStyle name="Brand Default 8" xfId="1836"/>
    <cellStyle name="Brand Default 9" xfId="1837"/>
    <cellStyle name="Brand Default_Copy of RCCP_May(12th may2011)_PCP_final" xfId="1838"/>
    <cellStyle name="Brand Percent" xfId="1839"/>
    <cellStyle name="Brand Percent 10" xfId="1840"/>
    <cellStyle name="Brand Percent 11" xfId="1841"/>
    <cellStyle name="Brand Percent 12" xfId="1842"/>
    <cellStyle name="Brand Percent 13" xfId="1843"/>
    <cellStyle name="Brand Percent 14" xfId="1844"/>
    <cellStyle name="Brand Percent 15" xfId="1845"/>
    <cellStyle name="Brand Percent 16" xfId="1846"/>
    <cellStyle name="Brand Percent 17" xfId="1847"/>
    <cellStyle name="Brand Percent 18" xfId="1848"/>
    <cellStyle name="Brand Percent 19" xfId="1849"/>
    <cellStyle name="Brand Percent 2" xfId="1850"/>
    <cellStyle name="Brand Percent 20" xfId="1851"/>
    <cellStyle name="Brand Percent 21" xfId="1852"/>
    <cellStyle name="Brand Percent 22" xfId="1853"/>
    <cellStyle name="Brand Percent 23" xfId="1854"/>
    <cellStyle name="Brand Percent 24" xfId="1855"/>
    <cellStyle name="Brand Percent 25" xfId="1856"/>
    <cellStyle name="Brand Percent 26" xfId="1857"/>
    <cellStyle name="Brand Percent 27" xfId="1858"/>
    <cellStyle name="Brand Percent 28" xfId="1859"/>
    <cellStyle name="Brand Percent 29" xfId="1860"/>
    <cellStyle name="Brand Percent 3" xfId="1861"/>
    <cellStyle name="Brand Percent 30" xfId="1862"/>
    <cellStyle name="Brand Percent 31" xfId="1863"/>
    <cellStyle name="Brand Percent 4" xfId="1864"/>
    <cellStyle name="Brand Percent 5" xfId="1865"/>
    <cellStyle name="Brand Percent 6" xfId="1866"/>
    <cellStyle name="Brand Percent 7" xfId="1867"/>
    <cellStyle name="Brand Percent 8" xfId="1868"/>
    <cellStyle name="Brand Percent 9" xfId="1869"/>
    <cellStyle name="Brand Source" xfId="1870"/>
    <cellStyle name="Brand Source 10" xfId="1871"/>
    <cellStyle name="Brand Source 11" xfId="1872"/>
    <cellStyle name="Brand Source 12" xfId="1873"/>
    <cellStyle name="Brand Source 13" xfId="1874"/>
    <cellStyle name="Brand Source 14" xfId="1875"/>
    <cellStyle name="Brand Source 15" xfId="1876"/>
    <cellStyle name="Brand Source 16" xfId="1877"/>
    <cellStyle name="Brand Source 17" xfId="1878"/>
    <cellStyle name="Brand Source 18" xfId="1879"/>
    <cellStyle name="Brand Source 19" xfId="1880"/>
    <cellStyle name="Brand Source 2" xfId="1881"/>
    <cellStyle name="Brand Source 20" xfId="1882"/>
    <cellStyle name="Brand Source 21" xfId="1883"/>
    <cellStyle name="Brand Source 22" xfId="1884"/>
    <cellStyle name="Brand Source 23" xfId="1885"/>
    <cellStyle name="Brand Source 24" xfId="1886"/>
    <cellStyle name="Brand Source 25" xfId="1887"/>
    <cellStyle name="Brand Source 26" xfId="1888"/>
    <cellStyle name="Brand Source 27" xfId="1889"/>
    <cellStyle name="Brand Source 28" xfId="1890"/>
    <cellStyle name="Brand Source 29" xfId="1891"/>
    <cellStyle name="Brand Source 3" xfId="1892"/>
    <cellStyle name="Brand Source 30" xfId="1893"/>
    <cellStyle name="Brand Source 31" xfId="1894"/>
    <cellStyle name="Brand Source 4" xfId="1895"/>
    <cellStyle name="Brand Source 5" xfId="1896"/>
    <cellStyle name="Brand Source 6" xfId="1897"/>
    <cellStyle name="Brand Source 7" xfId="1898"/>
    <cellStyle name="Brand Source 8" xfId="1899"/>
    <cellStyle name="Brand Source 9" xfId="1900"/>
    <cellStyle name="Brand Subtitle with Underline" xfId="1901"/>
    <cellStyle name="Brand Subtitle without Underline" xfId="1902"/>
    <cellStyle name="Brand Title" xfId="1903"/>
    <cellStyle name="Calculation 2" xfId="1904"/>
    <cellStyle name="Calculation 2 2" xfId="1905"/>
    <cellStyle name="Calculation 2 3" xfId="1906"/>
    <cellStyle name="Calculation 2 4" xfId="1907"/>
    <cellStyle name="Calculation 2 5" xfId="1908"/>
    <cellStyle name="Calculation 2 6" xfId="1909"/>
    <cellStyle name="Calculation 3" xfId="1910"/>
    <cellStyle name="Calculation 3 2" xfId="1911"/>
    <cellStyle name="Calculation 3 3" xfId="1912"/>
    <cellStyle name="Calculation 3 4" xfId="1913"/>
    <cellStyle name="Calculation 3 5" xfId="1914"/>
    <cellStyle name="Calculation 4" xfId="1915"/>
    <cellStyle name="Calculation 4 2" xfId="1916"/>
    <cellStyle name="Calculation 4 3" xfId="1917"/>
    <cellStyle name="Calculation 5" xfId="1918"/>
    <cellStyle name="Calculation 5 2" xfId="1919"/>
    <cellStyle name="Calculation 5 3" xfId="1920"/>
    <cellStyle name="Calculation 6" xfId="1921"/>
    <cellStyle name="cashflow" xfId="1922"/>
    <cellStyle name="Check Cell 2" xfId="1923"/>
    <cellStyle name="Check Cell 2 2" xfId="1924"/>
    <cellStyle name="Check Cell 2 3" xfId="1925"/>
    <cellStyle name="Check Cell 2 4" xfId="1926"/>
    <cellStyle name="Check Cell 2 5" xfId="1927"/>
    <cellStyle name="Check Cell 2 6" xfId="1928"/>
    <cellStyle name="Check Cell 3" xfId="1929"/>
    <cellStyle name="Check Cell 3 2" xfId="1930"/>
    <cellStyle name="Check Cell 3 3" xfId="1931"/>
    <cellStyle name="Check Cell 3 4" xfId="1932"/>
    <cellStyle name="Check Cell 3 5" xfId="1933"/>
    <cellStyle name="Check Cell 4" xfId="1934"/>
    <cellStyle name="Check Cell 4 2" xfId="1935"/>
    <cellStyle name="Check Cell 4 3" xfId="1936"/>
    <cellStyle name="Check Cell 5" xfId="1937"/>
    <cellStyle name="Check Cell 5 2" xfId="1938"/>
    <cellStyle name="Check Cell 5 3" xfId="1939"/>
    <cellStyle name="Check Cell 6" xfId="1940"/>
    <cellStyle name="Comma" xfId="3100" builtinId="3"/>
    <cellStyle name="Comma 2" xfId="1941"/>
    <cellStyle name="Comma 2 10" xfId="1942"/>
    <cellStyle name="Comma 2 11" xfId="1943"/>
    <cellStyle name="Comma 2 12" xfId="1944"/>
    <cellStyle name="Comma 2 13" xfId="1945"/>
    <cellStyle name="Comma 2 14" xfId="1946"/>
    <cellStyle name="Comma 2 15" xfId="1947"/>
    <cellStyle name="Comma 2 16" xfId="1948"/>
    <cellStyle name="Comma 2 17" xfId="1949"/>
    <cellStyle name="Comma 2 18" xfId="1950"/>
    <cellStyle name="Comma 2 2" xfId="1951"/>
    <cellStyle name="Comma 2 2 2" xfId="1952"/>
    <cellStyle name="Comma 2 2 2 2" xfId="1953"/>
    <cellStyle name="Comma 2 2 2 2 2" xfId="1954"/>
    <cellStyle name="Comma 2 2 2 2 2 2" xfId="1955"/>
    <cellStyle name="Comma 2 2 2 3" xfId="1956"/>
    <cellStyle name="Comma 2 2 2 3 2" xfId="1957"/>
    <cellStyle name="Comma 2 2 2 4" xfId="1958"/>
    <cellStyle name="Comma 2 2 2 5" xfId="1959"/>
    <cellStyle name="Comma 2 2 3" xfId="1960"/>
    <cellStyle name="Comma 2 2 3 2" xfId="1961"/>
    <cellStyle name="Comma 2 2 3 3" xfId="1962"/>
    <cellStyle name="Comma 2 2 3 4" xfId="1963"/>
    <cellStyle name="Comma 2 2 4" xfId="1964"/>
    <cellStyle name="Comma 2 2 4 2" xfId="1965"/>
    <cellStyle name="Comma 2 2 4 3" xfId="1966"/>
    <cellStyle name="Comma 2 2 4 4" xfId="1967"/>
    <cellStyle name="Comma 2 2 5" xfId="1968"/>
    <cellStyle name="Comma 2 3" xfId="1969"/>
    <cellStyle name="Comma 2 3 2" xfId="1970"/>
    <cellStyle name="Comma 2 3 3" xfId="1971"/>
    <cellStyle name="Comma 2 3 3 2" xfId="1972"/>
    <cellStyle name="Comma 2 3 4" xfId="1973"/>
    <cellStyle name="Comma 2 3 5" xfId="1974"/>
    <cellStyle name="Comma 2 4" xfId="1975"/>
    <cellStyle name="Comma 2 4 2" xfId="1976"/>
    <cellStyle name="Comma 2 4 3" xfId="1977"/>
    <cellStyle name="Comma 2 4 4" xfId="1978"/>
    <cellStyle name="Comma 2 4 5" xfId="1979"/>
    <cellStyle name="Comma 2 5" xfId="1980"/>
    <cellStyle name="Comma 2 5 2" xfId="1981"/>
    <cellStyle name="Comma 2 5 3" xfId="1982"/>
    <cellStyle name="Comma 2 5 4" xfId="1983"/>
    <cellStyle name="Comma 2 6" xfId="1984"/>
    <cellStyle name="Comma 2 6 2" xfId="1985"/>
    <cellStyle name="Comma 2 6 3" xfId="1986"/>
    <cellStyle name="Comma 2 6 4" xfId="1987"/>
    <cellStyle name="Comma 2 7" xfId="1988"/>
    <cellStyle name="Comma 2 7 2" xfId="1989"/>
    <cellStyle name="Comma 2 7 3" xfId="1990"/>
    <cellStyle name="Comma 2 8" xfId="1991"/>
    <cellStyle name="Comma 2 9" xfId="1992"/>
    <cellStyle name="Comma 3" xfId="1993"/>
    <cellStyle name="Comma 3 2" xfId="1994"/>
    <cellStyle name="Comma 3 2 2" xfId="1995"/>
    <cellStyle name="Comma 3 2 3" xfId="1996"/>
    <cellStyle name="Comma 3 2 4" xfId="1997"/>
    <cellStyle name="Comma 3 3" xfId="1998"/>
    <cellStyle name="Comma 3 3 2" xfId="1999"/>
    <cellStyle name="Comma 3 3 3" xfId="2000"/>
    <cellStyle name="Comma 3 3 4" xfId="2001"/>
    <cellStyle name="Comma 3 4" xfId="2002"/>
    <cellStyle name="Comma 3 4 2" xfId="2003"/>
    <cellStyle name="Comma 3 4 3" xfId="2004"/>
    <cellStyle name="Comma 3 4 4" xfId="2005"/>
    <cellStyle name="Comma 4" xfId="2006"/>
    <cellStyle name="Comma 4 2" xfId="2007"/>
    <cellStyle name="Comma 4 2 2" xfId="2008"/>
    <cellStyle name="Comma 4 2 3" xfId="2009"/>
    <cellStyle name="Comma 4 2 4" xfId="2010"/>
    <cellStyle name="Comma 4 3" xfId="2011"/>
    <cellStyle name="Comma 4 3 2" xfId="2012"/>
    <cellStyle name="Comma 4 3 3" xfId="2013"/>
    <cellStyle name="Comma 4 3 4" xfId="2014"/>
    <cellStyle name="Comma 4 4" xfId="2015"/>
    <cellStyle name="Comma 4 4 2" xfId="2016"/>
    <cellStyle name="Comma 4 4 3" xfId="2017"/>
    <cellStyle name="Comma 4 4 4" xfId="2018"/>
    <cellStyle name="Comma 5" xfId="2019"/>
    <cellStyle name="Comma 5 2" xfId="2020"/>
    <cellStyle name="Comma 5 3" xfId="2021"/>
    <cellStyle name="Comma 5 4" xfId="2022"/>
    <cellStyle name="Comma 6" xfId="2023"/>
    <cellStyle name="Comma 6 2" xfId="2024"/>
    <cellStyle name="Comma 6 3" xfId="2025"/>
    <cellStyle name="Comma 6 4" xfId="2026"/>
    <cellStyle name="Comma 7" xfId="2027"/>
    <cellStyle name="Comma 7 2" xfId="2028"/>
    <cellStyle name="Comma 7 3" xfId="2029"/>
    <cellStyle name="Comma 7 4" xfId="2030"/>
    <cellStyle name="Comma 7 5" xfId="2031"/>
    <cellStyle name="Comma 8" xfId="3101"/>
    <cellStyle name="Comma 9" xfId="2032"/>
    <cellStyle name="Currency 2" xfId="2033"/>
    <cellStyle name="Currency 2 2" xfId="2034"/>
    <cellStyle name="Currency 2 3" xfId="2035"/>
    <cellStyle name="Currency 2 4" xfId="2036"/>
    <cellStyle name="Currency 2 5" xfId="2037"/>
    <cellStyle name="Custom - Style8" xfId="2038"/>
    <cellStyle name="Data   - Style2" xfId="2039"/>
    <cellStyle name="Define your own named style" xfId="2040"/>
    <cellStyle name="Draw lines around data in range" xfId="2041"/>
    <cellStyle name="Draw shadow and lines within range" xfId="2042"/>
    <cellStyle name="Emphasis 1" xfId="2043"/>
    <cellStyle name="Emphasis 2" xfId="2044"/>
    <cellStyle name="Emphasis 3" xfId="2045"/>
    <cellStyle name="Enlarge title text, yellow on blue" xfId="2046"/>
    <cellStyle name="Explanatory Text 2" xfId="2047"/>
    <cellStyle name="Explanatory Text 2 2" xfId="2048"/>
    <cellStyle name="Explanatory Text 2 3" xfId="2049"/>
    <cellStyle name="Explanatory Text 2 4" xfId="2050"/>
    <cellStyle name="Explanatory Text 2 5" xfId="2051"/>
    <cellStyle name="Explanatory Text 2 6" xfId="2052"/>
    <cellStyle name="Explanatory Text 3" xfId="2053"/>
    <cellStyle name="Explanatory Text 3 2" xfId="2054"/>
    <cellStyle name="Explanatory Text 3 3" xfId="2055"/>
    <cellStyle name="Explanatory Text 3 4" xfId="2056"/>
    <cellStyle name="Explanatory Text 3 5" xfId="2057"/>
    <cellStyle name="Explanatory Text 4" xfId="2058"/>
    <cellStyle name="Explanatory Text 4 2" xfId="2059"/>
    <cellStyle name="Explanatory Text 4 3" xfId="2060"/>
    <cellStyle name="Explanatory Text 5" xfId="2061"/>
    <cellStyle name="Explanatory Text 5 2" xfId="2062"/>
    <cellStyle name="Explanatory Text 5 3" xfId="2063"/>
    <cellStyle name="Explanatory Text 6" xfId="2064"/>
    <cellStyle name="Format a column of totals" xfId="2065"/>
    <cellStyle name="Format a row of totals" xfId="2066"/>
    <cellStyle name="Format text as bold, black on yellow" xfId="2067"/>
    <cellStyle name="Good 2" xfId="2068"/>
    <cellStyle name="Good 2 2" xfId="2069"/>
    <cellStyle name="Good 2 3" xfId="2070"/>
    <cellStyle name="Good 2 4" xfId="2071"/>
    <cellStyle name="Good 2 5" xfId="2072"/>
    <cellStyle name="Good 2 6" xfId="2073"/>
    <cellStyle name="Good 3" xfId="2074"/>
    <cellStyle name="Good 3 2" xfId="2075"/>
    <cellStyle name="Good 3 3" xfId="2076"/>
    <cellStyle name="Good 3 4" xfId="2077"/>
    <cellStyle name="Good 3 5" xfId="2078"/>
    <cellStyle name="Good 4" xfId="2079"/>
    <cellStyle name="Good 4 2" xfId="2080"/>
    <cellStyle name="Good 4 3" xfId="2081"/>
    <cellStyle name="Good 5" xfId="2082"/>
    <cellStyle name="Good 5 2" xfId="2083"/>
    <cellStyle name="Good 5 3" xfId="2084"/>
    <cellStyle name="Good 6" xfId="2085"/>
    <cellStyle name="Header1" xfId="2086"/>
    <cellStyle name="Header2" xfId="2087"/>
    <cellStyle name="Heading 1 2" xfId="2088"/>
    <cellStyle name="Heading 1 2 2" xfId="2089"/>
    <cellStyle name="Heading 1 2 3" xfId="2090"/>
    <cellStyle name="Heading 1 2 4" xfId="2091"/>
    <cellStyle name="Heading 1 2 5" xfId="2092"/>
    <cellStyle name="Heading 1 2 6" xfId="2093"/>
    <cellStyle name="Heading 1 3" xfId="2094"/>
    <cellStyle name="Heading 1 3 2" xfId="2095"/>
    <cellStyle name="Heading 1 3 3" xfId="2096"/>
    <cellStyle name="Heading 1 3 4" xfId="2097"/>
    <cellStyle name="Heading 1 3 5" xfId="2098"/>
    <cellStyle name="Heading 1 4" xfId="2099"/>
    <cellStyle name="Heading 1 4 2" xfId="2100"/>
    <cellStyle name="Heading 1 4 3" xfId="2101"/>
    <cellStyle name="Heading 1 5" xfId="2102"/>
    <cellStyle name="Heading 1 5 2" xfId="2103"/>
    <cellStyle name="Heading 1 5 3" xfId="2104"/>
    <cellStyle name="Heading 1 6" xfId="2105"/>
    <cellStyle name="Heading 2 2" xfId="2106"/>
    <cellStyle name="Heading 2 2 2" xfId="2107"/>
    <cellStyle name="Heading 2 2 3" xfId="2108"/>
    <cellStyle name="Heading 2 2 4" xfId="2109"/>
    <cellStyle name="Heading 2 2 5" xfId="2110"/>
    <cellStyle name="Heading 2 2 6" xfId="2111"/>
    <cellStyle name="Heading 2 3" xfId="2112"/>
    <cellStyle name="Heading 2 3 2" xfId="2113"/>
    <cellStyle name="Heading 2 3 3" xfId="2114"/>
    <cellStyle name="Heading 2 3 4" xfId="2115"/>
    <cellStyle name="Heading 2 3 5" xfId="2116"/>
    <cellStyle name="Heading 2 4" xfId="2117"/>
    <cellStyle name="Heading 2 4 2" xfId="2118"/>
    <cellStyle name="Heading 2 4 3" xfId="2119"/>
    <cellStyle name="Heading 2 5" xfId="2120"/>
    <cellStyle name="Heading 2 5 2" xfId="2121"/>
    <cellStyle name="Heading 2 5 3" xfId="2122"/>
    <cellStyle name="Heading 2 6" xfId="2123"/>
    <cellStyle name="Heading 3 2" xfId="2124"/>
    <cellStyle name="Heading 3 2 2" xfId="2125"/>
    <cellStyle name="Heading 3 2 3" xfId="2126"/>
    <cellStyle name="Heading 3 2 4" xfId="2127"/>
    <cellStyle name="Heading 3 2 5" xfId="2128"/>
    <cellStyle name="Heading 3 2 6" xfId="2129"/>
    <cellStyle name="Heading 3 3" xfId="2130"/>
    <cellStyle name="Heading 3 3 2" xfId="2131"/>
    <cellStyle name="Heading 3 3 3" xfId="2132"/>
    <cellStyle name="Heading 3 3 4" xfId="2133"/>
    <cellStyle name="Heading 3 3 5" xfId="2134"/>
    <cellStyle name="Heading 3 4" xfId="2135"/>
    <cellStyle name="Heading 3 4 2" xfId="2136"/>
    <cellStyle name="Heading 3 4 3" xfId="2137"/>
    <cellStyle name="Heading 3 5" xfId="2138"/>
    <cellStyle name="Heading 3 5 2" xfId="2139"/>
    <cellStyle name="Heading 3 5 3" xfId="2140"/>
    <cellStyle name="Heading 3 6" xfId="2141"/>
    <cellStyle name="Heading 4 2" xfId="2142"/>
    <cellStyle name="Heading 4 2 2" xfId="2143"/>
    <cellStyle name="Heading 4 2 3" xfId="2144"/>
    <cellStyle name="Heading 4 2 4" xfId="2145"/>
    <cellStyle name="Heading 4 2 5" xfId="2146"/>
    <cellStyle name="Heading 4 2 6" xfId="2147"/>
    <cellStyle name="Heading 4 3" xfId="2148"/>
    <cellStyle name="Heading 4 3 2" xfId="2149"/>
    <cellStyle name="Heading 4 3 3" xfId="2150"/>
    <cellStyle name="Heading 4 3 4" xfId="2151"/>
    <cellStyle name="Heading 4 3 5" xfId="2152"/>
    <cellStyle name="Heading 4 4" xfId="2153"/>
    <cellStyle name="Heading 4 4 2" xfId="2154"/>
    <cellStyle name="Heading 4 4 3" xfId="2155"/>
    <cellStyle name="Heading 4 5" xfId="2156"/>
    <cellStyle name="Heading 4 5 2" xfId="2157"/>
    <cellStyle name="Heading 4 5 3" xfId="2158"/>
    <cellStyle name="Heading 4 6" xfId="2159"/>
    <cellStyle name="Input 2" xfId="2160"/>
    <cellStyle name="Input 2 2" xfId="2161"/>
    <cellStyle name="Input 2 3" xfId="2162"/>
    <cellStyle name="Input 2 4" xfId="2163"/>
    <cellStyle name="Input 2 5" xfId="2164"/>
    <cellStyle name="Input 2 6" xfId="2165"/>
    <cellStyle name="Input 3" xfId="2166"/>
    <cellStyle name="Input 3 2" xfId="2167"/>
    <cellStyle name="Input 3 3" xfId="2168"/>
    <cellStyle name="Input 3 4" xfId="2169"/>
    <cellStyle name="Input 3 5" xfId="2170"/>
    <cellStyle name="Input 4" xfId="2171"/>
    <cellStyle name="Input 4 2" xfId="2172"/>
    <cellStyle name="Input 4 3" xfId="2173"/>
    <cellStyle name="Input 5" xfId="2174"/>
    <cellStyle name="Input 5 2" xfId="2175"/>
    <cellStyle name="Input 5 3" xfId="2176"/>
    <cellStyle name="Input 6" xfId="2177"/>
    <cellStyle name="Labels - Style3" xfId="2178"/>
    <cellStyle name="Linked Cell 2" xfId="2179"/>
    <cellStyle name="Linked Cell 2 2" xfId="2180"/>
    <cellStyle name="Linked Cell 2 3" xfId="2181"/>
    <cellStyle name="Linked Cell 2 4" xfId="2182"/>
    <cellStyle name="Linked Cell 2 5" xfId="2183"/>
    <cellStyle name="Linked Cell 2 6" xfId="2184"/>
    <cellStyle name="Linked Cell 3" xfId="2185"/>
    <cellStyle name="Linked Cell 3 2" xfId="2186"/>
    <cellStyle name="Linked Cell 3 3" xfId="2187"/>
    <cellStyle name="Linked Cell 3 4" xfId="2188"/>
    <cellStyle name="Linked Cell 3 5" xfId="2189"/>
    <cellStyle name="Linked Cell 4" xfId="2190"/>
    <cellStyle name="Linked Cell 4 2" xfId="2191"/>
    <cellStyle name="Linked Cell 4 3" xfId="2192"/>
    <cellStyle name="Linked Cell 5" xfId="2193"/>
    <cellStyle name="Linked Cell 5 2" xfId="2194"/>
    <cellStyle name="Linked Cell 5 3" xfId="2195"/>
    <cellStyle name="Linked Cell 6" xfId="2196"/>
    <cellStyle name="Neutral 2" xfId="2197"/>
    <cellStyle name="Neutral 2 2" xfId="2198"/>
    <cellStyle name="Neutral 2 3" xfId="2199"/>
    <cellStyle name="Neutral 2 4" xfId="2200"/>
    <cellStyle name="Neutral 2 5" xfId="2201"/>
    <cellStyle name="Neutral 2 6" xfId="2202"/>
    <cellStyle name="Neutral 3" xfId="2203"/>
    <cellStyle name="Neutral 3 2" xfId="2204"/>
    <cellStyle name="Neutral 3 3" xfId="2205"/>
    <cellStyle name="Neutral 3 4" xfId="2206"/>
    <cellStyle name="Neutral 3 5" xfId="2207"/>
    <cellStyle name="Neutral 4" xfId="2208"/>
    <cellStyle name="Neutral 4 2" xfId="2209"/>
    <cellStyle name="Neutral 4 3" xfId="2210"/>
    <cellStyle name="Neutral 5" xfId="2211"/>
    <cellStyle name="Neutral 5 2" xfId="2212"/>
    <cellStyle name="Neutral 5 3" xfId="2213"/>
    <cellStyle name="Neutral 6" xfId="2214"/>
    <cellStyle name="no dec" xfId="2215"/>
    <cellStyle name="Normal" xfId="0" builtinId="0"/>
    <cellStyle name="Normal - Style1" xfId="2216"/>
    <cellStyle name="Normal 10" xfId="3"/>
    <cellStyle name="Normal 10 2" xfId="2217"/>
    <cellStyle name="Normal 11" xfId="2218"/>
    <cellStyle name="Normal 12" xfId="2219"/>
    <cellStyle name="Normal 12 2" xfId="2220"/>
    <cellStyle name="Normal 12 2 2" xfId="3103"/>
    <cellStyle name="Normal 12 3" xfId="2221"/>
    <cellStyle name="Normal 12 3 2" xfId="3104"/>
    <cellStyle name="Normal 12 4" xfId="3105"/>
    <cellStyle name="Normal 13" xfId="2222"/>
    <cellStyle name="Normal 14" xfId="2223"/>
    <cellStyle name="Normal 15" xfId="4"/>
    <cellStyle name="Normal 16" xfId="2224"/>
    <cellStyle name="Normal 17" xfId="2225"/>
    <cellStyle name="Normal 18" xfId="5"/>
    <cellStyle name="Normal 19" xfId="2226"/>
    <cellStyle name="Normal 2" xfId="1"/>
    <cellStyle name="Normal 2 10" xfId="2227"/>
    <cellStyle name="Normal 2 10 2" xfId="2228"/>
    <cellStyle name="Normal 2 10 3" xfId="2229"/>
    <cellStyle name="Normal 2 10 4" xfId="2230"/>
    <cellStyle name="Normal 2 11" xfId="2231"/>
    <cellStyle name="Normal 2 11 2" xfId="2232"/>
    <cellStyle name="Normal 2 11 3" xfId="2233"/>
    <cellStyle name="Normal 2 11 4" xfId="2234"/>
    <cellStyle name="Normal 2 12" xfId="2235"/>
    <cellStyle name="Normal 2 12 2" xfId="2236"/>
    <cellStyle name="Normal 2 12 3" xfId="2237"/>
    <cellStyle name="Normal 2 12 4" xfId="2238"/>
    <cellStyle name="Normal 2 13" xfId="2239"/>
    <cellStyle name="Normal 2 13 2" xfId="2240"/>
    <cellStyle name="Normal 2 13 3" xfId="2241"/>
    <cellStyle name="Normal 2 13 4" xfId="2242"/>
    <cellStyle name="Normal 2 14" xfId="2243"/>
    <cellStyle name="Normal 2 14 2" xfId="2244"/>
    <cellStyle name="Normal 2 14 3" xfId="2245"/>
    <cellStyle name="Normal 2 14 4" xfId="2246"/>
    <cellStyle name="Normal 2 15" xfId="2247"/>
    <cellStyle name="Normal 2 15 2" xfId="2248"/>
    <cellStyle name="Normal 2 15 3" xfId="2249"/>
    <cellStyle name="Normal 2 15 4" xfId="2250"/>
    <cellStyle name="Normal 2 16" xfId="2251"/>
    <cellStyle name="Normal 2 16 2" xfId="2252"/>
    <cellStyle name="Normal 2 16 3" xfId="2253"/>
    <cellStyle name="Normal 2 16 4" xfId="2254"/>
    <cellStyle name="Normal 2 17" xfId="2255"/>
    <cellStyle name="Normal 2 17 2" xfId="2256"/>
    <cellStyle name="Normal 2 17 3" xfId="2257"/>
    <cellStyle name="Normal 2 17 4" xfId="2258"/>
    <cellStyle name="Normal 2 18" xfId="2259"/>
    <cellStyle name="Normal 2 18 2" xfId="2260"/>
    <cellStyle name="Normal 2 18 3" xfId="2261"/>
    <cellStyle name="Normal 2 18 4" xfId="2262"/>
    <cellStyle name="Normal 2 19" xfId="2263"/>
    <cellStyle name="Normal 2 19 2" xfId="2264"/>
    <cellStyle name="Normal 2 19 3" xfId="2265"/>
    <cellStyle name="Normal 2 19 4" xfId="2266"/>
    <cellStyle name="Normal 2 2" xfId="2267"/>
    <cellStyle name="Normal 2 2 10" xfId="2268"/>
    <cellStyle name="Normal 2 2 10 2" xfId="2269"/>
    <cellStyle name="Normal 2 2 10 3" xfId="2270"/>
    <cellStyle name="Normal 2 2 10 4" xfId="2271"/>
    <cellStyle name="Normal 2 2 11" xfId="2272"/>
    <cellStyle name="Normal 2 2 11 2" xfId="2273"/>
    <cellStyle name="Normal 2 2 11 3" xfId="2274"/>
    <cellStyle name="Normal 2 2 11 4" xfId="2275"/>
    <cellStyle name="Normal 2 2 12" xfId="2276"/>
    <cellStyle name="Normal 2 2 12 2" xfId="2277"/>
    <cellStyle name="Normal 2 2 12 3" xfId="2278"/>
    <cellStyle name="Normal 2 2 12 4" xfId="2279"/>
    <cellStyle name="Normal 2 2 13" xfId="2280"/>
    <cellStyle name="Normal 2 2 13 2" xfId="2281"/>
    <cellStyle name="Normal 2 2 13 3" xfId="2282"/>
    <cellStyle name="Normal 2 2 13 4" xfId="2283"/>
    <cellStyle name="Normal 2 2 14" xfId="2284"/>
    <cellStyle name="Normal 2 2 14 2" xfId="2285"/>
    <cellStyle name="Normal 2 2 14 3" xfId="2286"/>
    <cellStyle name="Normal 2 2 14 4" xfId="2287"/>
    <cellStyle name="Normal 2 2 15" xfId="2288"/>
    <cellStyle name="Normal 2 2 15 2" xfId="2289"/>
    <cellStyle name="Normal 2 2 15 3" xfId="2290"/>
    <cellStyle name="Normal 2 2 15 4" xfId="2291"/>
    <cellStyle name="Normal 2 2 16" xfId="2292"/>
    <cellStyle name="Normal 2 2 16 2" xfId="2293"/>
    <cellStyle name="Normal 2 2 16 3" xfId="2294"/>
    <cellStyle name="Normal 2 2 16 4" xfId="2295"/>
    <cellStyle name="Normal 2 2 17" xfId="2296"/>
    <cellStyle name="Normal 2 2 17 2" xfId="2297"/>
    <cellStyle name="Normal 2 2 17 3" xfId="2298"/>
    <cellStyle name="Normal 2 2 17 4" xfId="2299"/>
    <cellStyle name="Normal 2 2 18" xfId="2300"/>
    <cellStyle name="Normal 2 2 18 2" xfId="2301"/>
    <cellStyle name="Normal 2 2 18 3" xfId="2302"/>
    <cellStyle name="Normal 2 2 18 4" xfId="2303"/>
    <cellStyle name="Normal 2 2 19" xfId="2304"/>
    <cellStyle name="Normal 2 2 19 2" xfId="2305"/>
    <cellStyle name="Normal 2 2 19 3" xfId="2306"/>
    <cellStyle name="Normal 2 2 19 4" xfId="2307"/>
    <cellStyle name="Normal 2 2 2" xfId="2308"/>
    <cellStyle name="Normal 2 2 2 10" xfId="2309"/>
    <cellStyle name="Normal 2 2 2 10 2" xfId="2310"/>
    <cellStyle name="Normal 2 2 2 10 3" xfId="2311"/>
    <cellStyle name="Normal 2 2 2 10 4" xfId="2312"/>
    <cellStyle name="Normal 2 2 2 11" xfId="2313"/>
    <cellStyle name="Normal 2 2 2 11 2" xfId="2314"/>
    <cellStyle name="Normal 2 2 2 11 3" xfId="2315"/>
    <cellStyle name="Normal 2 2 2 11 4" xfId="2316"/>
    <cellStyle name="Normal 2 2 2 12" xfId="2317"/>
    <cellStyle name="Normal 2 2 2 12 2" xfId="2318"/>
    <cellStyle name="Normal 2 2 2 12 3" xfId="2319"/>
    <cellStyle name="Normal 2 2 2 12 4" xfId="2320"/>
    <cellStyle name="Normal 2 2 2 13" xfId="2321"/>
    <cellStyle name="Normal 2 2 2 13 2" xfId="2322"/>
    <cellStyle name="Normal 2 2 2 13 3" xfId="2323"/>
    <cellStyle name="Normal 2 2 2 13 4" xfId="2324"/>
    <cellStyle name="Normal 2 2 2 14" xfId="2325"/>
    <cellStyle name="Normal 2 2 2 14 2" xfId="2326"/>
    <cellStyle name="Normal 2 2 2 14 3" xfId="2327"/>
    <cellStyle name="Normal 2 2 2 14 4" xfId="2328"/>
    <cellStyle name="Normal 2 2 2 15" xfId="2329"/>
    <cellStyle name="Normal 2 2 2 15 2" xfId="2330"/>
    <cellStyle name="Normal 2 2 2 15 3" xfId="2331"/>
    <cellStyle name="Normal 2 2 2 15 4" xfId="2332"/>
    <cellStyle name="Normal 2 2 2 16" xfId="2333"/>
    <cellStyle name="Normal 2 2 2 16 2" xfId="2334"/>
    <cellStyle name="Normal 2 2 2 16 3" xfId="2335"/>
    <cellStyle name="Normal 2 2 2 16 4" xfId="2336"/>
    <cellStyle name="Normal 2 2 2 17" xfId="2337"/>
    <cellStyle name="Normal 2 2 2 17 2" xfId="2338"/>
    <cellStyle name="Normal 2 2 2 17 3" xfId="2339"/>
    <cellStyle name="Normal 2 2 2 17 4" xfId="2340"/>
    <cellStyle name="Normal 2 2 2 18" xfId="2341"/>
    <cellStyle name="Normal 2 2 2 18 2" xfId="2342"/>
    <cellStyle name="Normal 2 2 2 18 3" xfId="2343"/>
    <cellStyle name="Normal 2 2 2 18 4" xfId="2344"/>
    <cellStyle name="Normal 2 2 2 19" xfId="2345"/>
    <cellStyle name="Normal 2 2 2 19 2" xfId="2346"/>
    <cellStyle name="Normal 2 2 2 19 3" xfId="2347"/>
    <cellStyle name="Normal 2 2 2 19 4" xfId="2348"/>
    <cellStyle name="Normal 2 2 2 2" xfId="2349"/>
    <cellStyle name="Normal 2 2 2 2 10" xfId="2350"/>
    <cellStyle name="Normal 2 2 2 2 11" xfId="2351"/>
    <cellStyle name="Normal 2 2 2 2 12" xfId="2352"/>
    <cellStyle name="Normal 2 2 2 2 13" xfId="2353"/>
    <cellStyle name="Normal 2 2 2 2 14" xfId="2354"/>
    <cellStyle name="Normal 2 2 2 2 15" xfId="2355"/>
    <cellStyle name="Normal 2 2 2 2 16" xfId="2356"/>
    <cellStyle name="Normal 2 2 2 2 17" xfId="2357"/>
    <cellStyle name="Normal 2 2 2 2 2" xfId="2358"/>
    <cellStyle name="Normal 2 2 2 2 2 10" xfId="2359"/>
    <cellStyle name="Normal 2 2 2 2 2 11" xfId="2360"/>
    <cellStyle name="Normal 2 2 2 2 2 12" xfId="2361"/>
    <cellStyle name="Normal 2 2 2 2 2 13" xfId="2362"/>
    <cellStyle name="Normal 2 2 2 2 2 14" xfId="2363"/>
    <cellStyle name="Normal 2 2 2 2 2 15" xfId="2364"/>
    <cellStyle name="Normal 2 2 2 2 2 16" xfId="2365"/>
    <cellStyle name="Normal 2 2 2 2 2 2" xfId="2366"/>
    <cellStyle name="Normal 2 2 2 2 2 2 2" xfId="2367"/>
    <cellStyle name="Normal 2 2 2 2 2 2 2 2" xfId="2368"/>
    <cellStyle name="Normal 2 2 2 2 2 2 2 2 2" xfId="2369"/>
    <cellStyle name="Normal 2 2 2 2 2 2 3" xfId="2370"/>
    <cellStyle name="Normal 2 2 2 2 2 3" xfId="2371"/>
    <cellStyle name="Normal 2 2 2 2 2 4" xfId="2372"/>
    <cellStyle name="Normal 2 2 2 2 2 5" xfId="2373"/>
    <cellStyle name="Normal 2 2 2 2 2 6" xfId="2374"/>
    <cellStyle name="Normal 2 2 2 2 2 7" xfId="2375"/>
    <cellStyle name="Normal 2 2 2 2 2 8" xfId="2376"/>
    <cellStyle name="Normal 2 2 2 2 2 9" xfId="2377"/>
    <cellStyle name="Normal 2 2 2 2 3" xfId="2378"/>
    <cellStyle name="Normal 2 2 2 2 3 2" xfId="2379"/>
    <cellStyle name="Normal 2 2 2 2 4" xfId="2380"/>
    <cellStyle name="Normal 2 2 2 2 5" xfId="2381"/>
    <cellStyle name="Normal 2 2 2 2 6" xfId="2382"/>
    <cellStyle name="Normal 2 2 2 2 7" xfId="2383"/>
    <cellStyle name="Normal 2 2 2 2 8" xfId="2384"/>
    <cellStyle name="Normal 2 2 2 2 9" xfId="2385"/>
    <cellStyle name="Normal 2 2 2 20" xfId="2386"/>
    <cellStyle name="Normal 2 2 2 20 2" xfId="2387"/>
    <cellStyle name="Normal 2 2 2 20 3" xfId="2388"/>
    <cellStyle name="Normal 2 2 2 20 4" xfId="2389"/>
    <cellStyle name="Normal 2 2 2 21" xfId="2390"/>
    <cellStyle name="Normal 2 2 2 21 2" xfId="2391"/>
    <cellStyle name="Normal 2 2 2 21 3" xfId="2392"/>
    <cellStyle name="Normal 2 2 2 21 4" xfId="2393"/>
    <cellStyle name="Normal 2 2 2 22" xfId="2394"/>
    <cellStyle name="Normal 2 2 2 22 2" xfId="2395"/>
    <cellStyle name="Normal 2 2 2 22 3" xfId="2396"/>
    <cellStyle name="Normal 2 2 2 22 4" xfId="2397"/>
    <cellStyle name="Normal 2 2 2 23" xfId="2398"/>
    <cellStyle name="Normal 2 2 2 23 2" xfId="2399"/>
    <cellStyle name="Normal 2 2 2 23 3" xfId="2400"/>
    <cellStyle name="Normal 2 2 2 23 4" xfId="2401"/>
    <cellStyle name="Normal 2 2 2 24" xfId="2402"/>
    <cellStyle name="Normal 2 2 2 24 2" xfId="2403"/>
    <cellStyle name="Normal 2 2 2 24 3" xfId="2404"/>
    <cellStyle name="Normal 2 2 2 24 4" xfId="2405"/>
    <cellStyle name="Normal 2 2 2 25" xfId="2406"/>
    <cellStyle name="Normal 2 2 2 25 2" xfId="2407"/>
    <cellStyle name="Normal 2 2 2 25 3" xfId="2408"/>
    <cellStyle name="Normal 2 2 2 25 4" xfId="2409"/>
    <cellStyle name="Normal 2 2 2 26" xfId="2410"/>
    <cellStyle name="Normal 2 2 2 26 2" xfId="2411"/>
    <cellStyle name="Normal 2 2 2 26 3" xfId="2412"/>
    <cellStyle name="Normal 2 2 2 26 4" xfId="2413"/>
    <cellStyle name="Normal 2 2 2 27" xfId="2414"/>
    <cellStyle name="Normal 2 2 2 27 2" xfId="2415"/>
    <cellStyle name="Normal 2 2 2 27 3" xfId="2416"/>
    <cellStyle name="Normal 2 2 2 27 4" xfId="2417"/>
    <cellStyle name="Normal 2 2 2 28" xfId="2418"/>
    <cellStyle name="Normal 2 2 2 28 2" xfId="2419"/>
    <cellStyle name="Normal 2 2 2 28 3" xfId="2420"/>
    <cellStyle name="Normal 2 2 2 28 4" xfId="2421"/>
    <cellStyle name="Normal 2 2 2 29" xfId="2422"/>
    <cellStyle name="Normal 2 2 2 29 2" xfId="2423"/>
    <cellStyle name="Normal 2 2 2 29 3" xfId="2424"/>
    <cellStyle name="Normal 2 2 2 29 4" xfId="2425"/>
    <cellStyle name="Normal 2 2 2 3" xfId="2426"/>
    <cellStyle name="Normal 2 2 2 3 2" xfId="2427"/>
    <cellStyle name="Normal 2 2 2 3 3" xfId="2428"/>
    <cellStyle name="Normal 2 2 2 3 4" xfId="2429"/>
    <cellStyle name="Normal 2 2 2 30" xfId="2430"/>
    <cellStyle name="Normal 2 2 2 30 2" xfId="2431"/>
    <cellStyle name="Normal 2 2 2 30 3" xfId="2432"/>
    <cellStyle name="Normal 2 2 2 30 4" xfId="2433"/>
    <cellStyle name="Normal 2 2 2 31" xfId="2434"/>
    <cellStyle name="Normal 2 2 2 31 2" xfId="2435"/>
    <cellStyle name="Normal 2 2 2 31 3" xfId="2436"/>
    <cellStyle name="Normal 2 2 2 31 4" xfId="2437"/>
    <cellStyle name="Normal 2 2 2 32" xfId="2438"/>
    <cellStyle name="Normal 2 2 2 32 2" xfId="2439"/>
    <cellStyle name="Normal 2 2 2 32 2 2" xfId="2440"/>
    <cellStyle name="Normal 2 2 2 32 2 2 2" xfId="2441"/>
    <cellStyle name="Normal 2 2 2 32 3" xfId="2442"/>
    <cellStyle name="Normal 2 2 2 33" xfId="2443"/>
    <cellStyle name="Normal 2 2 2 34" xfId="2444"/>
    <cellStyle name="Normal 2 2 2 35" xfId="2445"/>
    <cellStyle name="Normal 2 2 2 36" xfId="2446"/>
    <cellStyle name="Normal 2 2 2 37" xfId="2447"/>
    <cellStyle name="Normal 2 2 2 38" xfId="2448"/>
    <cellStyle name="Normal 2 2 2 39" xfId="2449"/>
    <cellStyle name="Normal 2 2 2 4" xfId="2450"/>
    <cellStyle name="Normal 2 2 2 4 2" xfId="2451"/>
    <cellStyle name="Normal 2 2 2 4 3" xfId="2452"/>
    <cellStyle name="Normal 2 2 2 4 4" xfId="2453"/>
    <cellStyle name="Normal 2 2 2 40" xfId="2454"/>
    <cellStyle name="Normal 2 2 2 41" xfId="2455"/>
    <cellStyle name="Normal 2 2 2 42" xfId="2456"/>
    <cellStyle name="Normal 2 2 2 43" xfId="2457"/>
    <cellStyle name="Normal 2 2 2 44" xfId="2458"/>
    <cellStyle name="Normal 2 2 2 45" xfId="2459"/>
    <cellStyle name="Normal 2 2 2 46" xfId="2460"/>
    <cellStyle name="Normal 2 2 2 5" xfId="2461"/>
    <cellStyle name="Normal 2 2 2 5 2" xfId="2462"/>
    <cellStyle name="Normal 2 2 2 5 3" xfId="2463"/>
    <cellStyle name="Normal 2 2 2 5 4" xfId="2464"/>
    <cellStyle name="Normal 2 2 2 6" xfId="2465"/>
    <cellStyle name="Normal 2 2 2 6 2" xfId="2466"/>
    <cellStyle name="Normal 2 2 2 6 3" xfId="2467"/>
    <cellStyle name="Normal 2 2 2 6 4" xfId="2468"/>
    <cellStyle name="Normal 2 2 2 7" xfId="2469"/>
    <cellStyle name="Normal 2 2 2 7 2" xfId="2470"/>
    <cellStyle name="Normal 2 2 2 7 3" xfId="2471"/>
    <cellStyle name="Normal 2 2 2 7 4" xfId="2472"/>
    <cellStyle name="Normal 2 2 2 8" xfId="2473"/>
    <cellStyle name="Normal 2 2 2 8 2" xfId="2474"/>
    <cellStyle name="Normal 2 2 2 8 3" xfId="2475"/>
    <cellStyle name="Normal 2 2 2 8 4" xfId="2476"/>
    <cellStyle name="Normal 2 2 2 9" xfId="2477"/>
    <cellStyle name="Normal 2 2 2 9 2" xfId="2478"/>
    <cellStyle name="Normal 2 2 2 9 3" xfId="2479"/>
    <cellStyle name="Normal 2 2 2 9 4" xfId="2480"/>
    <cellStyle name="Normal 2 2 20" xfId="2481"/>
    <cellStyle name="Normal 2 2 20 2" xfId="2482"/>
    <cellStyle name="Normal 2 2 20 3" xfId="2483"/>
    <cellStyle name="Normal 2 2 20 4" xfId="2484"/>
    <cellStyle name="Normal 2 2 21" xfId="2485"/>
    <cellStyle name="Normal 2 2 21 2" xfId="2486"/>
    <cellStyle name="Normal 2 2 21 3" xfId="2487"/>
    <cellStyle name="Normal 2 2 21 4" xfId="2488"/>
    <cellStyle name="Normal 2 2 22" xfId="2489"/>
    <cellStyle name="Normal 2 2 22 2" xfId="2490"/>
    <cellStyle name="Normal 2 2 22 3" xfId="2491"/>
    <cellStyle name="Normal 2 2 22 4" xfId="2492"/>
    <cellStyle name="Normal 2 2 23" xfId="2493"/>
    <cellStyle name="Normal 2 2 23 2" xfId="2494"/>
    <cellStyle name="Normal 2 2 23 3" xfId="2495"/>
    <cellStyle name="Normal 2 2 23 4" xfId="2496"/>
    <cellStyle name="Normal 2 2 24" xfId="2497"/>
    <cellStyle name="Normal 2 2 24 2" xfId="2498"/>
    <cellStyle name="Normal 2 2 24 3" xfId="2499"/>
    <cellStyle name="Normal 2 2 24 4" xfId="2500"/>
    <cellStyle name="Normal 2 2 25" xfId="2501"/>
    <cellStyle name="Normal 2 2 25 2" xfId="2502"/>
    <cellStyle name="Normal 2 2 25 3" xfId="2503"/>
    <cellStyle name="Normal 2 2 25 4" xfId="2504"/>
    <cellStyle name="Normal 2 2 26" xfId="2505"/>
    <cellStyle name="Normal 2 2 26 2" xfId="2506"/>
    <cellStyle name="Normal 2 2 26 3" xfId="2507"/>
    <cellStyle name="Normal 2 2 26 4" xfId="2508"/>
    <cellStyle name="Normal 2 2 27" xfId="2509"/>
    <cellStyle name="Normal 2 2 27 2" xfId="2510"/>
    <cellStyle name="Normal 2 2 27 3" xfId="2511"/>
    <cellStyle name="Normal 2 2 27 4" xfId="2512"/>
    <cellStyle name="Normal 2 2 28" xfId="2513"/>
    <cellStyle name="Normal 2 2 28 2" xfId="2514"/>
    <cellStyle name="Normal 2 2 28 3" xfId="2515"/>
    <cellStyle name="Normal 2 2 28 4" xfId="2516"/>
    <cellStyle name="Normal 2 2 29" xfId="2517"/>
    <cellStyle name="Normal 2 2 29 2" xfId="2518"/>
    <cellStyle name="Normal 2 2 29 3" xfId="2519"/>
    <cellStyle name="Normal 2 2 29 4" xfId="2520"/>
    <cellStyle name="Normal 2 2 3" xfId="2521"/>
    <cellStyle name="Normal 2 2 3 2" xfId="2522"/>
    <cellStyle name="Normal 2 2 3 2 2" xfId="2523"/>
    <cellStyle name="Normal 2 2 3 2 2 2" xfId="2524"/>
    <cellStyle name="Normal 2 2 3 3" xfId="2525"/>
    <cellStyle name="Normal 2 2 3 3 2" xfId="2526"/>
    <cellStyle name="Normal 2 2 3 4" xfId="2527"/>
    <cellStyle name="Normal 2 2 3 5" xfId="2528"/>
    <cellStyle name="Normal 2 2 30" xfId="2529"/>
    <cellStyle name="Normal 2 2 30 2" xfId="2530"/>
    <cellStyle name="Normal 2 2 30 3" xfId="2531"/>
    <cellStyle name="Normal 2 2 30 4" xfId="2532"/>
    <cellStyle name="Normal 2 2 31" xfId="2533"/>
    <cellStyle name="Normal 2 2 31 2" xfId="2534"/>
    <cellStyle name="Normal 2 2 31 3" xfId="2535"/>
    <cellStyle name="Normal 2 2 31 4" xfId="2536"/>
    <cellStyle name="Normal 2 2 32" xfId="2537"/>
    <cellStyle name="Normal 2 2 32 2" xfId="2538"/>
    <cellStyle name="Normal 2 2 32 2 2" xfId="2539"/>
    <cellStyle name="Normal 2 2 32 2 2 2" xfId="2540"/>
    <cellStyle name="Normal 2 2 32 2 2 2 2" xfId="2541"/>
    <cellStyle name="Normal 2 2 32 2 3" xfId="2542"/>
    <cellStyle name="Normal 2 2 32 3" xfId="2543"/>
    <cellStyle name="Normal 2 2 32 4" xfId="2544"/>
    <cellStyle name="Normal 2 2 32 5" xfId="2545"/>
    <cellStyle name="Normal 2 2 33" xfId="2546"/>
    <cellStyle name="Normal 2 2 34" xfId="2547"/>
    <cellStyle name="Normal 2 2 35" xfId="2548"/>
    <cellStyle name="Normal 2 2 36" xfId="2549"/>
    <cellStyle name="Normal 2 2 37" xfId="2550"/>
    <cellStyle name="Normal 2 2 38" xfId="2551"/>
    <cellStyle name="Normal 2 2 39" xfId="2552"/>
    <cellStyle name="Normal 2 2 4" xfId="2553"/>
    <cellStyle name="Normal 2 2 4 2" xfId="2554"/>
    <cellStyle name="Normal 2 2 4 2 2" xfId="2555"/>
    <cellStyle name="Normal 2 2 4 2 2 2" xfId="2556"/>
    <cellStyle name="Normal 2 2 4 3" xfId="2557"/>
    <cellStyle name="Normal 2 2 4 3 2" xfId="2558"/>
    <cellStyle name="Normal 2 2 4 4" xfId="2559"/>
    <cellStyle name="Normal 2 2 4 5" xfId="2560"/>
    <cellStyle name="Normal 2 2 40" xfId="2561"/>
    <cellStyle name="Normal 2 2 41" xfId="2562"/>
    <cellStyle name="Normal 2 2 42" xfId="2563"/>
    <cellStyle name="Normal 2 2 43" xfId="2564"/>
    <cellStyle name="Normal 2 2 44" xfId="2565"/>
    <cellStyle name="Normal 2 2 45" xfId="2566"/>
    <cellStyle name="Normal 2 2 46" xfId="2567"/>
    <cellStyle name="Normal 2 2 47" xfId="2568"/>
    <cellStyle name="Normal 2 2 48" xfId="2569"/>
    <cellStyle name="Normal 2 2 5" xfId="2570"/>
    <cellStyle name="Normal 2 2 5 2" xfId="2571"/>
    <cellStyle name="Normal 2 2 5 2 2" xfId="2572"/>
    <cellStyle name="Normal 2 2 5 2 2 2" xfId="2573"/>
    <cellStyle name="Normal 2 2 5 3" xfId="2574"/>
    <cellStyle name="Normal 2 2 5 3 2" xfId="2575"/>
    <cellStyle name="Normal 2 2 5 4" xfId="2576"/>
    <cellStyle name="Normal 2 2 5 5" xfId="2577"/>
    <cellStyle name="Normal 2 2 6" xfId="2578"/>
    <cellStyle name="Normal 2 2 6 2" xfId="2579"/>
    <cellStyle name="Normal 2 2 6 3" xfId="2580"/>
    <cellStyle name="Normal 2 2 6 4" xfId="2581"/>
    <cellStyle name="Normal 2 2 6 5" xfId="2582"/>
    <cellStyle name="Normal 2 2 7" xfId="2583"/>
    <cellStyle name="Normal 2 2 7 2" xfId="2584"/>
    <cellStyle name="Normal 2 2 7 3" xfId="2585"/>
    <cellStyle name="Normal 2 2 7 4" xfId="2586"/>
    <cellStyle name="Normal 2 2 8" xfId="2587"/>
    <cellStyle name="Normal 2 2 8 2" xfId="2588"/>
    <cellStyle name="Normal 2 2 8 3" xfId="2589"/>
    <cellStyle name="Normal 2 2 8 4" xfId="2590"/>
    <cellStyle name="Normal 2 2 9" xfId="2591"/>
    <cellStyle name="Normal 2 2 9 2" xfId="2592"/>
    <cellStyle name="Normal 2 2 9 3" xfId="2593"/>
    <cellStyle name="Normal 2 2 9 4" xfId="2594"/>
    <cellStyle name="Normal 2 20" xfId="2595"/>
    <cellStyle name="Normal 2 20 2" xfId="2596"/>
    <cellStyle name="Normal 2 20 3" xfId="2597"/>
    <cellStyle name="Normal 2 20 4" xfId="2598"/>
    <cellStyle name="Normal 2 21" xfId="2599"/>
    <cellStyle name="Normal 2 21 2" xfId="2600"/>
    <cellStyle name="Normal 2 21 3" xfId="2601"/>
    <cellStyle name="Normal 2 21 4" xfId="2602"/>
    <cellStyle name="Normal 2 22" xfId="2603"/>
    <cellStyle name="Normal 2 22 2" xfId="2604"/>
    <cellStyle name="Normal 2 22 3" xfId="2605"/>
    <cellStyle name="Normal 2 22 4" xfId="2606"/>
    <cellStyle name="Normal 2 23" xfId="2607"/>
    <cellStyle name="Normal 2 23 2" xfId="2608"/>
    <cellStyle name="Normal 2 23 3" xfId="2609"/>
    <cellStyle name="Normal 2 23 4" xfId="2610"/>
    <cellStyle name="Normal 2 24" xfId="2611"/>
    <cellStyle name="Normal 2 24 2" xfId="2612"/>
    <cellStyle name="Normal 2 24 3" xfId="2613"/>
    <cellStyle name="Normal 2 24 4" xfId="2614"/>
    <cellStyle name="Normal 2 25" xfId="2615"/>
    <cellStyle name="Normal 2 25 2" xfId="2616"/>
    <cellStyle name="Normal 2 25 3" xfId="2617"/>
    <cellStyle name="Normal 2 25 4" xfId="2618"/>
    <cellStyle name="Normal 2 26" xfId="2619"/>
    <cellStyle name="Normal 2 26 2" xfId="2620"/>
    <cellStyle name="Normal 2 26 3" xfId="2621"/>
    <cellStyle name="Normal 2 26 4" xfId="2622"/>
    <cellStyle name="Normal 2 27" xfId="2623"/>
    <cellStyle name="Normal 2 27 2" xfId="2624"/>
    <cellStyle name="Normal 2 27 3" xfId="2625"/>
    <cellStyle name="Normal 2 27 4" xfId="2626"/>
    <cellStyle name="Normal 2 28" xfId="2627"/>
    <cellStyle name="Normal 2 28 2" xfId="2628"/>
    <cellStyle name="Normal 2 28 3" xfId="2629"/>
    <cellStyle name="Normal 2 28 4" xfId="2630"/>
    <cellStyle name="Normal 2 29" xfId="2631"/>
    <cellStyle name="Normal 2 29 2" xfId="2632"/>
    <cellStyle name="Normal 2 29 3" xfId="2633"/>
    <cellStyle name="Normal 2 29 4" xfId="2634"/>
    <cellStyle name="Normal 2 3" xfId="2635"/>
    <cellStyle name="Normal 2 3 2" xfId="2636"/>
    <cellStyle name="Normal 2 3 3" xfId="2637"/>
    <cellStyle name="Normal 2 3 4" xfId="2638"/>
    <cellStyle name="Normal 2 30" xfId="2639"/>
    <cellStyle name="Normal 2 30 2" xfId="2640"/>
    <cellStyle name="Normal 2 30 3" xfId="2641"/>
    <cellStyle name="Normal 2 30 4" xfId="2642"/>
    <cellStyle name="Normal 2 31" xfId="2643"/>
    <cellStyle name="Normal 2 31 2" xfId="2644"/>
    <cellStyle name="Normal 2 31 3" xfId="2645"/>
    <cellStyle name="Normal 2 31 4" xfId="2646"/>
    <cellStyle name="Normal 2 32" xfId="2647"/>
    <cellStyle name="Normal 2 32 2" xfId="2648"/>
    <cellStyle name="Normal 2 32 3" xfId="2649"/>
    <cellStyle name="Normal 2 32 4" xfId="2650"/>
    <cellStyle name="Normal 2 33" xfId="2651"/>
    <cellStyle name="Normal 2 33 2" xfId="2652"/>
    <cellStyle name="Normal 2 33 3" xfId="2653"/>
    <cellStyle name="Normal 2 33 4" xfId="2654"/>
    <cellStyle name="Normal 2 34" xfId="2655"/>
    <cellStyle name="Normal 2 35" xfId="2656"/>
    <cellStyle name="Normal 2 35 2" xfId="2657"/>
    <cellStyle name="Normal 2 35 3" xfId="2658"/>
    <cellStyle name="Normal 2 36" xfId="2659"/>
    <cellStyle name="Normal 2 37" xfId="2660"/>
    <cellStyle name="Normal 2 38" xfId="2661"/>
    <cellStyle name="Normal 2 39" xfId="2662"/>
    <cellStyle name="Normal 2 4" xfId="2663"/>
    <cellStyle name="Normal 2 4 2" xfId="2664"/>
    <cellStyle name="Normal 2 4 3" xfId="2665"/>
    <cellStyle name="Normal 2 4 4" xfId="2666"/>
    <cellStyle name="Normal 2 40" xfId="2667"/>
    <cellStyle name="Normal 2 41" xfId="2668"/>
    <cellStyle name="Normal 2 42" xfId="2669"/>
    <cellStyle name="Normal 2 43" xfId="2670"/>
    <cellStyle name="Normal 2 44" xfId="2671"/>
    <cellStyle name="Normal 2 45" xfId="2672"/>
    <cellStyle name="Normal 2 46" xfId="2673"/>
    <cellStyle name="Normal 2 47" xfId="2674"/>
    <cellStyle name="Normal 2 48" xfId="2675"/>
    <cellStyle name="Normal 2 49" xfId="2676"/>
    <cellStyle name="Normal 2 5" xfId="2677"/>
    <cellStyle name="Normal 2 5 2" xfId="2678"/>
    <cellStyle name="Normal 2 5 3" xfId="2679"/>
    <cellStyle name="Normal 2 5 4" xfId="2680"/>
    <cellStyle name="Normal 2 6" xfId="2681"/>
    <cellStyle name="Normal 2 6 2" xfId="2682"/>
    <cellStyle name="Normal 2 6 3" xfId="2683"/>
    <cellStyle name="Normal 2 6 4" xfId="2684"/>
    <cellStyle name="Normal 2 6 5" xfId="2685"/>
    <cellStyle name="Normal 2 7" xfId="2686"/>
    <cellStyle name="Normal 2 7 2" xfId="2687"/>
    <cellStyle name="Normal 2 7 3" xfId="2688"/>
    <cellStyle name="Normal 2 7 4" xfId="2689"/>
    <cellStyle name="Normal 2 8" xfId="2690"/>
    <cellStyle name="Normal 2 8 2" xfId="2691"/>
    <cellStyle name="Normal 2 8 3" xfId="2692"/>
    <cellStyle name="Normal 2 8 4" xfId="2693"/>
    <cellStyle name="Normal 2 9" xfId="2694"/>
    <cellStyle name="Normal 2 9 2" xfId="2695"/>
    <cellStyle name="Normal 2 9 3" xfId="2696"/>
    <cellStyle name="Normal 2 9 4" xfId="2697"/>
    <cellStyle name="Normal 20" xfId="6"/>
    <cellStyle name="Normal 21" xfId="3099"/>
    <cellStyle name="Normal 22" xfId="3102"/>
    <cellStyle name="Normal 23" xfId="3107"/>
    <cellStyle name="Normal 25" xfId="2698"/>
    <cellStyle name="Normal 3" xfId="2699"/>
    <cellStyle name="Normal 3 2" xfId="2700"/>
    <cellStyle name="Normal 3 2 2" xfId="2701"/>
    <cellStyle name="Normal 3 2 3" xfId="2702"/>
    <cellStyle name="Normal 3 2 4" xfId="2703"/>
    <cellStyle name="Normal 3 3" xfId="2704"/>
    <cellStyle name="Normal 3 4" xfId="2705"/>
    <cellStyle name="Normal 3 5" xfId="2706"/>
    <cellStyle name="Normal 4" xfId="2707"/>
    <cellStyle name="Normal 4 2" xfId="2708"/>
    <cellStyle name="Normal 4 3" xfId="2709"/>
    <cellStyle name="Normal 4 3 2" xfId="2710"/>
    <cellStyle name="Normal 4 4" xfId="2711"/>
    <cellStyle name="Normal 4 4 2" xfId="2712"/>
    <cellStyle name="Normal 4 5" xfId="2713"/>
    <cellStyle name="Normal 5" xfId="2714"/>
    <cellStyle name="Normal 5 2" xfId="2715"/>
    <cellStyle name="Normal 5 3" xfId="2716"/>
    <cellStyle name="Normal 5 4" xfId="2717"/>
    <cellStyle name="Normal 5 5" xfId="2718"/>
    <cellStyle name="Normal 6" xfId="2719"/>
    <cellStyle name="Normal 6 10" xfId="2720"/>
    <cellStyle name="Normal 6 11" xfId="2721"/>
    <cellStyle name="Normal 6 12" xfId="2722"/>
    <cellStyle name="Normal 6 13" xfId="2723"/>
    <cellStyle name="Normal 6 2" xfId="2724"/>
    <cellStyle name="Normal 6 2 2" xfId="2725"/>
    <cellStyle name="Normal 6 2 2 2" xfId="2726"/>
    <cellStyle name="Normal 6 2 2 2 2" xfId="2727"/>
    <cellStyle name="Normal 6 2 3" xfId="2728"/>
    <cellStyle name="Normal 6 3" xfId="2729"/>
    <cellStyle name="Normal 6 3 2" xfId="2730"/>
    <cellStyle name="Normal 6 4" xfId="2731"/>
    <cellStyle name="Normal 6 5" xfId="2732"/>
    <cellStyle name="Normal 6 6" xfId="2733"/>
    <cellStyle name="Normal 6 7" xfId="2734"/>
    <cellStyle name="Normal 6 8" xfId="2735"/>
    <cellStyle name="Normal 6 9" xfId="2736"/>
    <cellStyle name="Normal 7" xfId="2737"/>
    <cellStyle name="Normal 7 2" xfId="2738"/>
    <cellStyle name="Normal 7 3" xfId="2739"/>
    <cellStyle name="Normal 7 4" xfId="2740"/>
    <cellStyle name="Normal 8" xfId="2741"/>
    <cellStyle name="Normal 8 2" xfId="3106"/>
    <cellStyle name="Normal 9" xfId="2742"/>
    <cellStyle name="Normal_Sheet1" xfId="7"/>
    <cellStyle name="Normal_Sheet1 2" xfId="8"/>
    <cellStyle name="Note 2" xfId="2743"/>
    <cellStyle name="Note 2 2" xfId="2744"/>
    <cellStyle name="Note 2 3" xfId="2745"/>
    <cellStyle name="Note 2 4" xfId="2746"/>
    <cellStyle name="Note 2 5" xfId="2747"/>
    <cellStyle name="Note 2 6" xfId="2748"/>
    <cellStyle name="Note 2 7" xfId="2749"/>
    <cellStyle name="Note 2 8" xfId="2750"/>
    <cellStyle name="Note 3" xfId="2751"/>
    <cellStyle name="Note 3 2" xfId="2752"/>
    <cellStyle name="Note 3 3" xfId="2753"/>
    <cellStyle name="Note 3 4" xfId="2754"/>
    <cellStyle name="Note 3 5" xfId="2755"/>
    <cellStyle name="Note 4" xfId="2756"/>
    <cellStyle name="Note 4 2" xfId="2757"/>
    <cellStyle name="Note 4 3" xfId="2758"/>
    <cellStyle name="Note 5" xfId="2759"/>
    <cellStyle name="Note 5 2" xfId="2760"/>
    <cellStyle name="Note 5 3" xfId="2761"/>
    <cellStyle name="Note 6" xfId="2762"/>
    <cellStyle name="Output 2" xfId="2763"/>
    <cellStyle name="Output 2 2" xfId="2764"/>
    <cellStyle name="Output 2 3" xfId="2765"/>
    <cellStyle name="Output 2 4" xfId="2766"/>
    <cellStyle name="Output 2 5" xfId="2767"/>
    <cellStyle name="Output 2 6" xfId="2768"/>
    <cellStyle name="Output 3" xfId="2769"/>
    <cellStyle name="Output 3 2" xfId="2770"/>
    <cellStyle name="Output 3 3" xfId="2771"/>
    <cellStyle name="Output 3 4" xfId="2772"/>
    <cellStyle name="Output 3 5" xfId="2773"/>
    <cellStyle name="Output 4" xfId="2774"/>
    <cellStyle name="Output 4 2" xfId="2775"/>
    <cellStyle name="Output 4 3" xfId="2776"/>
    <cellStyle name="Output 5" xfId="2777"/>
    <cellStyle name="Output 5 2" xfId="2778"/>
    <cellStyle name="Output 5 3" xfId="2779"/>
    <cellStyle name="Output 6" xfId="2780"/>
    <cellStyle name="Percent" xfId="3098" builtinId="5"/>
    <cellStyle name="Percent 2" xfId="2"/>
    <cellStyle name="Percent 2 10" xfId="2781"/>
    <cellStyle name="Percent 2 11" xfId="2782"/>
    <cellStyle name="Percent 2 12" xfId="2783"/>
    <cellStyle name="Percent 2 13" xfId="2784"/>
    <cellStyle name="Percent 2 14" xfId="2785"/>
    <cellStyle name="Percent 2 15" xfId="2786"/>
    <cellStyle name="Percent 2 16" xfId="2787"/>
    <cellStyle name="Percent 2 17" xfId="2788"/>
    <cellStyle name="Percent 2 18" xfId="2789"/>
    <cellStyle name="Percent 2 2" xfId="2790"/>
    <cellStyle name="Percent 2 2 2" xfId="2791"/>
    <cellStyle name="Percent 2 2 2 2" xfId="2792"/>
    <cellStyle name="Percent 2 2 2 3" xfId="2793"/>
    <cellStyle name="Percent 2 2 2 4" xfId="2794"/>
    <cellStyle name="Percent 2 2 2 5" xfId="2795"/>
    <cellStyle name="Percent 2 2 3" xfId="2796"/>
    <cellStyle name="Percent 2 2 3 2" xfId="2797"/>
    <cellStyle name="Percent 2 2 3 3" xfId="2798"/>
    <cellStyle name="Percent 2 2 3 4" xfId="2799"/>
    <cellStyle name="Percent 2 2 4" xfId="2800"/>
    <cellStyle name="Percent 2 2 5" xfId="2801"/>
    <cellStyle name="Percent 2 2 6" xfId="2802"/>
    <cellStyle name="Percent 2 2 7" xfId="2803"/>
    <cellStyle name="Percent 2 2 8" xfId="2804"/>
    <cellStyle name="Percent 2 3" xfId="2805"/>
    <cellStyle name="Percent 2 3 2" xfId="2806"/>
    <cellStyle name="Percent 2 3 3" xfId="2807"/>
    <cellStyle name="Percent 2 3 3 2" xfId="2808"/>
    <cellStyle name="Percent 2 3 4" xfId="2809"/>
    <cellStyle name="Percent 2 3 5" xfId="2810"/>
    <cellStyle name="Percent 2 4" xfId="2811"/>
    <cellStyle name="Percent 2 4 2" xfId="2812"/>
    <cellStyle name="Percent 2 4 3" xfId="2813"/>
    <cellStyle name="Percent 2 4 4" xfId="2814"/>
    <cellStyle name="Percent 2 4 5" xfId="2815"/>
    <cellStyle name="Percent 2 5" xfId="2816"/>
    <cellStyle name="Percent 2 5 2" xfId="2817"/>
    <cellStyle name="Percent 2 5 3" xfId="2818"/>
    <cellStyle name="Percent 2 5 4" xfId="2819"/>
    <cellStyle name="Percent 2 6" xfId="2820"/>
    <cellStyle name="Percent 2 6 2" xfId="2821"/>
    <cellStyle name="Percent 2 6 3" xfId="2822"/>
    <cellStyle name="Percent 2 6 4" xfId="2823"/>
    <cellStyle name="Percent 2 7" xfId="2824"/>
    <cellStyle name="Percent 2 7 2" xfId="2825"/>
    <cellStyle name="Percent 2 7 3" xfId="2826"/>
    <cellStyle name="Percent 2 8" xfId="2827"/>
    <cellStyle name="Percent 2 9" xfId="2828"/>
    <cellStyle name="Percent 3" xfId="2829"/>
    <cellStyle name="Percent 3 2" xfId="2830"/>
    <cellStyle name="Percent 3 2 2" xfId="2831"/>
    <cellStyle name="Percent 3 2 3" xfId="2832"/>
    <cellStyle name="Percent 3 2 4" xfId="2833"/>
    <cellStyle name="Percent 3 3" xfId="2834"/>
    <cellStyle name="Percent 3 3 2" xfId="2835"/>
    <cellStyle name="Percent 3 3 3" xfId="2836"/>
    <cellStyle name="Percent 3 3 4" xfId="2837"/>
    <cellStyle name="Percent 3 4" xfId="2838"/>
    <cellStyle name="Percent 3 4 2" xfId="2839"/>
    <cellStyle name="Percent 3 4 3" xfId="2840"/>
    <cellStyle name="Percent 3 4 4" xfId="2841"/>
    <cellStyle name="Percent 4" xfId="2842"/>
    <cellStyle name="Percent 4 2" xfId="2843"/>
    <cellStyle name="Percent 4 3" xfId="2844"/>
    <cellStyle name="Percent 4 4" xfId="2845"/>
    <cellStyle name="Percent 5" xfId="2846"/>
    <cellStyle name="Percent 5 2" xfId="2847"/>
    <cellStyle name="Percent 5 3" xfId="2848"/>
    <cellStyle name="Percent 5 4" xfId="2849"/>
    <cellStyle name="Percent 6" xfId="2850"/>
    <cellStyle name="Percent 7" xfId="2851"/>
    <cellStyle name="Percent 8" xfId="2852"/>
    <cellStyle name="Percent 9" xfId="2853"/>
    <cellStyle name="Reset  - Style7" xfId="2854"/>
    <cellStyle name="Reset range style to defaults" xfId="2855"/>
    <cellStyle name="SAPBEXaggData" xfId="2856"/>
    <cellStyle name="SAPBEXaggDataEmph" xfId="2857"/>
    <cellStyle name="SAPBEXaggItem" xfId="2858"/>
    <cellStyle name="SAPBEXaggItemX" xfId="2859"/>
    <cellStyle name="SAPBEXchaText" xfId="2860"/>
    <cellStyle name="SAPBEXexcBad7" xfId="2861"/>
    <cellStyle name="SAPBEXexcBad8" xfId="2862"/>
    <cellStyle name="SAPBEXexcBad9" xfId="2863"/>
    <cellStyle name="SAPBEXexcCritical4" xfId="2864"/>
    <cellStyle name="SAPBEXexcCritical5" xfId="2865"/>
    <cellStyle name="SAPBEXexcCritical6" xfId="2866"/>
    <cellStyle name="SAPBEXexcGood1" xfId="2867"/>
    <cellStyle name="SAPBEXexcGood2" xfId="2868"/>
    <cellStyle name="SAPBEXexcGood3" xfId="2869"/>
    <cellStyle name="SAPBEXfilterDrill" xfId="2870"/>
    <cellStyle name="SAPBEXfilterItem" xfId="2871"/>
    <cellStyle name="SAPBEXfilterText" xfId="2872"/>
    <cellStyle name="SAPBEXformats" xfId="2873"/>
    <cellStyle name="SAPBEXheaderItem" xfId="2874"/>
    <cellStyle name="SAPBEXheaderText" xfId="2875"/>
    <cellStyle name="SAPBEXHLevel0" xfId="2876"/>
    <cellStyle name="SAPBEXHLevel0X" xfId="2877"/>
    <cellStyle name="SAPBEXHLevel1" xfId="2878"/>
    <cellStyle name="SAPBEXHLevel1X" xfId="2879"/>
    <cellStyle name="SAPBEXHLevel2" xfId="2880"/>
    <cellStyle name="SAPBEXHLevel2X" xfId="2881"/>
    <cellStyle name="SAPBEXHLevel3" xfId="2882"/>
    <cellStyle name="SAPBEXHLevel3X" xfId="2883"/>
    <cellStyle name="SAPBEXinputData" xfId="2884"/>
    <cellStyle name="SAPBEXresData" xfId="2885"/>
    <cellStyle name="SAPBEXresDataEmph" xfId="2886"/>
    <cellStyle name="SAPBEXresItem" xfId="2887"/>
    <cellStyle name="SAPBEXresItemX" xfId="2888"/>
    <cellStyle name="SAPBEXstdData" xfId="2889"/>
    <cellStyle name="SAPBEXstdDataEmph" xfId="2890"/>
    <cellStyle name="SAPBEXstdItem" xfId="2891"/>
    <cellStyle name="SAPBEXstdItemX" xfId="2892"/>
    <cellStyle name="SAPBEXtitle" xfId="2893"/>
    <cellStyle name="SAPBEXundefined" xfId="2894"/>
    <cellStyle name="Sheet Title" xfId="2895"/>
    <cellStyle name="Style 1" xfId="2896"/>
    <cellStyle name="Style 1 10" xfId="2897"/>
    <cellStyle name="Style 1 10 2" xfId="2898"/>
    <cellStyle name="Style 1 10 3" xfId="2899"/>
    <cellStyle name="Style 1 10 4" xfId="2900"/>
    <cellStyle name="Style 1 11" xfId="2901"/>
    <cellStyle name="Style 1 11 2" xfId="2902"/>
    <cellStyle name="Style 1 11 3" xfId="2903"/>
    <cellStyle name="Style 1 11 4" xfId="2904"/>
    <cellStyle name="Style 1 12" xfId="2905"/>
    <cellStyle name="Style 1 12 2" xfId="2906"/>
    <cellStyle name="Style 1 12 3" xfId="2907"/>
    <cellStyle name="Style 1 12 4" xfId="2908"/>
    <cellStyle name="Style 1 13" xfId="2909"/>
    <cellStyle name="Style 1 13 2" xfId="2910"/>
    <cellStyle name="Style 1 13 3" xfId="2911"/>
    <cellStyle name="Style 1 13 4" xfId="2912"/>
    <cellStyle name="Style 1 14" xfId="2913"/>
    <cellStyle name="Style 1 14 2" xfId="2914"/>
    <cellStyle name="Style 1 14 3" xfId="2915"/>
    <cellStyle name="Style 1 14 4" xfId="2916"/>
    <cellStyle name="Style 1 15" xfId="2917"/>
    <cellStyle name="Style 1 15 2" xfId="2918"/>
    <cellStyle name="Style 1 15 3" xfId="2919"/>
    <cellStyle name="Style 1 15 4" xfId="2920"/>
    <cellStyle name="Style 1 16" xfId="2921"/>
    <cellStyle name="Style 1 16 2" xfId="2922"/>
    <cellStyle name="Style 1 16 3" xfId="2923"/>
    <cellStyle name="Style 1 16 4" xfId="2924"/>
    <cellStyle name="Style 1 17" xfId="2925"/>
    <cellStyle name="Style 1 17 2" xfId="2926"/>
    <cellStyle name="Style 1 17 3" xfId="2927"/>
    <cellStyle name="Style 1 17 4" xfId="2928"/>
    <cellStyle name="Style 1 18" xfId="2929"/>
    <cellStyle name="Style 1 18 2" xfId="2930"/>
    <cellStyle name="Style 1 18 3" xfId="2931"/>
    <cellStyle name="Style 1 18 4" xfId="2932"/>
    <cellStyle name="Style 1 19" xfId="2933"/>
    <cellStyle name="Style 1 19 2" xfId="2934"/>
    <cellStyle name="Style 1 19 3" xfId="2935"/>
    <cellStyle name="Style 1 19 4" xfId="2936"/>
    <cellStyle name="Style 1 2" xfId="2937"/>
    <cellStyle name="Style 1 2 2" xfId="2938"/>
    <cellStyle name="Style 1 2 3" xfId="2939"/>
    <cellStyle name="Style 1 2 4" xfId="2940"/>
    <cellStyle name="Style 1 2 5" xfId="2941"/>
    <cellStyle name="Style 1 20" xfId="2942"/>
    <cellStyle name="Style 1 20 2" xfId="2943"/>
    <cellStyle name="Style 1 20 3" xfId="2944"/>
    <cellStyle name="Style 1 20 4" xfId="2945"/>
    <cellStyle name="Style 1 21" xfId="2946"/>
    <cellStyle name="Style 1 21 2" xfId="2947"/>
    <cellStyle name="Style 1 21 3" xfId="2948"/>
    <cellStyle name="Style 1 21 4" xfId="2949"/>
    <cellStyle name="Style 1 22" xfId="2950"/>
    <cellStyle name="Style 1 22 2" xfId="2951"/>
    <cellStyle name="Style 1 22 3" xfId="2952"/>
    <cellStyle name="Style 1 22 4" xfId="2953"/>
    <cellStyle name="Style 1 23" xfId="2954"/>
    <cellStyle name="Style 1 23 2" xfId="2955"/>
    <cellStyle name="Style 1 23 3" xfId="2956"/>
    <cellStyle name="Style 1 23 4" xfId="2957"/>
    <cellStyle name="Style 1 24" xfId="2958"/>
    <cellStyle name="Style 1 24 2" xfId="2959"/>
    <cellStyle name="Style 1 24 3" xfId="2960"/>
    <cellStyle name="Style 1 24 4" xfId="2961"/>
    <cellStyle name="Style 1 25" xfId="2962"/>
    <cellStyle name="Style 1 25 2" xfId="2963"/>
    <cellStyle name="Style 1 25 3" xfId="2964"/>
    <cellStyle name="Style 1 25 4" xfId="2965"/>
    <cellStyle name="Style 1 26" xfId="2966"/>
    <cellStyle name="Style 1 26 2" xfId="2967"/>
    <cellStyle name="Style 1 26 3" xfId="2968"/>
    <cellStyle name="Style 1 26 4" xfId="2969"/>
    <cellStyle name="Style 1 27" xfId="2970"/>
    <cellStyle name="Style 1 27 2" xfId="2971"/>
    <cellStyle name="Style 1 27 3" xfId="2972"/>
    <cellStyle name="Style 1 27 4" xfId="2973"/>
    <cellStyle name="Style 1 28" xfId="2974"/>
    <cellStyle name="Style 1 28 2" xfId="2975"/>
    <cellStyle name="Style 1 28 3" xfId="2976"/>
    <cellStyle name="Style 1 28 4" xfId="2977"/>
    <cellStyle name="Style 1 29" xfId="2978"/>
    <cellStyle name="Style 1 29 2" xfId="2979"/>
    <cellStyle name="Style 1 29 3" xfId="2980"/>
    <cellStyle name="Style 1 29 4" xfId="2981"/>
    <cellStyle name="Style 1 3" xfId="2982"/>
    <cellStyle name="Style 1 3 2" xfId="2983"/>
    <cellStyle name="Style 1 3 3" xfId="2984"/>
    <cellStyle name="Style 1 3 4" xfId="2985"/>
    <cellStyle name="Style 1 30" xfId="2986"/>
    <cellStyle name="Style 1 30 2" xfId="2987"/>
    <cellStyle name="Style 1 30 3" xfId="2988"/>
    <cellStyle name="Style 1 30 4" xfId="2989"/>
    <cellStyle name="Style 1 31" xfId="2990"/>
    <cellStyle name="Style 1 31 2" xfId="2991"/>
    <cellStyle name="Style 1 31 3" xfId="2992"/>
    <cellStyle name="Style 1 31 4" xfId="2993"/>
    <cellStyle name="Style 1 32" xfId="2994"/>
    <cellStyle name="Style 1 32 2" xfId="2995"/>
    <cellStyle name="Style 1 32 3" xfId="2996"/>
    <cellStyle name="Style 1 32 4" xfId="2997"/>
    <cellStyle name="Style 1 33" xfId="2998"/>
    <cellStyle name="Style 1 34" xfId="2999"/>
    <cellStyle name="Style 1 34 2" xfId="3000"/>
    <cellStyle name="Style 1 34 3" xfId="3001"/>
    <cellStyle name="Style 1 35" xfId="3002"/>
    <cellStyle name="Style 1 36" xfId="3003"/>
    <cellStyle name="Style 1 37" xfId="3004"/>
    <cellStyle name="Style 1 38" xfId="3005"/>
    <cellStyle name="Style 1 39" xfId="3006"/>
    <cellStyle name="Style 1 4" xfId="3007"/>
    <cellStyle name="Style 1 4 2" xfId="3008"/>
    <cellStyle name="Style 1 4 3" xfId="3009"/>
    <cellStyle name="Style 1 4 4" xfId="3010"/>
    <cellStyle name="Style 1 40" xfId="3011"/>
    <cellStyle name="Style 1 41" xfId="3012"/>
    <cellStyle name="Style 1 42" xfId="3013"/>
    <cellStyle name="Style 1 43" xfId="3014"/>
    <cellStyle name="Style 1 44" xfId="3015"/>
    <cellStyle name="Style 1 45" xfId="3016"/>
    <cellStyle name="Style 1 46" xfId="3017"/>
    <cellStyle name="Style 1 47" xfId="3018"/>
    <cellStyle name="Style 1 5" xfId="3019"/>
    <cellStyle name="Style 1 5 2" xfId="3020"/>
    <cellStyle name="Style 1 5 3" xfId="3021"/>
    <cellStyle name="Style 1 5 4" xfId="3022"/>
    <cellStyle name="Style 1 6" xfId="3023"/>
    <cellStyle name="Style 1 6 2" xfId="3024"/>
    <cellStyle name="Style 1 6 3" xfId="3025"/>
    <cellStyle name="Style 1 6 4" xfId="3026"/>
    <cellStyle name="Style 1 7" xfId="3027"/>
    <cellStyle name="Style 1 7 2" xfId="3028"/>
    <cellStyle name="Style 1 7 3" xfId="3029"/>
    <cellStyle name="Style 1 7 4" xfId="3030"/>
    <cellStyle name="Style 1 8" xfId="3031"/>
    <cellStyle name="Style 1 8 2" xfId="3032"/>
    <cellStyle name="Style 1 8 3" xfId="3033"/>
    <cellStyle name="Style 1 8 4" xfId="3034"/>
    <cellStyle name="Style 1 9" xfId="3035"/>
    <cellStyle name="Style 1 9 2" xfId="3036"/>
    <cellStyle name="Style 1 9 3" xfId="3037"/>
    <cellStyle name="Style 1 9 4" xfId="3038"/>
    <cellStyle name="Subsidy" xfId="3039"/>
    <cellStyle name="Table  - Style6" xfId="3040"/>
    <cellStyle name="Title  - Style1" xfId="3041"/>
    <cellStyle name="Title 2" xfId="3042"/>
    <cellStyle name="Title 2 2" xfId="3043"/>
    <cellStyle name="Title 2 3" xfId="3044"/>
    <cellStyle name="Title 2 4" xfId="3045"/>
    <cellStyle name="Title 2 5" xfId="3046"/>
    <cellStyle name="Title 2 6" xfId="3047"/>
    <cellStyle name="Title 3" xfId="3048"/>
    <cellStyle name="Title 3 2" xfId="3049"/>
    <cellStyle name="Title 3 3" xfId="3050"/>
    <cellStyle name="Title 3 4" xfId="3051"/>
    <cellStyle name="Title 3 5" xfId="3052"/>
    <cellStyle name="Title 4" xfId="3053"/>
    <cellStyle name="Title 4 2" xfId="3054"/>
    <cellStyle name="Title 4 3" xfId="3055"/>
    <cellStyle name="Title 5" xfId="3056"/>
    <cellStyle name="Title 5 2" xfId="3057"/>
    <cellStyle name="Title 5 3" xfId="3058"/>
    <cellStyle name="Title 6" xfId="3059"/>
    <cellStyle name="Total 2" xfId="3060"/>
    <cellStyle name="Total 2 2" xfId="3061"/>
    <cellStyle name="Total 2 3" xfId="3062"/>
    <cellStyle name="Total 2 4" xfId="3063"/>
    <cellStyle name="Total 2 5" xfId="3064"/>
    <cellStyle name="Total 2 6" xfId="3065"/>
    <cellStyle name="Total 3" xfId="3066"/>
    <cellStyle name="Total 3 2" xfId="3067"/>
    <cellStyle name="Total 3 3" xfId="3068"/>
    <cellStyle name="Total 3 4" xfId="3069"/>
    <cellStyle name="Total 3 5" xfId="3070"/>
    <cellStyle name="Total 4" xfId="3071"/>
    <cellStyle name="Total 4 2" xfId="3072"/>
    <cellStyle name="Total 4 3" xfId="3073"/>
    <cellStyle name="Total 5" xfId="3074"/>
    <cellStyle name="Total 5 2" xfId="3075"/>
    <cellStyle name="Total 5 3" xfId="3076"/>
    <cellStyle name="Total 6" xfId="3077"/>
    <cellStyle name="TotCol - Style5" xfId="3078"/>
    <cellStyle name="TotRow - Style4" xfId="3079"/>
    <cellStyle name="Warning Text 2" xfId="3080"/>
    <cellStyle name="Warning Text 2 2" xfId="3081"/>
    <cellStyle name="Warning Text 2 3" xfId="3082"/>
    <cellStyle name="Warning Text 2 4" xfId="3083"/>
    <cellStyle name="Warning Text 2 5" xfId="3084"/>
    <cellStyle name="Warning Text 2 6" xfId="3085"/>
    <cellStyle name="Warning Text 3" xfId="3086"/>
    <cellStyle name="Warning Text 3 2" xfId="3087"/>
    <cellStyle name="Warning Text 3 3" xfId="3088"/>
    <cellStyle name="Warning Text 3 4" xfId="3089"/>
    <cellStyle name="Warning Text 3 5" xfId="3090"/>
    <cellStyle name="Warning Text 4" xfId="3091"/>
    <cellStyle name="Warning Text 4 2" xfId="3092"/>
    <cellStyle name="Warning Text 4 3" xfId="3093"/>
    <cellStyle name="Warning Text 5" xfId="3094"/>
    <cellStyle name="Warning Text 5 2" xfId="3095"/>
    <cellStyle name="Warning Text 5 3" xfId="3096"/>
    <cellStyle name="Warning Text 6" xfId="30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628"/>
  <sheetViews>
    <sheetView tabSelected="1" zoomScaleNormal="100" workbookViewId="0">
      <pane xSplit="1" ySplit="3" topLeftCell="K4" activePane="bottomRight" state="frozen"/>
      <selection pane="topRight" activeCell="B1" sqref="B1"/>
      <selection pane="bottomLeft" activeCell="A4" sqref="A4"/>
      <selection pane="bottomRight" activeCell="P4" sqref="P4"/>
    </sheetView>
  </sheetViews>
  <sheetFormatPr defaultRowHeight="15" outlineLevelRow="3"/>
  <cols>
    <col min="1" max="1" width="59.28515625" bestFit="1" customWidth="1"/>
    <col min="2" max="4" width="10.7109375" customWidth="1"/>
    <col min="5" max="5" width="10.7109375" style="21" customWidth="1"/>
    <col min="6" max="9" width="10.7109375" customWidth="1"/>
    <col min="10" max="12" width="10.7109375" style="21" customWidth="1"/>
    <col min="13" max="14" width="11.7109375" style="21" bestFit="1" customWidth="1"/>
    <col min="16" max="16" width="9.5703125" bestFit="1" customWidth="1"/>
  </cols>
  <sheetData>
    <row r="1" spans="1:28">
      <c r="A1" s="313" t="s">
        <v>505</v>
      </c>
      <c r="B1" s="40"/>
      <c r="C1" s="38"/>
      <c r="D1" s="38"/>
      <c r="F1" s="38"/>
      <c r="G1" s="38"/>
      <c r="H1" s="38"/>
      <c r="I1" s="38"/>
    </row>
    <row r="2" spans="1:28" ht="15.75" thickBot="1">
      <c r="A2" s="41"/>
      <c r="B2" s="42"/>
      <c r="C2" s="42"/>
      <c r="D2" s="252"/>
      <c r="E2" s="460"/>
      <c r="F2" s="432"/>
      <c r="G2" s="446"/>
      <c r="H2" s="452"/>
      <c r="I2" s="460"/>
      <c r="J2" s="584"/>
      <c r="K2" s="586"/>
      <c r="L2" s="590"/>
      <c r="M2" s="591"/>
      <c r="N2" s="639"/>
    </row>
    <row r="3" spans="1:28" ht="16.5" customHeight="1" thickBot="1">
      <c r="A3" s="43" t="s">
        <v>401</v>
      </c>
      <c r="B3" s="44">
        <v>42461</v>
      </c>
      <c r="C3" s="44">
        <v>42491</v>
      </c>
      <c r="D3" s="44">
        <v>42522</v>
      </c>
      <c r="E3" s="44">
        <v>42552</v>
      </c>
      <c r="F3" s="44">
        <v>42583</v>
      </c>
      <c r="G3" s="44">
        <v>42614</v>
      </c>
      <c r="H3" s="44">
        <v>42644</v>
      </c>
      <c r="I3" s="44">
        <v>42675</v>
      </c>
      <c r="J3" s="44">
        <v>42705</v>
      </c>
      <c r="K3" s="44">
        <v>42736</v>
      </c>
      <c r="L3" s="44">
        <v>42767</v>
      </c>
      <c r="M3" s="44">
        <v>42795</v>
      </c>
      <c r="N3" s="44" t="s">
        <v>69</v>
      </c>
      <c r="P3" s="44">
        <v>42461</v>
      </c>
      <c r="Q3" s="44">
        <v>42491</v>
      </c>
      <c r="R3" s="44">
        <v>42522</v>
      </c>
      <c r="S3" s="44">
        <v>42552</v>
      </c>
      <c r="T3" s="44">
        <v>42583</v>
      </c>
      <c r="U3" s="44">
        <v>42614</v>
      </c>
      <c r="V3" s="44">
        <v>42644</v>
      </c>
      <c r="W3" s="44">
        <v>42675</v>
      </c>
      <c r="X3" s="44">
        <v>42705</v>
      </c>
      <c r="Y3" s="44">
        <v>42736</v>
      </c>
      <c r="Z3" s="44">
        <v>42767</v>
      </c>
      <c r="AA3" s="44">
        <v>42795</v>
      </c>
      <c r="AB3" s="44" t="s">
        <v>69</v>
      </c>
    </row>
    <row r="4" spans="1:28">
      <c r="A4" s="45" t="s">
        <v>70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28" hidden="1" outlineLevel="1">
      <c r="A5" s="47" t="s">
        <v>72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>
        <f t="shared" ref="N5:N10" si="0">SUM(B5:M5)</f>
        <v>0</v>
      </c>
    </row>
    <row r="6" spans="1:28" hidden="1" outlineLevel="1">
      <c r="A6" s="51" t="s">
        <v>73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>
        <f t="shared" si="0"/>
        <v>0</v>
      </c>
    </row>
    <row r="7" spans="1:28" hidden="1" outlineLevel="1">
      <c r="A7" s="55" t="s">
        <v>508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>
        <f t="shared" si="0"/>
        <v>0</v>
      </c>
    </row>
    <row r="8" spans="1:28" hidden="1" outlineLevel="1">
      <c r="A8" s="55" t="s">
        <v>74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>
        <f t="shared" si="0"/>
        <v>0</v>
      </c>
    </row>
    <row r="9" spans="1:28" hidden="1" outlineLevel="1">
      <c r="A9" s="55" t="s">
        <v>75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>
        <f t="shared" si="0"/>
        <v>0</v>
      </c>
    </row>
    <row r="10" spans="1:28" hidden="1" outlineLevel="1">
      <c r="A10" s="58" t="s">
        <v>69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>
        <f t="shared" si="0"/>
        <v>0</v>
      </c>
    </row>
    <row r="11" spans="1:28" hidden="1" outlineLevel="1">
      <c r="A11" s="62" t="s">
        <v>76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</row>
    <row r="12" spans="1:28" hidden="1" outlineLevel="1">
      <c r="A12" s="64" t="s">
        <v>71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28" hidden="1" outlineLevel="1">
      <c r="A13" s="47" t="s">
        <v>77</v>
      </c>
      <c r="B13" s="50"/>
      <c r="C13" s="50"/>
      <c r="D13" s="50"/>
      <c r="E13" s="176">
        <v>41.3</v>
      </c>
      <c r="F13" s="308"/>
      <c r="G13" s="308"/>
      <c r="H13" s="308"/>
      <c r="I13" s="308"/>
      <c r="J13" s="302">
        <v>35.1</v>
      </c>
      <c r="K13" s="176">
        <v>25.1</v>
      </c>
      <c r="L13" s="176"/>
      <c r="M13" s="176"/>
      <c r="N13" s="176">
        <f t="shared" ref="N13:N20" si="1">SUM(B13:M13)</f>
        <v>101.5</v>
      </c>
    </row>
    <row r="14" spans="1:28" hidden="1" outlineLevel="1">
      <c r="A14" s="51" t="s">
        <v>73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>
        <f t="shared" si="1"/>
        <v>0</v>
      </c>
    </row>
    <row r="15" spans="1:28" hidden="1" outlineLevel="1">
      <c r="A15" s="55" t="s">
        <v>335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>
        <f t="shared" si="1"/>
        <v>0</v>
      </c>
    </row>
    <row r="16" spans="1:28" hidden="1" outlineLevel="1">
      <c r="A16" s="55" t="s">
        <v>78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>
        <f t="shared" si="1"/>
        <v>0</v>
      </c>
    </row>
    <row r="17" spans="1:14" hidden="1" outlineLevel="1">
      <c r="A17" s="55" t="s">
        <v>88</v>
      </c>
      <c r="B17" s="57"/>
      <c r="C17" s="57"/>
      <c r="D17" s="57"/>
      <c r="E17" s="259">
        <v>41.3</v>
      </c>
      <c r="F17" s="306"/>
      <c r="G17" s="306"/>
      <c r="H17" s="306"/>
      <c r="I17" s="306"/>
      <c r="J17" s="306"/>
      <c r="K17" s="306"/>
      <c r="L17" s="306"/>
      <c r="M17" s="306"/>
      <c r="N17" s="306">
        <f t="shared" si="1"/>
        <v>41.3</v>
      </c>
    </row>
    <row r="18" spans="1:14" hidden="1" outlineLevel="1">
      <c r="A18" s="55" t="s">
        <v>79</v>
      </c>
      <c r="B18" s="57"/>
      <c r="C18" s="57"/>
      <c r="D18" s="57"/>
      <c r="E18" s="57"/>
      <c r="F18" s="57"/>
      <c r="G18" s="57"/>
      <c r="H18" s="57"/>
      <c r="I18" s="57"/>
      <c r="J18" s="57">
        <v>35.1</v>
      </c>
      <c r="K18" s="57">
        <v>25.1</v>
      </c>
      <c r="L18" s="57"/>
      <c r="M18" s="57"/>
      <c r="N18" s="57">
        <f t="shared" si="1"/>
        <v>60.2</v>
      </c>
    </row>
    <row r="19" spans="1:14" hidden="1" outlineLevel="1">
      <c r="A19" s="55" t="s">
        <v>80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>
        <f t="shared" si="1"/>
        <v>0</v>
      </c>
    </row>
    <row r="20" spans="1:14" hidden="1" outlineLevel="1">
      <c r="A20" s="58" t="s">
        <v>69</v>
      </c>
      <c r="B20" s="61"/>
      <c r="C20" s="61"/>
      <c r="D20" s="61"/>
      <c r="E20" s="61">
        <v>41.3</v>
      </c>
      <c r="F20" s="61"/>
      <c r="G20" s="61"/>
      <c r="H20" s="61"/>
      <c r="I20" s="61"/>
      <c r="J20" s="61">
        <v>35.1</v>
      </c>
      <c r="K20" s="61">
        <v>25.1</v>
      </c>
      <c r="L20" s="61"/>
      <c r="M20" s="61"/>
      <c r="N20" s="61">
        <f t="shared" si="1"/>
        <v>101.5</v>
      </c>
    </row>
    <row r="21" spans="1:14" hidden="1" outlineLevel="1">
      <c r="A21" s="62" t="s">
        <v>81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spans="1:14" hidden="1" outlineLevel="1">
      <c r="A22" s="64" t="s">
        <v>71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</row>
    <row r="23" spans="1:14" hidden="1" outlineLevel="1">
      <c r="A23" s="47" t="s">
        <v>82</v>
      </c>
      <c r="B23" s="50"/>
      <c r="C23" s="50"/>
      <c r="D23" s="50"/>
      <c r="E23" s="176">
        <v>19.065999999999999</v>
      </c>
      <c r="F23" s="308"/>
      <c r="G23" s="308"/>
      <c r="H23" s="308"/>
      <c r="I23" s="308"/>
      <c r="J23" s="302">
        <v>18.146000000000001</v>
      </c>
      <c r="K23" s="302"/>
      <c r="L23" s="625">
        <v>20.8</v>
      </c>
      <c r="M23" s="625"/>
      <c r="N23" s="625">
        <f t="shared" ref="N23:N31" si="2">SUM(B23:M23)</f>
        <v>58.012</v>
      </c>
    </row>
    <row r="24" spans="1:14" hidden="1" outlineLevel="1">
      <c r="A24" s="51" t="s">
        <v>83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>
        <f t="shared" si="2"/>
        <v>0</v>
      </c>
    </row>
    <row r="25" spans="1:14" hidden="1" outlineLevel="1">
      <c r="A25" s="55" t="s">
        <v>84</v>
      </c>
      <c r="B25" s="57"/>
      <c r="C25" s="57"/>
      <c r="D25" s="57"/>
      <c r="E25" s="57">
        <v>19.05</v>
      </c>
      <c r="F25" s="57"/>
      <c r="G25" s="57"/>
      <c r="H25" s="57"/>
      <c r="I25" s="57"/>
      <c r="J25" s="57">
        <v>18.149999999999999</v>
      </c>
      <c r="K25" s="57"/>
      <c r="L25" s="57">
        <v>20.8</v>
      </c>
      <c r="M25" s="57"/>
      <c r="N25" s="57">
        <f t="shared" si="2"/>
        <v>58</v>
      </c>
    </row>
    <row r="26" spans="1:14" hidden="1" outlineLevel="1">
      <c r="A26" s="55" t="s">
        <v>85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>
        <f t="shared" si="2"/>
        <v>0</v>
      </c>
    </row>
    <row r="27" spans="1:14" hidden="1" outlineLevel="1">
      <c r="A27" s="55" t="s">
        <v>86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>
        <f t="shared" si="2"/>
        <v>0</v>
      </c>
    </row>
    <row r="28" spans="1:14" hidden="1" outlineLevel="1">
      <c r="A28" s="55" t="s">
        <v>87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>
        <f t="shared" si="2"/>
        <v>0</v>
      </c>
    </row>
    <row r="29" spans="1:14" hidden="1" outlineLevel="1">
      <c r="A29" s="55" t="s">
        <v>88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>
        <f t="shared" si="2"/>
        <v>0</v>
      </c>
    </row>
    <row r="30" spans="1:14" hidden="1" outlineLevel="1">
      <c r="A30" s="55" t="s">
        <v>89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>
        <f t="shared" si="2"/>
        <v>0</v>
      </c>
    </row>
    <row r="31" spans="1:14" hidden="1" outlineLevel="1">
      <c r="A31" s="58" t="s">
        <v>69</v>
      </c>
      <c r="B31" s="61"/>
      <c r="C31" s="61"/>
      <c r="D31" s="61"/>
      <c r="E31" s="61">
        <v>19.05</v>
      </c>
      <c r="F31" s="61"/>
      <c r="G31" s="61"/>
      <c r="H31" s="61"/>
      <c r="I31" s="61"/>
      <c r="J31" s="61">
        <v>18.149999999999999</v>
      </c>
      <c r="K31" s="61"/>
      <c r="L31" s="61">
        <v>20.8</v>
      </c>
      <c r="M31" s="61"/>
      <c r="N31" s="61">
        <f t="shared" si="2"/>
        <v>58</v>
      </c>
    </row>
    <row r="32" spans="1:14" hidden="1" outlineLevel="1">
      <c r="A32" s="517" t="s">
        <v>855</v>
      </c>
      <c r="B32" s="497"/>
      <c r="C32" s="497"/>
      <c r="D32" s="497"/>
      <c r="E32" s="497"/>
      <c r="F32" s="497"/>
      <c r="G32" s="497"/>
      <c r="H32" s="497"/>
      <c r="I32" s="497"/>
      <c r="J32" s="497"/>
      <c r="K32" s="497"/>
      <c r="L32" s="497"/>
      <c r="M32" s="497"/>
      <c r="N32" s="497"/>
    </row>
    <row r="33" spans="1:14" hidden="1" outlineLevel="1">
      <c r="A33" s="518" t="s">
        <v>71</v>
      </c>
      <c r="B33" s="498"/>
      <c r="C33" s="498"/>
      <c r="D33" s="498"/>
      <c r="E33" s="498"/>
      <c r="F33" s="498"/>
      <c r="G33" s="498"/>
      <c r="H33" s="498"/>
      <c r="I33" s="498"/>
      <c r="J33" s="498"/>
      <c r="K33" s="498"/>
      <c r="L33" s="498"/>
      <c r="M33" s="498"/>
      <c r="N33" s="498"/>
    </row>
    <row r="34" spans="1:14" hidden="1" outlineLevel="1">
      <c r="A34" s="463" t="s">
        <v>856</v>
      </c>
      <c r="B34" s="494"/>
      <c r="C34" s="494"/>
      <c r="D34" s="494"/>
      <c r="E34" s="494"/>
      <c r="F34" s="494"/>
      <c r="G34" s="494"/>
      <c r="H34" s="494"/>
      <c r="I34" s="494">
        <v>687.05800000000011</v>
      </c>
      <c r="J34" s="494"/>
      <c r="K34" s="494"/>
      <c r="L34" s="494"/>
      <c r="M34" s="494"/>
      <c r="N34" s="494">
        <f t="shared" ref="N34:N40" si="3">SUM(B34:M34)</f>
        <v>687.05800000000011</v>
      </c>
    </row>
    <row r="35" spans="1:14" hidden="1" outlineLevel="1">
      <c r="A35" s="519" t="s">
        <v>83</v>
      </c>
      <c r="B35" s="499"/>
      <c r="C35" s="499"/>
      <c r="D35" s="499"/>
      <c r="E35" s="499"/>
      <c r="F35" s="499"/>
      <c r="G35" s="499"/>
      <c r="H35" s="499"/>
      <c r="I35" s="499"/>
      <c r="J35" s="499"/>
      <c r="K35" s="499"/>
      <c r="L35" s="499"/>
      <c r="M35" s="499"/>
      <c r="N35" s="499">
        <f t="shared" si="3"/>
        <v>0</v>
      </c>
    </row>
    <row r="36" spans="1:14" hidden="1" outlineLevel="1">
      <c r="A36" s="465" t="s">
        <v>93</v>
      </c>
      <c r="B36" s="495"/>
      <c r="C36" s="495"/>
      <c r="D36" s="495"/>
      <c r="E36" s="495"/>
      <c r="F36" s="495"/>
      <c r="G36" s="495"/>
      <c r="H36" s="495"/>
      <c r="I36" s="495">
        <v>56.135999999999996</v>
      </c>
      <c r="J36" s="495"/>
      <c r="K36" s="495"/>
      <c r="L36" s="495"/>
      <c r="M36" s="495"/>
      <c r="N36" s="495">
        <f t="shared" si="3"/>
        <v>56.135999999999996</v>
      </c>
    </row>
    <row r="37" spans="1:14" hidden="1" outlineLevel="1">
      <c r="A37" s="465" t="s">
        <v>857</v>
      </c>
      <c r="B37" s="495"/>
      <c r="C37" s="495"/>
      <c r="D37" s="495"/>
      <c r="E37" s="495"/>
      <c r="F37" s="495"/>
      <c r="G37" s="495"/>
      <c r="H37" s="495"/>
      <c r="I37" s="495">
        <v>315.53199999999998</v>
      </c>
      <c r="J37" s="495"/>
      <c r="K37" s="495"/>
      <c r="L37" s="495"/>
      <c r="M37" s="495"/>
      <c r="N37" s="495">
        <f t="shared" si="3"/>
        <v>315.53199999999998</v>
      </c>
    </row>
    <row r="38" spans="1:14" hidden="1" outlineLevel="1">
      <c r="A38" s="465" t="s">
        <v>421</v>
      </c>
      <c r="B38" s="495"/>
      <c r="C38" s="495"/>
      <c r="D38" s="495"/>
      <c r="E38" s="495"/>
      <c r="F38" s="495"/>
      <c r="G38" s="495"/>
      <c r="H38" s="495"/>
      <c r="I38" s="495">
        <v>180.06799999999998</v>
      </c>
      <c r="J38" s="495"/>
      <c r="K38" s="495"/>
      <c r="L38" s="495"/>
      <c r="M38" s="495"/>
      <c r="N38" s="495">
        <f t="shared" si="3"/>
        <v>180.06799999999998</v>
      </c>
    </row>
    <row r="39" spans="1:14" hidden="1" outlineLevel="1">
      <c r="A39" s="465" t="s">
        <v>227</v>
      </c>
      <c r="B39" s="495"/>
      <c r="C39" s="495"/>
      <c r="D39" s="495"/>
      <c r="E39" s="495"/>
      <c r="F39" s="495"/>
      <c r="G39" s="495"/>
      <c r="H39" s="495"/>
      <c r="I39" s="495">
        <v>135.322</v>
      </c>
      <c r="J39" s="495"/>
      <c r="K39" s="495"/>
      <c r="L39" s="495"/>
      <c r="M39" s="495"/>
      <c r="N39" s="495">
        <f t="shared" si="3"/>
        <v>135.322</v>
      </c>
    </row>
    <row r="40" spans="1:14" hidden="1" outlineLevel="1">
      <c r="A40" s="520" t="s">
        <v>69</v>
      </c>
      <c r="B40" s="496"/>
      <c r="C40" s="496"/>
      <c r="D40" s="496"/>
      <c r="E40" s="496"/>
      <c r="F40" s="496"/>
      <c r="G40" s="496"/>
      <c r="H40" s="496"/>
      <c r="I40" s="496">
        <v>687.05799999999999</v>
      </c>
      <c r="J40" s="496"/>
      <c r="K40" s="496"/>
      <c r="L40" s="496"/>
      <c r="M40" s="496"/>
      <c r="N40" s="496">
        <f t="shared" si="3"/>
        <v>687.05799999999999</v>
      </c>
    </row>
    <row r="41" spans="1:14" hidden="1" outlineLevel="1">
      <c r="A41" s="62" t="s">
        <v>90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</row>
    <row r="42" spans="1:14" hidden="1" outlineLevel="1">
      <c r="A42" s="64" t="s">
        <v>71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</row>
    <row r="43" spans="1:14" hidden="1" outlineLevel="1">
      <c r="A43" s="47" t="s">
        <v>91</v>
      </c>
      <c r="B43" s="68">
        <v>485.9</v>
      </c>
      <c r="C43" s="67"/>
      <c r="D43" s="67"/>
      <c r="E43" s="176">
        <v>526.11300000000006</v>
      </c>
      <c r="F43" s="176"/>
      <c r="G43" s="176"/>
      <c r="H43" s="176"/>
      <c r="I43" s="176"/>
      <c r="J43" s="176"/>
      <c r="K43" s="176">
        <v>817.48199999999997</v>
      </c>
      <c r="L43" s="176"/>
      <c r="M43" s="621">
        <v>691.60100000000011</v>
      </c>
      <c r="N43" s="621">
        <f t="shared" ref="N43:N50" si="4">SUM(B43:M43)</f>
        <v>2521.096</v>
      </c>
    </row>
    <row r="44" spans="1:14" hidden="1" outlineLevel="1">
      <c r="A44" s="51" t="s">
        <v>83</v>
      </c>
      <c r="B44" s="71"/>
      <c r="C44" s="70"/>
      <c r="D44" s="70"/>
      <c r="E44" s="179"/>
      <c r="F44" s="179"/>
      <c r="G44" s="179"/>
      <c r="H44" s="179"/>
      <c r="I44" s="179"/>
      <c r="J44" s="179"/>
      <c r="K44" s="314">
        <v>0</v>
      </c>
      <c r="L44" s="314"/>
      <c r="M44" s="633"/>
      <c r="N44" s="633">
        <f t="shared" si="4"/>
        <v>0</v>
      </c>
    </row>
    <row r="45" spans="1:14" hidden="1" outlineLevel="1">
      <c r="A45" s="55" t="s">
        <v>92</v>
      </c>
      <c r="B45" s="72">
        <v>111.2</v>
      </c>
      <c r="C45" s="57"/>
      <c r="D45" s="57"/>
      <c r="E45" s="181">
        <v>0</v>
      </c>
      <c r="F45" s="303"/>
      <c r="G45" s="303"/>
      <c r="H45" s="303"/>
      <c r="I45" s="303"/>
      <c r="J45" s="303"/>
      <c r="K45" s="303"/>
      <c r="L45" s="303"/>
      <c r="M45" s="618"/>
      <c r="N45" s="618">
        <f t="shared" si="4"/>
        <v>111.2</v>
      </c>
    </row>
    <row r="46" spans="1:14" hidden="1" outlineLevel="1">
      <c r="A46" s="55" t="s">
        <v>93</v>
      </c>
      <c r="B46" s="72">
        <v>175</v>
      </c>
      <c r="C46" s="73"/>
      <c r="D46" s="73"/>
      <c r="E46" s="181">
        <v>70.927999999999997</v>
      </c>
      <c r="F46" s="181"/>
      <c r="G46" s="181"/>
      <c r="H46" s="181"/>
      <c r="I46" s="181"/>
      <c r="J46" s="181"/>
      <c r="K46" s="259">
        <v>112.45500000000001</v>
      </c>
      <c r="L46" s="259"/>
      <c r="M46" s="618">
        <v>84.97999999999999</v>
      </c>
      <c r="N46" s="618">
        <f t="shared" si="4"/>
        <v>443.36300000000006</v>
      </c>
    </row>
    <row r="47" spans="1:14" hidden="1" outlineLevel="1">
      <c r="A47" s="55" t="s">
        <v>94</v>
      </c>
      <c r="B47" s="72">
        <v>198.72820000000002</v>
      </c>
      <c r="C47" s="73"/>
      <c r="D47" s="73"/>
      <c r="E47" s="181">
        <v>108.345</v>
      </c>
      <c r="F47" s="181"/>
      <c r="G47" s="181"/>
      <c r="H47" s="181"/>
      <c r="I47" s="181"/>
      <c r="J47" s="181"/>
      <c r="K47" s="259">
        <v>432.87599999999998</v>
      </c>
      <c r="L47" s="259"/>
      <c r="M47" s="618">
        <v>326.81000000000006</v>
      </c>
      <c r="N47" s="618">
        <f t="shared" si="4"/>
        <v>1066.7592</v>
      </c>
    </row>
    <row r="48" spans="1:14" hidden="1" outlineLevel="1">
      <c r="A48" s="55" t="s">
        <v>141</v>
      </c>
      <c r="B48" s="72"/>
      <c r="C48" s="73"/>
      <c r="D48" s="73"/>
      <c r="E48" s="181"/>
      <c r="F48" s="181"/>
      <c r="G48" s="181"/>
      <c r="H48" s="181"/>
      <c r="I48" s="181"/>
      <c r="J48" s="181"/>
      <c r="K48" s="259">
        <v>272.15099999999995</v>
      </c>
      <c r="L48" s="259"/>
      <c r="M48" s="618">
        <v>279.81099999999992</v>
      </c>
      <c r="N48" s="618">
        <f t="shared" si="4"/>
        <v>551.96199999999988</v>
      </c>
    </row>
    <row r="49" spans="1:14" hidden="1" outlineLevel="1">
      <c r="A49" s="55" t="s">
        <v>80</v>
      </c>
      <c r="B49" s="72">
        <v>0</v>
      </c>
      <c r="C49" s="73"/>
      <c r="D49" s="73"/>
      <c r="E49" s="181">
        <v>346.59308699999997</v>
      </c>
      <c r="F49" s="181"/>
      <c r="G49" s="181"/>
      <c r="H49" s="181"/>
      <c r="I49" s="181"/>
      <c r="J49" s="181"/>
      <c r="K49" s="259"/>
      <c r="L49" s="259"/>
      <c r="M49" s="259"/>
      <c r="N49" s="259">
        <f t="shared" si="4"/>
        <v>346.59308699999997</v>
      </c>
    </row>
    <row r="50" spans="1:14" hidden="1" outlineLevel="1">
      <c r="A50" s="58" t="s">
        <v>69</v>
      </c>
      <c r="B50" s="76">
        <v>484.9282</v>
      </c>
      <c r="C50" s="75"/>
      <c r="D50" s="75"/>
      <c r="E50" s="185">
        <v>525.86608699999999</v>
      </c>
      <c r="F50" s="185"/>
      <c r="G50" s="185"/>
      <c r="H50" s="185"/>
      <c r="I50" s="185"/>
      <c r="J50" s="185"/>
      <c r="K50" s="185">
        <v>817.48199999999997</v>
      </c>
      <c r="L50" s="185"/>
      <c r="M50" s="623">
        <v>691.601</v>
      </c>
      <c r="N50" s="623">
        <f t="shared" si="4"/>
        <v>2519.8772869999998</v>
      </c>
    </row>
    <row r="51" spans="1:14" hidden="1" outlineLevel="1">
      <c r="A51" s="78" t="s">
        <v>419</v>
      </c>
      <c r="B51" s="78"/>
      <c r="C51" s="78"/>
      <c r="D51" s="78"/>
      <c r="E51" s="372"/>
      <c r="F51" s="78"/>
      <c r="G51" s="78"/>
      <c r="H51" s="78"/>
      <c r="I51" s="78"/>
      <c r="J51" s="372"/>
      <c r="K51" s="372"/>
      <c r="L51" s="372"/>
      <c r="M51" s="372"/>
      <c r="N51" s="372"/>
    </row>
    <row r="52" spans="1:14" hidden="1" outlineLevel="1">
      <c r="A52" s="79" t="s">
        <v>71</v>
      </c>
      <c r="B52" s="79"/>
      <c r="C52" s="79"/>
      <c r="D52" s="79"/>
      <c r="E52" s="529"/>
      <c r="F52" s="79"/>
      <c r="G52" s="79"/>
      <c r="H52" s="79"/>
      <c r="I52" s="79"/>
      <c r="J52" s="529"/>
      <c r="K52" s="529"/>
      <c r="L52" s="529"/>
      <c r="M52" s="529"/>
      <c r="N52" s="529"/>
    </row>
    <row r="53" spans="1:14" hidden="1" outlineLevel="1">
      <c r="A53" s="80" t="s">
        <v>420</v>
      </c>
      <c r="B53" s="81">
        <v>316.88499999999999</v>
      </c>
      <c r="C53" s="80"/>
      <c r="D53" s="80"/>
      <c r="E53" s="80"/>
      <c r="F53" s="80"/>
      <c r="G53" s="80"/>
      <c r="H53" s="80"/>
      <c r="I53" s="80"/>
      <c r="J53" s="80"/>
      <c r="K53" s="176">
        <v>441.15</v>
      </c>
      <c r="L53" s="176"/>
      <c r="M53" s="621">
        <v>289.233</v>
      </c>
      <c r="N53" s="621">
        <f t="shared" ref="N53:N61" si="5">SUM(B53:M53)</f>
        <v>1047.268</v>
      </c>
    </row>
    <row r="54" spans="1:14" hidden="1" outlineLevel="1">
      <c r="A54" s="82" t="s">
        <v>83</v>
      </c>
      <c r="B54" s="83"/>
      <c r="C54" s="82"/>
      <c r="D54" s="82"/>
      <c r="E54" s="370"/>
      <c r="F54" s="82"/>
      <c r="G54" s="82"/>
      <c r="H54" s="82"/>
      <c r="I54" s="82"/>
      <c r="J54" s="370"/>
      <c r="K54" s="298">
        <v>0</v>
      </c>
      <c r="L54" s="298"/>
      <c r="M54" s="298"/>
      <c r="N54" s="298">
        <f t="shared" si="5"/>
        <v>0</v>
      </c>
    </row>
    <row r="55" spans="1:14" hidden="1" outlineLevel="1">
      <c r="A55" s="84" t="s">
        <v>93</v>
      </c>
      <c r="B55" s="85">
        <v>6.3789999999999996</v>
      </c>
      <c r="C55" s="84"/>
      <c r="D55" s="84"/>
      <c r="E55" s="84"/>
      <c r="F55" s="84"/>
      <c r="G55" s="84"/>
      <c r="H55" s="84"/>
      <c r="I55" s="84"/>
      <c r="J55" s="84"/>
      <c r="K55" s="181"/>
      <c r="L55" s="181"/>
      <c r="M55" s="181"/>
      <c r="N55" s="181">
        <f t="shared" si="5"/>
        <v>6.3789999999999996</v>
      </c>
    </row>
    <row r="56" spans="1:14" hidden="1" outlineLevel="1">
      <c r="A56" s="86" t="s">
        <v>421</v>
      </c>
      <c r="B56" s="85">
        <v>237.84300000000002</v>
      </c>
      <c r="C56" s="86"/>
      <c r="D56" s="86"/>
      <c r="E56" s="86"/>
      <c r="F56" s="86"/>
      <c r="G56" s="86"/>
      <c r="H56" s="86"/>
      <c r="I56" s="86"/>
      <c r="J56" s="86"/>
      <c r="K56" s="181">
        <v>396.94200000000001</v>
      </c>
      <c r="L56" s="181"/>
      <c r="M56" s="622">
        <v>12.32</v>
      </c>
      <c r="N56" s="622">
        <f t="shared" si="5"/>
        <v>647.10500000000013</v>
      </c>
    </row>
    <row r="57" spans="1:14" hidden="1" outlineLevel="1">
      <c r="A57" s="611" t="s">
        <v>899</v>
      </c>
      <c r="B57" s="85"/>
      <c r="C57" s="86"/>
      <c r="D57" s="86"/>
      <c r="E57" s="86"/>
      <c r="F57" s="86"/>
      <c r="G57" s="86"/>
      <c r="H57" s="86"/>
      <c r="I57" s="86"/>
      <c r="J57" s="86"/>
      <c r="K57" s="181"/>
      <c r="L57" s="181"/>
      <c r="M57" s="622">
        <v>117.672</v>
      </c>
      <c r="N57" s="622">
        <f t="shared" si="5"/>
        <v>117.672</v>
      </c>
    </row>
    <row r="58" spans="1:14" hidden="1" outlineLevel="1">
      <c r="A58" s="606" t="s">
        <v>915</v>
      </c>
      <c r="B58" s="85"/>
      <c r="C58" s="86"/>
      <c r="D58" s="86"/>
      <c r="E58" s="86"/>
      <c r="F58" s="86"/>
      <c r="G58" s="86"/>
      <c r="H58" s="86"/>
      <c r="I58" s="86"/>
      <c r="J58" s="86"/>
      <c r="K58" s="181"/>
      <c r="L58" s="181"/>
      <c r="M58" s="622">
        <v>115.18</v>
      </c>
      <c r="N58" s="622">
        <f t="shared" si="5"/>
        <v>115.18</v>
      </c>
    </row>
    <row r="59" spans="1:14" hidden="1" outlineLevel="1">
      <c r="A59" s="606" t="s">
        <v>916</v>
      </c>
      <c r="B59" s="85"/>
      <c r="C59" s="86"/>
      <c r="D59" s="86"/>
      <c r="E59" s="86"/>
      <c r="F59" s="86"/>
      <c r="G59" s="86"/>
      <c r="H59" s="86"/>
      <c r="I59" s="86"/>
      <c r="J59" s="86"/>
      <c r="K59" s="181"/>
      <c r="L59" s="181"/>
      <c r="M59" s="622">
        <v>44.059000000000005</v>
      </c>
      <c r="N59" s="622">
        <f t="shared" si="5"/>
        <v>44.059000000000005</v>
      </c>
    </row>
    <row r="60" spans="1:14" hidden="1" outlineLevel="1">
      <c r="A60" s="86" t="s">
        <v>422</v>
      </c>
      <c r="B60" s="85">
        <v>72.02922999999997</v>
      </c>
      <c r="C60" s="86"/>
      <c r="D60" s="86"/>
      <c r="E60" s="86"/>
      <c r="F60" s="86"/>
      <c r="G60" s="86"/>
      <c r="H60" s="86"/>
      <c r="I60" s="86"/>
      <c r="J60" s="86"/>
      <c r="K60" s="181">
        <v>44.21</v>
      </c>
      <c r="L60" s="181"/>
      <c r="M60" s="622"/>
      <c r="N60" s="622">
        <f t="shared" si="5"/>
        <v>116.23922999999996</v>
      </c>
    </row>
    <row r="61" spans="1:14" hidden="1" outlineLevel="1">
      <c r="A61" s="87" t="s">
        <v>69</v>
      </c>
      <c r="B61" s="88">
        <v>316.25122999999996</v>
      </c>
      <c r="C61" s="87"/>
      <c r="D61" s="87"/>
      <c r="E61" s="371"/>
      <c r="F61" s="87"/>
      <c r="G61" s="87"/>
      <c r="H61" s="87"/>
      <c r="I61" s="87"/>
      <c r="J61" s="371"/>
      <c r="K61" s="589">
        <v>441.15</v>
      </c>
      <c r="L61" s="589"/>
      <c r="M61" s="589">
        <v>289.23</v>
      </c>
      <c r="N61" s="589">
        <f t="shared" si="5"/>
        <v>1046.63123</v>
      </c>
    </row>
    <row r="62" spans="1:14" collapsed="1">
      <c r="A62" s="62" t="s">
        <v>95</v>
      </c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</row>
    <row r="63" spans="1:14">
      <c r="A63" s="64" t="s">
        <v>71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</row>
    <row r="64" spans="1:14">
      <c r="A64" s="47" t="s">
        <v>96</v>
      </c>
      <c r="B64" s="81">
        <v>1779.16</v>
      </c>
      <c r="C64" s="81">
        <f>C72</f>
        <v>3994.0219479999996</v>
      </c>
      <c r="D64" s="81"/>
      <c r="E64" s="176">
        <f>E72</f>
        <v>1063.92</v>
      </c>
      <c r="F64" s="175"/>
      <c r="G64" s="175"/>
      <c r="H64" s="175"/>
      <c r="I64" s="175"/>
      <c r="J64" s="176">
        <f>601.408+35.1</f>
        <v>636.50800000000004</v>
      </c>
      <c r="K64" s="176">
        <f>432.669+25.1</f>
        <v>457.76900000000001</v>
      </c>
      <c r="L64" s="176"/>
      <c r="M64" s="176"/>
      <c r="N64" s="176">
        <f t="shared" ref="N64:N96" si="6">SUM(B64:M64)</f>
        <v>7931.3789479999996</v>
      </c>
    </row>
    <row r="65" spans="1:28">
      <c r="A65" s="51" t="s">
        <v>83</v>
      </c>
      <c r="B65" s="90"/>
      <c r="C65" s="90"/>
      <c r="D65" s="90"/>
      <c r="E65" s="314"/>
      <c r="F65" s="233"/>
      <c r="G65" s="233"/>
      <c r="H65" s="233"/>
      <c r="I65" s="233"/>
      <c r="J65" s="233"/>
      <c r="K65" s="179">
        <v>0</v>
      </c>
      <c r="L65" s="179"/>
      <c r="M65" s="179"/>
      <c r="N65" s="179">
        <f t="shared" si="6"/>
        <v>0</v>
      </c>
    </row>
    <row r="66" spans="1:28">
      <c r="A66" s="55" t="s">
        <v>357</v>
      </c>
      <c r="B66" s="85"/>
      <c r="C66" s="85"/>
      <c r="D66" s="85"/>
      <c r="E66" s="85"/>
      <c r="F66" s="85"/>
      <c r="G66" s="85"/>
      <c r="H66" s="85"/>
      <c r="I66" s="85"/>
      <c r="J66" s="85">
        <v>35.1</v>
      </c>
      <c r="K66" s="181">
        <v>25.1</v>
      </c>
      <c r="L66" s="181"/>
      <c r="M66" s="181"/>
      <c r="N66" s="181">
        <f t="shared" si="6"/>
        <v>60.2</v>
      </c>
      <c r="P66" s="640">
        <f>B66/B$64</f>
        <v>0</v>
      </c>
      <c r="Q66" s="640">
        <f t="shared" ref="Q66:AB71" si="7">C66/C$64</f>
        <v>0</v>
      </c>
      <c r="R66" s="640" t="e">
        <f t="shared" si="7"/>
        <v>#DIV/0!</v>
      </c>
      <c r="S66" s="640">
        <f t="shared" si="7"/>
        <v>0</v>
      </c>
      <c r="T66" s="640" t="e">
        <f t="shared" si="7"/>
        <v>#DIV/0!</v>
      </c>
      <c r="U66" s="640" t="e">
        <f t="shared" si="7"/>
        <v>#DIV/0!</v>
      </c>
      <c r="V66" s="640" t="e">
        <f t="shared" si="7"/>
        <v>#DIV/0!</v>
      </c>
      <c r="W66" s="640" t="e">
        <f t="shared" si="7"/>
        <v>#DIV/0!</v>
      </c>
      <c r="X66" s="640">
        <f t="shared" si="7"/>
        <v>5.5144632903278513E-2</v>
      </c>
      <c r="Y66" s="640">
        <f t="shared" si="7"/>
        <v>5.4831148461341857E-2</v>
      </c>
      <c r="Z66" s="640" t="e">
        <f t="shared" si="7"/>
        <v>#DIV/0!</v>
      </c>
      <c r="AA66" s="640" t="e">
        <f t="shared" si="7"/>
        <v>#DIV/0!</v>
      </c>
      <c r="AB66" s="640">
        <f t="shared" si="7"/>
        <v>7.5901051248068556E-3</v>
      </c>
    </row>
    <row r="67" spans="1:28">
      <c r="A67" s="55" t="s">
        <v>516</v>
      </c>
      <c r="B67" s="85"/>
      <c r="C67" s="85"/>
      <c r="D67" s="85"/>
      <c r="E67" s="85">
        <v>41.3</v>
      </c>
      <c r="F67" s="85"/>
      <c r="G67" s="85"/>
      <c r="H67" s="85"/>
      <c r="I67" s="85"/>
      <c r="J67" s="85"/>
      <c r="K67" s="181"/>
      <c r="L67" s="181"/>
      <c r="M67" s="181"/>
      <c r="N67" s="181">
        <f t="shared" si="6"/>
        <v>41.3</v>
      </c>
      <c r="P67" s="640">
        <f t="shared" ref="P67:P71" si="8">B67/B$64</f>
        <v>0</v>
      </c>
      <c r="Q67" s="640">
        <f t="shared" si="7"/>
        <v>0</v>
      </c>
      <c r="R67" s="640" t="e">
        <f t="shared" si="7"/>
        <v>#DIV/0!</v>
      </c>
      <c r="S67" s="640">
        <f t="shared" si="7"/>
        <v>3.8818708173546879E-2</v>
      </c>
      <c r="T67" s="640" t="e">
        <f t="shared" si="7"/>
        <v>#DIV/0!</v>
      </c>
      <c r="U67" s="640" t="e">
        <f t="shared" si="7"/>
        <v>#DIV/0!</v>
      </c>
      <c r="V67" s="640" t="e">
        <f t="shared" si="7"/>
        <v>#DIV/0!</v>
      </c>
      <c r="W67" s="640" t="e">
        <f t="shared" si="7"/>
        <v>#DIV/0!</v>
      </c>
      <c r="X67" s="640">
        <f t="shared" si="7"/>
        <v>0</v>
      </c>
      <c r="Y67" s="640">
        <f t="shared" si="7"/>
        <v>0</v>
      </c>
      <c r="Z67" s="640" t="e">
        <f t="shared" si="7"/>
        <v>#DIV/0!</v>
      </c>
      <c r="AA67" s="640" t="e">
        <f t="shared" si="7"/>
        <v>#DIV/0!</v>
      </c>
      <c r="AB67" s="640">
        <f t="shared" si="7"/>
        <v>5.2071651437628425E-3</v>
      </c>
    </row>
    <row r="68" spans="1:28">
      <c r="A68" s="55" t="s">
        <v>93</v>
      </c>
      <c r="B68" s="85">
        <v>0</v>
      </c>
      <c r="C68" s="85">
        <v>3.7</v>
      </c>
      <c r="D68" s="85"/>
      <c r="E68" s="85">
        <v>0</v>
      </c>
      <c r="F68" s="85"/>
      <c r="G68" s="85"/>
      <c r="H68" s="85"/>
      <c r="I68" s="85"/>
      <c r="J68" s="85">
        <v>0</v>
      </c>
      <c r="K68" s="181">
        <v>0</v>
      </c>
      <c r="L68" s="181"/>
      <c r="M68" s="181"/>
      <c r="N68" s="181">
        <f t="shared" si="6"/>
        <v>3.7</v>
      </c>
      <c r="P68" s="640">
        <f t="shared" si="8"/>
        <v>0</v>
      </c>
      <c r="Q68" s="640">
        <f t="shared" si="7"/>
        <v>9.2638449366878655E-4</v>
      </c>
      <c r="R68" s="640" t="e">
        <f t="shared" si="7"/>
        <v>#DIV/0!</v>
      </c>
      <c r="S68" s="640">
        <f t="shared" si="7"/>
        <v>0</v>
      </c>
      <c r="T68" s="640" t="e">
        <f t="shared" si="7"/>
        <v>#DIV/0!</v>
      </c>
      <c r="U68" s="640" t="e">
        <f t="shared" si="7"/>
        <v>#DIV/0!</v>
      </c>
      <c r="V68" s="640" t="e">
        <f t="shared" si="7"/>
        <v>#DIV/0!</v>
      </c>
      <c r="W68" s="640" t="e">
        <f t="shared" si="7"/>
        <v>#DIV/0!</v>
      </c>
      <c r="X68" s="640">
        <f t="shared" si="7"/>
        <v>0</v>
      </c>
      <c r="Y68" s="640">
        <f t="shared" si="7"/>
        <v>0</v>
      </c>
      <c r="Z68" s="640" t="e">
        <f t="shared" si="7"/>
        <v>#DIV/0!</v>
      </c>
      <c r="AA68" s="640" t="e">
        <f t="shared" si="7"/>
        <v>#DIV/0!</v>
      </c>
      <c r="AB68" s="640">
        <f t="shared" si="7"/>
        <v>4.6650147777052103E-4</v>
      </c>
    </row>
    <row r="69" spans="1:28">
      <c r="A69" s="55" t="s">
        <v>92</v>
      </c>
      <c r="B69" s="85">
        <v>143.762</v>
      </c>
      <c r="C69" s="85">
        <v>319.29200000000003</v>
      </c>
      <c r="D69" s="85"/>
      <c r="E69" s="259">
        <v>86.39</v>
      </c>
      <c r="F69" s="303"/>
      <c r="G69" s="303"/>
      <c r="H69" s="303"/>
      <c r="I69" s="303"/>
      <c r="J69" s="303">
        <v>47.154000000000003</v>
      </c>
      <c r="K69" s="181">
        <v>35.252000000000002</v>
      </c>
      <c r="L69" s="181"/>
      <c r="M69" s="181"/>
      <c r="N69" s="181">
        <f t="shared" si="6"/>
        <v>631.85</v>
      </c>
      <c r="P69" s="640">
        <f t="shared" si="8"/>
        <v>8.0803300433912623E-2</v>
      </c>
      <c r="Q69" s="640">
        <f t="shared" si="7"/>
        <v>7.9942475068241675E-2</v>
      </c>
      <c r="R69" s="640" t="e">
        <f t="shared" si="7"/>
        <v>#DIV/0!</v>
      </c>
      <c r="S69" s="640">
        <f t="shared" si="7"/>
        <v>8.1199714264230394E-2</v>
      </c>
      <c r="T69" s="640" t="e">
        <f t="shared" si="7"/>
        <v>#DIV/0!</v>
      </c>
      <c r="U69" s="640" t="e">
        <f t="shared" si="7"/>
        <v>#DIV/0!</v>
      </c>
      <c r="V69" s="640" t="e">
        <f t="shared" si="7"/>
        <v>#DIV/0!</v>
      </c>
      <c r="W69" s="640" t="e">
        <f t="shared" si="7"/>
        <v>#DIV/0!</v>
      </c>
      <c r="X69" s="640">
        <f t="shared" si="7"/>
        <v>7.4082336749891592E-2</v>
      </c>
      <c r="Y69" s="640">
        <f t="shared" si="7"/>
        <v>7.7008272731443159E-2</v>
      </c>
      <c r="Z69" s="640" t="e">
        <f t="shared" si="7"/>
        <v>#DIV/0!</v>
      </c>
      <c r="AA69" s="640" t="e">
        <f t="shared" si="7"/>
        <v>#DIV/0!</v>
      </c>
      <c r="AB69" s="640">
        <f t="shared" si="7"/>
        <v>7.9664583440352349E-2</v>
      </c>
    </row>
    <row r="70" spans="1:28">
      <c r="A70" s="55" t="s">
        <v>94</v>
      </c>
      <c r="B70" s="85">
        <f>1080.745+3.55</f>
        <v>1084.2949999999998</v>
      </c>
      <c r="C70" s="85">
        <v>2489.0249999999996</v>
      </c>
      <c r="D70" s="85"/>
      <c r="E70" s="259">
        <v>626.08000000000004</v>
      </c>
      <c r="F70" s="303"/>
      <c r="G70" s="303"/>
      <c r="H70" s="303"/>
      <c r="I70" s="303"/>
      <c r="J70" s="303">
        <v>355.90500000000003</v>
      </c>
      <c r="K70" s="181">
        <v>261.32</v>
      </c>
      <c r="L70" s="181"/>
      <c r="M70" s="181"/>
      <c r="N70" s="181">
        <f t="shared" si="6"/>
        <v>4816.6249999999991</v>
      </c>
      <c r="P70" s="640">
        <f t="shared" si="8"/>
        <v>0.60944209627014989</v>
      </c>
      <c r="Q70" s="640">
        <f t="shared" si="7"/>
        <v>0.62318761198755435</v>
      </c>
      <c r="R70" s="640" t="e">
        <f t="shared" si="7"/>
        <v>#DIV/0!</v>
      </c>
      <c r="S70" s="640">
        <f t="shared" si="7"/>
        <v>0.58846529814271753</v>
      </c>
      <c r="T70" s="640" t="e">
        <f t="shared" si="7"/>
        <v>#DIV/0!</v>
      </c>
      <c r="U70" s="640" t="e">
        <f t="shared" si="7"/>
        <v>#DIV/0!</v>
      </c>
      <c r="V70" s="640" t="e">
        <f t="shared" si="7"/>
        <v>#DIV/0!</v>
      </c>
      <c r="W70" s="640" t="e">
        <f t="shared" si="7"/>
        <v>#DIV/0!</v>
      </c>
      <c r="X70" s="640">
        <f t="shared" si="7"/>
        <v>0.55915243798978176</v>
      </c>
      <c r="Y70" s="640">
        <f t="shared" si="7"/>
        <v>0.57085560621186671</v>
      </c>
      <c r="Z70" s="640" t="e">
        <f t="shared" si="7"/>
        <v>#DIV/0!</v>
      </c>
      <c r="AA70" s="640" t="e">
        <f t="shared" si="7"/>
        <v>#DIV/0!</v>
      </c>
      <c r="AB70" s="640">
        <f t="shared" si="7"/>
        <v>0.60728721090984739</v>
      </c>
    </row>
    <row r="71" spans="1:28">
      <c r="A71" s="55" t="s">
        <v>97</v>
      </c>
      <c r="B71" s="85">
        <v>551.09467999999993</v>
      </c>
      <c r="C71" s="85">
        <v>1182.0049479999996</v>
      </c>
      <c r="D71" s="85"/>
      <c r="E71" s="259">
        <v>310.15066000000002</v>
      </c>
      <c r="F71" s="303"/>
      <c r="G71" s="303"/>
      <c r="H71" s="303"/>
      <c r="I71" s="303"/>
      <c r="J71" s="303">
        <v>198.34899999999999</v>
      </c>
      <c r="K71" s="181">
        <v>136.09699999999998</v>
      </c>
      <c r="L71" s="181"/>
      <c r="M71" s="181"/>
      <c r="N71" s="181">
        <f t="shared" si="6"/>
        <v>2377.6962879999992</v>
      </c>
      <c r="P71" s="640">
        <f t="shared" si="8"/>
        <v>0.30974992693181047</v>
      </c>
      <c r="Q71" s="640">
        <f t="shared" si="7"/>
        <v>0.29594352845053512</v>
      </c>
      <c r="R71" s="640" t="e">
        <f t="shared" si="7"/>
        <v>#DIV/0!</v>
      </c>
      <c r="S71" s="640">
        <f t="shared" si="7"/>
        <v>0.29151689976689976</v>
      </c>
      <c r="T71" s="640" t="e">
        <f t="shared" si="7"/>
        <v>#DIV/0!</v>
      </c>
      <c r="U71" s="640" t="e">
        <f t="shared" si="7"/>
        <v>#DIV/0!</v>
      </c>
      <c r="V71" s="640" t="e">
        <f t="shared" si="7"/>
        <v>#DIV/0!</v>
      </c>
      <c r="W71" s="640" t="e">
        <f t="shared" si="7"/>
        <v>#DIV/0!</v>
      </c>
      <c r="X71" s="640">
        <f t="shared" si="7"/>
        <v>0.31162059235704809</v>
      </c>
      <c r="Y71" s="640">
        <f t="shared" si="7"/>
        <v>0.29730497259534827</v>
      </c>
      <c r="Z71" s="640" t="e">
        <f t="shared" si="7"/>
        <v>#DIV/0!</v>
      </c>
      <c r="AA71" s="640" t="e">
        <f t="shared" si="7"/>
        <v>#DIV/0!</v>
      </c>
      <c r="AB71" s="640">
        <f t="shared" si="7"/>
        <v>0.29978346811931944</v>
      </c>
    </row>
    <row r="72" spans="1:28">
      <c r="A72" s="58" t="s">
        <v>69</v>
      </c>
      <c r="B72" s="88">
        <v>1779.15</v>
      </c>
      <c r="C72" s="88">
        <v>3994.0219479999996</v>
      </c>
      <c r="D72" s="88"/>
      <c r="E72" s="185">
        <v>1063.92</v>
      </c>
      <c r="F72" s="184"/>
      <c r="G72" s="184"/>
      <c r="H72" s="184"/>
      <c r="I72" s="184"/>
      <c r="J72" s="185">
        <v>636.51</v>
      </c>
      <c r="K72" s="185">
        <v>457.77</v>
      </c>
      <c r="L72" s="185"/>
      <c r="M72" s="185"/>
      <c r="N72" s="185">
        <f t="shared" si="6"/>
        <v>7931.371948</v>
      </c>
    </row>
    <row r="73" spans="1:28">
      <c r="A73" s="62" t="s">
        <v>98</v>
      </c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>
        <f t="shared" si="6"/>
        <v>0</v>
      </c>
    </row>
    <row r="74" spans="1:28">
      <c r="A74" s="64" t="s">
        <v>71</v>
      </c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>
        <f t="shared" si="6"/>
        <v>0</v>
      </c>
    </row>
    <row r="75" spans="1:28">
      <c r="A75" s="47" t="s">
        <v>98</v>
      </c>
      <c r="B75" s="50"/>
      <c r="C75" s="50"/>
      <c r="D75" s="50"/>
      <c r="E75" s="176">
        <f>E81</f>
        <v>338.87185799999997</v>
      </c>
      <c r="F75" s="302"/>
      <c r="G75" s="176"/>
      <c r="H75" s="176"/>
      <c r="I75" s="176"/>
      <c r="J75" s="176">
        <f>J81</f>
        <v>61.68</v>
      </c>
      <c r="K75" s="176">
        <v>382.95</v>
      </c>
      <c r="L75" s="621">
        <f>L81</f>
        <v>445.33</v>
      </c>
      <c r="M75" s="621">
        <v>325.43799999999999</v>
      </c>
      <c r="N75" s="621">
        <f t="shared" si="6"/>
        <v>1554.2698580000001</v>
      </c>
    </row>
    <row r="76" spans="1:28">
      <c r="A76" s="51" t="s">
        <v>83</v>
      </c>
      <c r="B76" s="54"/>
      <c r="C76" s="54"/>
      <c r="D76" s="54"/>
      <c r="E76" s="54"/>
      <c r="F76" s="54"/>
      <c r="G76" s="298"/>
      <c r="H76" s="298"/>
      <c r="I76" s="298"/>
      <c r="J76" s="298">
        <v>0</v>
      </c>
      <c r="K76" s="179">
        <v>0</v>
      </c>
      <c r="L76" s="624">
        <v>0</v>
      </c>
      <c r="M76" s="624">
        <v>0</v>
      </c>
      <c r="N76" s="624">
        <f t="shared" si="6"/>
        <v>0</v>
      </c>
    </row>
    <row r="77" spans="1:28">
      <c r="A77" s="55" t="s">
        <v>357</v>
      </c>
      <c r="B77" s="57"/>
      <c r="C77" s="57"/>
      <c r="D77" s="57"/>
      <c r="E77" s="181">
        <v>19.05</v>
      </c>
      <c r="F77" s="303"/>
      <c r="G77" s="181"/>
      <c r="H77" s="181"/>
      <c r="I77" s="181"/>
      <c r="J77" s="181">
        <f>1.925+18.15</f>
        <v>20.074999999999999</v>
      </c>
      <c r="K77" s="181">
        <v>0</v>
      </c>
      <c r="L77" s="622">
        <f>27.085+20.8</f>
        <v>47.885000000000005</v>
      </c>
      <c r="M77" s="622">
        <v>9.6999999999999993</v>
      </c>
      <c r="N77" s="622">
        <f t="shared" si="6"/>
        <v>96.710000000000008</v>
      </c>
      <c r="P77" s="640" t="e">
        <f>B77/B$75</f>
        <v>#DIV/0!</v>
      </c>
      <c r="Q77" s="640" t="e">
        <f t="shared" ref="Q77:AB80" si="9">C77/C$75</f>
        <v>#DIV/0!</v>
      </c>
      <c r="R77" s="640" t="e">
        <f t="shared" si="9"/>
        <v>#DIV/0!</v>
      </c>
      <c r="S77" s="640">
        <f t="shared" si="9"/>
        <v>5.621593989076544E-2</v>
      </c>
      <c r="T77" s="640" t="e">
        <f t="shared" si="9"/>
        <v>#DIV/0!</v>
      </c>
      <c r="U77" s="640" t="e">
        <f t="shared" si="9"/>
        <v>#DIV/0!</v>
      </c>
      <c r="V77" s="640" t="e">
        <f t="shared" si="9"/>
        <v>#DIV/0!</v>
      </c>
      <c r="W77" s="640" t="e">
        <f t="shared" si="9"/>
        <v>#DIV/0!</v>
      </c>
      <c r="X77" s="640">
        <f t="shared" si="9"/>
        <v>0.32547016861219197</v>
      </c>
      <c r="Y77" s="640">
        <f t="shared" si="9"/>
        <v>0</v>
      </c>
      <c r="Z77" s="640">
        <f t="shared" si="9"/>
        <v>0.10752700244762313</v>
      </c>
      <c r="AA77" s="640">
        <f t="shared" si="9"/>
        <v>2.9805984550052542E-2</v>
      </c>
      <c r="AB77" s="640">
        <f t="shared" si="9"/>
        <v>6.2222142121731862E-2</v>
      </c>
    </row>
    <row r="78" spans="1:28">
      <c r="A78" s="55" t="s">
        <v>99</v>
      </c>
      <c r="B78" s="57"/>
      <c r="C78" s="57"/>
      <c r="D78" s="57"/>
      <c r="E78" s="181">
        <v>11.457999999999998</v>
      </c>
      <c r="F78" s="303"/>
      <c r="G78" s="181"/>
      <c r="H78" s="181"/>
      <c r="I78" s="181"/>
      <c r="J78" s="181">
        <v>0</v>
      </c>
      <c r="K78" s="181">
        <v>23.396000000000001</v>
      </c>
      <c r="L78" s="622">
        <v>0</v>
      </c>
      <c r="M78" s="622">
        <v>32.665000000000006</v>
      </c>
      <c r="N78" s="622">
        <f t="shared" si="6"/>
        <v>67.519000000000005</v>
      </c>
      <c r="P78" s="640" t="e">
        <f t="shared" ref="P78:P80" si="10">B78/B$75</f>
        <v>#DIV/0!</v>
      </c>
      <c r="Q78" s="640" t="e">
        <f t="shared" si="9"/>
        <v>#DIV/0!</v>
      </c>
      <c r="R78" s="640" t="e">
        <f t="shared" si="9"/>
        <v>#DIV/0!</v>
      </c>
      <c r="S78" s="640">
        <f t="shared" si="9"/>
        <v>3.3812191037710777E-2</v>
      </c>
      <c r="T78" s="640" t="e">
        <f t="shared" si="9"/>
        <v>#DIV/0!</v>
      </c>
      <c r="U78" s="640" t="e">
        <f t="shared" si="9"/>
        <v>#DIV/0!</v>
      </c>
      <c r="V78" s="640" t="e">
        <f t="shared" si="9"/>
        <v>#DIV/0!</v>
      </c>
      <c r="W78" s="640" t="e">
        <f t="shared" si="9"/>
        <v>#DIV/0!</v>
      </c>
      <c r="X78" s="640">
        <f t="shared" si="9"/>
        <v>0</v>
      </c>
      <c r="Y78" s="640">
        <f t="shared" si="9"/>
        <v>6.1094137615876752E-2</v>
      </c>
      <c r="Z78" s="640">
        <f t="shared" si="9"/>
        <v>0</v>
      </c>
      <c r="AA78" s="640">
        <f t="shared" si="9"/>
        <v>0.10037242116778006</v>
      </c>
      <c r="AB78" s="640">
        <f t="shared" si="9"/>
        <v>4.344097625806239E-2</v>
      </c>
    </row>
    <row r="79" spans="1:28">
      <c r="A79" s="55" t="s">
        <v>100</v>
      </c>
      <c r="B79" s="57"/>
      <c r="C79" s="57"/>
      <c r="D79" s="57"/>
      <c r="E79" s="181">
        <v>163.87499999999997</v>
      </c>
      <c r="F79" s="303"/>
      <c r="G79" s="181"/>
      <c r="H79" s="181"/>
      <c r="I79" s="181"/>
      <c r="J79" s="181">
        <v>19.43</v>
      </c>
      <c r="K79" s="181">
        <v>176.76300000000001</v>
      </c>
      <c r="L79" s="622">
        <v>188.59</v>
      </c>
      <c r="M79" s="622">
        <v>104.42</v>
      </c>
      <c r="N79" s="622">
        <f t="shared" si="6"/>
        <v>653.07799999999997</v>
      </c>
      <c r="P79" s="640" t="e">
        <f t="shared" si="10"/>
        <v>#DIV/0!</v>
      </c>
      <c r="Q79" s="640" t="e">
        <f t="shared" si="9"/>
        <v>#DIV/0!</v>
      </c>
      <c r="R79" s="640" t="e">
        <f t="shared" si="9"/>
        <v>#DIV/0!</v>
      </c>
      <c r="S79" s="640">
        <f t="shared" si="9"/>
        <v>0.4835898766193798</v>
      </c>
      <c r="T79" s="640" t="e">
        <f t="shared" si="9"/>
        <v>#DIV/0!</v>
      </c>
      <c r="U79" s="640" t="e">
        <f t="shared" si="9"/>
        <v>#DIV/0!</v>
      </c>
      <c r="V79" s="640" t="e">
        <f t="shared" si="9"/>
        <v>#DIV/0!</v>
      </c>
      <c r="W79" s="640" t="e">
        <f t="shared" si="9"/>
        <v>#DIV/0!</v>
      </c>
      <c r="X79" s="640">
        <f t="shared" si="9"/>
        <v>0.31501297016861218</v>
      </c>
      <c r="Y79" s="640">
        <f t="shared" si="9"/>
        <v>0.46158245201723463</v>
      </c>
      <c r="Z79" s="640">
        <f t="shared" si="9"/>
        <v>0.42348370871039454</v>
      </c>
      <c r="AA79" s="640">
        <f t="shared" si="9"/>
        <v>0.32085988729035947</v>
      </c>
      <c r="AB79" s="640">
        <f t="shared" si="9"/>
        <v>0.42018314685737151</v>
      </c>
    </row>
    <row r="80" spans="1:28">
      <c r="A80" s="55" t="s">
        <v>101</v>
      </c>
      <c r="B80" s="57"/>
      <c r="C80" s="57"/>
      <c r="D80" s="57"/>
      <c r="E80" s="181">
        <v>144.48885799999999</v>
      </c>
      <c r="F80" s="303"/>
      <c r="G80" s="181"/>
      <c r="H80" s="181"/>
      <c r="I80" s="181"/>
      <c r="J80" s="181">
        <v>22.170999999999999</v>
      </c>
      <c r="K80" s="181">
        <v>182.791</v>
      </c>
      <c r="L80" s="622">
        <v>208.85499999999999</v>
      </c>
      <c r="M80" s="622">
        <v>178.65299999999996</v>
      </c>
      <c r="N80" s="622">
        <f t="shared" si="6"/>
        <v>736.95885799999996</v>
      </c>
      <c r="P80" s="640" t="e">
        <f t="shared" si="10"/>
        <v>#DIV/0!</v>
      </c>
      <c r="Q80" s="640" t="e">
        <f t="shared" si="9"/>
        <v>#DIV/0!</v>
      </c>
      <c r="R80" s="640" t="e">
        <f t="shared" si="9"/>
        <v>#DIV/0!</v>
      </c>
      <c r="S80" s="640">
        <f t="shared" si="9"/>
        <v>0.42638199245214398</v>
      </c>
      <c r="T80" s="640" t="e">
        <f t="shared" si="9"/>
        <v>#DIV/0!</v>
      </c>
      <c r="U80" s="640" t="e">
        <f t="shared" si="9"/>
        <v>#DIV/0!</v>
      </c>
      <c r="V80" s="640" t="e">
        <f t="shared" si="9"/>
        <v>#DIV/0!</v>
      </c>
      <c r="W80" s="640" t="e">
        <f t="shared" si="9"/>
        <v>#DIV/0!</v>
      </c>
      <c r="X80" s="640">
        <f t="shared" si="9"/>
        <v>0.35945201037613489</v>
      </c>
      <c r="Y80" s="640">
        <f t="shared" si="9"/>
        <v>0.47732341036688863</v>
      </c>
      <c r="Z80" s="640">
        <f t="shared" si="9"/>
        <v>0.46898928884198232</v>
      </c>
      <c r="AA80" s="640">
        <f t="shared" si="9"/>
        <v>0.54896170699180791</v>
      </c>
      <c r="AB80" s="640">
        <f t="shared" si="9"/>
        <v>0.47415116120716788</v>
      </c>
    </row>
    <row r="81" spans="1:28">
      <c r="A81" s="58" t="s">
        <v>69</v>
      </c>
      <c r="B81" s="61"/>
      <c r="C81" s="61"/>
      <c r="D81" s="61"/>
      <c r="E81" s="185">
        <f>SUM(E77:E80)</f>
        <v>338.87185799999997</v>
      </c>
      <c r="F81" s="304"/>
      <c r="G81" s="185"/>
      <c r="H81" s="185"/>
      <c r="I81" s="185"/>
      <c r="J81" s="185">
        <v>61.68</v>
      </c>
      <c r="K81" s="185">
        <v>382.95</v>
      </c>
      <c r="L81" s="623">
        <v>445.33</v>
      </c>
      <c r="M81" s="623">
        <v>325.43799999999999</v>
      </c>
      <c r="N81" s="623">
        <f t="shared" si="6"/>
        <v>1554.2698580000001</v>
      </c>
    </row>
    <row r="82" spans="1:28">
      <c r="A82" s="62" t="s">
        <v>104</v>
      </c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>
        <f t="shared" si="6"/>
        <v>0</v>
      </c>
    </row>
    <row r="83" spans="1:28">
      <c r="A83" s="64" t="s">
        <v>71</v>
      </c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>
        <f t="shared" si="6"/>
        <v>0</v>
      </c>
    </row>
    <row r="84" spans="1:28">
      <c r="A84" s="47" t="s">
        <v>105</v>
      </c>
      <c r="B84" s="81">
        <f>B91</f>
        <v>113.61731000000002</v>
      </c>
      <c r="C84" s="81">
        <f t="shared" ref="C84:M84" si="11">C91</f>
        <v>0</v>
      </c>
      <c r="D84" s="81">
        <f t="shared" si="11"/>
        <v>0</v>
      </c>
      <c r="E84" s="81">
        <f t="shared" si="11"/>
        <v>0</v>
      </c>
      <c r="F84" s="81">
        <f t="shared" si="11"/>
        <v>0</v>
      </c>
      <c r="G84" s="81">
        <f t="shared" si="11"/>
        <v>294.14</v>
      </c>
      <c r="H84" s="81">
        <f t="shared" si="11"/>
        <v>0</v>
      </c>
      <c r="I84" s="81">
        <f t="shared" si="11"/>
        <v>0</v>
      </c>
      <c r="J84" s="81">
        <f t="shared" si="11"/>
        <v>661.65</v>
      </c>
      <c r="K84" s="81">
        <f t="shared" si="11"/>
        <v>0</v>
      </c>
      <c r="L84" s="81">
        <f t="shared" si="11"/>
        <v>0</v>
      </c>
      <c r="M84" s="81">
        <f t="shared" si="11"/>
        <v>118.736</v>
      </c>
      <c r="N84" s="621">
        <f t="shared" si="6"/>
        <v>1188.1433100000002</v>
      </c>
    </row>
    <row r="85" spans="1:28">
      <c r="A85" s="51" t="s">
        <v>83</v>
      </c>
      <c r="B85" s="83"/>
      <c r="C85" s="97"/>
      <c r="D85" s="97"/>
      <c r="E85" s="97"/>
      <c r="F85" s="97"/>
      <c r="G85" s="295"/>
      <c r="H85" s="295"/>
      <c r="I85" s="295"/>
      <c r="J85" s="295">
        <v>0</v>
      </c>
      <c r="K85" s="295"/>
      <c r="L85" s="295"/>
      <c r="M85" s="295"/>
      <c r="N85" s="295">
        <f t="shared" si="6"/>
        <v>0</v>
      </c>
    </row>
    <row r="86" spans="1:28">
      <c r="A86" s="606" t="s">
        <v>93</v>
      </c>
      <c r="B86" s="85"/>
      <c r="C86" s="73"/>
      <c r="D86" s="73"/>
      <c r="E86" s="73"/>
      <c r="F86" s="73"/>
      <c r="G86" s="259"/>
      <c r="H86" s="259"/>
      <c r="I86" s="259"/>
      <c r="J86" s="259">
        <v>6.6</v>
      </c>
      <c r="K86" s="259"/>
      <c r="L86" s="259"/>
      <c r="M86" s="622">
        <v>14.5</v>
      </c>
      <c r="N86" s="622">
        <f t="shared" si="6"/>
        <v>21.1</v>
      </c>
      <c r="P86" s="640">
        <f>B86/B$84</f>
        <v>0</v>
      </c>
      <c r="Q86" s="640" t="e">
        <f t="shared" ref="Q86:AB90" si="12">C86/C$84</f>
        <v>#DIV/0!</v>
      </c>
      <c r="R86" s="640" t="e">
        <f t="shared" si="12"/>
        <v>#DIV/0!</v>
      </c>
      <c r="S86" s="640" t="e">
        <f t="shared" si="12"/>
        <v>#DIV/0!</v>
      </c>
      <c r="T86" s="640" t="e">
        <f t="shared" si="12"/>
        <v>#DIV/0!</v>
      </c>
      <c r="U86" s="640">
        <f t="shared" si="12"/>
        <v>0</v>
      </c>
      <c r="V86" s="640" t="e">
        <f t="shared" si="12"/>
        <v>#DIV/0!</v>
      </c>
      <c r="W86" s="640" t="e">
        <f t="shared" si="12"/>
        <v>#DIV/0!</v>
      </c>
      <c r="X86" s="640">
        <f t="shared" si="12"/>
        <v>9.9750623441396506E-3</v>
      </c>
      <c r="Y86" s="640" t="e">
        <f t="shared" si="12"/>
        <v>#DIV/0!</v>
      </c>
      <c r="Z86" s="640" t="e">
        <f t="shared" si="12"/>
        <v>#DIV/0!</v>
      </c>
      <c r="AA86" s="640">
        <f t="shared" si="12"/>
        <v>0.12211966042312357</v>
      </c>
      <c r="AB86" s="640">
        <f t="shared" si="12"/>
        <v>1.7758800493519588E-2</v>
      </c>
    </row>
    <row r="87" spans="1:28">
      <c r="A87" s="606" t="s">
        <v>926</v>
      </c>
      <c r="B87" s="85">
        <f>B94</f>
        <v>0</v>
      </c>
      <c r="C87" s="85">
        <f t="shared" ref="C87:M87" si="13">C94</f>
        <v>0</v>
      </c>
      <c r="D87" s="85">
        <f t="shared" si="13"/>
        <v>0</v>
      </c>
      <c r="E87" s="85">
        <f t="shared" si="13"/>
        <v>0</v>
      </c>
      <c r="F87" s="85">
        <f t="shared" si="13"/>
        <v>0</v>
      </c>
      <c r="G87" s="85">
        <f t="shared" si="13"/>
        <v>19.645</v>
      </c>
      <c r="H87" s="85">
        <f t="shared" si="13"/>
        <v>0</v>
      </c>
      <c r="I87" s="85">
        <f t="shared" si="13"/>
        <v>0</v>
      </c>
      <c r="J87" s="85">
        <f t="shared" si="13"/>
        <v>35.43</v>
      </c>
      <c r="K87" s="85">
        <f t="shared" si="13"/>
        <v>0</v>
      </c>
      <c r="L87" s="85">
        <f t="shared" si="13"/>
        <v>0</v>
      </c>
      <c r="M87" s="85">
        <f t="shared" si="13"/>
        <v>0</v>
      </c>
      <c r="N87" s="622">
        <f t="shared" si="6"/>
        <v>55.075000000000003</v>
      </c>
      <c r="P87" s="640">
        <f t="shared" ref="P87:P90" si="14">B87/B$84</f>
        <v>0</v>
      </c>
      <c r="Q87" s="640" t="e">
        <f t="shared" si="12"/>
        <v>#DIV/0!</v>
      </c>
      <c r="R87" s="640" t="e">
        <f t="shared" si="12"/>
        <v>#DIV/0!</v>
      </c>
      <c r="S87" s="640" t="e">
        <f t="shared" si="12"/>
        <v>#DIV/0!</v>
      </c>
      <c r="T87" s="640" t="e">
        <f t="shared" si="12"/>
        <v>#DIV/0!</v>
      </c>
      <c r="U87" s="640">
        <f t="shared" si="12"/>
        <v>6.6787924117767045E-2</v>
      </c>
      <c r="V87" s="640" t="e">
        <f t="shared" si="12"/>
        <v>#DIV/0!</v>
      </c>
      <c r="W87" s="640" t="e">
        <f t="shared" si="12"/>
        <v>#DIV/0!</v>
      </c>
      <c r="X87" s="640">
        <f t="shared" si="12"/>
        <v>5.354794831104058E-2</v>
      </c>
      <c r="Y87" s="640" t="e">
        <f t="shared" si="12"/>
        <v>#DIV/0!</v>
      </c>
      <c r="Z87" s="640" t="e">
        <f t="shared" si="12"/>
        <v>#DIV/0!</v>
      </c>
      <c r="AA87" s="640">
        <f t="shared" si="12"/>
        <v>0</v>
      </c>
      <c r="AB87" s="640">
        <f t="shared" si="12"/>
        <v>4.6353835885336085E-2</v>
      </c>
    </row>
    <row r="88" spans="1:28">
      <c r="A88" s="55" t="s">
        <v>106</v>
      </c>
      <c r="B88" s="85">
        <v>3.496</v>
      </c>
      <c r="C88" s="73"/>
      <c r="D88" s="73"/>
      <c r="E88" s="73"/>
      <c r="F88" s="73"/>
      <c r="G88" s="259">
        <v>10.707999999999998</v>
      </c>
      <c r="H88" s="259"/>
      <c r="I88" s="259"/>
      <c r="J88" s="259">
        <v>12.813999999999998</v>
      </c>
      <c r="K88" s="259"/>
      <c r="L88" s="259"/>
      <c r="M88" s="622">
        <v>2.61</v>
      </c>
      <c r="N88" s="622">
        <f t="shared" si="6"/>
        <v>29.627999999999997</v>
      </c>
      <c r="P88" s="640">
        <f t="shared" si="14"/>
        <v>3.0769959260609141E-2</v>
      </c>
      <c r="Q88" s="640" t="e">
        <f t="shared" si="12"/>
        <v>#DIV/0!</v>
      </c>
      <c r="R88" s="640" t="e">
        <f t="shared" si="12"/>
        <v>#DIV/0!</v>
      </c>
      <c r="S88" s="640" t="e">
        <f t="shared" si="12"/>
        <v>#DIV/0!</v>
      </c>
      <c r="T88" s="640" t="e">
        <f t="shared" si="12"/>
        <v>#DIV/0!</v>
      </c>
      <c r="U88" s="640">
        <f t="shared" si="12"/>
        <v>3.6404433263072002E-2</v>
      </c>
      <c r="V88" s="640" t="e">
        <f t="shared" si="12"/>
        <v>#DIV/0!</v>
      </c>
      <c r="W88" s="640" t="e">
        <f t="shared" si="12"/>
        <v>#DIV/0!</v>
      </c>
      <c r="X88" s="640">
        <f t="shared" si="12"/>
        <v>1.9366734678455375E-2</v>
      </c>
      <c r="Y88" s="640" t="e">
        <f t="shared" si="12"/>
        <v>#DIV/0!</v>
      </c>
      <c r="Z88" s="640" t="e">
        <f t="shared" si="12"/>
        <v>#DIV/0!</v>
      </c>
      <c r="AA88" s="640">
        <f t="shared" si="12"/>
        <v>2.1981538876162242E-2</v>
      </c>
      <c r="AB88" s="640">
        <f t="shared" si="12"/>
        <v>2.4936385830426459E-2</v>
      </c>
    </row>
    <row r="89" spans="1:28">
      <c r="A89" s="55" t="s">
        <v>107</v>
      </c>
      <c r="B89" s="85">
        <v>27.698</v>
      </c>
      <c r="C89" s="73"/>
      <c r="D89" s="73"/>
      <c r="E89" s="73"/>
      <c r="F89" s="73"/>
      <c r="G89" s="259">
        <v>59.408999999999999</v>
      </c>
      <c r="H89" s="259"/>
      <c r="I89" s="259"/>
      <c r="J89" s="259">
        <v>112.91799999999998</v>
      </c>
      <c r="K89" s="259"/>
      <c r="L89" s="259"/>
      <c r="M89" s="622">
        <v>18.405999999999999</v>
      </c>
      <c r="N89" s="622">
        <f t="shared" si="6"/>
        <v>218.43099999999998</v>
      </c>
      <c r="P89" s="640">
        <f t="shared" si="14"/>
        <v>0.24378327562939131</v>
      </c>
      <c r="Q89" s="640" t="e">
        <f t="shared" si="12"/>
        <v>#DIV/0!</v>
      </c>
      <c r="R89" s="640" t="e">
        <f t="shared" si="12"/>
        <v>#DIV/0!</v>
      </c>
      <c r="S89" s="640" t="e">
        <f t="shared" si="12"/>
        <v>#DIV/0!</v>
      </c>
      <c r="T89" s="640" t="e">
        <f t="shared" si="12"/>
        <v>#DIV/0!</v>
      </c>
      <c r="U89" s="640">
        <f t="shared" si="12"/>
        <v>0.20197524988100904</v>
      </c>
      <c r="V89" s="640" t="e">
        <f t="shared" si="12"/>
        <v>#DIV/0!</v>
      </c>
      <c r="W89" s="640" t="e">
        <f t="shared" si="12"/>
        <v>#DIV/0!</v>
      </c>
      <c r="X89" s="640">
        <f t="shared" si="12"/>
        <v>0.17066122572356984</v>
      </c>
      <c r="Y89" s="640" t="e">
        <f t="shared" si="12"/>
        <v>#DIV/0!</v>
      </c>
      <c r="Z89" s="640" t="e">
        <f t="shared" si="12"/>
        <v>#DIV/0!</v>
      </c>
      <c r="AA89" s="640">
        <f t="shared" si="12"/>
        <v>0.1550161703274491</v>
      </c>
      <c r="AB89" s="640">
        <f t="shared" si="12"/>
        <v>0.18384230097630222</v>
      </c>
    </row>
    <row r="90" spans="1:28">
      <c r="A90" s="55" t="s">
        <v>108</v>
      </c>
      <c r="B90" s="85">
        <v>82.423310000000015</v>
      </c>
      <c r="C90" s="73"/>
      <c r="D90" s="73"/>
      <c r="E90" s="73"/>
      <c r="F90" s="73"/>
      <c r="G90" s="259">
        <v>204.37800000000001</v>
      </c>
      <c r="H90" s="259"/>
      <c r="I90" s="259"/>
      <c r="J90" s="259">
        <v>493.88600000000008</v>
      </c>
      <c r="K90" s="259"/>
      <c r="L90" s="259"/>
      <c r="M90" s="622">
        <v>83.220000000000013</v>
      </c>
      <c r="N90" s="622">
        <f t="shared" si="6"/>
        <v>863.90731000000017</v>
      </c>
      <c r="P90" s="640">
        <f t="shared" si="14"/>
        <v>0.7254467651099995</v>
      </c>
      <c r="Q90" s="640" t="e">
        <f t="shared" si="12"/>
        <v>#DIV/0!</v>
      </c>
      <c r="R90" s="640" t="e">
        <f t="shared" si="12"/>
        <v>#DIV/0!</v>
      </c>
      <c r="S90" s="640" t="e">
        <f t="shared" si="12"/>
        <v>#DIV/0!</v>
      </c>
      <c r="T90" s="640" t="e">
        <f t="shared" si="12"/>
        <v>#DIV/0!</v>
      </c>
      <c r="U90" s="640">
        <f t="shared" si="12"/>
        <v>0.694832392738152</v>
      </c>
      <c r="V90" s="640" t="e">
        <f t="shared" si="12"/>
        <v>#DIV/0!</v>
      </c>
      <c r="W90" s="640" t="e">
        <f t="shared" si="12"/>
        <v>#DIV/0!</v>
      </c>
      <c r="X90" s="640">
        <f t="shared" si="12"/>
        <v>0.74644600619662982</v>
      </c>
      <c r="Y90" s="640" t="e">
        <f t="shared" si="12"/>
        <v>#DIV/0!</v>
      </c>
      <c r="Z90" s="640" t="e">
        <f t="shared" si="12"/>
        <v>#DIV/0!</v>
      </c>
      <c r="AA90" s="640">
        <f t="shared" si="12"/>
        <v>0.70088263037326515</v>
      </c>
      <c r="AB90" s="640">
        <f t="shared" si="12"/>
        <v>0.72710699351579067</v>
      </c>
    </row>
    <row r="91" spans="1:28">
      <c r="A91" s="58" t="s">
        <v>69</v>
      </c>
      <c r="B91" s="88">
        <v>113.61731000000002</v>
      </c>
      <c r="C91" s="75"/>
      <c r="D91" s="75"/>
      <c r="E91" s="75"/>
      <c r="F91" s="75"/>
      <c r="G91" s="296">
        <v>294.14</v>
      </c>
      <c r="H91" s="296"/>
      <c r="I91" s="296"/>
      <c r="J91" s="296">
        <v>661.65</v>
      </c>
      <c r="K91" s="296"/>
      <c r="L91" s="296"/>
      <c r="M91" s="623">
        <v>118.736</v>
      </c>
      <c r="N91" s="623">
        <f t="shared" si="6"/>
        <v>1188.1433100000002</v>
      </c>
    </row>
    <row r="92" spans="1:28" hidden="1" outlineLevel="1">
      <c r="A92" s="173" t="s">
        <v>880</v>
      </c>
      <c r="B92" s="176"/>
      <c r="C92" s="176"/>
      <c r="D92" s="176"/>
      <c r="E92" s="176"/>
      <c r="F92" s="95"/>
      <c r="G92" s="95"/>
      <c r="H92" s="95"/>
      <c r="I92" s="95"/>
      <c r="J92" s="95"/>
      <c r="K92" s="95"/>
      <c r="L92" s="95"/>
      <c r="M92" s="95"/>
      <c r="N92" s="95">
        <f t="shared" si="6"/>
        <v>0</v>
      </c>
    </row>
    <row r="93" spans="1:28" hidden="1" outlineLevel="1">
      <c r="A93" s="47" t="s">
        <v>105</v>
      </c>
      <c r="B93" s="176"/>
      <c r="C93" s="176"/>
      <c r="D93" s="176"/>
      <c r="E93" s="176"/>
      <c r="F93" s="176"/>
      <c r="G93" s="176">
        <v>19.645</v>
      </c>
      <c r="H93" s="176"/>
      <c r="I93" s="176"/>
      <c r="J93" s="176">
        <v>42.03</v>
      </c>
      <c r="K93" s="176"/>
      <c r="L93" s="176"/>
      <c r="M93" s="176"/>
      <c r="N93" s="176">
        <f t="shared" si="6"/>
        <v>61.674999999999997</v>
      </c>
    </row>
    <row r="94" spans="1:28" hidden="1" outlineLevel="1">
      <c r="A94" s="434" t="s">
        <v>778</v>
      </c>
      <c r="B94" s="181"/>
      <c r="C94" s="181"/>
      <c r="D94" s="181"/>
      <c r="E94" s="181"/>
      <c r="F94" s="181"/>
      <c r="G94" s="181">
        <v>19.645</v>
      </c>
      <c r="H94" s="181"/>
      <c r="I94" s="181"/>
      <c r="J94" s="181">
        <v>35.43</v>
      </c>
      <c r="K94" s="181"/>
      <c r="L94" s="181"/>
      <c r="M94" s="181"/>
      <c r="N94" s="181">
        <f t="shared" si="6"/>
        <v>55.075000000000003</v>
      </c>
    </row>
    <row r="95" spans="1:28" hidden="1" outlineLevel="1">
      <c r="A95" s="585" t="s">
        <v>881</v>
      </c>
      <c r="B95" s="181"/>
      <c r="C95" s="181"/>
      <c r="D95" s="181"/>
      <c r="E95" s="181"/>
      <c r="F95" s="181"/>
      <c r="G95" s="181"/>
      <c r="H95" s="181"/>
      <c r="I95" s="181"/>
      <c r="J95" s="181">
        <v>6.6</v>
      </c>
      <c r="K95" s="181"/>
      <c r="L95" s="181"/>
      <c r="M95" s="181"/>
      <c r="N95" s="181">
        <f t="shared" si="6"/>
        <v>6.6</v>
      </c>
    </row>
    <row r="96" spans="1:28" hidden="1" outlineLevel="1">
      <c r="A96" s="263" t="s">
        <v>69</v>
      </c>
      <c r="B96" s="185"/>
      <c r="C96" s="185"/>
      <c r="D96" s="185"/>
      <c r="E96" s="185"/>
      <c r="F96" s="185"/>
      <c r="G96" s="185">
        <v>19.649999999999999</v>
      </c>
      <c r="H96" s="185"/>
      <c r="I96" s="185"/>
      <c r="J96" s="185">
        <v>42.03</v>
      </c>
      <c r="K96" s="185"/>
      <c r="L96" s="185"/>
      <c r="M96" s="185"/>
      <c r="N96" s="185">
        <f t="shared" si="6"/>
        <v>61.68</v>
      </c>
    </row>
    <row r="97" spans="1:14" hidden="1" outlineLevel="1">
      <c r="A97" s="62" t="s">
        <v>109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</row>
    <row r="98" spans="1:14" hidden="1" outlineLevel="1">
      <c r="A98" s="64" t="s">
        <v>71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</row>
    <row r="99" spans="1:14" hidden="1" outlineLevel="1">
      <c r="A99" s="47" t="s">
        <v>109</v>
      </c>
      <c r="B99" s="81">
        <v>17.436999999999998</v>
      </c>
      <c r="C99" s="67"/>
      <c r="D99" s="67"/>
      <c r="E99" s="67"/>
      <c r="F99" s="67"/>
      <c r="G99" s="67"/>
      <c r="H99" s="67"/>
      <c r="I99" s="67"/>
      <c r="J99" s="67">
        <v>21.8</v>
      </c>
      <c r="K99" s="67"/>
      <c r="L99" s="67"/>
      <c r="M99" s="67"/>
      <c r="N99" s="67">
        <f t="shared" ref="N99:N105" si="15">SUM(B99:M99)</f>
        <v>39.236999999999995</v>
      </c>
    </row>
    <row r="100" spans="1:14" hidden="1" outlineLevel="1">
      <c r="A100" s="51" t="s">
        <v>73</v>
      </c>
      <c r="B100" s="90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>
        <f t="shared" si="15"/>
        <v>0</v>
      </c>
    </row>
    <row r="101" spans="1:14" hidden="1" outlineLevel="1">
      <c r="A101" s="55" t="s">
        <v>93</v>
      </c>
      <c r="B101" s="85">
        <v>0</v>
      </c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>
        <f t="shared" si="15"/>
        <v>0</v>
      </c>
    </row>
    <row r="102" spans="1:14" hidden="1" outlineLevel="1">
      <c r="A102" s="55" t="s">
        <v>110</v>
      </c>
      <c r="B102" s="85">
        <v>17.402125999999999</v>
      </c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>
        <f t="shared" si="15"/>
        <v>17.402125999999999</v>
      </c>
    </row>
    <row r="103" spans="1:14" hidden="1" outlineLevel="1">
      <c r="A103" s="55" t="s">
        <v>882</v>
      </c>
      <c r="B103" s="85">
        <v>0</v>
      </c>
      <c r="C103" s="52"/>
      <c r="D103" s="52"/>
      <c r="E103" s="52"/>
      <c r="F103" s="52"/>
      <c r="G103" s="52"/>
      <c r="H103" s="52"/>
      <c r="I103" s="52"/>
      <c r="J103" s="52">
        <v>21.8</v>
      </c>
      <c r="K103" s="52"/>
      <c r="L103" s="52"/>
      <c r="M103" s="52"/>
      <c r="N103" s="52">
        <f t="shared" si="15"/>
        <v>21.8</v>
      </c>
    </row>
    <row r="104" spans="1:14" hidden="1" outlineLevel="1">
      <c r="A104" s="55" t="s">
        <v>84</v>
      </c>
      <c r="B104" s="85">
        <v>0</v>
      </c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>
        <f t="shared" si="15"/>
        <v>0</v>
      </c>
    </row>
    <row r="105" spans="1:14" hidden="1" outlineLevel="1">
      <c r="A105" s="58" t="s">
        <v>69</v>
      </c>
      <c r="B105" s="100">
        <v>17.402125999999999</v>
      </c>
      <c r="C105" s="75"/>
      <c r="D105" s="75"/>
      <c r="E105" s="75"/>
      <c r="F105" s="75"/>
      <c r="G105" s="75"/>
      <c r="H105" s="75"/>
      <c r="I105" s="75"/>
      <c r="J105" s="75">
        <v>21.8</v>
      </c>
      <c r="K105" s="75"/>
      <c r="L105" s="75"/>
      <c r="M105" s="75"/>
      <c r="N105" s="75">
        <f t="shared" si="15"/>
        <v>39.202126</v>
      </c>
    </row>
    <row r="106" spans="1:14" hidden="1" outlineLevel="1">
      <c r="A106" s="461" t="s">
        <v>819</v>
      </c>
      <c r="B106" s="497"/>
      <c r="C106" s="497"/>
      <c r="D106" s="497"/>
      <c r="E106" s="497"/>
      <c r="F106" s="497"/>
      <c r="G106" s="497"/>
      <c r="H106" s="497"/>
      <c r="I106" s="497"/>
      <c r="J106" s="497"/>
      <c r="K106" s="497"/>
      <c r="L106" s="497"/>
      <c r="M106" s="497"/>
      <c r="N106" s="497"/>
    </row>
    <row r="107" spans="1:14" hidden="1" outlineLevel="1">
      <c r="A107" s="462" t="s">
        <v>71</v>
      </c>
      <c r="B107" s="498"/>
      <c r="C107" s="498"/>
      <c r="D107" s="498"/>
      <c r="E107" s="498"/>
      <c r="F107" s="498"/>
      <c r="G107" s="498"/>
      <c r="H107" s="498"/>
      <c r="I107" s="498"/>
      <c r="J107" s="498"/>
      <c r="K107" s="498"/>
      <c r="L107" s="498"/>
      <c r="M107" s="498"/>
      <c r="N107" s="498"/>
    </row>
    <row r="108" spans="1:14" hidden="1" outlineLevel="1">
      <c r="A108" s="463" t="s">
        <v>820</v>
      </c>
      <c r="B108" s="494"/>
      <c r="C108" s="494"/>
      <c r="D108" s="494"/>
      <c r="E108" s="494"/>
      <c r="F108" s="494"/>
      <c r="G108" s="494"/>
      <c r="H108" s="494">
        <v>260.75799999999998</v>
      </c>
      <c r="I108" s="494">
        <v>160.94500000000002</v>
      </c>
      <c r="J108" s="494">
        <v>508.85700000000003</v>
      </c>
      <c r="K108" s="494"/>
      <c r="L108" s="494"/>
      <c r="M108" s="494"/>
      <c r="N108" s="494">
        <f t="shared" ref="N108:N139" si="16">SUM(B108:M108)</f>
        <v>930.56</v>
      </c>
    </row>
    <row r="109" spans="1:14" hidden="1" outlineLevel="1">
      <c r="A109" s="464" t="s">
        <v>83</v>
      </c>
      <c r="B109" s="499"/>
      <c r="C109" s="499"/>
      <c r="D109" s="499"/>
      <c r="E109" s="499"/>
      <c r="F109" s="499"/>
      <c r="G109" s="499"/>
      <c r="H109" s="499"/>
      <c r="I109" s="499"/>
      <c r="J109" s="499"/>
      <c r="K109" s="499"/>
      <c r="L109" s="499"/>
      <c r="M109" s="499"/>
      <c r="N109" s="499">
        <f t="shared" si="16"/>
        <v>0</v>
      </c>
    </row>
    <row r="110" spans="1:14" hidden="1" outlineLevel="1">
      <c r="A110" s="465" t="s">
        <v>93</v>
      </c>
      <c r="B110" s="495"/>
      <c r="C110" s="495"/>
      <c r="D110" s="495"/>
      <c r="E110" s="495"/>
      <c r="F110" s="495"/>
      <c r="G110" s="495"/>
      <c r="H110" s="495">
        <v>31.600999999999999</v>
      </c>
      <c r="I110" s="495"/>
      <c r="J110" s="495"/>
      <c r="K110" s="495"/>
      <c r="L110" s="495"/>
      <c r="M110" s="495"/>
      <c r="N110" s="495">
        <f t="shared" si="16"/>
        <v>31.600999999999999</v>
      </c>
    </row>
    <row r="111" spans="1:14" hidden="1" outlineLevel="1">
      <c r="A111" s="465" t="s">
        <v>436</v>
      </c>
      <c r="B111" s="495"/>
      <c r="C111" s="495"/>
      <c r="D111" s="495"/>
      <c r="E111" s="495"/>
      <c r="F111" s="495"/>
      <c r="G111" s="495"/>
      <c r="H111" s="495">
        <v>138.6</v>
      </c>
      <c r="I111" s="505">
        <v>93.727000000000018</v>
      </c>
      <c r="J111" s="505"/>
      <c r="K111" s="505"/>
      <c r="L111" s="505"/>
      <c r="M111" s="505"/>
      <c r="N111" s="505">
        <f t="shared" si="16"/>
        <v>232.327</v>
      </c>
    </row>
    <row r="112" spans="1:14" hidden="1" outlineLevel="1">
      <c r="A112" s="465" t="s">
        <v>821</v>
      </c>
      <c r="B112" s="495"/>
      <c r="C112" s="495"/>
      <c r="D112" s="495"/>
      <c r="E112" s="495"/>
      <c r="F112" s="495"/>
      <c r="G112" s="495"/>
      <c r="H112" s="495">
        <v>26.579000000000001</v>
      </c>
      <c r="I112" s="495"/>
      <c r="J112" s="495">
        <v>53.018999999999998</v>
      </c>
      <c r="K112" s="495"/>
      <c r="L112" s="495"/>
      <c r="M112" s="495"/>
      <c r="N112" s="495">
        <f t="shared" si="16"/>
        <v>79.597999999999999</v>
      </c>
    </row>
    <row r="113" spans="1:14" hidden="1" outlineLevel="1">
      <c r="A113" s="465" t="s">
        <v>744</v>
      </c>
      <c r="B113" s="495"/>
      <c r="C113" s="495"/>
      <c r="D113" s="495"/>
      <c r="E113" s="495"/>
      <c r="F113" s="495"/>
      <c r="G113" s="495"/>
      <c r="H113" s="495"/>
      <c r="I113" s="505">
        <v>67.218000000000004</v>
      </c>
      <c r="J113" s="505">
        <v>254.63900000000001</v>
      </c>
      <c r="K113" s="505"/>
      <c r="L113" s="505"/>
      <c r="M113" s="505"/>
      <c r="N113" s="505">
        <f t="shared" si="16"/>
        <v>321.85700000000003</v>
      </c>
    </row>
    <row r="114" spans="1:14" hidden="1" outlineLevel="1">
      <c r="A114" s="544" t="s">
        <v>869</v>
      </c>
      <c r="B114" s="495"/>
      <c r="C114" s="495"/>
      <c r="D114" s="495"/>
      <c r="E114" s="495"/>
      <c r="F114" s="495"/>
      <c r="G114" s="495"/>
      <c r="H114" s="495"/>
      <c r="I114" s="505"/>
      <c r="J114" s="505">
        <v>201.19900000000004</v>
      </c>
      <c r="K114" s="505"/>
      <c r="L114" s="505"/>
      <c r="M114" s="505"/>
      <c r="N114" s="505">
        <f t="shared" si="16"/>
        <v>201.19900000000004</v>
      </c>
    </row>
    <row r="115" spans="1:14" hidden="1" outlineLevel="1">
      <c r="A115" s="465" t="s">
        <v>80</v>
      </c>
      <c r="B115" s="495"/>
      <c r="C115" s="495"/>
      <c r="D115" s="495"/>
      <c r="E115" s="495"/>
      <c r="F115" s="495"/>
      <c r="G115" s="495"/>
      <c r="H115" s="495">
        <v>63.978000000000009</v>
      </c>
      <c r="I115" s="495"/>
      <c r="J115" s="495"/>
      <c r="K115" s="495"/>
      <c r="L115" s="495"/>
      <c r="M115" s="495"/>
      <c r="N115" s="495">
        <f t="shared" si="16"/>
        <v>63.978000000000009</v>
      </c>
    </row>
    <row r="116" spans="1:14" hidden="1" outlineLevel="1">
      <c r="A116" s="466" t="s">
        <v>69</v>
      </c>
      <c r="B116" s="496"/>
      <c r="C116" s="496"/>
      <c r="D116" s="496"/>
      <c r="E116" s="496"/>
      <c r="F116" s="496"/>
      <c r="G116" s="496"/>
      <c r="H116" s="496">
        <v>260.75800000000004</v>
      </c>
      <c r="I116" s="496">
        <v>160.94999999999999</v>
      </c>
      <c r="J116" s="496">
        <v>508.85700000000003</v>
      </c>
      <c r="K116" s="496"/>
      <c r="L116" s="496"/>
      <c r="M116" s="496"/>
      <c r="N116" s="496">
        <f t="shared" si="16"/>
        <v>930.56500000000005</v>
      </c>
    </row>
    <row r="117" spans="1:14" hidden="1" outlineLevel="1">
      <c r="A117" s="191" t="s">
        <v>779</v>
      </c>
      <c r="B117" s="274"/>
      <c r="C117" s="274"/>
      <c r="D117" s="274"/>
      <c r="E117" s="274"/>
      <c r="F117" s="274"/>
      <c r="G117" s="274"/>
      <c r="H117" s="274"/>
      <c r="I117" s="274"/>
      <c r="J117" s="274"/>
      <c r="K117" s="274"/>
      <c r="L117" s="274"/>
      <c r="M117" s="274"/>
      <c r="N117" s="274">
        <f t="shared" si="16"/>
        <v>0</v>
      </c>
    </row>
    <row r="118" spans="1:14" hidden="1" outlineLevel="1">
      <c r="A118" s="188" t="s">
        <v>71</v>
      </c>
      <c r="B118" s="297"/>
      <c r="C118" s="297"/>
      <c r="D118" s="297"/>
      <c r="E118" s="297"/>
      <c r="F118" s="297"/>
      <c r="G118" s="297"/>
      <c r="H118" s="297"/>
      <c r="I118" s="297"/>
      <c r="J118" s="297"/>
      <c r="K118" s="297"/>
      <c r="L118" s="297"/>
      <c r="M118" s="297"/>
      <c r="N118" s="297">
        <f t="shared" si="16"/>
        <v>0</v>
      </c>
    </row>
    <row r="119" spans="1:14" hidden="1" outlineLevel="1">
      <c r="A119" s="47" t="s">
        <v>779</v>
      </c>
      <c r="B119" s="176"/>
      <c r="C119" s="176"/>
      <c r="D119" s="176"/>
      <c r="E119" s="176"/>
      <c r="F119" s="176"/>
      <c r="G119" s="176">
        <v>97.32</v>
      </c>
      <c r="H119" s="494">
        <v>672.82029999999997</v>
      </c>
      <c r="I119" s="494">
        <v>36.753</v>
      </c>
      <c r="J119" s="494">
        <v>306.50400000000002</v>
      </c>
      <c r="K119" s="494"/>
      <c r="L119" s="494"/>
      <c r="M119" s="494"/>
      <c r="N119" s="494">
        <f t="shared" si="16"/>
        <v>1113.3973000000001</v>
      </c>
    </row>
    <row r="120" spans="1:14" hidden="1" outlineLevel="1">
      <c r="A120" s="177" t="s">
        <v>83</v>
      </c>
      <c r="B120" s="298"/>
      <c r="C120" s="298"/>
      <c r="D120" s="298"/>
      <c r="E120" s="298"/>
      <c r="F120" s="298"/>
      <c r="G120" s="298"/>
      <c r="H120" s="501"/>
      <c r="I120" s="501"/>
      <c r="J120" s="501">
        <v>0</v>
      </c>
      <c r="K120" s="501"/>
      <c r="L120" s="501"/>
      <c r="M120" s="501"/>
      <c r="N120" s="501">
        <f t="shared" si="16"/>
        <v>0</v>
      </c>
    </row>
    <row r="121" spans="1:14" hidden="1" outlineLevel="1">
      <c r="A121" s="55" t="s">
        <v>93</v>
      </c>
      <c r="B121" s="181"/>
      <c r="C121" s="181"/>
      <c r="D121" s="181"/>
      <c r="E121" s="181"/>
      <c r="F121" s="181"/>
      <c r="G121" s="181">
        <v>19.463999999999999</v>
      </c>
      <c r="H121" s="495">
        <v>114.958</v>
      </c>
      <c r="I121" s="495">
        <v>0</v>
      </c>
      <c r="J121" s="495">
        <v>34.2027</v>
      </c>
      <c r="K121" s="495"/>
      <c r="L121" s="495"/>
      <c r="M121" s="495"/>
      <c r="N121" s="495">
        <f t="shared" si="16"/>
        <v>168.62469999999999</v>
      </c>
    </row>
    <row r="122" spans="1:14" hidden="1" outlineLevel="1">
      <c r="A122" s="55" t="s">
        <v>94</v>
      </c>
      <c r="B122" s="181"/>
      <c r="C122" s="181"/>
      <c r="D122" s="181"/>
      <c r="E122" s="181"/>
      <c r="F122" s="181"/>
      <c r="G122" s="181">
        <v>29.7</v>
      </c>
      <c r="H122" s="495">
        <v>237.65199999999999</v>
      </c>
      <c r="I122" s="495">
        <v>15.198</v>
      </c>
      <c r="J122" s="495">
        <v>178.041</v>
      </c>
      <c r="K122" s="495"/>
      <c r="L122" s="495"/>
      <c r="M122" s="495"/>
      <c r="N122" s="495">
        <f t="shared" si="16"/>
        <v>460.59099999999995</v>
      </c>
    </row>
    <row r="123" spans="1:14" hidden="1" outlineLevel="1">
      <c r="A123" s="465" t="s">
        <v>822</v>
      </c>
      <c r="B123" s="181"/>
      <c r="C123" s="181"/>
      <c r="D123" s="181"/>
      <c r="E123" s="181"/>
      <c r="F123" s="181"/>
      <c r="G123" s="181"/>
      <c r="H123" s="495">
        <v>171.48930000000001</v>
      </c>
      <c r="I123" s="495">
        <v>17.350000000000001</v>
      </c>
      <c r="J123" s="495">
        <v>0</v>
      </c>
      <c r="K123" s="495"/>
      <c r="L123" s="495"/>
      <c r="M123" s="495"/>
      <c r="N123" s="495">
        <f t="shared" si="16"/>
        <v>188.83930000000001</v>
      </c>
    </row>
    <row r="124" spans="1:14" hidden="1" outlineLevel="1">
      <c r="A124" s="465" t="s">
        <v>823</v>
      </c>
      <c r="B124" s="181"/>
      <c r="C124" s="181"/>
      <c r="D124" s="181"/>
      <c r="E124" s="181"/>
      <c r="F124" s="181"/>
      <c r="G124" s="181"/>
      <c r="H124" s="495">
        <v>148.72099999999998</v>
      </c>
      <c r="I124" s="495">
        <v>4.2049999999999983</v>
      </c>
      <c r="J124" s="495">
        <v>0</v>
      </c>
      <c r="K124" s="495"/>
      <c r="L124" s="495"/>
      <c r="M124" s="495"/>
      <c r="N124" s="495">
        <f t="shared" si="16"/>
        <v>152.92599999999999</v>
      </c>
    </row>
    <row r="125" spans="1:14" hidden="1" outlineLevel="1">
      <c r="A125" s="55" t="s">
        <v>128</v>
      </c>
      <c r="B125" s="181"/>
      <c r="C125" s="181"/>
      <c r="D125" s="181"/>
      <c r="E125" s="181"/>
      <c r="F125" s="181"/>
      <c r="G125" s="181">
        <v>48.155999999999992</v>
      </c>
      <c r="H125" s="181"/>
      <c r="I125" s="181"/>
      <c r="J125" s="181">
        <v>94.260299999999972</v>
      </c>
      <c r="K125" s="181"/>
      <c r="L125" s="181"/>
      <c r="M125" s="181"/>
      <c r="N125" s="181">
        <f t="shared" si="16"/>
        <v>142.41629999999998</v>
      </c>
    </row>
    <row r="126" spans="1:14" hidden="1" outlineLevel="1">
      <c r="A126" s="257" t="s">
        <v>69</v>
      </c>
      <c r="B126" s="185"/>
      <c r="C126" s="185"/>
      <c r="D126" s="185"/>
      <c r="E126" s="185"/>
      <c r="F126" s="185"/>
      <c r="G126" s="185">
        <v>97.32</v>
      </c>
      <c r="H126" s="185">
        <v>672.82</v>
      </c>
      <c r="I126" s="496">
        <v>36.753</v>
      </c>
      <c r="J126" s="496">
        <v>306.50400000000002</v>
      </c>
      <c r="K126" s="496"/>
      <c r="L126" s="496"/>
      <c r="M126" s="496"/>
      <c r="N126" s="496">
        <f t="shared" si="16"/>
        <v>1113.3970000000002</v>
      </c>
    </row>
    <row r="127" spans="1:14" hidden="1" outlineLevel="2" collapsed="1">
      <c r="A127" s="191" t="s">
        <v>780</v>
      </c>
      <c r="B127" s="450"/>
      <c r="C127" s="450"/>
      <c r="D127" s="450"/>
      <c r="E127" s="450"/>
      <c r="F127" s="450"/>
      <c r="G127" s="450"/>
      <c r="H127" s="450"/>
      <c r="I127" s="450"/>
      <c r="J127" s="450"/>
      <c r="K127" s="450"/>
      <c r="L127" s="450"/>
      <c r="M127" s="450"/>
      <c r="N127" s="450">
        <f t="shared" si="16"/>
        <v>0</v>
      </c>
    </row>
    <row r="128" spans="1:14" hidden="1" outlineLevel="2">
      <c r="A128" s="188" t="s">
        <v>71</v>
      </c>
      <c r="B128" s="451"/>
      <c r="C128" s="451"/>
      <c r="D128" s="451"/>
      <c r="E128" s="451"/>
      <c r="F128" s="451"/>
      <c r="G128" s="451"/>
      <c r="H128" s="451"/>
      <c r="I128" s="451"/>
      <c r="J128" s="451"/>
      <c r="K128" s="451"/>
      <c r="L128" s="451"/>
      <c r="M128" s="451"/>
      <c r="N128" s="451">
        <f t="shared" si="16"/>
        <v>0</v>
      </c>
    </row>
    <row r="129" spans="1:14" hidden="1" outlineLevel="2">
      <c r="A129" s="47" t="s">
        <v>780</v>
      </c>
      <c r="B129" s="176"/>
      <c r="C129" s="176"/>
      <c r="D129" s="176"/>
      <c r="E129" s="176"/>
      <c r="F129" s="176"/>
      <c r="G129" s="176">
        <v>32.777999999999999</v>
      </c>
      <c r="H129" s="176"/>
      <c r="I129" s="176"/>
      <c r="J129" s="176"/>
      <c r="K129" s="176"/>
      <c r="L129" s="176"/>
      <c r="M129" s="176"/>
      <c r="N129" s="176">
        <f t="shared" si="16"/>
        <v>32.777999999999999</v>
      </c>
    </row>
    <row r="130" spans="1:14" hidden="1" outlineLevel="2">
      <c r="A130" s="177" t="s">
        <v>83</v>
      </c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>
        <f t="shared" si="16"/>
        <v>0</v>
      </c>
    </row>
    <row r="131" spans="1:14" hidden="1" outlineLevel="2">
      <c r="A131" s="55" t="s">
        <v>781</v>
      </c>
      <c r="B131" s="181"/>
      <c r="C131" s="181"/>
      <c r="D131" s="181"/>
      <c r="E131" s="181"/>
      <c r="F131" s="181"/>
      <c r="G131" s="181">
        <v>4.76</v>
      </c>
      <c r="H131" s="181"/>
      <c r="I131" s="181"/>
      <c r="J131" s="181"/>
      <c r="K131" s="181"/>
      <c r="L131" s="181"/>
      <c r="M131" s="181"/>
      <c r="N131" s="181">
        <f t="shared" si="16"/>
        <v>4.76</v>
      </c>
    </row>
    <row r="132" spans="1:14" hidden="1" outlineLevel="2">
      <c r="A132" s="55" t="s">
        <v>118</v>
      </c>
      <c r="B132" s="181"/>
      <c r="C132" s="181"/>
      <c r="D132" s="181"/>
      <c r="E132" s="181"/>
      <c r="F132" s="181"/>
      <c r="G132" s="181">
        <v>13.86</v>
      </c>
      <c r="H132" s="181"/>
      <c r="I132" s="181"/>
      <c r="J132" s="181"/>
      <c r="K132" s="181"/>
      <c r="L132" s="181"/>
      <c r="M132" s="181"/>
      <c r="N132" s="181">
        <f t="shared" si="16"/>
        <v>13.86</v>
      </c>
    </row>
    <row r="133" spans="1:14" hidden="1" outlineLevel="2">
      <c r="A133" s="55" t="s">
        <v>84</v>
      </c>
      <c r="B133" s="181"/>
      <c r="C133" s="181"/>
      <c r="D133" s="181"/>
      <c r="E133" s="181"/>
      <c r="F133" s="181"/>
      <c r="G133" s="181">
        <v>14.158000000000001</v>
      </c>
      <c r="H133" s="181"/>
      <c r="I133" s="181"/>
      <c r="J133" s="181"/>
      <c r="K133" s="181"/>
      <c r="L133" s="181"/>
      <c r="M133" s="181"/>
      <c r="N133" s="181">
        <f t="shared" si="16"/>
        <v>14.158000000000001</v>
      </c>
    </row>
    <row r="134" spans="1:14" hidden="1" outlineLevel="2">
      <c r="A134" s="263" t="s">
        <v>69</v>
      </c>
      <c r="B134" s="185"/>
      <c r="C134" s="185"/>
      <c r="D134" s="185"/>
      <c r="E134" s="185"/>
      <c r="F134" s="185"/>
      <c r="G134" s="185">
        <v>32.777999999999999</v>
      </c>
      <c r="H134" s="185"/>
      <c r="I134" s="185"/>
      <c r="J134" s="185"/>
      <c r="K134" s="185"/>
      <c r="L134" s="185"/>
      <c r="M134" s="185"/>
      <c r="N134" s="185">
        <f t="shared" si="16"/>
        <v>32.777999999999999</v>
      </c>
    </row>
    <row r="135" spans="1:14" collapsed="1">
      <c r="A135" s="62" t="s">
        <v>112</v>
      </c>
      <c r="B135" s="274"/>
      <c r="C135" s="274"/>
      <c r="D135" s="274"/>
      <c r="E135" s="274"/>
      <c r="F135" s="274"/>
      <c r="G135" s="274"/>
      <c r="H135" s="274"/>
      <c r="I135" s="274"/>
      <c r="J135" s="274"/>
      <c r="K135" s="274"/>
      <c r="L135" s="274"/>
      <c r="M135" s="274"/>
      <c r="N135" s="274">
        <f t="shared" si="16"/>
        <v>0</v>
      </c>
    </row>
    <row r="136" spans="1:14">
      <c r="A136" s="64" t="s">
        <v>71</v>
      </c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>
        <f t="shared" si="16"/>
        <v>0</v>
      </c>
    </row>
    <row r="137" spans="1:14">
      <c r="A137" s="47" t="s">
        <v>113</v>
      </c>
      <c r="B137" s="50"/>
      <c r="C137" s="81">
        <v>415.61099999999999</v>
      </c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>
        <f t="shared" si="16"/>
        <v>415.61099999999999</v>
      </c>
    </row>
    <row r="138" spans="1:14">
      <c r="A138" s="51" t="s">
        <v>83</v>
      </c>
      <c r="B138" s="54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>
        <f t="shared" si="16"/>
        <v>0</v>
      </c>
    </row>
    <row r="139" spans="1:14">
      <c r="A139" s="55" t="s">
        <v>92</v>
      </c>
      <c r="B139" s="57"/>
      <c r="C139" s="85">
        <v>7.4940000000000007</v>
      </c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>
        <f t="shared" si="16"/>
        <v>7.4940000000000007</v>
      </c>
    </row>
    <row r="140" spans="1:14">
      <c r="A140" s="55" t="s">
        <v>114</v>
      </c>
      <c r="B140" s="57"/>
      <c r="C140" s="85">
        <v>240.18100000000001</v>
      </c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>
        <f t="shared" ref="N140:N169" si="17">SUM(B140:M140)</f>
        <v>240.18100000000001</v>
      </c>
    </row>
    <row r="141" spans="1:14">
      <c r="A141" s="55" t="s">
        <v>115</v>
      </c>
      <c r="B141" s="57"/>
      <c r="C141" s="85">
        <v>167.10477799999998</v>
      </c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>
        <f t="shared" si="17"/>
        <v>167.10477799999998</v>
      </c>
    </row>
    <row r="142" spans="1:14">
      <c r="A142" s="58" t="s">
        <v>69</v>
      </c>
      <c r="B142" s="61"/>
      <c r="C142" s="88">
        <v>414.77977799999996</v>
      </c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>
        <f t="shared" si="17"/>
        <v>414.77977799999996</v>
      </c>
    </row>
    <row r="143" spans="1:14">
      <c r="A143" s="62" t="s">
        <v>116</v>
      </c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>
        <f t="shared" si="17"/>
        <v>0</v>
      </c>
    </row>
    <row r="144" spans="1:14">
      <c r="A144" s="64" t="s">
        <v>71</v>
      </c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>
        <f t="shared" si="17"/>
        <v>0</v>
      </c>
    </row>
    <row r="145" spans="1:28">
      <c r="A145" s="47" t="s">
        <v>116</v>
      </c>
      <c r="B145" s="81">
        <f>B151</f>
        <v>257.95</v>
      </c>
      <c r="C145" s="81">
        <f t="shared" ref="C145:M145" si="18">C151</f>
        <v>0</v>
      </c>
      <c r="D145" s="81">
        <f t="shared" si="18"/>
        <v>0</v>
      </c>
      <c r="E145" s="81">
        <f t="shared" si="18"/>
        <v>0</v>
      </c>
      <c r="F145" s="81">
        <f t="shared" si="18"/>
        <v>0</v>
      </c>
      <c r="G145" s="81">
        <f t="shared" si="18"/>
        <v>110.44</v>
      </c>
      <c r="H145" s="81">
        <f t="shared" si="18"/>
        <v>0</v>
      </c>
      <c r="I145" s="81">
        <f t="shared" si="18"/>
        <v>0</v>
      </c>
      <c r="J145" s="81">
        <f t="shared" si="18"/>
        <v>456.68</v>
      </c>
      <c r="K145" s="81">
        <f t="shared" si="18"/>
        <v>0</v>
      </c>
      <c r="L145" s="81">
        <f t="shared" si="18"/>
        <v>0</v>
      </c>
      <c r="M145" s="81">
        <f t="shared" si="18"/>
        <v>0</v>
      </c>
      <c r="N145" s="176">
        <f t="shared" si="17"/>
        <v>825.06999999999994</v>
      </c>
    </row>
    <row r="146" spans="1:28">
      <c r="A146" s="51" t="s">
        <v>83</v>
      </c>
      <c r="B146" s="104"/>
      <c r="C146" s="102"/>
      <c r="D146" s="102"/>
      <c r="E146" s="102"/>
      <c r="F146" s="102"/>
      <c r="G146" s="292"/>
      <c r="H146" s="292"/>
      <c r="I146" s="292"/>
      <c r="J146" s="292">
        <v>0</v>
      </c>
      <c r="K146" s="292"/>
      <c r="L146" s="292"/>
      <c r="M146" s="292"/>
      <c r="N146" s="292">
        <f t="shared" si="17"/>
        <v>0</v>
      </c>
    </row>
    <row r="147" spans="1:28">
      <c r="A147" s="55" t="s">
        <v>117</v>
      </c>
      <c r="B147" s="106">
        <v>0</v>
      </c>
      <c r="C147" s="105"/>
      <c r="D147" s="105"/>
      <c r="E147" s="105"/>
      <c r="F147" s="105"/>
      <c r="G147" s="306">
        <v>0</v>
      </c>
      <c r="H147" s="306"/>
      <c r="I147" s="306"/>
      <c r="J147" s="306">
        <v>0</v>
      </c>
      <c r="K147" s="306"/>
      <c r="L147" s="306"/>
      <c r="M147" s="306"/>
      <c r="N147" s="306">
        <f t="shared" si="17"/>
        <v>0</v>
      </c>
      <c r="P147" s="640">
        <f>B147/B$145</f>
        <v>0</v>
      </c>
      <c r="Q147" s="640" t="e">
        <f t="shared" ref="Q147:AB150" si="19">C147/C$145</f>
        <v>#DIV/0!</v>
      </c>
      <c r="R147" s="640" t="e">
        <f t="shared" si="19"/>
        <v>#DIV/0!</v>
      </c>
      <c r="S147" s="640" t="e">
        <f t="shared" si="19"/>
        <v>#DIV/0!</v>
      </c>
      <c r="T147" s="640" t="e">
        <f t="shared" si="19"/>
        <v>#DIV/0!</v>
      </c>
      <c r="U147" s="640">
        <f t="shared" si="19"/>
        <v>0</v>
      </c>
      <c r="V147" s="640" t="e">
        <f t="shared" si="19"/>
        <v>#DIV/0!</v>
      </c>
      <c r="W147" s="640" t="e">
        <f t="shared" si="19"/>
        <v>#DIV/0!</v>
      </c>
      <c r="X147" s="640">
        <f t="shared" si="19"/>
        <v>0</v>
      </c>
      <c r="Y147" s="640" t="e">
        <f t="shared" si="19"/>
        <v>#DIV/0!</v>
      </c>
      <c r="Z147" s="640" t="e">
        <f t="shared" si="19"/>
        <v>#DIV/0!</v>
      </c>
      <c r="AA147" s="640" t="e">
        <f t="shared" si="19"/>
        <v>#DIV/0!</v>
      </c>
      <c r="AB147" s="640">
        <f t="shared" si="19"/>
        <v>0</v>
      </c>
    </row>
    <row r="148" spans="1:28">
      <c r="A148" s="55" t="s">
        <v>93</v>
      </c>
      <c r="B148" s="106">
        <f>29.98+17.4</f>
        <v>47.379999999999995</v>
      </c>
      <c r="C148" s="105"/>
      <c r="D148" s="105"/>
      <c r="E148" s="105"/>
      <c r="F148" s="105"/>
      <c r="G148" s="306">
        <v>20.434000000000001</v>
      </c>
      <c r="H148" s="306"/>
      <c r="I148" s="306"/>
      <c r="J148" s="306">
        <f>44.27+21.8</f>
        <v>66.070000000000007</v>
      </c>
      <c r="K148" s="306"/>
      <c r="L148" s="306"/>
      <c r="M148" s="306"/>
      <c r="N148" s="306">
        <f t="shared" si="17"/>
        <v>133.88400000000001</v>
      </c>
      <c r="P148" s="640">
        <f t="shared" ref="P148:P150" si="20">B148/B$145</f>
        <v>0.18367900755960456</v>
      </c>
      <c r="Q148" s="640" t="e">
        <f t="shared" si="19"/>
        <v>#DIV/0!</v>
      </c>
      <c r="R148" s="640" t="e">
        <f t="shared" si="19"/>
        <v>#DIV/0!</v>
      </c>
      <c r="S148" s="640" t="e">
        <f t="shared" si="19"/>
        <v>#DIV/0!</v>
      </c>
      <c r="T148" s="640" t="e">
        <f t="shared" si="19"/>
        <v>#DIV/0!</v>
      </c>
      <c r="U148" s="640">
        <f t="shared" si="19"/>
        <v>0.18502354219485695</v>
      </c>
      <c r="V148" s="640" t="e">
        <f t="shared" si="19"/>
        <v>#DIV/0!</v>
      </c>
      <c r="W148" s="640" t="e">
        <f t="shared" si="19"/>
        <v>#DIV/0!</v>
      </c>
      <c r="X148" s="640">
        <f t="shared" si="19"/>
        <v>0.14467460804064117</v>
      </c>
      <c r="Y148" s="640" t="e">
        <f t="shared" si="19"/>
        <v>#DIV/0!</v>
      </c>
      <c r="Z148" s="640" t="e">
        <f t="shared" si="19"/>
        <v>#DIV/0!</v>
      </c>
      <c r="AA148" s="640" t="e">
        <f t="shared" si="19"/>
        <v>#DIV/0!</v>
      </c>
      <c r="AB148" s="640">
        <f t="shared" si="19"/>
        <v>0.16226986801119908</v>
      </c>
    </row>
    <row r="149" spans="1:28">
      <c r="A149" s="55" t="s">
        <v>118</v>
      </c>
      <c r="B149" s="106">
        <v>124.21100000000001</v>
      </c>
      <c r="C149" s="105"/>
      <c r="D149" s="105"/>
      <c r="E149" s="105"/>
      <c r="F149" s="105"/>
      <c r="G149" s="306">
        <v>36.347999999999999</v>
      </c>
      <c r="H149" s="306"/>
      <c r="I149" s="306"/>
      <c r="J149" s="306">
        <v>176.8</v>
      </c>
      <c r="K149" s="306"/>
      <c r="L149" s="306"/>
      <c r="M149" s="306"/>
      <c r="N149" s="306">
        <f t="shared" si="17"/>
        <v>337.35900000000004</v>
      </c>
      <c r="P149" s="640">
        <f t="shared" si="20"/>
        <v>0.48153130451637921</v>
      </c>
      <c r="Q149" s="640" t="e">
        <f t="shared" si="19"/>
        <v>#DIV/0!</v>
      </c>
      <c r="R149" s="640" t="e">
        <f t="shared" si="19"/>
        <v>#DIV/0!</v>
      </c>
      <c r="S149" s="640" t="e">
        <f t="shared" si="19"/>
        <v>#DIV/0!</v>
      </c>
      <c r="T149" s="640" t="e">
        <f t="shared" si="19"/>
        <v>#DIV/0!</v>
      </c>
      <c r="U149" s="640">
        <f t="shared" si="19"/>
        <v>0.32911988409996379</v>
      </c>
      <c r="V149" s="640" t="e">
        <f t="shared" si="19"/>
        <v>#DIV/0!</v>
      </c>
      <c r="W149" s="640" t="e">
        <f t="shared" si="19"/>
        <v>#DIV/0!</v>
      </c>
      <c r="X149" s="640">
        <f t="shared" si="19"/>
        <v>0.38714198125602173</v>
      </c>
      <c r="Y149" s="640" t="e">
        <f t="shared" si="19"/>
        <v>#DIV/0!</v>
      </c>
      <c r="Z149" s="640" t="e">
        <f t="shared" si="19"/>
        <v>#DIV/0!</v>
      </c>
      <c r="AA149" s="640" t="e">
        <f t="shared" si="19"/>
        <v>#DIV/0!</v>
      </c>
      <c r="AB149" s="640">
        <f t="shared" si="19"/>
        <v>0.40888530670124967</v>
      </c>
    </row>
    <row r="150" spans="1:28">
      <c r="A150" s="55" t="s">
        <v>84</v>
      </c>
      <c r="B150" s="106">
        <v>86.361929999999973</v>
      </c>
      <c r="C150" s="105"/>
      <c r="D150" s="105"/>
      <c r="E150" s="105"/>
      <c r="F150" s="105"/>
      <c r="G150" s="306">
        <v>53.658000000000001</v>
      </c>
      <c r="H150" s="306"/>
      <c r="I150" s="306"/>
      <c r="J150" s="306">
        <v>213.80799999999999</v>
      </c>
      <c r="K150" s="306"/>
      <c r="L150" s="306"/>
      <c r="M150" s="306"/>
      <c r="N150" s="306">
        <f t="shared" si="17"/>
        <v>353.82792999999998</v>
      </c>
      <c r="P150" s="640">
        <f t="shared" si="20"/>
        <v>0.33480104671447947</v>
      </c>
      <c r="Q150" s="640" t="e">
        <f t="shared" si="19"/>
        <v>#DIV/0!</v>
      </c>
      <c r="R150" s="640" t="e">
        <f t="shared" si="19"/>
        <v>#DIV/0!</v>
      </c>
      <c r="S150" s="640" t="e">
        <f t="shared" si="19"/>
        <v>#DIV/0!</v>
      </c>
      <c r="T150" s="640" t="e">
        <f t="shared" si="19"/>
        <v>#DIV/0!</v>
      </c>
      <c r="U150" s="640">
        <f t="shared" si="19"/>
        <v>0.48585657370517932</v>
      </c>
      <c r="V150" s="640" t="e">
        <f t="shared" si="19"/>
        <v>#DIV/0!</v>
      </c>
      <c r="W150" s="640" t="e">
        <f t="shared" si="19"/>
        <v>#DIV/0!</v>
      </c>
      <c r="X150" s="640">
        <f t="shared" si="19"/>
        <v>0.46817903126916</v>
      </c>
      <c r="Y150" s="640" t="e">
        <f t="shared" si="19"/>
        <v>#DIV/0!</v>
      </c>
      <c r="Z150" s="640" t="e">
        <f t="shared" si="19"/>
        <v>#DIV/0!</v>
      </c>
      <c r="AA150" s="640" t="e">
        <f t="shared" si="19"/>
        <v>#DIV/0!</v>
      </c>
      <c r="AB150" s="640">
        <f t="shared" si="19"/>
        <v>0.42884595246463936</v>
      </c>
    </row>
    <row r="151" spans="1:28">
      <c r="A151" s="58" t="s">
        <v>69</v>
      </c>
      <c r="B151" s="100">
        <v>257.95</v>
      </c>
      <c r="C151" s="107"/>
      <c r="D151" s="107"/>
      <c r="E151" s="107"/>
      <c r="F151" s="107"/>
      <c r="G151" s="192">
        <v>110.44</v>
      </c>
      <c r="H151" s="192"/>
      <c r="I151" s="192"/>
      <c r="J151" s="192">
        <v>456.68</v>
      </c>
      <c r="K151" s="192"/>
      <c r="L151" s="192"/>
      <c r="M151" s="192"/>
      <c r="N151" s="192">
        <f t="shared" si="17"/>
        <v>825.06999999999994</v>
      </c>
    </row>
    <row r="152" spans="1:28">
      <c r="A152" s="109" t="s">
        <v>123</v>
      </c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>
        <f t="shared" si="17"/>
        <v>0</v>
      </c>
    </row>
    <row r="153" spans="1:28">
      <c r="A153" s="64" t="s">
        <v>71</v>
      </c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>
        <f t="shared" si="17"/>
        <v>0</v>
      </c>
    </row>
    <row r="154" spans="1:28">
      <c r="A154" s="47" t="s">
        <v>124</v>
      </c>
      <c r="B154" s="81">
        <f>B162</f>
        <v>138.167112</v>
      </c>
      <c r="C154" s="81">
        <f t="shared" ref="C154:M154" si="21">C162</f>
        <v>0</v>
      </c>
      <c r="D154" s="81">
        <f t="shared" si="21"/>
        <v>384.24557999999996</v>
      </c>
      <c r="E154" s="81">
        <f t="shared" si="21"/>
        <v>363.226</v>
      </c>
      <c r="F154" s="81">
        <f t="shared" si="21"/>
        <v>0</v>
      </c>
      <c r="G154" s="81">
        <f t="shared" si="21"/>
        <v>0</v>
      </c>
      <c r="H154" s="81">
        <f t="shared" si="21"/>
        <v>0</v>
      </c>
      <c r="I154" s="81">
        <f t="shared" si="21"/>
        <v>167.339</v>
      </c>
      <c r="J154" s="81">
        <f t="shared" si="21"/>
        <v>0</v>
      </c>
      <c r="K154" s="81">
        <f t="shared" si="21"/>
        <v>258.91200000000003</v>
      </c>
      <c r="L154" s="81">
        <f t="shared" si="21"/>
        <v>706.38199999999995</v>
      </c>
      <c r="M154" s="81">
        <f t="shared" si="21"/>
        <v>614.90599999999995</v>
      </c>
      <c r="N154" s="621">
        <f t="shared" si="17"/>
        <v>2633.1776919999998</v>
      </c>
    </row>
    <row r="155" spans="1:28">
      <c r="A155" s="51" t="s">
        <v>83</v>
      </c>
      <c r="B155" s="90"/>
      <c r="C155" s="54"/>
      <c r="D155" s="54"/>
      <c r="E155" s="54"/>
      <c r="F155" s="54"/>
      <c r="G155" s="54"/>
      <c r="H155" s="54"/>
      <c r="I155" s="54"/>
      <c r="J155" s="54"/>
      <c r="K155" s="179">
        <v>0</v>
      </c>
      <c r="L155" s="179"/>
      <c r="M155" s="624">
        <v>0</v>
      </c>
      <c r="N155" s="624">
        <f t="shared" si="17"/>
        <v>0</v>
      </c>
    </row>
    <row r="156" spans="1:28">
      <c r="A156" s="110" t="s">
        <v>259</v>
      </c>
      <c r="B156" s="85"/>
      <c r="C156" s="57"/>
      <c r="D156" s="293">
        <v>20.260000000000002</v>
      </c>
      <c r="E156" s="181">
        <v>0</v>
      </c>
      <c r="F156" s="303"/>
      <c r="G156" s="303"/>
      <c r="H156" s="303"/>
      <c r="I156" s="303"/>
      <c r="J156" s="303"/>
      <c r="K156" s="181"/>
      <c r="L156" s="181"/>
      <c r="M156" s="622"/>
      <c r="N156" s="622">
        <f t="shared" si="17"/>
        <v>20.260000000000002</v>
      </c>
      <c r="P156" s="640">
        <f>B156/B$154</f>
        <v>0</v>
      </c>
      <c r="Q156" s="640" t="e">
        <f t="shared" ref="Q156:AB161" si="22">C156/C$154</f>
        <v>#DIV/0!</v>
      </c>
      <c r="R156" s="640">
        <f t="shared" si="22"/>
        <v>5.2726696296675694E-2</v>
      </c>
      <c r="S156" s="640">
        <f t="shared" si="22"/>
        <v>0</v>
      </c>
      <c r="T156" s="640" t="e">
        <f t="shared" si="22"/>
        <v>#DIV/0!</v>
      </c>
      <c r="U156" s="640" t="e">
        <f t="shared" si="22"/>
        <v>#DIV/0!</v>
      </c>
      <c r="V156" s="640" t="e">
        <f t="shared" si="22"/>
        <v>#DIV/0!</v>
      </c>
      <c r="W156" s="640">
        <f t="shared" si="22"/>
        <v>0</v>
      </c>
      <c r="X156" s="640" t="e">
        <f t="shared" si="22"/>
        <v>#DIV/0!</v>
      </c>
      <c r="Y156" s="640">
        <f t="shared" si="22"/>
        <v>0</v>
      </c>
      <c r="Z156" s="640">
        <f t="shared" si="22"/>
        <v>0</v>
      </c>
      <c r="AA156" s="640">
        <f t="shared" si="22"/>
        <v>0</v>
      </c>
      <c r="AB156" s="640">
        <f t="shared" si="22"/>
        <v>7.6941256420153519E-3</v>
      </c>
    </row>
    <row r="157" spans="1:28">
      <c r="A157" s="110" t="s">
        <v>125</v>
      </c>
      <c r="B157" s="85">
        <f>25.157+6.1</f>
        <v>31.256999999999998</v>
      </c>
      <c r="C157" s="57"/>
      <c r="D157" s="293">
        <v>69.278000000000006</v>
      </c>
      <c r="E157" s="181">
        <v>78.747</v>
      </c>
      <c r="F157" s="303"/>
      <c r="G157" s="303"/>
      <c r="H157" s="303"/>
      <c r="I157" s="495">
        <f>15.67+63.475</f>
        <v>79.144999999999996</v>
      </c>
      <c r="J157" s="495"/>
      <c r="K157" s="181">
        <v>0</v>
      </c>
      <c r="L157" s="622">
        <v>157.42800000000003</v>
      </c>
      <c r="M157" s="622">
        <v>123.66500000000001</v>
      </c>
      <c r="N157" s="622">
        <f t="shared" si="17"/>
        <v>539.52</v>
      </c>
      <c r="P157" s="640">
        <f t="shared" ref="P157:P161" si="23">B157/B$154</f>
        <v>0.22622605008925711</v>
      </c>
      <c r="Q157" s="640" t="e">
        <f t="shared" si="22"/>
        <v>#DIV/0!</v>
      </c>
      <c r="R157" s="640">
        <f t="shared" si="22"/>
        <v>0.18029615330903745</v>
      </c>
      <c r="S157" s="640">
        <f t="shared" si="22"/>
        <v>0.21679890756718959</v>
      </c>
      <c r="T157" s="640" t="e">
        <f t="shared" si="22"/>
        <v>#DIV/0!</v>
      </c>
      <c r="U157" s="640" t="e">
        <f t="shared" si="22"/>
        <v>#DIV/0!</v>
      </c>
      <c r="V157" s="640" t="e">
        <f t="shared" si="22"/>
        <v>#DIV/0!</v>
      </c>
      <c r="W157" s="640">
        <f t="shared" si="22"/>
        <v>0.47296207100556353</v>
      </c>
      <c r="X157" s="640" t="e">
        <f t="shared" si="22"/>
        <v>#DIV/0!</v>
      </c>
      <c r="Y157" s="640">
        <f t="shared" si="22"/>
        <v>0</v>
      </c>
      <c r="Z157" s="640">
        <f t="shared" si="22"/>
        <v>0.222865248548236</v>
      </c>
      <c r="AA157" s="640">
        <f t="shared" si="22"/>
        <v>0.20111203988902371</v>
      </c>
      <c r="AB157" s="640">
        <f t="shared" si="22"/>
        <v>0.20489312272359933</v>
      </c>
    </row>
    <row r="158" spans="1:28">
      <c r="A158" s="55" t="s">
        <v>126</v>
      </c>
      <c r="B158" s="85">
        <v>87.908000000000001</v>
      </c>
      <c r="C158" s="57"/>
      <c r="D158" s="293">
        <v>156.41299999999995</v>
      </c>
      <c r="E158" s="181">
        <v>221.84</v>
      </c>
      <c r="F158" s="303"/>
      <c r="G158" s="303"/>
      <c r="H158" s="303"/>
      <c r="I158" s="495">
        <v>88.194000000000003</v>
      </c>
      <c r="J158" s="495"/>
      <c r="K158" s="181">
        <v>157.69800000000001</v>
      </c>
      <c r="L158" s="622">
        <v>506.37199999999996</v>
      </c>
      <c r="M158" s="622">
        <v>429.84100000000001</v>
      </c>
      <c r="N158" s="622">
        <f t="shared" si="17"/>
        <v>1648.2659999999996</v>
      </c>
      <c r="P158" s="640">
        <f t="shared" si="23"/>
        <v>0.63624402889741227</v>
      </c>
      <c r="Q158" s="640" t="e">
        <f t="shared" si="22"/>
        <v>#DIV/0!</v>
      </c>
      <c r="R158" s="640">
        <f t="shared" si="22"/>
        <v>0.40706518992358992</v>
      </c>
      <c r="S158" s="640">
        <f t="shared" si="22"/>
        <v>0.61074923050662677</v>
      </c>
      <c r="T158" s="640" t="e">
        <f t="shared" si="22"/>
        <v>#DIV/0!</v>
      </c>
      <c r="U158" s="640" t="e">
        <f t="shared" si="22"/>
        <v>#DIV/0!</v>
      </c>
      <c r="V158" s="640" t="e">
        <f t="shared" si="22"/>
        <v>#DIV/0!</v>
      </c>
      <c r="W158" s="640">
        <f t="shared" si="22"/>
        <v>0.52703792899443647</v>
      </c>
      <c r="X158" s="640" t="e">
        <f t="shared" si="22"/>
        <v>#DIV/0!</v>
      </c>
      <c r="Y158" s="640">
        <f t="shared" si="22"/>
        <v>0.60907953281423799</v>
      </c>
      <c r="Z158" s="640">
        <f t="shared" si="22"/>
        <v>0.71685292094079411</v>
      </c>
      <c r="AA158" s="640">
        <f t="shared" si="22"/>
        <v>0.69903529970434508</v>
      </c>
      <c r="AB158" s="640">
        <f t="shared" si="22"/>
        <v>0.62596079444531449</v>
      </c>
    </row>
    <row r="159" spans="1:28">
      <c r="A159" s="55" t="s">
        <v>509</v>
      </c>
      <c r="B159" s="85">
        <f>B168</f>
        <v>9.9678000000000022</v>
      </c>
      <c r="C159" s="85"/>
      <c r="D159" s="85">
        <f t="shared" ref="D159:M159" si="24">D168</f>
        <v>0</v>
      </c>
      <c r="E159" s="85">
        <f t="shared" si="24"/>
        <v>0</v>
      </c>
      <c r="F159" s="85">
        <f t="shared" si="24"/>
        <v>0</v>
      </c>
      <c r="G159" s="85">
        <f t="shared" si="24"/>
        <v>0</v>
      </c>
      <c r="H159" s="85"/>
      <c r="I159" s="85">
        <f t="shared" si="24"/>
        <v>0</v>
      </c>
      <c r="J159" s="85">
        <f t="shared" si="24"/>
        <v>0</v>
      </c>
      <c r="K159" s="181">
        <v>31.17</v>
      </c>
      <c r="L159" s="85">
        <f t="shared" si="24"/>
        <v>0</v>
      </c>
      <c r="M159" s="85">
        <f t="shared" si="24"/>
        <v>0</v>
      </c>
      <c r="N159" s="622">
        <f t="shared" si="17"/>
        <v>41.137800000000006</v>
      </c>
      <c r="P159" s="640">
        <f t="shared" si="23"/>
        <v>7.2143072658274868E-2</v>
      </c>
      <c r="Q159" s="640" t="e">
        <f t="shared" si="22"/>
        <v>#DIV/0!</v>
      </c>
      <c r="R159" s="640">
        <f t="shared" si="22"/>
        <v>0</v>
      </c>
      <c r="S159" s="640">
        <f t="shared" si="22"/>
        <v>0</v>
      </c>
      <c r="T159" s="640" t="e">
        <f t="shared" si="22"/>
        <v>#DIV/0!</v>
      </c>
      <c r="U159" s="640" t="e">
        <f t="shared" si="22"/>
        <v>#DIV/0!</v>
      </c>
      <c r="V159" s="640" t="e">
        <f t="shared" si="22"/>
        <v>#DIV/0!</v>
      </c>
      <c r="W159" s="640">
        <f t="shared" si="22"/>
        <v>0</v>
      </c>
      <c r="X159" s="640" t="e">
        <f t="shared" si="22"/>
        <v>#DIV/0!</v>
      </c>
      <c r="Y159" s="640">
        <f t="shared" si="22"/>
        <v>0.1203883945124212</v>
      </c>
      <c r="Z159" s="640">
        <f t="shared" si="22"/>
        <v>0</v>
      </c>
      <c r="AA159" s="640">
        <f t="shared" si="22"/>
        <v>0</v>
      </c>
      <c r="AB159" s="640">
        <f t="shared" si="22"/>
        <v>1.5622872746105586E-2</v>
      </c>
    </row>
    <row r="160" spans="1:28">
      <c r="A160" s="55" t="s">
        <v>85</v>
      </c>
      <c r="B160" s="85">
        <v>9.0343119999999999</v>
      </c>
      <c r="C160" s="57"/>
      <c r="D160" s="293">
        <f>27.29458+111</f>
        <v>138.29458</v>
      </c>
      <c r="E160" s="181">
        <v>62.638999999999996</v>
      </c>
      <c r="F160" s="303"/>
      <c r="G160" s="303"/>
      <c r="H160" s="303"/>
      <c r="I160" s="303"/>
      <c r="J160" s="303"/>
      <c r="K160" s="181">
        <v>70.044000000000011</v>
      </c>
      <c r="L160" s="622">
        <v>42.582000000000001</v>
      </c>
      <c r="M160" s="622"/>
      <c r="N160" s="622">
        <f t="shared" si="17"/>
        <v>322.59389199999998</v>
      </c>
      <c r="P160" s="640">
        <f t="shared" si="23"/>
        <v>6.5386848355055718E-2</v>
      </c>
      <c r="Q160" s="640" t="e">
        <f t="shared" si="22"/>
        <v>#DIV/0!</v>
      </c>
      <c r="R160" s="640">
        <f t="shared" si="22"/>
        <v>0.3599119604706969</v>
      </c>
      <c r="S160" s="640">
        <f t="shared" si="22"/>
        <v>0.1724518619261837</v>
      </c>
      <c r="T160" s="640" t="e">
        <f t="shared" si="22"/>
        <v>#DIV/0!</v>
      </c>
      <c r="U160" s="640" t="e">
        <f t="shared" si="22"/>
        <v>#DIV/0!</v>
      </c>
      <c r="V160" s="640" t="e">
        <f t="shared" si="22"/>
        <v>#DIV/0!</v>
      </c>
      <c r="W160" s="640">
        <f t="shared" si="22"/>
        <v>0</v>
      </c>
      <c r="X160" s="640" t="e">
        <f t="shared" si="22"/>
        <v>#DIV/0!</v>
      </c>
      <c r="Y160" s="640">
        <f t="shared" si="22"/>
        <v>0.27053207267334073</v>
      </c>
      <c r="Z160" s="640">
        <f t="shared" si="22"/>
        <v>6.028183051096999E-2</v>
      </c>
      <c r="AA160" s="640">
        <f t="shared" si="22"/>
        <v>0</v>
      </c>
      <c r="AB160" s="640">
        <f t="shared" si="22"/>
        <v>0.12251125056242503</v>
      </c>
    </row>
    <row r="161" spans="1:28">
      <c r="A161" s="635" t="s">
        <v>917</v>
      </c>
      <c r="B161" s="85"/>
      <c r="C161" s="57"/>
      <c r="D161" s="293"/>
      <c r="E161" s="181"/>
      <c r="F161" s="303"/>
      <c r="G161" s="303"/>
      <c r="H161" s="303"/>
      <c r="I161" s="303"/>
      <c r="J161" s="303"/>
      <c r="K161" s="181"/>
      <c r="L161" s="622"/>
      <c r="M161" s="622">
        <v>61.399999999999991</v>
      </c>
      <c r="N161" s="622">
        <f t="shared" si="17"/>
        <v>61.399999999999991</v>
      </c>
      <c r="P161" s="640">
        <f t="shared" si="23"/>
        <v>0</v>
      </c>
      <c r="Q161" s="640" t="e">
        <f t="shared" si="22"/>
        <v>#DIV/0!</v>
      </c>
      <c r="R161" s="640">
        <f t="shared" si="22"/>
        <v>0</v>
      </c>
      <c r="S161" s="640">
        <f t="shared" si="22"/>
        <v>0</v>
      </c>
      <c r="T161" s="640" t="e">
        <f t="shared" si="22"/>
        <v>#DIV/0!</v>
      </c>
      <c r="U161" s="640" t="e">
        <f t="shared" si="22"/>
        <v>#DIV/0!</v>
      </c>
      <c r="V161" s="640" t="e">
        <f t="shared" si="22"/>
        <v>#DIV/0!</v>
      </c>
      <c r="W161" s="640">
        <f t="shared" si="22"/>
        <v>0</v>
      </c>
      <c r="X161" s="640" t="e">
        <f t="shared" si="22"/>
        <v>#DIV/0!</v>
      </c>
      <c r="Y161" s="640">
        <f t="shared" si="22"/>
        <v>0</v>
      </c>
      <c r="Z161" s="640">
        <f t="shared" si="22"/>
        <v>0</v>
      </c>
      <c r="AA161" s="640">
        <f t="shared" si="22"/>
        <v>9.9852660406631252E-2</v>
      </c>
      <c r="AB161" s="640">
        <f t="shared" si="22"/>
        <v>2.3317833880540106E-2</v>
      </c>
    </row>
    <row r="162" spans="1:28">
      <c r="A162" s="58" t="s">
        <v>69</v>
      </c>
      <c r="B162" s="88">
        <f>SUM(B156:B161)</f>
        <v>138.167112</v>
      </c>
      <c r="C162" s="88">
        <f t="shared" ref="C162:M162" si="25">SUM(C156:C161)</f>
        <v>0</v>
      </c>
      <c r="D162" s="88">
        <f t="shared" si="25"/>
        <v>384.24557999999996</v>
      </c>
      <c r="E162" s="88">
        <f t="shared" si="25"/>
        <v>363.226</v>
      </c>
      <c r="F162" s="88">
        <f t="shared" si="25"/>
        <v>0</v>
      </c>
      <c r="G162" s="88">
        <f t="shared" si="25"/>
        <v>0</v>
      </c>
      <c r="H162" s="88">
        <f t="shared" si="25"/>
        <v>0</v>
      </c>
      <c r="I162" s="88">
        <f t="shared" si="25"/>
        <v>167.339</v>
      </c>
      <c r="J162" s="88">
        <f t="shared" si="25"/>
        <v>0</v>
      </c>
      <c r="K162" s="88">
        <f t="shared" si="25"/>
        <v>258.91200000000003</v>
      </c>
      <c r="L162" s="88">
        <f t="shared" si="25"/>
        <v>706.38199999999995</v>
      </c>
      <c r="M162" s="88">
        <f t="shared" si="25"/>
        <v>614.90599999999995</v>
      </c>
      <c r="N162" s="623">
        <f t="shared" si="17"/>
        <v>2633.1776919999998</v>
      </c>
    </row>
    <row r="163" spans="1:28" hidden="1" outlineLevel="1">
      <c r="A163" s="109" t="s">
        <v>127</v>
      </c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>
        <f t="shared" si="17"/>
        <v>0</v>
      </c>
    </row>
    <row r="164" spans="1:28" hidden="1" outlineLevel="1">
      <c r="A164" s="64" t="s">
        <v>71</v>
      </c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>
        <f t="shared" si="17"/>
        <v>0</v>
      </c>
    </row>
    <row r="165" spans="1:28" hidden="1" outlineLevel="1">
      <c r="A165" s="47" t="s">
        <v>127</v>
      </c>
      <c r="B165" s="68">
        <v>16.100000000000001</v>
      </c>
      <c r="C165" s="68">
        <v>14.228</v>
      </c>
      <c r="D165" s="68"/>
      <c r="E165" s="68"/>
      <c r="F165" s="68"/>
      <c r="G165" s="68"/>
      <c r="H165" s="502">
        <v>17.8</v>
      </c>
      <c r="I165" s="502">
        <v>15.67</v>
      </c>
      <c r="J165" s="502"/>
      <c r="K165" s="502"/>
      <c r="L165" s="502"/>
      <c r="M165" s="502"/>
      <c r="N165" s="502">
        <f t="shared" si="17"/>
        <v>63.798000000000002</v>
      </c>
    </row>
    <row r="166" spans="1:28" hidden="1" outlineLevel="1">
      <c r="A166" s="51" t="s">
        <v>83</v>
      </c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>
        <f t="shared" si="17"/>
        <v>0</v>
      </c>
    </row>
    <row r="167" spans="1:28" hidden="1" outlineLevel="1">
      <c r="A167" s="110" t="s">
        <v>84</v>
      </c>
      <c r="B167" s="72">
        <v>6.1</v>
      </c>
      <c r="C167" s="72">
        <v>0</v>
      </c>
      <c r="D167" s="72"/>
      <c r="E167" s="72"/>
      <c r="F167" s="72"/>
      <c r="G167" s="72"/>
      <c r="H167" s="468">
        <v>11</v>
      </c>
      <c r="I167" s="468">
        <v>15.67</v>
      </c>
      <c r="J167" s="468"/>
      <c r="K167" s="468"/>
      <c r="L167" s="468"/>
      <c r="M167" s="468"/>
      <c r="N167" s="468">
        <f t="shared" si="17"/>
        <v>32.770000000000003</v>
      </c>
    </row>
    <row r="168" spans="1:28" hidden="1" outlineLevel="1">
      <c r="A168" s="110" t="s">
        <v>128</v>
      </c>
      <c r="B168" s="72">
        <v>9.9678000000000022</v>
      </c>
      <c r="C168" s="72">
        <v>14.220443999999999</v>
      </c>
      <c r="D168" s="72"/>
      <c r="E168" s="72"/>
      <c r="F168" s="72"/>
      <c r="G168" s="72"/>
      <c r="H168" s="468">
        <v>6.8000000000000007</v>
      </c>
      <c r="I168" s="468"/>
      <c r="J168" s="468"/>
      <c r="K168" s="468"/>
      <c r="L168" s="468"/>
      <c r="M168" s="468"/>
      <c r="N168" s="468">
        <f t="shared" si="17"/>
        <v>30.988244000000002</v>
      </c>
    </row>
    <row r="169" spans="1:28" hidden="1" outlineLevel="1">
      <c r="A169" s="58" t="s">
        <v>69</v>
      </c>
      <c r="B169" s="76">
        <v>16.067800000000002</v>
      </c>
      <c r="C169" s="76">
        <v>14.220443999999999</v>
      </c>
      <c r="D169" s="76"/>
      <c r="E169" s="76"/>
      <c r="F169" s="76"/>
      <c r="G169" s="76"/>
      <c r="H169" s="504">
        <v>17.8</v>
      </c>
      <c r="I169" s="504">
        <v>15.67</v>
      </c>
      <c r="J169" s="504"/>
      <c r="K169" s="504"/>
      <c r="L169" s="504"/>
      <c r="M169" s="504"/>
      <c r="N169" s="504">
        <f t="shared" si="17"/>
        <v>63.758244000000005</v>
      </c>
    </row>
    <row r="170" spans="1:28" collapsed="1">
      <c r="A170" s="78" t="s">
        <v>416</v>
      </c>
      <c r="B170" s="78"/>
      <c r="C170" s="78"/>
      <c r="D170" s="78"/>
      <c r="E170" s="372"/>
      <c r="F170" s="78"/>
      <c r="G170" s="78"/>
      <c r="H170" s="78"/>
      <c r="I170" s="78"/>
      <c r="J170" s="372"/>
      <c r="K170" s="372"/>
      <c r="L170" s="372"/>
      <c r="M170" s="372"/>
      <c r="N170" s="372"/>
    </row>
    <row r="171" spans="1:28">
      <c r="A171" s="79" t="s">
        <v>71</v>
      </c>
      <c r="B171" s="79"/>
      <c r="C171" s="79"/>
      <c r="D171" s="79"/>
      <c r="E171" s="529"/>
      <c r="F171" s="79"/>
      <c r="G171" s="79"/>
      <c r="H171" s="79"/>
      <c r="I171" s="79"/>
      <c r="J171" s="529"/>
      <c r="K171" s="529"/>
      <c r="L171" s="529"/>
      <c r="M171" s="529"/>
      <c r="N171" s="529"/>
    </row>
    <row r="172" spans="1:28">
      <c r="A172" s="80" t="s">
        <v>416</v>
      </c>
      <c r="B172" s="68">
        <f>B179</f>
        <v>741.15468200000009</v>
      </c>
      <c r="C172" s="68">
        <f t="shared" ref="C172:M172" si="26">C179</f>
        <v>639.51245999999992</v>
      </c>
      <c r="D172" s="68">
        <f t="shared" si="26"/>
        <v>0</v>
      </c>
      <c r="E172" s="68">
        <f t="shared" si="26"/>
        <v>0</v>
      </c>
      <c r="F172" s="68">
        <f t="shared" si="26"/>
        <v>0</v>
      </c>
      <c r="G172" s="68">
        <f t="shared" si="26"/>
        <v>0</v>
      </c>
      <c r="H172" s="68">
        <f t="shared" si="26"/>
        <v>365.98699999999997</v>
      </c>
      <c r="I172" s="68">
        <f t="shared" si="26"/>
        <v>0</v>
      </c>
      <c r="J172" s="68">
        <f t="shared" si="26"/>
        <v>0</v>
      </c>
      <c r="K172" s="68">
        <f t="shared" si="26"/>
        <v>0</v>
      </c>
      <c r="L172" s="68">
        <f t="shared" si="26"/>
        <v>0</v>
      </c>
      <c r="M172" s="68">
        <f t="shared" si="26"/>
        <v>0</v>
      </c>
      <c r="N172" s="502">
        <f t="shared" ref="N172:N195" si="27">SUM(B172:M172)</f>
        <v>1746.6541419999999</v>
      </c>
    </row>
    <row r="173" spans="1:28">
      <c r="A173" s="82" t="s">
        <v>83</v>
      </c>
      <c r="B173" s="71"/>
      <c r="C173" s="71"/>
      <c r="D173" s="71"/>
      <c r="E173" s="71"/>
      <c r="F173" s="71"/>
      <c r="G173" s="71"/>
      <c r="H173" s="503"/>
      <c r="I173" s="503"/>
      <c r="J173" s="503"/>
      <c r="K173" s="503"/>
      <c r="L173" s="503"/>
      <c r="M173" s="503"/>
      <c r="N173" s="503">
        <f t="shared" si="27"/>
        <v>0</v>
      </c>
    </row>
    <row r="174" spans="1:28">
      <c r="A174" s="111" t="s">
        <v>125</v>
      </c>
      <c r="B174" s="72">
        <v>92.478999999999999</v>
      </c>
      <c r="C174" s="72">
        <v>119.595</v>
      </c>
      <c r="D174" s="72"/>
      <c r="E174" s="72"/>
      <c r="F174" s="72"/>
      <c r="G174" s="72"/>
      <c r="H174" s="468">
        <f>41.717+11</f>
        <v>52.716999999999999</v>
      </c>
      <c r="I174" s="468"/>
      <c r="J174" s="468"/>
      <c r="K174" s="468"/>
      <c r="L174" s="468"/>
      <c r="M174" s="468"/>
      <c r="N174" s="468">
        <f t="shared" si="27"/>
        <v>264.791</v>
      </c>
      <c r="P174" s="640">
        <f>B174/B$172</f>
        <v>0.12477692207306326</v>
      </c>
      <c r="Q174" s="640">
        <f t="shared" ref="Q174:AB178" si="28">C174/C$172</f>
        <v>0.18700964794337238</v>
      </c>
      <c r="R174" s="640" t="e">
        <f t="shared" si="28"/>
        <v>#DIV/0!</v>
      </c>
      <c r="S174" s="640" t="e">
        <f t="shared" si="28"/>
        <v>#DIV/0!</v>
      </c>
      <c r="T174" s="640" t="e">
        <f t="shared" si="28"/>
        <v>#DIV/0!</v>
      </c>
      <c r="U174" s="640" t="e">
        <f t="shared" si="28"/>
        <v>#DIV/0!</v>
      </c>
      <c r="V174" s="640">
        <f t="shared" si="28"/>
        <v>0.14404063532311259</v>
      </c>
      <c r="W174" s="640" t="e">
        <f t="shared" si="28"/>
        <v>#DIV/0!</v>
      </c>
      <c r="X174" s="640" t="e">
        <f t="shared" si="28"/>
        <v>#DIV/0!</v>
      </c>
      <c r="Y174" s="640" t="e">
        <f t="shared" si="28"/>
        <v>#DIV/0!</v>
      </c>
      <c r="Z174" s="640" t="e">
        <f t="shared" si="28"/>
        <v>#DIV/0!</v>
      </c>
      <c r="AA174" s="640" t="e">
        <f t="shared" si="28"/>
        <v>#DIV/0!</v>
      </c>
      <c r="AB174" s="640">
        <f t="shared" si="28"/>
        <v>0.15159898782068099</v>
      </c>
    </row>
    <row r="175" spans="1:28">
      <c r="A175" s="86" t="s">
        <v>259</v>
      </c>
      <c r="B175" s="72">
        <v>57.6</v>
      </c>
      <c r="C175" s="72">
        <v>0</v>
      </c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>
        <f t="shared" si="27"/>
        <v>57.6</v>
      </c>
      <c r="P175" s="640">
        <f t="shared" ref="P175:P178" si="29">B175/B$172</f>
        <v>7.771657037174326E-2</v>
      </c>
      <c r="Q175" s="640">
        <f t="shared" si="28"/>
        <v>0</v>
      </c>
      <c r="R175" s="640" t="e">
        <f t="shared" si="28"/>
        <v>#DIV/0!</v>
      </c>
      <c r="S175" s="640" t="e">
        <f t="shared" si="28"/>
        <v>#DIV/0!</v>
      </c>
      <c r="T175" s="640" t="e">
        <f t="shared" si="28"/>
        <v>#DIV/0!</v>
      </c>
      <c r="U175" s="640" t="e">
        <f t="shared" si="28"/>
        <v>#DIV/0!</v>
      </c>
      <c r="V175" s="640">
        <f t="shared" si="28"/>
        <v>0</v>
      </c>
      <c r="W175" s="640" t="e">
        <f t="shared" si="28"/>
        <v>#DIV/0!</v>
      </c>
      <c r="X175" s="640" t="e">
        <f t="shared" si="28"/>
        <v>#DIV/0!</v>
      </c>
      <c r="Y175" s="640" t="e">
        <f t="shared" si="28"/>
        <v>#DIV/0!</v>
      </c>
      <c r="Z175" s="640" t="e">
        <f t="shared" si="28"/>
        <v>#DIV/0!</v>
      </c>
      <c r="AA175" s="640" t="e">
        <f t="shared" si="28"/>
        <v>#DIV/0!</v>
      </c>
      <c r="AB175" s="640">
        <f t="shared" si="28"/>
        <v>3.2977335704277057E-2</v>
      </c>
    </row>
    <row r="176" spans="1:28">
      <c r="A176" s="86" t="s">
        <v>417</v>
      </c>
      <c r="B176" s="72">
        <v>442.65899999999999</v>
      </c>
      <c r="C176" s="72">
        <v>427.71999999999997</v>
      </c>
      <c r="D176" s="72"/>
      <c r="E176" s="72"/>
      <c r="F176" s="72"/>
      <c r="G176" s="72"/>
      <c r="H176" s="468">
        <v>286.34999999999997</v>
      </c>
      <c r="I176" s="468"/>
      <c r="J176" s="468"/>
      <c r="K176" s="468"/>
      <c r="L176" s="468"/>
      <c r="M176" s="468"/>
      <c r="N176" s="468">
        <f t="shared" si="27"/>
        <v>1156.7289999999998</v>
      </c>
      <c r="P176" s="640">
        <f t="shared" si="29"/>
        <v>0.59725589104488708</v>
      </c>
      <c r="Q176" s="640">
        <f t="shared" si="28"/>
        <v>0.6688219960561832</v>
      </c>
      <c r="R176" s="640" t="e">
        <f t="shared" si="28"/>
        <v>#DIV/0!</v>
      </c>
      <c r="S176" s="640" t="e">
        <f t="shared" si="28"/>
        <v>#DIV/0!</v>
      </c>
      <c r="T176" s="640" t="e">
        <f t="shared" si="28"/>
        <v>#DIV/0!</v>
      </c>
      <c r="U176" s="640" t="e">
        <f t="shared" si="28"/>
        <v>#DIV/0!</v>
      </c>
      <c r="V176" s="640">
        <f t="shared" si="28"/>
        <v>0.78240483951615769</v>
      </c>
      <c r="W176" s="640" t="e">
        <f t="shared" si="28"/>
        <v>#DIV/0!</v>
      </c>
      <c r="X176" s="640" t="e">
        <f t="shared" si="28"/>
        <v>#DIV/0!</v>
      </c>
      <c r="Y176" s="640" t="e">
        <f t="shared" si="28"/>
        <v>#DIV/0!</v>
      </c>
      <c r="Z176" s="640" t="e">
        <f t="shared" si="28"/>
        <v>#DIV/0!</v>
      </c>
      <c r="AA176" s="640" t="e">
        <f t="shared" si="28"/>
        <v>#DIV/0!</v>
      </c>
      <c r="AB176" s="640">
        <f t="shared" si="28"/>
        <v>0.66225417624778971</v>
      </c>
    </row>
    <row r="177" spans="1:28">
      <c r="A177" s="86" t="s">
        <v>418</v>
      </c>
      <c r="B177" s="72">
        <v>148.41668200000001</v>
      </c>
      <c r="C177" s="72">
        <v>77.977460000000008</v>
      </c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>
        <f t="shared" si="27"/>
        <v>226.39414200000002</v>
      </c>
      <c r="P177" s="640">
        <f t="shared" si="29"/>
        <v>0.20025061651030626</v>
      </c>
      <c r="Q177" s="640">
        <f t="shared" si="28"/>
        <v>0.12193266726968857</v>
      </c>
      <c r="R177" s="640" t="e">
        <f t="shared" si="28"/>
        <v>#DIV/0!</v>
      </c>
      <c r="S177" s="640" t="e">
        <f t="shared" si="28"/>
        <v>#DIV/0!</v>
      </c>
      <c r="T177" s="640" t="e">
        <f t="shared" si="28"/>
        <v>#DIV/0!</v>
      </c>
      <c r="U177" s="640" t="e">
        <f t="shared" si="28"/>
        <v>#DIV/0!</v>
      </c>
      <c r="V177" s="640">
        <f t="shared" si="28"/>
        <v>0</v>
      </c>
      <c r="W177" s="640" t="e">
        <f t="shared" si="28"/>
        <v>#DIV/0!</v>
      </c>
      <c r="X177" s="640" t="e">
        <f t="shared" si="28"/>
        <v>#DIV/0!</v>
      </c>
      <c r="Y177" s="640" t="e">
        <f t="shared" si="28"/>
        <v>#DIV/0!</v>
      </c>
      <c r="Z177" s="640" t="e">
        <f t="shared" si="28"/>
        <v>#DIV/0!</v>
      </c>
      <c r="AA177" s="640" t="e">
        <f t="shared" si="28"/>
        <v>#DIV/0!</v>
      </c>
      <c r="AB177" s="640">
        <f t="shared" si="28"/>
        <v>0.12961589621902378</v>
      </c>
    </row>
    <row r="178" spans="1:28">
      <c r="A178" s="86" t="s">
        <v>853</v>
      </c>
      <c r="B178" s="72"/>
      <c r="C178" s="72">
        <v>14.22</v>
      </c>
      <c r="D178" s="72"/>
      <c r="E178" s="72"/>
      <c r="F178" s="72"/>
      <c r="G178" s="72"/>
      <c r="H178" s="72">
        <f>20.12+6.8</f>
        <v>26.92</v>
      </c>
      <c r="I178" s="72"/>
      <c r="J178" s="72"/>
      <c r="K178" s="72"/>
      <c r="L178" s="72"/>
      <c r="M178" s="72"/>
      <c r="N178" s="72">
        <f t="shared" si="27"/>
        <v>41.14</v>
      </c>
      <c r="P178" s="640">
        <f t="shared" si="29"/>
        <v>0</v>
      </c>
      <c r="Q178" s="640">
        <f t="shared" si="28"/>
        <v>2.2235688730755931E-2</v>
      </c>
      <c r="R178" s="640" t="e">
        <f t="shared" si="28"/>
        <v>#DIV/0!</v>
      </c>
      <c r="S178" s="640" t="e">
        <f t="shared" si="28"/>
        <v>#DIV/0!</v>
      </c>
      <c r="T178" s="640" t="e">
        <f t="shared" si="28"/>
        <v>#DIV/0!</v>
      </c>
      <c r="U178" s="640" t="e">
        <f t="shared" si="28"/>
        <v>#DIV/0!</v>
      </c>
      <c r="V178" s="640">
        <f t="shared" si="28"/>
        <v>7.3554525160729758E-2</v>
      </c>
      <c r="W178" s="640" t="e">
        <f t="shared" si="28"/>
        <v>#DIV/0!</v>
      </c>
      <c r="X178" s="640" t="e">
        <f t="shared" si="28"/>
        <v>#DIV/0!</v>
      </c>
      <c r="Y178" s="640" t="e">
        <f t="shared" si="28"/>
        <v>#DIV/0!</v>
      </c>
      <c r="Z178" s="640" t="e">
        <f t="shared" si="28"/>
        <v>#DIV/0!</v>
      </c>
      <c r="AA178" s="640" t="e">
        <f t="shared" si="28"/>
        <v>#DIV/0!</v>
      </c>
      <c r="AB178" s="640">
        <f t="shared" si="28"/>
        <v>2.3553604008228438E-2</v>
      </c>
    </row>
    <row r="179" spans="1:28">
      <c r="A179" s="87" t="s">
        <v>69</v>
      </c>
      <c r="B179" s="76">
        <f>SUM(B174:B178)</f>
        <v>741.15468200000009</v>
      </c>
      <c r="C179" s="76">
        <f t="shared" ref="C179:M179" si="30">SUM(C174:C178)</f>
        <v>639.51245999999992</v>
      </c>
      <c r="D179" s="76">
        <f t="shared" si="30"/>
        <v>0</v>
      </c>
      <c r="E179" s="76">
        <f t="shared" si="30"/>
        <v>0</v>
      </c>
      <c r="F179" s="76">
        <f t="shared" si="30"/>
        <v>0</v>
      </c>
      <c r="G179" s="76">
        <f t="shared" si="30"/>
        <v>0</v>
      </c>
      <c r="H179" s="76">
        <f t="shared" si="30"/>
        <v>365.98699999999997</v>
      </c>
      <c r="I179" s="76">
        <f t="shared" si="30"/>
        <v>0</v>
      </c>
      <c r="J179" s="76">
        <f t="shared" si="30"/>
        <v>0</v>
      </c>
      <c r="K179" s="76">
        <f t="shared" si="30"/>
        <v>0</v>
      </c>
      <c r="L179" s="76">
        <f t="shared" si="30"/>
        <v>0</v>
      </c>
      <c r="M179" s="76">
        <f t="shared" si="30"/>
        <v>0</v>
      </c>
      <c r="N179" s="76">
        <f t="shared" si="27"/>
        <v>1746.6541419999999</v>
      </c>
    </row>
    <row r="180" spans="1:28" hidden="1" outlineLevel="1">
      <c r="A180" s="173" t="s">
        <v>782</v>
      </c>
      <c r="B180" s="274"/>
      <c r="C180" s="274"/>
      <c r="D180" s="274"/>
      <c r="E180" s="274"/>
      <c r="F180" s="274"/>
      <c r="G180" s="274"/>
      <c r="H180" s="274"/>
      <c r="I180" s="274"/>
      <c r="J180" s="274"/>
      <c r="K180" s="274"/>
      <c r="L180" s="274"/>
      <c r="M180" s="274"/>
      <c r="N180" s="274">
        <f t="shared" si="27"/>
        <v>0</v>
      </c>
    </row>
    <row r="181" spans="1:28" hidden="1" outlineLevel="1">
      <c r="A181" s="174" t="s">
        <v>71</v>
      </c>
      <c r="B181" s="297"/>
      <c r="C181" s="297"/>
      <c r="D181" s="297"/>
      <c r="E181" s="297"/>
      <c r="F181" s="297"/>
      <c r="G181" s="297"/>
      <c r="H181" s="297"/>
      <c r="I181" s="297"/>
      <c r="J181" s="297"/>
      <c r="K181" s="297"/>
      <c r="L181" s="297"/>
      <c r="M181" s="297"/>
      <c r="N181" s="297">
        <f t="shared" si="27"/>
        <v>0</v>
      </c>
    </row>
    <row r="182" spans="1:28" hidden="1" outlineLevel="1">
      <c r="A182" s="47" t="s">
        <v>783</v>
      </c>
      <c r="B182" s="176"/>
      <c r="C182" s="176"/>
      <c r="D182" s="176"/>
      <c r="E182" s="176"/>
      <c r="F182" s="176"/>
      <c r="G182" s="176">
        <v>32.815000000000005</v>
      </c>
      <c r="H182" s="176"/>
      <c r="I182" s="176"/>
      <c r="J182" s="176"/>
      <c r="K182" s="176"/>
      <c r="L182" s="176"/>
      <c r="M182" s="176"/>
      <c r="N182" s="176">
        <f t="shared" si="27"/>
        <v>32.815000000000005</v>
      </c>
    </row>
    <row r="183" spans="1:28" hidden="1" outlineLevel="1">
      <c r="A183" s="177" t="s">
        <v>83</v>
      </c>
      <c r="B183" s="298"/>
      <c r="C183" s="298"/>
      <c r="D183" s="298"/>
      <c r="E183" s="298"/>
      <c r="F183" s="298"/>
      <c r="G183" s="298"/>
      <c r="H183" s="298"/>
      <c r="I183" s="298"/>
      <c r="J183" s="298"/>
      <c r="K183" s="298"/>
      <c r="L183" s="298"/>
      <c r="M183" s="298"/>
      <c r="N183" s="298">
        <f t="shared" si="27"/>
        <v>0</v>
      </c>
    </row>
    <row r="184" spans="1:28" hidden="1" outlineLevel="1">
      <c r="A184" s="55" t="s">
        <v>84</v>
      </c>
      <c r="B184" s="181"/>
      <c r="C184" s="181"/>
      <c r="D184" s="181"/>
      <c r="E184" s="181"/>
      <c r="F184" s="181"/>
      <c r="G184" s="181">
        <v>14.935</v>
      </c>
      <c r="H184" s="181"/>
      <c r="I184" s="181"/>
      <c r="J184" s="181"/>
      <c r="K184" s="181"/>
      <c r="L184" s="181"/>
      <c r="M184" s="181"/>
      <c r="N184" s="181">
        <f t="shared" si="27"/>
        <v>14.935</v>
      </c>
    </row>
    <row r="185" spans="1:28" hidden="1" outlineLevel="1">
      <c r="A185" s="265" t="s">
        <v>784</v>
      </c>
      <c r="B185" s="181"/>
      <c r="C185" s="181"/>
      <c r="D185" s="181"/>
      <c r="E185" s="181"/>
      <c r="F185" s="181"/>
      <c r="G185" s="181">
        <v>17.880000000000003</v>
      </c>
      <c r="H185" s="181"/>
      <c r="I185" s="181"/>
      <c r="J185" s="181"/>
      <c r="K185" s="181"/>
      <c r="L185" s="181"/>
      <c r="M185" s="181"/>
      <c r="N185" s="181">
        <f t="shared" si="27"/>
        <v>17.880000000000003</v>
      </c>
    </row>
    <row r="186" spans="1:28" hidden="1" outlineLevel="1">
      <c r="A186" s="263" t="s">
        <v>69</v>
      </c>
      <c r="B186" s="192"/>
      <c r="C186" s="192"/>
      <c r="D186" s="192"/>
      <c r="E186" s="192"/>
      <c r="F186" s="192"/>
      <c r="G186" s="192">
        <v>32.815000000000005</v>
      </c>
      <c r="H186" s="192"/>
      <c r="I186" s="192"/>
      <c r="J186" s="192"/>
      <c r="K186" s="192"/>
      <c r="L186" s="192"/>
      <c r="M186" s="192"/>
      <c r="N186" s="192">
        <f t="shared" si="27"/>
        <v>32.815000000000005</v>
      </c>
    </row>
    <row r="187" spans="1:28" collapsed="1">
      <c r="A187" s="64" t="s">
        <v>71</v>
      </c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>
        <f t="shared" si="27"/>
        <v>0</v>
      </c>
    </row>
    <row r="188" spans="1:28">
      <c r="A188" s="47" t="s">
        <v>131</v>
      </c>
      <c r="B188" s="67"/>
      <c r="C188" s="67"/>
      <c r="D188" s="176">
        <f>D195</f>
        <v>538.01998000000003</v>
      </c>
      <c r="E188" s="176"/>
      <c r="F188" s="176">
        <v>584.32799999999997</v>
      </c>
      <c r="G188" s="176">
        <f>231.319+32.82</f>
        <v>264.13900000000001</v>
      </c>
      <c r="H188" s="176"/>
      <c r="I188" s="176"/>
      <c r="J188" s="176"/>
      <c r="K188" s="176"/>
      <c r="L188" s="176"/>
      <c r="M188" s="176"/>
      <c r="N188" s="176">
        <f t="shared" si="27"/>
        <v>1386.4869800000001</v>
      </c>
    </row>
    <row r="189" spans="1:28">
      <c r="A189" s="51" t="s">
        <v>83</v>
      </c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>
        <f t="shared" si="27"/>
        <v>0</v>
      </c>
    </row>
    <row r="190" spans="1:28">
      <c r="A190" s="55" t="s">
        <v>752</v>
      </c>
      <c r="B190" s="55"/>
      <c r="C190" s="55"/>
      <c r="D190" s="55"/>
      <c r="E190" s="55"/>
      <c r="F190" s="181">
        <v>22.13</v>
      </c>
      <c r="G190" s="181">
        <v>17.88</v>
      </c>
      <c r="H190" s="181"/>
      <c r="I190" s="181"/>
      <c r="J190" s="181"/>
      <c r="K190" s="181"/>
      <c r="L190" s="181"/>
      <c r="M190" s="181"/>
      <c r="N190" s="181">
        <f t="shared" si="27"/>
        <v>40.01</v>
      </c>
      <c r="P190" s="640" t="e">
        <f>B190/B$188</f>
        <v>#DIV/0!</v>
      </c>
      <c r="Q190" s="640" t="e">
        <f t="shared" ref="Q190:AB194" si="31">C190/C$188</f>
        <v>#DIV/0!</v>
      </c>
      <c r="R190" s="640">
        <f t="shared" si="31"/>
        <v>0</v>
      </c>
      <c r="S190" s="640" t="e">
        <f t="shared" si="31"/>
        <v>#DIV/0!</v>
      </c>
      <c r="T190" s="640">
        <f t="shared" si="31"/>
        <v>3.7872564723922184E-2</v>
      </c>
      <c r="U190" s="640">
        <f t="shared" si="31"/>
        <v>6.7691632057363726E-2</v>
      </c>
      <c r="V190" s="640" t="e">
        <f t="shared" si="31"/>
        <v>#DIV/0!</v>
      </c>
      <c r="W190" s="640" t="e">
        <f t="shared" si="31"/>
        <v>#DIV/0!</v>
      </c>
      <c r="X190" s="640" t="e">
        <f t="shared" si="31"/>
        <v>#DIV/0!</v>
      </c>
      <c r="Y190" s="640" t="e">
        <f t="shared" si="31"/>
        <v>#DIV/0!</v>
      </c>
      <c r="Z190" s="640" t="e">
        <f t="shared" si="31"/>
        <v>#DIV/0!</v>
      </c>
      <c r="AA190" s="640" t="e">
        <f t="shared" si="31"/>
        <v>#DIV/0!</v>
      </c>
      <c r="AB190" s="640">
        <f t="shared" si="31"/>
        <v>2.8857104738192346E-2</v>
      </c>
    </row>
    <row r="191" spans="1:28">
      <c r="A191" s="55" t="s">
        <v>357</v>
      </c>
      <c r="B191" s="73"/>
      <c r="C191" s="73"/>
      <c r="D191" s="181"/>
      <c r="E191" s="181"/>
      <c r="F191" s="181"/>
      <c r="G191" s="181">
        <v>14.94</v>
      </c>
      <c r="H191" s="181"/>
      <c r="I191" s="181"/>
      <c r="J191" s="181"/>
      <c r="K191" s="181"/>
      <c r="L191" s="181"/>
      <c r="M191" s="181"/>
      <c r="N191" s="181">
        <f t="shared" si="27"/>
        <v>14.94</v>
      </c>
      <c r="P191" s="640" t="e">
        <f t="shared" ref="P191:P194" si="32">B191/B$188</f>
        <v>#DIV/0!</v>
      </c>
      <c r="Q191" s="640" t="e">
        <f t="shared" si="31"/>
        <v>#DIV/0!</v>
      </c>
      <c r="R191" s="640">
        <f t="shared" si="31"/>
        <v>0</v>
      </c>
      <c r="S191" s="640" t="e">
        <f t="shared" si="31"/>
        <v>#DIV/0!</v>
      </c>
      <c r="T191" s="640">
        <f t="shared" si="31"/>
        <v>0</v>
      </c>
      <c r="U191" s="640">
        <f t="shared" si="31"/>
        <v>5.6561128799609291E-2</v>
      </c>
      <c r="V191" s="640" t="e">
        <f t="shared" si="31"/>
        <v>#DIV/0!</v>
      </c>
      <c r="W191" s="640" t="e">
        <f t="shared" si="31"/>
        <v>#DIV/0!</v>
      </c>
      <c r="X191" s="640" t="e">
        <f t="shared" si="31"/>
        <v>#DIV/0!</v>
      </c>
      <c r="Y191" s="640" t="e">
        <f t="shared" si="31"/>
        <v>#DIV/0!</v>
      </c>
      <c r="Z191" s="640" t="e">
        <f t="shared" si="31"/>
        <v>#DIV/0!</v>
      </c>
      <c r="AA191" s="640" t="e">
        <f t="shared" si="31"/>
        <v>#DIV/0!</v>
      </c>
      <c r="AB191" s="640">
        <f t="shared" si="31"/>
        <v>1.0775434761024584E-2</v>
      </c>
    </row>
    <row r="192" spans="1:28">
      <c r="A192" s="55" t="s">
        <v>132</v>
      </c>
      <c r="B192" s="73"/>
      <c r="C192" s="73"/>
      <c r="D192" s="181">
        <v>21.179000000000002</v>
      </c>
      <c r="E192" s="181"/>
      <c r="F192" s="181"/>
      <c r="G192" s="181">
        <v>6.1720000000000006</v>
      </c>
      <c r="H192" s="181"/>
      <c r="I192" s="181"/>
      <c r="J192" s="181"/>
      <c r="K192" s="181"/>
      <c r="L192" s="181"/>
      <c r="M192" s="181"/>
      <c r="N192" s="181">
        <f t="shared" si="27"/>
        <v>27.351000000000003</v>
      </c>
      <c r="P192" s="640" t="e">
        <f t="shared" si="32"/>
        <v>#DIV/0!</v>
      </c>
      <c r="Q192" s="640" t="e">
        <f t="shared" si="31"/>
        <v>#DIV/0!</v>
      </c>
      <c r="R192" s="640">
        <f t="shared" si="31"/>
        <v>3.9364709095004245E-2</v>
      </c>
      <c r="S192" s="640" t="e">
        <f t="shared" si="31"/>
        <v>#DIV/0!</v>
      </c>
      <c r="T192" s="640">
        <f t="shared" si="31"/>
        <v>0</v>
      </c>
      <c r="U192" s="640">
        <f t="shared" si="31"/>
        <v>2.3366485070360682E-2</v>
      </c>
      <c r="V192" s="640" t="e">
        <f t="shared" si="31"/>
        <v>#DIV/0!</v>
      </c>
      <c r="W192" s="640" t="e">
        <f t="shared" si="31"/>
        <v>#DIV/0!</v>
      </c>
      <c r="X192" s="640" t="e">
        <f t="shared" si="31"/>
        <v>#DIV/0!</v>
      </c>
      <c r="Y192" s="640" t="e">
        <f t="shared" si="31"/>
        <v>#DIV/0!</v>
      </c>
      <c r="Z192" s="640" t="e">
        <f t="shared" si="31"/>
        <v>#DIV/0!</v>
      </c>
      <c r="AA192" s="640" t="e">
        <f t="shared" si="31"/>
        <v>#DIV/0!</v>
      </c>
      <c r="AB192" s="640">
        <f t="shared" si="31"/>
        <v>1.9726835083586577E-2</v>
      </c>
    </row>
    <row r="193" spans="1:28">
      <c r="A193" s="55" t="s">
        <v>133</v>
      </c>
      <c r="B193" s="73"/>
      <c r="C193" s="73"/>
      <c r="D193" s="181">
        <v>230.179</v>
      </c>
      <c r="E193" s="181"/>
      <c r="F193" s="181">
        <v>250.65199999999999</v>
      </c>
      <c r="G193" s="181">
        <v>82.051999999999992</v>
      </c>
      <c r="H193" s="181"/>
      <c r="I193" s="181"/>
      <c r="J193" s="181"/>
      <c r="K193" s="181"/>
      <c r="L193" s="181"/>
      <c r="M193" s="181"/>
      <c r="N193" s="181">
        <f t="shared" si="27"/>
        <v>562.88300000000004</v>
      </c>
      <c r="P193" s="640" t="e">
        <f t="shared" si="32"/>
        <v>#DIV/0!</v>
      </c>
      <c r="Q193" s="640" t="e">
        <f t="shared" si="31"/>
        <v>#DIV/0!</v>
      </c>
      <c r="R193" s="640">
        <f t="shared" si="31"/>
        <v>0.42782611902256862</v>
      </c>
      <c r="S193" s="640" t="e">
        <f t="shared" si="31"/>
        <v>#DIV/0!</v>
      </c>
      <c r="T193" s="640">
        <f t="shared" si="31"/>
        <v>0.42895770868416366</v>
      </c>
      <c r="U193" s="640">
        <f t="shared" si="31"/>
        <v>0.31063947391335617</v>
      </c>
      <c r="V193" s="640" t="e">
        <f t="shared" si="31"/>
        <v>#DIV/0!</v>
      </c>
      <c r="W193" s="640" t="e">
        <f t="shared" si="31"/>
        <v>#DIV/0!</v>
      </c>
      <c r="X193" s="640" t="e">
        <f t="shared" si="31"/>
        <v>#DIV/0!</v>
      </c>
      <c r="Y193" s="640" t="e">
        <f t="shared" si="31"/>
        <v>#DIV/0!</v>
      </c>
      <c r="Z193" s="640" t="e">
        <f t="shared" si="31"/>
        <v>#DIV/0!</v>
      </c>
      <c r="AA193" s="640" t="e">
        <f t="shared" si="31"/>
        <v>#DIV/0!</v>
      </c>
      <c r="AB193" s="640">
        <f t="shared" si="31"/>
        <v>0.40597784769677386</v>
      </c>
    </row>
    <row r="194" spans="1:28">
      <c r="A194" s="55" t="s">
        <v>134</v>
      </c>
      <c r="B194" s="73"/>
      <c r="C194" s="73"/>
      <c r="D194" s="181">
        <v>286.66198000000003</v>
      </c>
      <c r="E194" s="181"/>
      <c r="F194" s="181">
        <v>311.54599999999994</v>
      </c>
      <c r="G194" s="181">
        <v>143.095</v>
      </c>
      <c r="H194" s="181"/>
      <c r="I194" s="181"/>
      <c r="J194" s="181"/>
      <c r="K194" s="181"/>
      <c r="L194" s="181"/>
      <c r="M194" s="181"/>
      <c r="N194" s="181">
        <f t="shared" si="27"/>
        <v>741.30297999999993</v>
      </c>
      <c r="P194" s="640" t="e">
        <f t="shared" si="32"/>
        <v>#DIV/0!</v>
      </c>
      <c r="Q194" s="640" t="e">
        <f t="shared" si="31"/>
        <v>#DIV/0!</v>
      </c>
      <c r="R194" s="640">
        <f t="shared" si="31"/>
        <v>0.53280917188242716</v>
      </c>
      <c r="S194" s="640" t="e">
        <f t="shared" si="31"/>
        <v>#DIV/0!</v>
      </c>
      <c r="T194" s="640">
        <f t="shared" si="31"/>
        <v>0.53316972659191408</v>
      </c>
      <c r="U194" s="640">
        <f t="shared" si="31"/>
        <v>0.54174128015931</v>
      </c>
      <c r="V194" s="640" t="e">
        <f t="shared" si="31"/>
        <v>#DIV/0!</v>
      </c>
      <c r="W194" s="640" t="e">
        <f t="shared" si="31"/>
        <v>#DIV/0!</v>
      </c>
      <c r="X194" s="640" t="e">
        <f t="shared" si="31"/>
        <v>#DIV/0!</v>
      </c>
      <c r="Y194" s="640" t="e">
        <f t="shared" si="31"/>
        <v>#DIV/0!</v>
      </c>
      <c r="Z194" s="640" t="e">
        <f t="shared" si="31"/>
        <v>#DIV/0!</v>
      </c>
      <c r="AA194" s="640" t="e">
        <f t="shared" si="31"/>
        <v>#DIV/0!</v>
      </c>
      <c r="AB194" s="640">
        <f t="shared" si="31"/>
        <v>0.53466277772042248</v>
      </c>
    </row>
    <row r="195" spans="1:28">
      <c r="A195" s="58" t="s">
        <v>69</v>
      </c>
      <c r="B195" s="75"/>
      <c r="C195" s="75"/>
      <c r="D195" s="185">
        <v>538.01998000000003</v>
      </c>
      <c r="E195" s="185"/>
      <c r="F195" s="185">
        <v>584.32799999999997</v>
      </c>
      <c r="G195" s="185">
        <v>264.14</v>
      </c>
      <c r="H195" s="185"/>
      <c r="I195" s="185"/>
      <c r="J195" s="185"/>
      <c r="K195" s="185"/>
      <c r="L195" s="185"/>
      <c r="M195" s="185"/>
      <c r="N195" s="185">
        <f t="shared" si="27"/>
        <v>1386.4879799999999</v>
      </c>
    </row>
    <row r="196" spans="1:28" hidden="1" outlineLevel="1">
      <c r="A196" s="62" t="s">
        <v>149</v>
      </c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</row>
    <row r="197" spans="1:28" hidden="1" outlineLevel="1">
      <c r="A197" s="64" t="s">
        <v>71</v>
      </c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</row>
    <row r="198" spans="1:28" hidden="1" outlineLevel="1">
      <c r="A198" s="47" t="s">
        <v>149</v>
      </c>
      <c r="B198" s="48"/>
      <c r="C198" s="48"/>
      <c r="D198" s="266">
        <v>20.366</v>
      </c>
      <c r="E198" s="294"/>
      <c r="F198" s="266"/>
      <c r="G198" s="266"/>
      <c r="H198" s="266"/>
      <c r="I198" s="266"/>
      <c r="J198" s="294"/>
      <c r="K198" s="294"/>
      <c r="L198" s="294"/>
      <c r="M198" s="294"/>
      <c r="N198" s="294">
        <f t="shared" ref="N198:N204" si="33">SUM(B198:M198)</f>
        <v>20.366</v>
      </c>
    </row>
    <row r="199" spans="1:28" hidden="1" outlineLevel="1">
      <c r="A199" s="51" t="s">
        <v>83</v>
      </c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>
        <f t="shared" si="33"/>
        <v>0</v>
      </c>
    </row>
    <row r="200" spans="1:28" hidden="1" outlineLevel="1">
      <c r="A200" s="114" t="s">
        <v>108</v>
      </c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>
        <f t="shared" si="33"/>
        <v>0</v>
      </c>
    </row>
    <row r="201" spans="1:28" hidden="1" outlineLevel="1">
      <c r="A201" s="55" t="s">
        <v>150</v>
      </c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>
        <f t="shared" si="33"/>
        <v>0</v>
      </c>
    </row>
    <row r="202" spans="1:28" hidden="1" outlineLevel="1">
      <c r="A202" s="55" t="s">
        <v>151</v>
      </c>
      <c r="B202" s="57"/>
      <c r="C202" s="57"/>
      <c r="D202" s="57">
        <v>20.366</v>
      </c>
      <c r="E202" s="57"/>
      <c r="F202" s="57"/>
      <c r="G202" s="57"/>
      <c r="H202" s="57"/>
      <c r="I202" s="57"/>
      <c r="J202" s="57"/>
      <c r="K202" s="57"/>
      <c r="L202" s="57"/>
      <c r="M202" s="57"/>
      <c r="N202" s="57">
        <f t="shared" si="33"/>
        <v>20.366</v>
      </c>
    </row>
    <row r="203" spans="1:28" hidden="1" outlineLevel="1">
      <c r="A203" s="114" t="s">
        <v>84</v>
      </c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>
        <f t="shared" si="33"/>
        <v>0</v>
      </c>
    </row>
    <row r="204" spans="1:28" hidden="1" outlineLevel="1">
      <c r="A204" s="58" t="s">
        <v>69</v>
      </c>
      <c r="B204" s="59"/>
      <c r="C204" s="59"/>
      <c r="D204" s="59">
        <v>20.366</v>
      </c>
      <c r="E204" s="59"/>
      <c r="F204" s="59"/>
      <c r="G204" s="59"/>
      <c r="H204" s="59"/>
      <c r="I204" s="59"/>
      <c r="J204" s="59"/>
      <c r="K204" s="59"/>
      <c r="L204" s="59"/>
      <c r="M204" s="59"/>
      <c r="N204" s="59">
        <f t="shared" si="33"/>
        <v>20.366</v>
      </c>
    </row>
    <row r="205" spans="1:28" collapsed="1">
      <c r="A205" s="62" t="s">
        <v>152</v>
      </c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</row>
    <row r="206" spans="1:28">
      <c r="A206" s="64" t="s">
        <v>71</v>
      </c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</row>
    <row r="207" spans="1:28">
      <c r="A207" s="47" t="s">
        <v>152</v>
      </c>
      <c r="B207" s="67"/>
      <c r="C207" s="67"/>
      <c r="D207" s="294">
        <f>D212</f>
        <v>265.75</v>
      </c>
      <c r="E207" s="302"/>
      <c r="F207" s="294">
        <v>315.78249999999997</v>
      </c>
      <c r="G207" s="294">
        <v>97.569000000000003</v>
      </c>
      <c r="H207" s="294"/>
      <c r="I207" s="294"/>
      <c r="J207" s="294"/>
      <c r="K207" s="294"/>
      <c r="L207" s="294"/>
      <c r="M207" s="294"/>
      <c r="N207" s="294">
        <f t="shared" ref="N207:N212" si="34">SUM(B207:M207)</f>
        <v>679.10149999999999</v>
      </c>
    </row>
    <row r="208" spans="1:28">
      <c r="A208" s="51" t="s">
        <v>83</v>
      </c>
      <c r="B208" s="70"/>
      <c r="C208" s="70"/>
      <c r="D208" s="70"/>
      <c r="E208" s="70"/>
      <c r="F208" s="295"/>
      <c r="G208" s="295"/>
      <c r="H208" s="295"/>
      <c r="I208" s="295"/>
      <c r="J208" s="295"/>
      <c r="K208" s="295"/>
      <c r="L208" s="295"/>
      <c r="M208" s="295"/>
      <c r="N208" s="295">
        <f t="shared" si="34"/>
        <v>0</v>
      </c>
    </row>
    <row r="209" spans="1:28">
      <c r="A209" s="55" t="s">
        <v>111</v>
      </c>
      <c r="B209" s="115"/>
      <c r="C209" s="115"/>
      <c r="D209" s="115">
        <f>6.085+20.37+30.8</f>
        <v>57.255000000000003</v>
      </c>
      <c r="E209" s="115"/>
      <c r="F209" s="259">
        <v>63.495999999999995</v>
      </c>
      <c r="G209" s="259">
        <v>18.994</v>
      </c>
      <c r="H209" s="259"/>
      <c r="I209" s="259"/>
      <c r="J209" s="259"/>
      <c r="K209" s="259"/>
      <c r="L209" s="259"/>
      <c r="M209" s="259"/>
      <c r="N209" s="259">
        <f t="shared" si="34"/>
        <v>139.745</v>
      </c>
      <c r="P209" s="640" t="e">
        <f>B209/B$207</f>
        <v>#DIV/0!</v>
      </c>
      <c r="Q209" s="640" t="e">
        <f t="shared" ref="Q209:AB211" si="35">C209/C$207</f>
        <v>#DIV/0!</v>
      </c>
      <c r="R209" s="640">
        <f t="shared" si="35"/>
        <v>0.21544684854186266</v>
      </c>
      <c r="S209" s="640" t="e">
        <f t="shared" si="35"/>
        <v>#DIV/0!</v>
      </c>
      <c r="T209" s="640">
        <f t="shared" si="35"/>
        <v>0.20107510707528126</v>
      </c>
      <c r="U209" s="640">
        <f t="shared" si="35"/>
        <v>0.19467248818784655</v>
      </c>
      <c r="V209" s="640" t="e">
        <f t="shared" si="35"/>
        <v>#DIV/0!</v>
      </c>
      <c r="W209" s="640" t="e">
        <f t="shared" si="35"/>
        <v>#DIV/0!</v>
      </c>
      <c r="X209" s="640" t="e">
        <f t="shared" si="35"/>
        <v>#DIV/0!</v>
      </c>
      <c r="Y209" s="640" t="e">
        <f t="shared" si="35"/>
        <v>#DIV/0!</v>
      </c>
      <c r="Z209" s="640" t="e">
        <f t="shared" si="35"/>
        <v>#DIV/0!</v>
      </c>
      <c r="AA209" s="640" t="e">
        <f t="shared" si="35"/>
        <v>#DIV/0!</v>
      </c>
      <c r="AB209" s="640">
        <f t="shared" si="35"/>
        <v>0.20577925391123419</v>
      </c>
    </row>
    <row r="210" spans="1:28">
      <c r="A210" s="55" t="s">
        <v>153</v>
      </c>
      <c r="B210" s="115"/>
      <c r="C210" s="115"/>
      <c r="D210" s="259">
        <v>152.99600000000001</v>
      </c>
      <c r="E210" s="303"/>
      <c r="F210" s="259">
        <v>169.74700000000001</v>
      </c>
      <c r="G210" s="259">
        <v>48.405999999999999</v>
      </c>
      <c r="H210" s="259"/>
      <c r="I210" s="259"/>
      <c r="J210" s="259"/>
      <c r="K210" s="259"/>
      <c r="L210" s="259"/>
      <c r="M210" s="259"/>
      <c r="N210" s="259">
        <f t="shared" si="34"/>
        <v>371.14900000000006</v>
      </c>
      <c r="P210" s="640" t="e">
        <f t="shared" ref="P210:P211" si="36">B210/B$207</f>
        <v>#DIV/0!</v>
      </c>
      <c r="Q210" s="640" t="e">
        <f t="shared" si="35"/>
        <v>#DIV/0!</v>
      </c>
      <c r="R210" s="640">
        <f t="shared" si="35"/>
        <v>0.57571401693320789</v>
      </c>
      <c r="S210" s="640" t="e">
        <f t="shared" si="35"/>
        <v>#DIV/0!</v>
      </c>
      <c r="T210" s="640">
        <f t="shared" si="35"/>
        <v>0.53754403743082668</v>
      </c>
      <c r="U210" s="640">
        <f t="shared" si="35"/>
        <v>0.49612069407291248</v>
      </c>
      <c r="V210" s="640" t="e">
        <f t="shared" si="35"/>
        <v>#DIV/0!</v>
      </c>
      <c r="W210" s="640" t="e">
        <f t="shared" si="35"/>
        <v>#DIV/0!</v>
      </c>
      <c r="X210" s="640" t="e">
        <f t="shared" si="35"/>
        <v>#DIV/0!</v>
      </c>
      <c r="Y210" s="640" t="e">
        <f t="shared" si="35"/>
        <v>#DIV/0!</v>
      </c>
      <c r="Z210" s="640" t="e">
        <f t="shared" si="35"/>
        <v>#DIV/0!</v>
      </c>
      <c r="AA210" s="640" t="e">
        <f t="shared" si="35"/>
        <v>#DIV/0!</v>
      </c>
      <c r="AB210" s="640">
        <f t="shared" si="35"/>
        <v>0.54652949522273186</v>
      </c>
    </row>
    <row r="211" spans="1:28">
      <c r="A211" s="55" t="s">
        <v>84</v>
      </c>
      <c r="B211" s="115"/>
      <c r="C211" s="115"/>
      <c r="D211" s="259">
        <v>55.504249999999992</v>
      </c>
      <c r="E211" s="303"/>
      <c r="F211" s="259">
        <v>82.539499999999947</v>
      </c>
      <c r="G211" s="259">
        <v>30.169</v>
      </c>
      <c r="H211" s="259"/>
      <c r="I211" s="259"/>
      <c r="J211" s="259"/>
      <c r="K211" s="259"/>
      <c r="L211" s="259"/>
      <c r="M211" s="259"/>
      <c r="N211" s="259">
        <f t="shared" si="34"/>
        <v>168.21274999999994</v>
      </c>
      <c r="P211" s="640" t="e">
        <f t="shared" si="36"/>
        <v>#DIV/0!</v>
      </c>
      <c r="Q211" s="640" t="e">
        <f t="shared" si="35"/>
        <v>#DIV/0!</v>
      </c>
      <c r="R211" s="640">
        <f t="shared" si="35"/>
        <v>0.20885888993414861</v>
      </c>
      <c r="S211" s="640" t="e">
        <f t="shared" si="35"/>
        <v>#DIV/0!</v>
      </c>
      <c r="T211" s="640">
        <f t="shared" si="35"/>
        <v>0.26138085549389201</v>
      </c>
      <c r="U211" s="640">
        <f t="shared" si="35"/>
        <v>0.30920681773924097</v>
      </c>
      <c r="V211" s="640" t="e">
        <f t="shared" si="35"/>
        <v>#DIV/0!</v>
      </c>
      <c r="W211" s="640" t="e">
        <f t="shared" si="35"/>
        <v>#DIV/0!</v>
      </c>
      <c r="X211" s="640" t="e">
        <f t="shared" si="35"/>
        <v>#DIV/0!</v>
      </c>
      <c r="Y211" s="640" t="e">
        <f t="shared" si="35"/>
        <v>#DIV/0!</v>
      </c>
      <c r="Z211" s="640" t="e">
        <f t="shared" si="35"/>
        <v>#DIV/0!</v>
      </c>
      <c r="AA211" s="640" t="e">
        <f t="shared" si="35"/>
        <v>#DIV/0!</v>
      </c>
      <c r="AB211" s="640">
        <f t="shared" si="35"/>
        <v>0.24769898166916129</v>
      </c>
    </row>
    <row r="212" spans="1:28">
      <c r="A212" s="58" t="s">
        <v>69</v>
      </c>
      <c r="B212" s="75"/>
      <c r="C212" s="75"/>
      <c r="D212" s="296">
        <v>265.75</v>
      </c>
      <c r="E212" s="304"/>
      <c r="F212" s="296">
        <v>315.78249999999997</v>
      </c>
      <c r="G212" s="296">
        <v>97.569000000000003</v>
      </c>
      <c r="H212" s="296"/>
      <c r="I212" s="296"/>
      <c r="J212" s="296"/>
      <c r="K212" s="296"/>
      <c r="L212" s="296"/>
      <c r="M212" s="296"/>
      <c r="N212" s="296">
        <f t="shared" si="34"/>
        <v>679.10149999999999</v>
      </c>
    </row>
    <row r="213" spans="1:28">
      <c r="A213" s="173" t="s">
        <v>471</v>
      </c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</row>
    <row r="214" spans="1:28">
      <c r="A214" s="64" t="s">
        <v>71</v>
      </c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</row>
    <row r="215" spans="1:28">
      <c r="A215" s="47" t="s">
        <v>88</v>
      </c>
      <c r="B215" s="176"/>
      <c r="C215" s="176"/>
      <c r="D215" s="176"/>
      <c r="E215" s="176">
        <v>32.4</v>
      </c>
      <c r="F215" s="176"/>
      <c r="G215" s="176"/>
      <c r="H215" s="176"/>
      <c r="I215" s="176"/>
      <c r="J215" s="176"/>
      <c r="K215" s="176"/>
      <c r="L215" s="176"/>
      <c r="M215" s="176"/>
      <c r="N215" s="176">
        <f>SUM(B215:M215)</f>
        <v>32.4</v>
      </c>
    </row>
    <row r="216" spans="1:28">
      <c r="A216" s="51" t="s">
        <v>83</v>
      </c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</row>
    <row r="217" spans="1:28">
      <c r="A217" s="55" t="s">
        <v>472</v>
      </c>
      <c r="B217" s="181"/>
      <c r="C217" s="181"/>
      <c r="D217" s="181"/>
      <c r="E217" s="181">
        <v>32.4</v>
      </c>
      <c r="F217" s="181"/>
      <c r="G217" s="181"/>
      <c r="H217" s="181"/>
      <c r="I217" s="181"/>
      <c r="J217" s="181"/>
      <c r="K217" s="181"/>
      <c r="L217" s="181"/>
      <c r="M217" s="181"/>
      <c r="N217" s="181">
        <f>SUM(B217:M217)</f>
        <v>32.4</v>
      </c>
    </row>
    <row r="218" spans="1:28">
      <c r="A218" s="58" t="s">
        <v>69</v>
      </c>
      <c r="B218" s="61"/>
      <c r="C218" s="61"/>
      <c r="D218" s="61"/>
      <c r="E218" s="61">
        <v>32.4</v>
      </c>
      <c r="F218" s="61"/>
      <c r="G218" s="61"/>
      <c r="H218" s="61"/>
      <c r="I218" s="61"/>
      <c r="J218" s="61"/>
      <c r="K218" s="61"/>
      <c r="L218" s="61"/>
      <c r="M218" s="61"/>
      <c r="N218" s="61">
        <f>SUM(B218:M218)</f>
        <v>32.4</v>
      </c>
    </row>
    <row r="219" spans="1:28">
      <c r="A219" s="530" t="s">
        <v>885</v>
      </c>
      <c r="B219" s="270"/>
      <c r="C219" s="270"/>
      <c r="D219" s="270"/>
      <c r="E219" s="270"/>
      <c r="F219" s="270"/>
      <c r="G219" s="270"/>
      <c r="H219" s="270"/>
      <c r="I219" s="270"/>
      <c r="J219" s="270"/>
      <c r="K219" s="270"/>
      <c r="L219" s="270"/>
      <c r="M219" s="270"/>
      <c r="N219" s="270"/>
    </row>
    <row r="220" spans="1:28">
      <c r="A220" s="223" t="s">
        <v>71</v>
      </c>
      <c r="B220" s="270"/>
      <c r="C220" s="270"/>
      <c r="D220" s="270"/>
      <c r="E220" s="270"/>
      <c r="F220" s="270"/>
      <c r="G220" s="270"/>
      <c r="H220" s="270"/>
      <c r="I220" s="270"/>
      <c r="J220" s="270"/>
      <c r="K220" s="270"/>
      <c r="L220" s="270"/>
      <c r="M220" s="270"/>
      <c r="N220" s="270"/>
    </row>
    <row r="221" spans="1:28">
      <c r="A221" s="47" t="s">
        <v>886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>
        <v>1039.1199999999999</v>
      </c>
      <c r="L221" s="625">
        <v>1131.29</v>
      </c>
      <c r="M221" s="625">
        <v>1995.5070000000001</v>
      </c>
      <c r="N221" s="625">
        <f t="shared" ref="N221:N227" si="37">SUM(B221:M221)</f>
        <v>4165.9169999999995</v>
      </c>
    </row>
    <row r="222" spans="1:28">
      <c r="A222" s="536" t="s">
        <v>83</v>
      </c>
      <c r="B222" s="295"/>
      <c r="C222" s="295"/>
      <c r="D222" s="295"/>
      <c r="E222" s="295"/>
      <c r="F222" s="295"/>
      <c r="G222" s="295"/>
      <c r="H222" s="295"/>
      <c r="I222" s="295"/>
      <c r="J222" s="295"/>
      <c r="K222" s="295"/>
      <c r="L222" s="626"/>
      <c r="M222" s="626"/>
      <c r="N222" s="626">
        <f t="shared" si="37"/>
        <v>0</v>
      </c>
    </row>
    <row r="223" spans="1:28">
      <c r="A223" s="258" t="s">
        <v>84</v>
      </c>
      <c r="B223" s="259"/>
      <c r="C223" s="259"/>
      <c r="D223" s="259"/>
      <c r="E223" s="259"/>
      <c r="F223" s="259"/>
      <c r="G223" s="259"/>
      <c r="H223" s="259"/>
      <c r="I223" s="259"/>
      <c r="J223" s="259"/>
      <c r="K223" s="259">
        <v>32.75</v>
      </c>
      <c r="L223" s="618">
        <v>45.64</v>
      </c>
      <c r="M223" s="618">
        <v>84.268000000000015</v>
      </c>
      <c r="N223" s="618">
        <f t="shared" si="37"/>
        <v>162.65800000000002</v>
      </c>
      <c r="P223" s="640" t="e">
        <f>B223/B$221</f>
        <v>#DIV/0!</v>
      </c>
      <c r="Q223" s="640" t="e">
        <f t="shared" ref="Q223:AB226" si="38">C223/C$221</f>
        <v>#DIV/0!</v>
      </c>
      <c r="R223" s="640" t="e">
        <f t="shared" si="38"/>
        <v>#DIV/0!</v>
      </c>
      <c r="S223" s="640" t="e">
        <f t="shared" si="38"/>
        <v>#DIV/0!</v>
      </c>
      <c r="T223" s="640" t="e">
        <f t="shared" si="38"/>
        <v>#DIV/0!</v>
      </c>
      <c r="U223" s="640" t="e">
        <f t="shared" si="38"/>
        <v>#DIV/0!</v>
      </c>
      <c r="V223" s="640" t="e">
        <f t="shared" si="38"/>
        <v>#DIV/0!</v>
      </c>
      <c r="W223" s="640" t="e">
        <f t="shared" si="38"/>
        <v>#DIV/0!</v>
      </c>
      <c r="X223" s="640" t="e">
        <f t="shared" si="38"/>
        <v>#DIV/0!</v>
      </c>
      <c r="Y223" s="640">
        <f t="shared" si="38"/>
        <v>3.1517052890907692E-2</v>
      </c>
      <c r="Z223" s="640">
        <f t="shared" si="38"/>
        <v>4.0343324876910433E-2</v>
      </c>
      <c r="AA223" s="640">
        <f t="shared" si="38"/>
        <v>4.2228867150052599E-2</v>
      </c>
      <c r="AB223" s="640">
        <f t="shared" si="38"/>
        <v>3.9044944966498379E-2</v>
      </c>
    </row>
    <row r="224" spans="1:28">
      <c r="A224" s="258" t="s">
        <v>160</v>
      </c>
      <c r="B224" s="259"/>
      <c r="C224" s="259"/>
      <c r="D224" s="259"/>
      <c r="E224" s="259"/>
      <c r="F224" s="259"/>
      <c r="G224" s="259"/>
      <c r="H224" s="259"/>
      <c r="I224" s="259"/>
      <c r="J224" s="259"/>
      <c r="K224" s="259">
        <v>14.095000000000001</v>
      </c>
      <c r="L224" s="618">
        <v>15.36</v>
      </c>
      <c r="M224" s="618">
        <v>16.782900000000001</v>
      </c>
      <c r="N224" s="618">
        <f t="shared" si="37"/>
        <v>46.237899999999996</v>
      </c>
      <c r="P224" s="640" t="e">
        <f t="shared" ref="P224:P226" si="39">B224/B$221</f>
        <v>#DIV/0!</v>
      </c>
      <c r="Q224" s="640" t="e">
        <f t="shared" si="38"/>
        <v>#DIV/0!</v>
      </c>
      <c r="R224" s="640" t="e">
        <f t="shared" si="38"/>
        <v>#DIV/0!</v>
      </c>
      <c r="S224" s="640" t="e">
        <f t="shared" si="38"/>
        <v>#DIV/0!</v>
      </c>
      <c r="T224" s="640" t="e">
        <f t="shared" si="38"/>
        <v>#DIV/0!</v>
      </c>
      <c r="U224" s="640" t="e">
        <f t="shared" si="38"/>
        <v>#DIV/0!</v>
      </c>
      <c r="V224" s="640" t="e">
        <f t="shared" si="38"/>
        <v>#DIV/0!</v>
      </c>
      <c r="W224" s="640" t="e">
        <f t="shared" si="38"/>
        <v>#DIV/0!</v>
      </c>
      <c r="X224" s="640" t="e">
        <f t="shared" si="38"/>
        <v>#DIV/0!</v>
      </c>
      <c r="Y224" s="640">
        <f t="shared" si="38"/>
        <v>1.3564362152590655E-2</v>
      </c>
      <c r="Z224" s="640">
        <f t="shared" si="38"/>
        <v>1.3577420466900619E-2</v>
      </c>
      <c r="AA224" s="640">
        <f t="shared" si="38"/>
        <v>8.4103438374307886E-3</v>
      </c>
      <c r="AB224" s="640">
        <f t="shared" si="38"/>
        <v>1.109909294880335E-2</v>
      </c>
    </row>
    <row r="225" spans="1:28">
      <c r="A225" s="258" t="s">
        <v>887</v>
      </c>
      <c r="B225" s="259"/>
      <c r="C225" s="259"/>
      <c r="D225" s="259"/>
      <c r="E225" s="259"/>
      <c r="F225" s="259"/>
      <c r="G225" s="259"/>
      <c r="H225" s="259"/>
      <c r="I225" s="259"/>
      <c r="J225" s="259"/>
      <c r="K225" s="259">
        <v>258.577</v>
      </c>
      <c r="L225" s="618">
        <v>255.14999999999998</v>
      </c>
      <c r="M225" s="618">
        <v>458.41499999999996</v>
      </c>
      <c r="N225" s="618">
        <f t="shared" si="37"/>
        <v>972.14199999999994</v>
      </c>
      <c r="P225" s="640" t="e">
        <f t="shared" si="39"/>
        <v>#DIV/0!</v>
      </c>
      <c r="Q225" s="640" t="e">
        <f t="shared" si="38"/>
        <v>#DIV/0!</v>
      </c>
      <c r="R225" s="640" t="e">
        <f t="shared" si="38"/>
        <v>#DIV/0!</v>
      </c>
      <c r="S225" s="640" t="e">
        <f t="shared" si="38"/>
        <v>#DIV/0!</v>
      </c>
      <c r="T225" s="640" t="e">
        <f t="shared" si="38"/>
        <v>#DIV/0!</v>
      </c>
      <c r="U225" s="640" t="e">
        <f t="shared" si="38"/>
        <v>#DIV/0!</v>
      </c>
      <c r="V225" s="640" t="e">
        <f t="shared" si="38"/>
        <v>#DIV/0!</v>
      </c>
      <c r="W225" s="640" t="e">
        <f t="shared" si="38"/>
        <v>#DIV/0!</v>
      </c>
      <c r="X225" s="640" t="e">
        <f t="shared" si="38"/>
        <v>#DIV/0!</v>
      </c>
      <c r="Y225" s="640">
        <f t="shared" si="38"/>
        <v>0.24884228962968669</v>
      </c>
      <c r="Z225" s="640">
        <f t="shared" si="38"/>
        <v>0.22553898646677686</v>
      </c>
      <c r="AA225" s="640">
        <f t="shared" si="38"/>
        <v>0.22972357400901122</v>
      </c>
      <c r="AB225" s="640">
        <f t="shared" si="38"/>
        <v>0.23335606542329099</v>
      </c>
    </row>
    <row r="226" spans="1:28">
      <c r="A226" s="258" t="s">
        <v>888</v>
      </c>
      <c r="B226" s="259"/>
      <c r="C226" s="259"/>
      <c r="D226" s="259"/>
      <c r="E226" s="259"/>
      <c r="F226" s="259"/>
      <c r="G226" s="259"/>
      <c r="H226" s="259"/>
      <c r="I226" s="259"/>
      <c r="J226" s="259"/>
      <c r="K226" s="259">
        <v>733.69799999999998</v>
      </c>
      <c r="L226" s="618">
        <v>815.14</v>
      </c>
      <c r="M226" s="618">
        <v>1436.0411000000001</v>
      </c>
      <c r="N226" s="618">
        <f t="shared" si="37"/>
        <v>2984.8791000000001</v>
      </c>
      <c r="P226" s="640" t="e">
        <f t="shared" si="39"/>
        <v>#DIV/0!</v>
      </c>
      <c r="Q226" s="640" t="e">
        <f t="shared" si="38"/>
        <v>#DIV/0!</v>
      </c>
      <c r="R226" s="640" t="e">
        <f t="shared" si="38"/>
        <v>#DIV/0!</v>
      </c>
      <c r="S226" s="640" t="e">
        <f t="shared" si="38"/>
        <v>#DIV/0!</v>
      </c>
      <c r="T226" s="640" t="e">
        <f t="shared" si="38"/>
        <v>#DIV/0!</v>
      </c>
      <c r="U226" s="640" t="e">
        <f t="shared" si="38"/>
        <v>#DIV/0!</v>
      </c>
      <c r="V226" s="640" t="e">
        <f t="shared" si="38"/>
        <v>#DIV/0!</v>
      </c>
      <c r="W226" s="640" t="e">
        <f t="shared" si="38"/>
        <v>#DIV/0!</v>
      </c>
      <c r="X226" s="640" t="e">
        <f t="shared" si="38"/>
        <v>#DIV/0!</v>
      </c>
      <c r="Y226" s="640">
        <f t="shared" si="38"/>
        <v>0.70607629532681504</v>
      </c>
      <c r="Z226" s="640">
        <f t="shared" si="38"/>
        <v>0.72054026818941208</v>
      </c>
      <c r="AA226" s="640">
        <f t="shared" si="38"/>
        <v>0.71963721500350541</v>
      </c>
      <c r="AB226" s="640">
        <f t="shared" si="38"/>
        <v>0.71649989666140745</v>
      </c>
    </row>
    <row r="227" spans="1:28">
      <c r="A227" s="587" t="s">
        <v>69</v>
      </c>
      <c r="B227" s="296"/>
      <c r="C227" s="296"/>
      <c r="D227" s="296"/>
      <c r="E227" s="296"/>
      <c r="F227" s="296"/>
      <c r="G227" s="296"/>
      <c r="H227" s="296"/>
      <c r="I227" s="296"/>
      <c r="J227" s="296"/>
      <c r="K227" s="296">
        <v>1039.1199999999999</v>
      </c>
      <c r="L227" s="627">
        <v>1131.29</v>
      </c>
      <c r="M227" s="627">
        <v>1995.5070000000001</v>
      </c>
      <c r="N227" s="627">
        <f t="shared" si="37"/>
        <v>4165.9169999999995</v>
      </c>
    </row>
    <row r="228" spans="1:28">
      <c r="A228" s="602" t="s">
        <v>901</v>
      </c>
      <c r="B228" s="610"/>
      <c r="C228" s="610"/>
      <c r="D228" s="610"/>
      <c r="E228" s="610"/>
      <c r="F228" s="610"/>
      <c r="G228" s="610"/>
      <c r="H228" s="610"/>
      <c r="I228" s="610"/>
      <c r="J228" s="610"/>
      <c r="K228" s="610"/>
      <c r="L228" s="610"/>
      <c r="M228" s="610"/>
      <c r="N228" s="610"/>
    </row>
    <row r="229" spans="1:28">
      <c r="A229" s="603" t="s">
        <v>71</v>
      </c>
      <c r="B229" s="610"/>
      <c r="C229" s="610"/>
      <c r="D229" s="610"/>
      <c r="E229" s="610"/>
      <c r="F229" s="610"/>
      <c r="G229" s="610"/>
      <c r="H229" s="610"/>
      <c r="I229" s="610"/>
      <c r="J229" s="610"/>
      <c r="K229" s="610"/>
      <c r="L229" s="610"/>
      <c r="M229" s="610"/>
      <c r="N229" s="610"/>
    </row>
    <row r="230" spans="1:28">
      <c r="A230" s="604" t="s">
        <v>901</v>
      </c>
      <c r="B230" s="625"/>
      <c r="C230" s="625"/>
      <c r="D230" s="625"/>
      <c r="E230" s="625"/>
      <c r="F230" s="625"/>
      <c r="G230" s="625"/>
      <c r="H230" s="625"/>
      <c r="I230" s="625"/>
      <c r="J230" s="625"/>
      <c r="K230" s="625"/>
      <c r="L230" s="625">
        <v>350.54100000000005</v>
      </c>
      <c r="M230" s="625"/>
      <c r="N230" s="625">
        <f t="shared" ref="N230:N235" si="40">SUM(B230:M230)</f>
        <v>350.54100000000005</v>
      </c>
    </row>
    <row r="231" spans="1:28">
      <c r="A231" s="605" t="s">
        <v>83</v>
      </c>
      <c r="B231" s="626"/>
      <c r="C231" s="626"/>
      <c r="D231" s="626"/>
      <c r="E231" s="626"/>
      <c r="F231" s="626"/>
      <c r="G231" s="626"/>
      <c r="H231" s="626"/>
      <c r="I231" s="626"/>
      <c r="J231" s="626"/>
      <c r="K231" s="626"/>
      <c r="L231" s="626"/>
      <c r="M231" s="626"/>
      <c r="N231" s="626">
        <f t="shared" si="40"/>
        <v>0</v>
      </c>
    </row>
    <row r="232" spans="1:28">
      <c r="A232" s="611" t="s">
        <v>899</v>
      </c>
      <c r="B232" s="618"/>
      <c r="C232" s="618"/>
      <c r="D232" s="618"/>
      <c r="E232" s="618"/>
      <c r="F232" s="618"/>
      <c r="G232" s="618"/>
      <c r="H232" s="618"/>
      <c r="I232" s="618"/>
      <c r="J232" s="618"/>
      <c r="K232" s="618"/>
      <c r="L232" s="618">
        <v>6.4399999999999995</v>
      </c>
      <c r="M232" s="618"/>
      <c r="N232" s="618">
        <f t="shared" si="40"/>
        <v>6.4399999999999995</v>
      </c>
      <c r="P232" s="640" t="e">
        <f>B232/B$230</f>
        <v>#DIV/0!</v>
      </c>
      <c r="Q232" s="640" t="e">
        <f t="shared" ref="Q232:AB234" si="41">C232/C$230</f>
        <v>#DIV/0!</v>
      </c>
      <c r="R232" s="640" t="e">
        <f t="shared" si="41"/>
        <v>#DIV/0!</v>
      </c>
      <c r="S232" s="640" t="e">
        <f t="shared" si="41"/>
        <v>#DIV/0!</v>
      </c>
      <c r="T232" s="640" t="e">
        <f t="shared" si="41"/>
        <v>#DIV/0!</v>
      </c>
      <c r="U232" s="640" t="e">
        <f t="shared" si="41"/>
        <v>#DIV/0!</v>
      </c>
      <c r="V232" s="640" t="e">
        <f t="shared" si="41"/>
        <v>#DIV/0!</v>
      </c>
      <c r="W232" s="640" t="e">
        <f t="shared" si="41"/>
        <v>#DIV/0!</v>
      </c>
      <c r="X232" s="640" t="e">
        <f t="shared" si="41"/>
        <v>#DIV/0!</v>
      </c>
      <c r="Y232" s="640" t="e">
        <f t="shared" si="41"/>
        <v>#DIV/0!</v>
      </c>
      <c r="Z232" s="640">
        <f t="shared" si="41"/>
        <v>1.8371602751176035E-2</v>
      </c>
      <c r="AA232" s="640" t="e">
        <f t="shared" si="41"/>
        <v>#DIV/0!</v>
      </c>
      <c r="AB232" s="640">
        <f t="shared" si="41"/>
        <v>1.8371602751176035E-2</v>
      </c>
    </row>
    <row r="233" spans="1:28">
      <c r="A233" s="611" t="s">
        <v>762</v>
      </c>
      <c r="B233" s="618"/>
      <c r="C233" s="618"/>
      <c r="D233" s="618"/>
      <c r="E233" s="618"/>
      <c r="F233" s="618"/>
      <c r="G233" s="618"/>
      <c r="H233" s="618"/>
      <c r="I233" s="618"/>
      <c r="J233" s="618"/>
      <c r="K233" s="618"/>
      <c r="L233" s="618">
        <v>305.38200000000001</v>
      </c>
      <c r="M233" s="618"/>
      <c r="N233" s="618">
        <f t="shared" si="40"/>
        <v>305.38200000000001</v>
      </c>
      <c r="P233" s="640" t="e">
        <f t="shared" ref="P233:P234" si="42">B233/B$230</f>
        <v>#DIV/0!</v>
      </c>
      <c r="Q233" s="640" t="e">
        <f t="shared" si="41"/>
        <v>#DIV/0!</v>
      </c>
      <c r="R233" s="640" t="e">
        <f t="shared" si="41"/>
        <v>#DIV/0!</v>
      </c>
      <c r="S233" s="640" t="e">
        <f t="shared" si="41"/>
        <v>#DIV/0!</v>
      </c>
      <c r="T233" s="640" t="e">
        <f t="shared" si="41"/>
        <v>#DIV/0!</v>
      </c>
      <c r="U233" s="640" t="e">
        <f t="shared" si="41"/>
        <v>#DIV/0!</v>
      </c>
      <c r="V233" s="640" t="e">
        <f t="shared" si="41"/>
        <v>#DIV/0!</v>
      </c>
      <c r="W233" s="640" t="e">
        <f t="shared" si="41"/>
        <v>#DIV/0!</v>
      </c>
      <c r="X233" s="640" t="e">
        <f t="shared" si="41"/>
        <v>#DIV/0!</v>
      </c>
      <c r="Y233" s="640" t="e">
        <f t="shared" si="41"/>
        <v>#DIV/0!</v>
      </c>
      <c r="Z233" s="640">
        <f t="shared" si="41"/>
        <v>0.87117341480739763</v>
      </c>
      <c r="AA233" s="640" t="e">
        <f t="shared" si="41"/>
        <v>#DIV/0!</v>
      </c>
      <c r="AB233" s="640">
        <f t="shared" si="41"/>
        <v>0.87117341480739763</v>
      </c>
    </row>
    <row r="234" spans="1:28">
      <c r="A234" s="611" t="s">
        <v>80</v>
      </c>
      <c r="B234" s="618"/>
      <c r="C234" s="618"/>
      <c r="D234" s="618"/>
      <c r="E234" s="618"/>
      <c r="F234" s="618"/>
      <c r="G234" s="618"/>
      <c r="H234" s="618"/>
      <c r="I234" s="618"/>
      <c r="J234" s="618"/>
      <c r="K234" s="618"/>
      <c r="L234" s="618">
        <v>38.719000000000037</v>
      </c>
      <c r="M234" s="618"/>
      <c r="N234" s="618">
        <f t="shared" si="40"/>
        <v>38.719000000000037</v>
      </c>
      <c r="P234" s="640" t="e">
        <f t="shared" si="42"/>
        <v>#DIV/0!</v>
      </c>
      <c r="Q234" s="640" t="e">
        <f t="shared" si="41"/>
        <v>#DIV/0!</v>
      </c>
      <c r="R234" s="640" t="e">
        <f t="shared" si="41"/>
        <v>#DIV/0!</v>
      </c>
      <c r="S234" s="640" t="e">
        <f t="shared" si="41"/>
        <v>#DIV/0!</v>
      </c>
      <c r="T234" s="640" t="e">
        <f t="shared" si="41"/>
        <v>#DIV/0!</v>
      </c>
      <c r="U234" s="640" t="e">
        <f t="shared" si="41"/>
        <v>#DIV/0!</v>
      </c>
      <c r="V234" s="640" t="e">
        <f t="shared" si="41"/>
        <v>#DIV/0!</v>
      </c>
      <c r="W234" s="640" t="e">
        <f t="shared" si="41"/>
        <v>#DIV/0!</v>
      </c>
      <c r="X234" s="640" t="e">
        <f t="shared" si="41"/>
        <v>#DIV/0!</v>
      </c>
      <c r="Y234" s="640" t="e">
        <f t="shared" si="41"/>
        <v>#DIV/0!</v>
      </c>
      <c r="Z234" s="640">
        <f t="shared" si="41"/>
        <v>0.11045498244142635</v>
      </c>
      <c r="AA234" s="640" t="e">
        <f t="shared" si="41"/>
        <v>#DIV/0!</v>
      </c>
      <c r="AB234" s="640">
        <f t="shared" si="41"/>
        <v>0.11045498244142635</v>
      </c>
    </row>
    <row r="235" spans="1:28">
      <c r="A235" s="607" t="s">
        <v>69</v>
      </c>
      <c r="B235" s="627"/>
      <c r="C235" s="627"/>
      <c r="D235" s="627"/>
      <c r="E235" s="627"/>
      <c r="F235" s="627"/>
      <c r="G235" s="627"/>
      <c r="H235" s="627"/>
      <c r="I235" s="627"/>
      <c r="J235" s="627"/>
      <c r="K235" s="627"/>
      <c r="L235" s="627">
        <v>350.54100000000005</v>
      </c>
      <c r="M235" s="627"/>
      <c r="N235" s="627">
        <f t="shared" si="40"/>
        <v>350.54100000000005</v>
      </c>
    </row>
    <row r="236" spans="1:28" hidden="1" outlineLevel="1">
      <c r="A236" s="62" t="s">
        <v>161</v>
      </c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</row>
    <row r="237" spans="1:28" hidden="1" outlineLevel="1">
      <c r="A237" s="64" t="s">
        <v>71</v>
      </c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</row>
    <row r="238" spans="1:28" hidden="1" outlineLevel="1">
      <c r="A238" s="47" t="s">
        <v>159</v>
      </c>
      <c r="B238" s="50"/>
      <c r="C238" s="50"/>
      <c r="D238" s="50"/>
      <c r="E238" s="176">
        <v>1422.2859999999998</v>
      </c>
      <c r="F238" s="302"/>
      <c r="G238" s="302"/>
      <c r="H238" s="302"/>
      <c r="I238" s="302"/>
      <c r="J238" s="302"/>
      <c r="K238" s="302"/>
      <c r="L238" s="302"/>
      <c r="M238" s="302"/>
      <c r="N238" s="302">
        <f t="shared" ref="N238:N243" si="43">SUM(B238:M238)</f>
        <v>1422.2859999999998</v>
      </c>
    </row>
    <row r="239" spans="1:28" hidden="1" outlineLevel="1">
      <c r="A239" s="51" t="s">
        <v>83</v>
      </c>
      <c r="B239" s="54"/>
      <c r="C239" s="54"/>
      <c r="D239" s="54"/>
      <c r="E239" s="298"/>
      <c r="F239" s="387"/>
      <c r="G239" s="387"/>
      <c r="H239" s="387"/>
      <c r="I239" s="387"/>
      <c r="J239" s="387"/>
      <c r="K239" s="387"/>
      <c r="L239" s="387"/>
      <c r="M239" s="387"/>
      <c r="N239" s="387">
        <f t="shared" si="43"/>
        <v>0</v>
      </c>
    </row>
    <row r="240" spans="1:28" hidden="1" outlineLevel="1">
      <c r="A240" s="55" t="s">
        <v>162</v>
      </c>
      <c r="B240" s="57"/>
      <c r="C240" s="57"/>
      <c r="D240" s="57"/>
      <c r="E240" s="181">
        <v>867.82299999999998</v>
      </c>
      <c r="F240" s="303"/>
      <c r="G240" s="303"/>
      <c r="H240" s="303"/>
      <c r="I240" s="303"/>
      <c r="J240" s="303"/>
      <c r="K240" s="303"/>
      <c r="L240" s="303"/>
      <c r="M240" s="303"/>
      <c r="N240" s="303">
        <f t="shared" si="43"/>
        <v>867.82299999999998</v>
      </c>
    </row>
    <row r="241" spans="1:14" hidden="1" outlineLevel="1">
      <c r="A241" s="55" t="s">
        <v>85</v>
      </c>
      <c r="B241" s="57"/>
      <c r="C241" s="57"/>
      <c r="D241" s="57"/>
      <c r="E241" s="181">
        <v>461.66700000000003</v>
      </c>
      <c r="F241" s="303"/>
      <c r="G241" s="303"/>
      <c r="H241" s="303"/>
      <c r="I241" s="303"/>
      <c r="J241" s="303"/>
      <c r="K241" s="303"/>
      <c r="L241" s="303"/>
      <c r="M241" s="303"/>
      <c r="N241" s="303">
        <f t="shared" si="43"/>
        <v>461.66700000000003</v>
      </c>
    </row>
    <row r="242" spans="1:14" hidden="1" outlineLevel="1">
      <c r="A242" s="55" t="s">
        <v>80</v>
      </c>
      <c r="B242" s="57"/>
      <c r="C242" s="57"/>
      <c r="D242" s="57"/>
      <c r="E242" s="181">
        <v>91.771393999999972</v>
      </c>
      <c r="F242" s="303"/>
      <c r="G242" s="303"/>
      <c r="H242" s="303"/>
      <c r="I242" s="303"/>
      <c r="J242" s="303"/>
      <c r="K242" s="303"/>
      <c r="L242" s="303"/>
      <c r="M242" s="303"/>
      <c r="N242" s="303">
        <f t="shared" si="43"/>
        <v>91.771393999999972</v>
      </c>
    </row>
    <row r="243" spans="1:14" hidden="1" outlineLevel="1">
      <c r="A243" s="58" t="s">
        <v>69</v>
      </c>
      <c r="B243" s="61"/>
      <c r="C243" s="61"/>
      <c r="D243" s="61"/>
      <c r="E243" s="185">
        <v>1421.2613939999999</v>
      </c>
      <c r="F243" s="304"/>
      <c r="G243" s="304"/>
      <c r="H243" s="304"/>
      <c r="I243" s="304"/>
      <c r="J243" s="304"/>
      <c r="K243" s="304"/>
      <c r="L243" s="304"/>
      <c r="M243" s="304"/>
      <c r="N243" s="304">
        <f t="shared" si="43"/>
        <v>1421.2613939999999</v>
      </c>
    </row>
    <row r="244" spans="1:14" hidden="1" outlineLevel="1">
      <c r="A244" s="62" t="s">
        <v>163</v>
      </c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</row>
    <row r="245" spans="1:14" hidden="1" outlineLevel="1">
      <c r="A245" s="64" t="s">
        <v>71</v>
      </c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</row>
    <row r="246" spans="1:14" hidden="1" outlineLevel="1">
      <c r="A246" s="47" t="s">
        <v>164</v>
      </c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>
        <f t="shared" ref="N246:N260" si="44">SUM(B246:M246)</f>
        <v>0</v>
      </c>
    </row>
    <row r="247" spans="1:14" hidden="1" outlineLevel="1">
      <c r="A247" s="51" t="s">
        <v>83</v>
      </c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>
        <f t="shared" si="44"/>
        <v>0</v>
      </c>
    </row>
    <row r="248" spans="1:14" hidden="1" outlineLevel="1">
      <c r="A248" s="55" t="s">
        <v>162</v>
      </c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>
        <f t="shared" si="44"/>
        <v>0</v>
      </c>
    </row>
    <row r="249" spans="1:14" hidden="1" outlineLevel="1">
      <c r="A249" s="55" t="s">
        <v>85</v>
      </c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>
        <f t="shared" si="44"/>
        <v>0</v>
      </c>
    </row>
    <row r="250" spans="1:14" hidden="1" outlineLevel="1">
      <c r="A250" s="55" t="s">
        <v>80</v>
      </c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>
        <f t="shared" si="44"/>
        <v>0</v>
      </c>
    </row>
    <row r="251" spans="1:14" hidden="1" outlineLevel="1">
      <c r="A251" s="58" t="s">
        <v>69</v>
      </c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>
        <f t="shared" si="44"/>
        <v>0</v>
      </c>
    </row>
    <row r="252" spans="1:14" hidden="1" outlineLevel="1" collapsed="1">
      <c r="A252" s="116" t="s">
        <v>165</v>
      </c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>
        <f t="shared" si="44"/>
        <v>0</v>
      </c>
    </row>
    <row r="253" spans="1:14" hidden="1" outlineLevel="1">
      <c r="A253" s="64" t="s">
        <v>71</v>
      </c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>
        <f t="shared" si="44"/>
        <v>0</v>
      </c>
    </row>
    <row r="254" spans="1:14" hidden="1" outlineLevel="1">
      <c r="A254" s="47" t="s">
        <v>165</v>
      </c>
      <c r="B254" s="81">
        <v>85.132000000000005</v>
      </c>
      <c r="C254" s="81">
        <v>104.61</v>
      </c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>
        <f t="shared" si="44"/>
        <v>189.74200000000002</v>
      </c>
    </row>
    <row r="255" spans="1:14" hidden="1" outlineLevel="1">
      <c r="A255" s="51" t="s">
        <v>83</v>
      </c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>
        <f t="shared" si="44"/>
        <v>0</v>
      </c>
    </row>
    <row r="256" spans="1:14" hidden="1" outlineLevel="1">
      <c r="A256" s="55" t="s">
        <v>166</v>
      </c>
      <c r="B256" s="119">
        <v>0</v>
      </c>
      <c r="C256" s="119">
        <v>0</v>
      </c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>
        <f t="shared" si="44"/>
        <v>0</v>
      </c>
    </row>
    <row r="257" spans="1:28" hidden="1" outlineLevel="1">
      <c r="A257" s="55" t="s">
        <v>88</v>
      </c>
      <c r="B257" s="119">
        <v>75.301916000000006</v>
      </c>
      <c r="C257" s="119">
        <v>86.126800000000003</v>
      </c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>
        <f t="shared" si="44"/>
        <v>161.42871600000001</v>
      </c>
    </row>
    <row r="258" spans="1:28" hidden="1" outlineLevel="1">
      <c r="A258" s="55" t="s">
        <v>80</v>
      </c>
      <c r="B258" s="119">
        <v>9.6598199999999981</v>
      </c>
      <c r="C258" s="119">
        <v>18.487000000000002</v>
      </c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>
        <f t="shared" si="44"/>
        <v>28.146819999999998</v>
      </c>
    </row>
    <row r="259" spans="1:28" hidden="1" outlineLevel="1">
      <c r="A259" s="120" t="s">
        <v>160</v>
      </c>
      <c r="B259" s="119">
        <v>0</v>
      </c>
      <c r="C259" s="119">
        <v>0</v>
      </c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>
        <f t="shared" si="44"/>
        <v>0</v>
      </c>
    </row>
    <row r="260" spans="1:28" hidden="1" outlineLevel="1">
      <c r="A260" s="58" t="s">
        <v>69</v>
      </c>
      <c r="B260" s="88">
        <v>84.961736000000002</v>
      </c>
      <c r="C260" s="88">
        <v>104.6138</v>
      </c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>
        <f t="shared" si="44"/>
        <v>189.575536</v>
      </c>
    </row>
    <row r="261" spans="1:28" collapsed="1">
      <c r="A261" s="116" t="s">
        <v>167</v>
      </c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28">
      <c r="A262" s="64" t="s">
        <v>71</v>
      </c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28">
      <c r="A263" s="122" t="s">
        <v>167</v>
      </c>
      <c r="B263" s="81">
        <f>B271</f>
        <v>1031.346174</v>
      </c>
      <c r="C263" s="81">
        <f>C271</f>
        <v>1419.973808</v>
      </c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>
        <f>SUM(B263:M263)</f>
        <v>2451.319982</v>
      </c>
    </row>
    <row r="264" spans="1:28">
      <c r="A264" s="51" t="s">
        <v>83</v>
      </c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>
        <f>SUM(B264:M264)</f>
        <v>0</v>
      </c>
    </row>
    <row r="265" spans="1:28">
      <c r="A265" s="55" t="s">
        <v>516</v>
      </c>
      <c r="B265" s="119">
        <f>B257</f>
        <v>75.301916000000006</v>
      </c>
      <c r="C265" s="119">
        <f>C257</f>
        <v>86.126800000000003</v>
      </c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>
        <f t="shared" ref="N265:N266" si="45">SUM(B265:M265)</f>
        <v>161.42871600000001</v>
      </c>
      <c r="P265" s="640">
        <f>B265/B$263</f>
        <v>7.3013230570243046E-2</v>
      </c>
      <c r="Q265" s="640">
        <f t="shared" ref="Q265:AB270" si="46">C265/C$263</f>
        <v>6.0653794819854875E-2</v>
      </c>
      <c r="R265" s="640" t="e">
        <f t="shared" si="46"/>
        <v>#DIV/0!</v>
      </c>
      <c r="S265" s="640" t="e">
        <f t="shared" si="46"/>
        <v>#DIV/0!</v>
      </c>
      <c r="T265" s="640" t="e">
        <f t="shared" si="46"/>
        <v>#DIV/0!</v>
      </c>
      <c r="U265" s="640" t="e">
        <f t="shared" si="46"/>
        <v>#DIV/0!</v>
      </c>
      <c r="V265" s="640" t="e">
        <f t="shared" si="46"/>
        <v>#DIV/0!</v>
      </c>
      <c r="W265" s="640" t="e">
        <f t="shared" si="46"/>
        <v>#DIV/0!</v>
      </c>
      <c r="X265" s="640" t="e">
        <f t="shared" si="46"/>
        <v>#DIV/0!</v>
      </c>
      <c r="Y265" s="640" t="e">
        <f t="shared" si="46"/>
        <v>#DIV/0!</v>
      </c>
      <c r="Z265" s="640" t="e">
        <f t="shared" si="46"/>
        <v>#DIV/0!</v>
      </c>
      <c r="AA265" s="640" t="e">
        <f t="shared" si="46"/>
        <v>#DIV/0!</v>
      </c>
      <c r="AB265" s="640">
        <f t="shared" si="46"/>
        <v>6.5853791910223169E-2</v>
      </c>
    </row>
    <row r="266" spans="1:28">
      <c r="A266" s="55" t="s">
        <v>927</v>
      </c>
      <c r="B266" s="119">
        <f>B258</f>
        <v>9.6598199999999981</v>
      </c>
      <c r="C266" s="119">
        <f>C258</f>
        <v>18.487000000000002</v>
      </c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>
        <f t="shared" si="45"/>
        <v>28.146819999999998</v>
      </c>
      <c r="P266" s="640">
        <f t="shared" ref="P266:P270" si="47">B266/B$263</f>
        <v>9.3662246911093861E-3</v>
      </c>
      <c r="Q266" s="640">
        <f t="shared" si="46"/>
        <v>1.3019254225568084E-2</v>
      </c>
      <c r="R266" s="640" t="e">
        <f t="shared" si="46"/>
        <v>#DIV/0!</v>
      </c>
      <c r="S266" s="640" t="e">
        <f t="shared" si="46"/>
        <v>#DIV/0!</v>
      </c>
      <c r="T266" s="640" t="e">
        <f t="shared" si="46"/>
        <v>#DIV/0!</v>
      </c>
      <c r="U266" s="640" t="e">
        <f t="shared" si="46"/>
        <v>#DIV/0!</v>
      </c>
      <c r="V266" s="640" t="e">
        <f t="shared" si="46"/>
        <v>#DIV/0!</v>
      </c>
      <c r="W266" s="640" t="e">
        <f t="shared" si="46"/>
        <v>#DIV/0!</v>
      </c>
      <c r="X266" s="640" t="e">
        <f t="shared" si="46"/>
        <v>#DIV/0!</v>
      </c>
      <c r="Y266" s="640" t="e">
        <f t="shared" si="46"/>
        <v>#DIV/0!</v>
      </c>
      <c r="Z266" s="640" t="e">
        <f t="shared" si="46"/>
        <v>#DIV/0!</v>
      </c>
      <c r="AA266" s="640" t="e">
        <f t="shared" si="46"/>
        <v>#DIV/0!</v>
      </c>
      <c r="AB266" s="640">
        <f t="shared" si="46"/>
        <v>1.1482311655223149E-2</v>
      </c>
    </row>
    <row r="267" spans="1:28">
      <c r="A267" s="123" t="s">
        <v>168</v>
      </c>
      <c r="B267" s="119">
        <v>0</v>
      </c>
      <c r="C267" s="119">
        <v>112.30500000000001</v>
      </c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>
        <f>SUM(B267:M267)</f>
        <v>112.30500000000001</v>
      </c>
      <c r="P267" s="640">
        <f t="shared" si="47"/>
        <v>0</v>
      </c>
      <c r="Q267" s="640">
        <f t="shared" si="46"/>
        <v>7.9089486980171125E-2</v>
      </c>
      <c r="R267" s="640" t="e">
        <f t="shared" si="46"/>
        <v>#DIV/0!</v>
      </c>
      <c r="S267" s="640" t="e">
        <f t="shared" si="46"/>
        <v>#DIV/0!</v>
      </c>
      <c r="T267" s="640" t="e">
        <f t="shared" si="46"/>
        <v>#DIV/0!</v>
      </c>
      <c r="U267" s="640" t="e">
        <f t="shared" si="46"/>
        <v>#DIV/0!</v>
      </c>
      <c r="V267" s="640" t="e">
        <f t="shared" si="46"/>
        <v>#DIV/0!</v>
      </c>
      <c r="W267" s="640" t="e">
        <f t="shared" si="46"/>
        <v>#DIV/0!</v>
      </c>
      <c r="X267" s="640" t="e">
        <f t="shared" si="46"/>
        <v>#DIV/0!</v>
      </c>
      <c r="Y267" s="640" t="e">
        <f t="shared" si="46"/>
        <v>#DIV/0!</v>
      </c>
      <c r="Z267" s="640" t="e">
        <f t="shared" si="46"/>
        <v>#DIV/0!</v>
      </c>
      <c r="AA267" s="640" t="e">
        <f t="shared" si="46"/>
        <v>#DIV/0!</v>
      </c>
      <c r="AB267" s="640">
        <f t="shared" si="46"/>
        <v>4.5814092335824647E-2</v>
      </c>
    </row>
    <row r="268" spans="1:28">
      <c r="A268" s="55" t="s">
        <v>169</v>
      </c>
      <c r="B268" s="119">
        <v>284.18299999999999</v>
      </c>
      <c r="C268" s="119">
        <v>263.87800000000004</v>
      </c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>
        <f>SUM(B268:M268)</f>
        <v>548.06100000000004</v>
      </c>
      <c r="P268" s="640">
        <f t="shared" si="47"/>
        <v>0.275545696647923</v>
      </c>
      <c r="Q268" s="640">
        <f t="shared" si="46"/>
        <v>0.18583300516765591</v>
      </c>
      <c r="R268" s="640" t="e">
        <f t="shared" si="46"/>
        <v>#DIV/0!</v>
      </c>
      <c r="S268" s="640" t="e">
        <f t="shared" si="46"/>
        <v>#DIV/0!</v>
      </c>
      <c r="T268" s="640" t="e">
        <f t="shared" si="46"/>
        <v>#DIV/0!</v>
      </c>
      <c r="U268" s="640" t="e">
        <f t="shared" si="46"/>
        <v>#DIV/0!</v>
      </c>
      <c r="V268" s="640" t="e">
        <f t="shared" si="46"/>
        <v>#DIV/0!</v>
      </c>
      <c r="W268" s="640" t="e">
        <f t="shared" si="46"/>
        <v>#DIV/0!</v>
      </c>
      <c r="X268" s="640" t="e">
        <f t="shared" si="46"/>
        <v>#DIV/0!</v>
      </c>
      <c r="Y268" s="640" t="e">
        <f t="shared" si="46"/>
        <v>#DIV/0!</v>
      </c>
      <c r="Z268" s="640" t="e">
        <f t="shared" si="46"/>
        <v>#DIV/0!</v>
      </c>
      <c r="AA268" s="640" t="e">
        <f t="shared" si="46"/>
        <v>#DIV/0!</v>
      </c>
      <c r="AB268" s="640">
        <f t="shared" si="46"/>
        <v>0.22357791068665145</v>
      </c>
    </row>
    <row r="269" spans="1:28">
      <c r="A269" s="55" t="s">
        <v>170</v>
      </c>
      <c r="B269" s="119">
        <v>595.20399999999995</v>
      </c>
      <c r="C269" s="119">
        <v>799.07899999999995</v>
      </c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>
        <f>SUM(B269:M269)</f>
        <v>1394.2829999999999</v>
      </c>
      <c r="P269" s="640">
        <f t="shared" si="47"/>
        <v>0.57711369373829657</v>
      </c>
      <c r="Q269" s="640">
        <f t="shared" si="46"/>
        <v>0.56274206995795517</v>
      </c>
      <c r="R269" s="640" t="e">
        <f t="shared" si="46"/>
        <v>#DIV/0!</v>
      </c>
      <c r="S269" s="640" t="e">
        <f t="shared" si="46"/>
        <v>#DIV/0!</v>
      </c>
      <c r="T269" s="640" t="e">
        <f t="shared" si="46"/>
        <v>#DIV/0!</v>
      </c>
      <c r="U269" s="640" t="e">
        <f t="shared" si="46"/>
        <v>#DIV/0!</v>
      </c>
      <c r="V269" s="640" t="e">
        <f t="shared" si="46"/>
        <v>#DIV/0!</v>
      </c>
      <c r="W269" s="640" t="e">
        <f t="shared" si="46"/>
        <v>#DIV/0!</v>
      </c>
      <c r="X269" s="640" t="e">
        <f t="shared" si="46"/>
        <v>#DIV/0!</v>
      </c>
      <c r="Y269" s="640" t="e">
        <f t="shared" si="46"/>
        <v>#DIV/0!</v>
      </c>
      <c r="Z269" s="640" t="e">
        <f t="shared" si="46"/>
        <v>#DIV/0!</v>
      </c>
      <c r="AA269" s="640" t="e">
        <f t="shared" si="46"/>
        <v>#DIV/0!</v>
      </c>
      <c r="AB269" s="640">
        <f t="shared" si="46"/>
        <v>0.56878865682089474</v>
      </c>
    </row>
    <row r="270" spans="1:28">
      <c r="A270" s="120" t="s">
        <v>80</v>
      </c>
      <c r="B270" s="119">
        <v>66.997438000000045</v>
      </c>
      <c r="C270" s="119">
        <v>140.09800799999988</v>
      </c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>
        <f>SUM(B270:M270)</f>
        <v>207.09544599999992</v>
      </c>
      <c r="P270" s="640">
        <f t="shared" si="47"/>
        <v>6.4961154352427983E-2</v>
      </c>
      <c r="Q270" s="640">
        <f t="shared" si="46"/>
        <v>9.8662388848794802E-2</v>
      </c>
      <c r="R270" s="640" t="e">
        <f t="shared" si="46"/>
        <v>#DIV/0!</v>
      </c>
      <c r="S270" s="640" t="e">
        <f t="shared" si="46"/>
        <v>#DIV/0!</v>
      </c>
      <c r="T270" s="640" t="e">
        <f t="shared" si="46"/>
        <v>#DIV/0!</v>
      </c>
      <c r="U270" s="640" t="e">
        <f t="shared" si="46"/>
        <v>#DIV/0!</v>
      </c>
      <c r="V270" s="640" t="e">
        <f t="shared" si="46"/>
        <v>#DIV/0!</v>
      </c>
      <c r="W270" s="640" t="e">
        <f t="shared" si="46"/>
        <v>#DIV/0!</v>
      </c>
      <c r="X270" s="640" t="e">
        <f t="shared" si="46"/>
        <v>#DIV/0!</v>
      </c>
      <c r="Y270" s="640" t="e">
        <f t="shared" si="46"/>
        <v>#DIV/0!</v>
      </c>
      <c r="Z270" s="640" t="e">
        <f t="shared" si="46"/>
        <v>#DIV/0!</v>
      </c>
      <c r="AA270" s="640" t="e">
        <f t="shared" si="46"/>
        <v>#DIV/0!</v>
      </c>
      <c r="AB270" s="640">
        <f t="shared" si="46"/>
        <v>8.4483236591182787E-2</v>
      </c>
    </row>
    <row r="271" spans="1:28">
      <c r="A271" s="58" t="s">
        <v>69</v>
      </c>
      <c r="B271" s="88">
        <f>SUM(B265:B270)</f>
        <v>1031.346174</v>
      </c>
      <c r="C271" s="88">
        <f>SUM(C265:C270)</f>
        <v>1419.973808</v>
      </c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>
        <f>SUM(B271:M271)</f>
        <v>2451.319982</v>
      </c>
    </row>
    <row r="272" spans="1:28">
      <c r="A272" s="191" t="s">
        <v>475</v>
      </c>
      <c r="B272" s="188"/>
      <c r="C272" s="188"/>
      <c r="D272" s="188"/>
      <c r="E272" s="270"/>
      <c r="F272" s="270"/>
      <c r="G272" s="270"/>
      <c r="H272" s="270"/>
      <c r="I272" s="270"/>
      <c r="J272" s="270"/>
      <c r="K272" s="270"/>
      <c r="L272" s="270"/>
      <c r="M272" s="270"/>
      <c r="N272" s="270"/>
    </row>
    <row r="273" spans="1:28">
      <c r="A273" s="188" t="s">
        <v>71</v>
      </c>
      <c r="B273" s="188"/>
      <c r="C273" s="188"/>
      <c r="D273" s="188"/>
      <c r="E273" s="270"/>
      <c r="F273" s="270"/>
      <c r="G273" s="270"/>
      <c r="H273" s="270"/>
      <c r="I273" s="270"/>
      <c r="J273" s="270"/>
      <c r="K273" s="270"/>
      <c r="L273" s="270"/>
      <c r="M273" s="270"/>
      <c r="N273" s="270"/>
    </row>
    <row r="274" spans="1:28">
      <c r="A274" s="47" t="s">
        <v>476</v>
      </c>
      <c r="B274" s="47"/>
      <c r="C274" s="47"/>
      <c r="D274" s="47"/>
      <c r="E274" s="294">
        <v>85.78</v>
      </c>
      <c r="F274" s="294"/>
      <c r="G274" s="294">
        <v>96.516999999999996</v>
      </c>
      <c r="H274" s="502">
        <v>15.9</v>
      </c>
      <c r="I274" s="502">
        <v>52.831000000000003</v>
      </c>
      <c r="J274" s="502">
        <v>34</v>
      </c>
      <c r="K274" s="176">
        <v>51.098999999999997</v>
      </c>
      <c r="L274" s="176"/>
      <c r="M274" s="176"/>
      <c r="N274" s="176">
        <f t="shared" ref="N274:N282" si="48">SUM(B274:M274)</f>
        <v>336.12700000000001</v>
      </c>
    </row>
    <row r="275" spans="1:28">
      <c r="A275" s="177" t="s">
        <v>83</v>
      </c>
      <c r="B275" s="177"/>
      <c r="C275" s="177"/>
      <c r="D275" s="177"/>
      <c r="E275" s="295"/>
      <c r="F275" s="295"/>
      <c r="G275" s="295"/>
      <c r="H275" s="295"/>
      <c r="I275" s="295"/>
      <c r="J275" s="295"/>
      <c r="K275" s="295"/>
      <c r="L275" s="295"/>
      <c r="M275" s="295"/>
      <c r="N275" s="295">
        <f t="shared" si="48"/>
        <v>0</v>
      </c>
    </row>
    <row r="276" spans="1:28">
      <c r="A276" s="55" t="s">
        <v>409</v>
      </c>
      <c r="B276" s="55"/>
      <c r="C276" s="55"/>
      <c r="D276" s="55"/>
      <c r="E276" s="259">
        <v>72.08</v>
      </c>
      <c r="F276" s="259"/>
      <c r="G276" s="259">
        <v>38.286999999999999</v>
      </c>
      <c r="H276" s="259"/>
      <c r="I276" s="468">
        <v>10.065</v>
      </c>
      <c r="J276" s="468"/>
      <c r="K276" s="291">
        <v>10.432</v>
      </c>
      <c r="L276" s="291"/>
      <c r="M276" s="291"/>
      <c r="N276" s="291">
        <f t="shared" si="48"/>
        <v>130.86399999999998</v>
      </c>
    </row>
    <row r="277" spans="1:28">
      <c r="A277" s="55" t="s">
        <v>180</v>
      </c>
      <c r="B277" s="55"/>
      <c r="C277" s="55"/>
      <c r="D277" s="55"/>
      <c r="E277" s="259"/>
      <c r="F277" s="259"/>
      <c r="G277" s="259"/>
      <c r="H277" s="259"/>
      <c r="I277" s="468"/>
      <c r="J277" s="468"/>
      <c r="K277" s="291">
        <v>14.1</v>
      </c>
      <c r="L277" s="291"/>
      <c r="M277" s="291"/>
      <c r="N277" s="291">
        <f t="shared" si="48"/>
        <v>14.1</v>
      </c>
    </row>
    <row r="278" spans="1:28">
      <c r="A278" s="55" t="s">
        <v>883</v>
      </c>
      <c r="B278" s="55"/>
      <c r="C278" s="55"/>
      <c r="D278" s="55"/>
      <c r="E278" s="259"/>
      <c r="F278" s="259"/>
      <c r="G278" s="259"/>
      <c r="H278" s="259"/>
      <c r="I278" s="468"/>
      <c r="J278" s="468"/>
      <c r="K278" s="291">
        <v>26.566999999999993</v>
      </c>
      <c r="L278" s="291"/>
      <c r="M278" s="291"/>
      <c r="N278" s="291">
        <f t="shared" si="48"/>
        <v>26.566999999999993</v>
      </c>
    </row>
    <row r="279" spans="1:28">
      <c r="A279" s="465" t="s">
        <v>367</v>
      </c>
      <c r="B279" s="55"/>
      <c r="C279" s="55"/>
      <c r="D279" s="55"/>
      <c r="E279" s="259"/>
      <c r="F279" s="259"/>
      <c r="G279" s="259"/>
      <c r="H279" s="259"/>
      <c r="I279" s="468">
        <v>16.600000000000001</v>
      </c>
      <c r="J279" s="468">
        <v>18.22</v>
      </c>
      <c r="K279" s="468"/>
      <c r="L279" s="468"/>
      <c r="M279" s="468"/>
      <c r="N279" s="468">
        <f t="shared" si="48"/>
        <v>34.82</v>
      </c>
    </row>
    <row r="280" spans="1:28">
      <c r="A280" s="55" t="s">
        <v>259</v>
      </c>
      <c r="B280" s="55"/>
      <c r="C280" s="55"/>
      <c r="D280" s="55"/>
      <c r="E280" s="259"/>
      <c r="F280" s="259"/>
      <c r="G280" s="259">
        <v>49.751999999999995</v>
      </c>
      <c r="H280" s="259"/>
      <c r="I280" s="468">
        <v>21.3</v>
      </c>
      <c r="J280" s="468">
        <v>5.29</v>
      </c>
      <c r="K280" s="468"/>
      <c r="L280" s="468"/>
      <c r="M280" s="468"/>
      <c r="N280" s="468">
        <f t="shared" si="48"/>
        <v>76.341999999999999</v>
      </c>
    </row>
    <row r="281" spans="1:28">
      <c r="A281" s="55" t="s">
        <v>80</v>
      </c>
      <c r="B281" s="55"/>
      <c r="C281" s="55"/>
      <c r="D281" s="55"/>
      <c r="E281" s="259">
        <v>13.649120000000003</v>
      </c>
      <c r="F281" s="259"/>
      <c r="G281" s="259">
        <v>8.4779999999999944</v>
      </c>
      <c r="H281" s="259">
        <v>15.9</v>
      </c>
      <c r="I281" s="468">
        <v>4.8660000000000005</v>
      </c>
      <c r="J281" s="468">
        <v>10.490000000000002</v>
      </c>
      <c r="K281" s="468"/>
      <c r="L281" s="468"/>
      <c r="M281" s="468"/>
      <c r="N281" s="468">
        <f t="shared" si="48"/>
        <v>53.383119999999998</v>
      </c>
    </row>
    <row r="282" spans="1:28">
      <c r="A282" s="257" t="s">
        <v>69</v>
      </c>
      <c r="B282" s="257"/>
      <c r="C282" s="257"/>
      <c r="D282" s="257"/>
      <c r="E282" s="296">
        <v>85.729119999999995</v>
      </c>
      <c r="F282" s="296"/>
      <c r="G282" s="296">
        <v>96.516999999999982</v>
      </c>
      <c r="H282" s="296">
        <v>15.9</v>
      </c>
      <c r="I282" s="296">
        <v>52.83</v>
      </c>
      <c r="J282" s="296">
        <v>34</v>
      </c>
      <c r="K282" s="185">
        <v>51.098999999999997</v>
      </c>
      <c r="L282" s="185"/>
      <c r="M282" s="185"/>
      <c r="N282" s="185">
        <f t="shared" si="48"/>
        <v>336.07511999999997</v>
      </c>
    </row>
    <row r="283" spans="1:28">
      <c r="A283" s="191" t="s">
        <v>477</v>
      </c>
      <c r="B283" s="191"/>
      <c r="C283" s="191"/>
      <c r="D283" s="191"/>
      <c r="E283" s="530"/>
      <c r="F283" s="191"/>
      <c r="G283" s="191"/>
      <c r="H283" s="191"/>
      <c r="I283" s="191"/>
      <c r="J283" s="530"/>
      <c r="K283" s="530"/>
      <c r="L283" s="530"/>
      <c r="M283" s="530"/>
      <c r="N283" s="530"/>
    </row>
    <row r="284" spans="1:28">
      <c r="A284" s="188" t="s">
        <v>71</v>
      </c>
      <c r="B284" s="188"/>
      <c r="C284" s="188"/>
      <c r="D284" s="188"/>
      <c r="E284" s="270"/>
      <c r="F284" s="270"/>
      <c r="G284" s="270"/>
      <c r="H284" s="270"/>
      <c r="I284" s="270"/>
      <c r="J284" s="270"/>
      <c r="K284" s="270"/>
      <c r="L284" s="270"/>
      <c r="M284" s="270"/>
      <c r="N284" s="270"/>
    </row>
    <row r="285" spans="1:28">
      <c r="A285" s="47" t="s">
        <v>476</v>
      </c>
      <c r="B285" s="47">
        <f>B294</f>
        <v>0</v>
      </c>
      <c r="C285" s="47">
        <f t="shared" ref="C285:M285" si="49">C294</f>
        <v>0</v>
      </c>
      <c r="D285" s="47">
        <f t="shared" si="49"/>
        <v>0</v>
      </c>
      <c r="E285" s="47">
        <f t="shared" si="49"/>
        <v>1104.236277</v>
      </c>
      <c r="F285" s="47">
        <f t="shared" si="49"/>
        <v>0</v>
      </c>
      <c r="G285" s="47">
        <f t="shared" si="49"/>
        <v>718.76100000000008</v>
      </c>
      <c r="H285" s="47">
        <f t="shared" si="49"/>
        <v>747.41200000000003</v>
      </c>
      <c r="I285" s="47">
        <f t="shared" si="49"/>
        <v>864.74599999999998</v>
      </c>
      <c r="J285" s="47">
        <f t="shared" si="49"/>
        <v>378.04900000000004</v>
      </c>
      <c r="K285" s="47">
        <f t="shared" si="49"/>
        <v>787.42900000000009</v>
      </c>
      <c r="L285" s="47">
        <f t="shared" si="49"/>
        <v>0</v>
      </c>
      <c r="M285" s="47">
        <f t="shared" si="49"/>
        <v>0</v>
      </c>
      <c r="N285" s="176">
        <f>SUM(B285:M285)</f>
        <v>4600.6332769999999</v>
      </c>
    </row>
    <row r="286" spans="1:28">
      <c r="A286" s="177" t="s">
        <v>83</v>
      </c>
      <c r="B286" s="177"/>
      <c r="C286" s="177"/>
      <c r="D286" s="177"/>
      <c r="E286" s="295"/>
      <c r="F286" s="295"/>
      <c r="G286" s="295"/>
      <c r="H286" s="66"/>
      <c r="I286" s="503"/>
      <c r="J286" s="503"/>
      <c r="K286" s="179">
        <v>0</v>
      </c>
      <c r="L286" s="179"/>
      <c r="M286" s="179"/>
      <c r="N286" s="179">
        <f>SUM(B286:M286)</f>
        <v>0</v>
      </c>
    </row>
    <row r="287" spans="1:28">
      <c r="A287" s="55" t="s">
        <v>180</v>
      </c>
      <c r="B287" s="55">
        <f>B277</f>
        <v>0</v>
      </c>
      <c r="C287" s="55">
        <f t="shared" ref="C287:M287" si="50">C277</f>
        <v>0</v>
      </c>
      <c r="D287" s="55">
        <f t="shared" si="50"/>
        <v>0</v>
      </c>
      <c r="E287" s="55">
        <f t="shared" si="50"/>
        <v>0</v>
      </c>
      <c r="F287" s="55">
        <f t="shared" si="50"/>
        <v>0</v>
      </c>
      <c r="G287" s="55">
        <f t="shared" si="50"/>
        <v>0</v>
      </c>
      <c r="H287" s="55">
        <f t="shared" si="50"/>
        <v>0</v>
      </c>
      <c r="I287" s="55">
        <f t="shared" si="50"/>
        <v>0</v>
      </c>
      <c r="J287" s="55">
        <f t="shared" si="50"/>
        <v>0</v>
      </c>
      <c r="K287" s="55">
        <f t="shared" si="50"/>
        <v>14.1</v>
      </c>
      <c r="L287" s="55">
        <f t="shared" si="50"/>
        <v>0</v>
      </c>
      <c r="M287" s="55">
        <f t="shared" si="50"/>
        <v>0</v>
      </c>
      <c r="N287" s="291">
        <f t="shared" ref="N287:N290" si="51">SUM(B287:M287)</f>
        <v>14.1</v>
      </c>
      <c r="P287" s="640" t="e">
        <f>B287/B$285</f>
        <v>#DIV/0!</v>
      </c>
      <c r="Q287" s="640" t="e">
        <f t="shared" ref="Q287:AB293" si="52">C287/C$285</f>
        <v>#DIV/0!</v>
      </c>
      <c r="R287" s="640" t="e">
        <f t="shared" si="52"/>
        <v>#DIV/0!</v>
      </c>
      <c r="S287" s="640">
        <f t="shared" si="52"/>
        <v>0</v>
      </c>
      <c r="T287" s="640" t="e">
        <f t="shared" si="52"/>
        <v>#DIV/0!</v>
      </c>
      <c r="U287" s="640">
        <f t="shared" si="52"/>
        <v>0</v>
      </c>
      <c r="V287" s="640">
        <f t="shared" si="52"/>
        <v>0</v>
      </c>
      <c r="W287" s="640">
        <f t="shared" si="52"/>
        <v>0</v>
      </c>
      <c r="X287" s="640">
        <f t="shared" si="52"/>
        <v>0</v>
      </c>
      <c r="Y287" s="640">
        <f t="shared" si="52"/>
        <v>1.7906376320912739E-2</v>
      </c>
      <c r="Z287" s="640" t="e">
        <f t="shared" si="52"/>
        <v>#DIV/0!</v>
      </c>
      <c r="AA287" s="640" t="e">
        <f t="shared" si="52"/>
        <v>#DIV/0!</v>
      </c>
      <c r="AB287" s="640">
        <f t="shared" si="52"/>
        <v>3.0647954642440849E-3</v>
      </c>
    </row>
    <row r="288" spans="1:28">
      <c r="A288" s="55" t="s">
        <v>883</v>
      </c>
      <c r="B288" s="55">
        <f>B278</f>
        <v>0</v>
      </c>
      <c r="C288" s="55">
        <f t="shared" ref="C288:M288" si="53">C278</f>
        <v>0</v>
      </c>
      <c r="D288" s="55">
        <f t="shared" si="53"/>
        <v>0</v>
      </c>
      <c r="E288" s="55">
        <f t="shared" si="53"/>
        <v>0</v>
      </c>
      <c r="F288" s="55">
        <f t="shared" si="53"/>
        <v>0</v>
      </c>
      <c r="G288" s="55">
        <f t="shared" si="53"/>
        <v>0</v>
      </c>
      <c r="H288" s="55">
        <f t="shared" si="53"/>
        <v>0</v>
      </c>
      <c r="I288" s="55">
        <f t="shared" si="53"/>
        <v>0</v>
      </c>
      <c r="J288" s="55">
        <f t="shared" si="53"/>
        <v>0</v>
      </c>
      <c r="K288" s="55">
        <f t="shared" si="53"/>
        <v>26.566999999999993</v>
      </c>
      <c r="L288" s="55">
        <f t="shared" si="53"/>
        <v>0</v>
      </c>
      <c r="M288" s="55">
        <f t="shared" si="53"/>
        <v>0</v>
      </c>
      <c r="N288" s="291">
        <f t="shared" si="51"/>
        <v>26.566999999999993</v>
      </c>
      <c r="P288" s="640" t="e">
        <f t="shared" ref="P288:P293" si="54">B288/B$285</f>
        <v>#DIV/0!</v>
      </c>
      <c r="Q288" s="640" t="e">
        <f t="shared" si="52"/>
        <v>#DIV/0!</v>
      </c>
      <c r="R288" s="640" t="e">
        <f t="shared" si="52"/>
        <v>#DIV/0!</v>
      </c>
      <c r="S288" s="640">
        <f t="shared" si="52"/>
        <v>0</v>
      </c>
      <c r="T288" s="640" t="e">
        <f t="shared" si="52"/>
        <v>#DIV/0!</v>
      </c>
      <c r="U288" s="640">
        <f t="shared" si="52"/>
        <v>0</v>
      </c>
      <c r="V288" s="640">
        <f t="shared" si="52"/>
        <v>0</v>
      </c>
      <c r="W288" s="640">
        <f t="shared" si="52"/>
        <v>0</v>
      </c>
      <c r="X288" s="640">
        <f t="shared" si="52"/>
        <v>0</v>
      </c>
      <c r="Y288" s="640">
        <f t="shared" si="52"/>
        <v>3.3738914873594941E-2</v>
      </c>
      <c r="Z288" s="640" t="e">
        <f t="shared" si="52"/>
        <v>#DIV/0!</v>
      </c>
      <c r="AA288" s="640" t="e">
        <f t="shared" si="52"/>
        <v>#DIV/0!</v>
      </c>
      <c r="AB288" s="640">
        <f t="shared" si="52"/>
        <v>5.7746397942250059E-3</v>
      </c>
    </row>
    <row r="289" spans="1:28">
      <c r="A289" s="465" t="s">
        <v>367</v>
      </c>
      <c r="B289" s="55">
        <f>B279</f>
        <v>0</v>
      </c>
      <c r="C289" s="55">
        <f t="shared" ref="C289:M289" si="55">C279</f>
        <v>0</v>
      </c>
      <c r="D289" s="55">
        <f t="shared" si="55"/>
        <v>0</v>
      </c>
      <c r="E289" s="55">
        <f t="shared" si="55"/>
        <v>0</v>
      </c>
      <c r="F289" s="55">
        <f t="shared" si="55"/>
        <v>0</v>
      </c>
      <c r="G289" s="55">
        <f t="shared" si="55"/>
        <v>0</v>
      </c>
      <c r="H289" s="55">
        <f t="shared" si="55"/>
        <v>0</v>
      </c>
      <c r="I289" s="55">
        <f t="shared" si="55"/>
        <v>16.600000000000001</v>
      </c>
      <c r="J289" s="55">
        <f t="shared" si="55"/>
        <v>18.22</v>
      </c>
      <c r="K289" s="55">
        <f t="shared" si="55"/>
        <v>0</v>
      </c>
      <c r="L289" s="55">
        <f t="shared" si="55"/>
        <v>0</v>
      </c>
      <c r="M289" s="55">
        <f t="shared" si="55"/>
        <v>0</v>
      </c>
      <c r="N289" s="291">
        <f t="shared" si="51"/>
        <v>34.82</v>
      </c>
      <c r="P289" s="640" t="e">
        <f t="shared" si="54"/>
        <v>#DIV/0!</v>
      </c>
      <c r="Q289" s="640" t="e">
        <f t="shared" si="52"/>
        <v>#DIV/0!</v>
      </c>
      <c r="R289" s="640" t="e">
        <f t="shared" si="52"/>
        <v>#DIV/0!</v>
      </c>
      <c r="S289" s="640">
        <f t="shared" si="52"/>
        <v>0</v>
      </c>
      <c r="T289" s="640" t="e">
        <f t="shared" si="52"/>
        <v>#DIV/0!</v>
      </c>
      <c r="U289" s="640">
        <f t="shared" si="52"/>
        <v>0</v>
      </c>
      <c r="V289" s="640">
        <f t="shared" si="52"/>
        <v>0</v>
      </c>
      <c r="W289" s="640">
        <f t="shared" si="52"/>
        <v>1.919638830361748E-2</v>
      </c>
      <c r="X289" s="640">
        <f t="shared" si="52"/>
        <v>4.8194810725593763E-2</v>
      </c>
      <c r="Y289" s="640">
        <f t="shared" si="52"/>
        <v>0</v>
      </c>
      <c r="Z289" s="640" t="e">
        <f t="shared" si="52"/>
        <v>#DIV/0!</v>
      </c>
      <c r="AA289" s="640" t="e">
        <f t="shared" si="52"/>
        <v>#DIV/0!</v>
      </c>
      <c r="AB289" s="640">
        <f t="shared" si="52"/>
        <v>7.5685232670197897E-3</v>
      </c>
    </row>
    <row r="290" spans="1:28">
      <c r="A290" s="55" t="s">
        <v>259</v>
      </c>
      <c r="B290" s="55">
        <f>B280</f>
        <v>0</v>
      </c>
      <c r="C290" s="55">
        <f t="shared" ref="C290:M290" si="56">C280</f>
        <v>0</v>
      </c>
      <c r="D290" s="55">
        <f t="shared" si="56"/>
        <v>0</v>
      </c>
      <c r="E290" s="55">
        <f t="shared" si="56"/>
        <v>0</v>
      </c>
      <c r="F290" s="55">
        <f t="shared" si="56"/>
        <v>0</v>
      </c>
      <c r="G290" s="55">
        <f t="shared" si="56"/>
        <v>49.751999999999995</v>
      </c>
      <c r="H290" s="55">
        <f t="shared" si="56"/>
        <v>0</v>
      </c>
      <c r="I290" s="55">
        <f t="shared" si="56"/>
        <v>21.3</v>
      </c>
      <c r="J290" s="55">
        <f t="shared" si="56"/>
        <v>5.29</v>
      </c>
      <c r="K290" s="55">
        <f t="shared" si="56"/>
        <v>0</v>
      </c>
      <c r="L290" s="55">
        <f t="shared" si="56"/>
        <v>0</v>
      </c>
      <c r="M290" s="55">
        <f t="shared" si="56"/>
        <v>0</v>
      </c>
      <c r="N290" s="291">
        <f t="shared" si="51"/>
        <v>76.341999999999999</v>
      </c>
      <c r="P290" s="640" t="e">
        <f t="shared" si="54"/>
        <v>#DIV/0!</v>
      </c>
      <c r="Q290" s="640" t="e">
        <f t="shared" si="52"/>
        <v>#DIV/0!</v>
      </c>
      <c r="R290" s="640" t="e">
        <f t="shared" si="52"/>
        <v>#DIV/0!</v>
      </c>
      <c r="S290" s="640">
        <f t="shared" si="52"/>
        <v>0</v>
      </c>
      <c r="T290" s="640" t="e">
        <f t="shared" si="52"/>
        <v>#DIV/0!</v>
      </c>
      <c r="U290" s="640">
        <f t="shared" si="52"/>
        <v>6.9219114559638029E-2</v>
      </c>
      <c r="V290" s="640">
        <f t="shared" si="52"/>
        <v>0</v>
      </c>
      <c r="W290" s="640">
        <f t="shared" si="52"/>
        <v>2.4631510293195921E-2</v>
      </c>
      <c r="X290" s="640">
        <f t="shared" si="52"/>
        <v>1.3992895100899617E-2</v>
      </c>
      <c r="Y290" s="640">
        <f t="shared" si="52"/>
        <v>0</v>
      </c>
      <c r="Z290" s="640" t="e">
        <f t="shared" si="52"/>
        <v>#DIV/0!</v>
      </c>
      <c r="AA290" s="640" t="e">
        <f t="shared" si="52"/>
        <v>#DIV/0!</v>
      </c>
      <c r="AB290" s="640">
        <f t="shared" si="52"/>
        <v>1.6593802505767512E-2</v>
      </c>
    </row>
    <row r="291" spans="1:28">
      <c r="A291" s="55" t="s">
        <v>409</v>
      </c>
      <c r="B291" s="55"/>
      <c r="C291" s="55"/>
      <c r="D291" s="55"/>
      <c r="E291" s="259">
        <f>262.194+E276</f>
        <v>334.274</v>
      </c>
      <c r="F291" s="259"/>
      <c r="G291" s="259">
        <f>168.662+G276</f>
        <v>206.94900000000001</v>
      </c>
      <c r="H291" s="52">
        <v>181.005</v>
      </c>
      <c r="I291" s="468">
        <f>207.104+I276</f>
        <v>217.16900000000001</v>
      </c>
      <c r="J291" s="468">
        <v>87.69</v>
      </c>
      <c r="K291" s="291">
        <f>185.054+K276</f>
        <v>195.48599999999999</v>
      </c>
      <c r="L291" s="291"/>
      <c r="M291" s="291"/>
      <c r="N291" s="291">
        <f>SUM(B291:M291)</f>
        <v>1222.5729999999999</v>
      </c>
      <c r="P291" s="640" t="e">
        <f t="shared" si="54"/>
        <v>#DIV/0!</v>
      </c>
      <c r="Q291" s="640" t="e">
        <f t="shared" si="52"/>
        <v>#DIV/0!</v>
      </c>
      <c r="R291" s="640" t="e">
        <f t="shared" si="52"/>
        <v>#DIV/0!</v>
      </c>
      <c r="S291" s="640">
        <f t="shared" si="52"/>
        <v>0.30271963253023976</v>
      </c>
      <c r="T291" s="640" t="e">
        <f t="shared" si="52"/>
        <v>#DIV/0!</v>
      </c>
      <c r="U291" s="640">
        <f t="shared" si="52"/>
        <v>0.2879246369794688</v>
      </c>
      <c r="V291" s="640">
        <f t="shared" si="52"/>
        <v>0.24217566750333147</v>
      </c>
      <c r="W291" s="640">
        <f t="shared" si="52"/>
        <v>0.25113617177760872</v>
      </c>
      <c r="X291" s="640">
        <f t="shared" si="52"/>
        <v>0.23195405886538514</v>
      </c>
      <c r="Y291" s="640">
        <f t="shared" si="52"/>
        <v>0.24825857315389702</v>
      </c>
      <c r="Z291" s="640" t="e">
        <f t="shared" si="52"/>
        <v>#DIV/0!</v>
      </c>
      <c r="AA291" s="640" t="e">
        <f t="shared" si="52"/>
        <v>#DIV/0!</v>
      </c>
      <c r="AB291" s="640">
        <f t="shared" si="52"/>
        <v>0.26574015497214776</v>
      </c>
    </row>
    <row r="292" spans="1:28">
      <c r="A292" s="55" t="s">
        <v>478</v>
      </c>
      <c r="B292" s="55"/>
      <c r="C292" s="55"/>
      <c r="D292" s="55"/>
      <c r="E292" s="259">
        <v>672.04200000000003</v>
      </c>
      <c r="F292" s="259"/>
      <c r="G292" s="259">
        <v>407.89299999999997</v>
      </c>
      <c r="H292" s="52">
        <v>497.53300000000002</v>
      </c>
      <c r="I292" s="468">
        <v>528.82099999999991</v>
      </c>
      <c r="J292" s="468">
        <v>220.08800000000002</v>
      </c>
      <c r="K292" s="291">
        <v>468.96600000000001</v>
      </c>
      <c r="L292" s="291"/>
      <c r="M292" s="291"/>
      <c r="N292" s="291">
        <f>SUM(B292:M292)</f>
        <v>2795.3429999999998</v>
      </c>
      <c r="P292" s="640" t="e">
        <f t="shared" si="54"/>
        <v>#DIV/0!</v>
      </c>
      <c r="Q292" s="640" t="e">
        <f t="shared" si="52"/>
        <v>#DIV/0!</v>
      </c>
      <c r="R292" s="640" t="e">
        <f t="shared" si="52"/>
        <v>#DIV/0!</v>
      </c>
      <c r="S292" s="640">
        <f t="shared" si="52"/>
        <v>0.60860344293868918</v>
      </c>
      <c r="T292" s="640" t="e">
        <f t="shared" si="52"/>
        <v>#DIV/0!</v>
      </c>
      <c r="U292" s="640">
        <f t="shared" si="52"/>
        <v>0.5674946192127841</v>
      </c>
      <c r="V292" s="640">
        <f t="shared" si="52"/>
        <v>0.66567435363628091</v>
      </c>
      <c r="W292" s="640">
        <f t="shared" si="52"/>
        <v>0.61153332886188538</v>
      </c>
      <c r="X292" s="640">
        <f t="shared" si="52"/>
        <v>0.58216792003153028</v>
      </c>
      <c r="Y292" s="640">
        <f t="shared" si="52"/>
        <v>0.59556607643355775</v>
      </c>
      <c r="Z292" s="640" t="e">
        <f t="shared" si="52"/>
        <v>#DIV/0!</v>
      </c>
      <c r="AA292" s="640" t="e">
        <f t="shared" si="52"/>
        <v>#DIV/0!</v>
      </c>
      <c r="AB292" s="640">
        <f t="shared" si="52"/>
        <v>0.60759961329123779</v>
      </c>
    </row>
    <row r="293" spans="1:28">
      <c r="A293" s="55" t="s">
        <v>80</v>
      </c>
      <c r="B293" s="55"/>
      <c r="C293" s="55"/>
      <c r="D293" s="55"/>
      <c r="E293" s="259">
        <v>97.920276999999899</v>
      </c>
      <c r="F293" s="259"/>
      <c r="G293" s="259">
        <v>54.166999999999994</v>
      </c>
      <c r="H293" s="52">
        <v>68.874000000000009</v>
      </c>
      <c r="I293" s="468">
        <v>80.85600000000008</v>
      </c>
      <c r="J293" s="468">
        <v>46.76100000000001</v>
      </c>
      <c r="K293" s="291">
        <v>82.31</v>
      </c>
      <c r="L293" s="291"/>
      <c r="M293" s="291"/>
      <c r="N293" s="291">
        <f>SUM(B293:M293)</f>
        <v>430.88827700000002</v>
      </c>
      <c r="P293" s="640" t="e">
        <f t="shared" si="54"/>
        <v>#DIV/0!</v>
      </c>
      <c r="Q293" s="640" t="e">
        <f t="shared" si="52"/>
        <v>#DIV/0!</v>
      </c>
      <c r="R293" s="640" t="e">
        <f t="shared" si="52"/>
        <v>#DIV/0!</v>
      </c>
      <c r="S293" s="640">
        <f t="shared" si="52"/>
        <v>8.867692453107108E-2</v>
      </c>
      <c r="T293" s="640" t="e">
        <f t="shared" si="52"/>
        <v>#DIV/0!</v>
      </c>
      <c r="U293" s="640">
        <f t="shared" si="52"/>
        <v>7.536162924810888E-2</v>
      </c>
      <c r="V293" s="640">
        <f t="shared" si="52"/>
        <v>9.2149978860387588E-2</v>
      </c>
      <c r="W293" s="640">
        <f t="shared" si="52"/>
        <v>9.3502600763692559E-2</v>
      </c>
      <c r="X293" s="640">
        <f t="shared" si="52"/>
        <v>0.12369031527659115</v>
      </c>
      <c r="Y293" s="640">
        <f t="shared" si="52"/>
        <v>0.10453005921803743</v>
      </c>
      <c r="Z293" s="640" t="e">
        <f t="shared" si="52"/>
        <v>#DIV/0!</v>
      </c>
      <c r="AA293" s="640" t="e">
        <f t="shared" si="52"/>
        <v>#DIV/0!</v>
      </c>
      <c r="AB293" s="640">
        <f t="shared" si="52"/>
        <v>9.3658470705358071E-2</v>
      </c>
    </row>
    <row r="294" spans="1:28">
      <c r="A294" s="257" t="s">
        <v>69</v>
      </c>
      <c r="B294" s="257">
        <f>SUM(B287:B293)</f>
        <v>0</v>
      </c>
      <c r="C294" s="257">
        <f t="shared" ref="C294:M294" si="57">SUM(C287:C293)</f>
        <v>0</v>
      </c>
      <c r="D294" s="257">
        <f t="shared" si="57"/>
        <v>0</v>
      </c>
      <c r="E294" s="257">
        <f t="shared" si="57"/>
        <v>1104.236277</v>
      </c>
      <c r="F294" s="257">
        <f t="shared" si="57"/>
        <v>0</v>
      </c>
      <c r="G294" s="257">
        <f t="shared" si="57"/>
        <v>718.76100000000008</v>
      </c>
      <c r="H294" s="257">
        <f t="shared" si="57"/>
        <v>747.41200000000003</v>
      </c>
      <c r="I294" s="257">
        <f t="shared" si="57"/>
        <v>864.74599999999998</v>
      </c>
      <c r="J294" s="257">
        <f t="shared" si="57"/>
        <v>378.04900000000004</v>
      </c>
      <c r="K294" s="257">
        <f t="shared" si="57"/>
        <v>787.42900000000009</v>
      </c>
      <c r="L294" s="257">
        <f t="shared" si="57"/>
        <v>0</v>
      </c>
      <c r="M294" s="257">
        <f t="shared" si="57"/>
        <v>0</v>
      </c>
      <c r="N294" s="185">
        <f>SUM(B294:M294)</f>
        <v>4600.6332769999999</v>
      </c>
    </row>
    <row r="295" spans="1:28" hidden="1" outlineLevel="1">
      <c r="A295" s="116" t="s">
        <v>171</v>
      </c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</row>
    <row r="296" spans="1:28" hidden="1" outlineLevel="1">
      <c r="A296" s="64" t="s">
        <v>71</v>
      </c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</row>
    <row r="297" spans="1:28" hidden="1" outlineLevel="1">
      <c r="A297" s="122" t="s">
        <v>172</v>
      </c>
      <c r="B297" s="68">
        <v>28.225999999999999</v>
      </c>
      <c r="C297" s="50"/>
      <c r="D297" s="294">
        <v>38.941000000000003</v>
      </c>
      <c r="E297" s="305">
        <v>10.9</v>
      </c>
      <c r="F297" s="305"/>
      <c r="G297" s="294">
        <v>14.600000000000001</v>
      </c>
      <c r="H297" s="502">
        <v>45.1</v>
      </c>
      <c r="I297" s="502">
        <v>46.933</v>
      </c>
      <c r="J297" s="502"/>
      <c r="K297" s="176">
        <f>21.9142+46.14</f>
        <v>68.054200000000009</v>
      </c>
      <c r="L297" s="625">
        <v>18.158999999999999</v>
      </c>
      <c r="M297" s="625"/>
      <c r="N297" s="625">
        <f t="shared" ref="N297:N303" si="58">SUM(B297:M297)</f>
        <v>270.91320000000002</v>
      </c>
    </row>
    <row r="298" spans="1:28" hidden="1" outlineLevel="1">
      <c r="A298" s="51" t="s">
        <v>83</v>
      </c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>
        <f t="shared" si="58"/>
        <v>0</v>
      </c>
    </row>
    <row r="299" spans="1:28" hidden="1" outlineLevel="1">
      <c r="A299" s="55" t="s">
        <v>88</v>
      </c>
      <c r="B299" s="55"/>
      <c r="C299" s="55"/>
      <c r="D299" s="55"/>
      <c r="E299" s="363">
        <v>10.89</v>
      </c>
      <c r="F299" s="363"/>
      <c r="G299" s="363"/>
      <c r="H299" s="363"/>
      <c r="I299" s="363"/>
      <c r="J299" s="363"/>
      <c r="K299" s="363"/>
      <c r="L299" s="363"/>
      <c r="M299" s="363"/>
      <c r="N299" s="363">
        <f t="shared" si="58"/>
        <v>10.89</v>
      </c>
    </row>
    <row r="300" spans="1:28" hidden="1" outlineLevel="1">
      <c r="A300" s="55" t="s">
        <v>173</v>
      </c>
      <c r="B300" s="118"/>
      <c r="C300" s="118"/>
      <c r="D300" s="118"/>
      <c r="E300" s="118"/>
      <c r="F300" s="118"/>
      <c r="G300" s="118"/>
      <c r="H300" s="468">
        <v>20.100000000000001</v>
      </c>
      <c r="I300" s="468"/>
      <c r="J300" s="468"/>
      <c r="K300" s="468"/>
      <c r="L300" s="468"/>
      <c r="M300" s="468"/>
      <c r="N300" s="468">
        <f t="shared" si="58"/>
        <v>20.100000000000001</v>
      </c>
    </row>
    <row r="301" spans="1:28" hidden="1" outlineLevel="1">
      <c r="A301" s="55" t="s">
        <v>432</v>
      </c>
      <c r="B301" s="118"/>
      <c r="C301" s="118"/>
      <c r="D301" s="118"/>
      <c r="E301" s="118"/>
      <c r="F301" s="118"/>
      <c r="G301" s="118"/>
      <c r="H301" s="468"/>
      <c r="I301" s="468"/>
      <c r="J301" s="468"/>
      <c r="K301" s="468"/>
      <c r="L301" s="468">
        <v>18.16</v>
      </c>
      <c r="M301" s="468"/>
      <c r="N301" s="468">
        <f t="shared" si="58"/>
        <v>18.16</v>
      </c>
    </row>
    <row r="302" spans="1:28" hidden="1" outlineLevel="1">
      <c r="A302" s="84" t="s">
        <v>423</v>
      </c>
      <c r="B302" s="118">
        <v>28.225999999999999</v>
      </c>
      <c r="C302" s="118"/>
      <c r="D302" s="259">
        <v>38.863118</v>
      </c>
      <c r="E302" s="306"/>
      <c r="F302" s="306"/>
      <c r="G302" s="259">
        <v>14.600000000000001</v>
      </c>
      <c r="H302" s="468">
        <v>25</v>
      </c>
      <c r="I302" s="468">
        <v>46.93</v>
      </c>
      <c r="J302" s="468"/>
      <c r="K302" s="468">
        <f>21.91+46.14</f>
        <v>68.05</v>
      </c>
      <c r="L302" s="468"/>
      <c r="M302" s="468"/>
      <c r="N302" s="468">
        <f t="shared" si="58"/>
        <v>221.66911800000003</v>
      </c>
    </row>
    <row r="303" spans="1:28" hidden="1" outlineLevel="1">
      <c r="A303" s="58" t="s">
        <v>69</v>
      </c>
      <c r="B303" s="61">
        <v>28.225999999999999</v>
      </c>
      <c r="C303" s="61"/>
      <c r="D303" s="61">
        <v>38.863118</v>
      </c>
      <c r="E303" s="61">
        <v>10.89</v>
      </c>
      <c r="F303" s="61"/>
      <c r="G303" s="296">
        <v>14.600000000000001</v>
      </c>
      <c r="H303" s="296">
        <v>45.1</v>
      </c>
      <c r="I303" s="296">
        <v>46.93</v>
      </c>
      <c r="J303" s="296"/>
      <c r="K303" s="296">
        <v>68.05</v>
      </c>
      <c r="L303" s="296">
        <v>18.16</v>
      </c>
      <c r="M303" s="296"/>
      <c r="N303" s="296">
        <f t="shared" si="58"/>
        <v>270.819118</v>
      </c>
    </row>
    <row r="304" spans="1:28" collapsed="1">
      <c r="A304" s="116" t="s">
        <v>175</v>
      </c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</row>
    <row r="305" spans="1:28">
      <c r="A305" s="64" t="s">
        <v>71</v>
      </c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</row>
    <row r="306" spans="1:28">
      <c r="A306" s="122" t="s">
        <v>172</v>
      </c>
      <c r="B306" s="68">
        <f>B314</f>
        <v>779.745948</v>
      </c>
      <c r="C306" s="68">
        <f t="shared" ref="C306:M306" si="59">C314</f>
        <v>1585.3319820000002</v>
      </c>
      <c r="D306" s="68">
        <f t="shared" si="59"/>
        <v>2163.7070100000001</v>
      </c>
      <c r="E306" s="68">
        <f t="shared" si="59"/>
        <v>3269.5311750000001</v>
      </c>
      <c r="F306" s="294">
        <v>3120.2659999999996</v>
      </c>
      <c r="G306" s="68">
        <f t="shared" si="59"/>
        <v>2863.962</v>
      </c>
      <c r="H306" s="502">
        <f>2661.9387+45.1</f>
        <v>2707.0387000000001</v>
      </c>
      <c r="I306" s="68">
        <f t="shared" si="59"/>
        <v>2131.5770000000002</v>
      </c>
      <c r="J306" s="68">
        <f t="shared" si="59"/>
        <v>2329.7109999999998</v>
      </c>
      <c r="K306" s="68">
        <f t="shared" si="59"/>
        <v>2884.9580000000001</v>
      </c>
      <c r="L306" s="68">
        <f t="shared" si="59"/>
        <v>1196.375</v>
      </c>
      <c r="M306" s="68">
        <f t="shared" si="59"/>
        <v>743.27700000000004</v>
      </c>
      <c r="N306" s="176">
        <f>SUM(B306:M306)</f>
        <v>25775.480815000003</v>
      </c>
    </row>
    <row r="307" spans="1:28">
      <c r="A307" s="51" t="s">
        <v>83</v>
      </c>
      <c r="B307" s="71"/>
      <c r="C307" s="71"/>
      <c r="D307" s="295"/>
      <c r="E307" s="295"/>
      <c r="F307" s="295"/>
      <c r="G307" s="295"/>
      <c r="H307" s="295"/>
      <c r="I307" s="295"/>
      <c r="J307" s="295"/>
      <c r="K307" s="298">
        <v>0</v>
      </c>
      <c r="L307" s="298"/>
      <c r="M307" s="298"/>
      <c r="N307" s="298">
        <f>SUM(B307:M307)</f>
        <v>0</v>
      </c>
    </row>
    <row r="308" spans="1:28">
      <c r="A308" s="55" t="s">
        <v>173</v>
      </c>
      <c r="B308" s="72">
        <f>B300</f>
        <v>0</v>
      </c>
      <c r="C308" s="72">
        <f t="shared" ref="C308:M308" si="60">C300</f>
        <v>0</v>
      </c>
      <c r="D308" s="72">
        <f t="shared" si="60"/>
        <v>0</v>
      </c>
      <c r="E308" s="72">
        <f t="shared" si="60"/>
        <v>0</v>
      </c>
      <c r="F308" s="72">
        <f t="shared" si="60"/>
        <v>0</v>
      </c>
      <c r="G308" s="72">
        <f t="shared" si="60"/>
        <v>0</v>
      </c>
      <c r="H308" s="72">
        <f t="shared" si="60"/>
        <v>20.100000000000001</v>
      </c>
      <c r="I308" s="72">
        <f t="shared" si="60"/>
        <v>0</v>
      </c>
      <c r="J308" s="259">
        <v>11.861000000000001</v>
      </c>
      <c r="K308" s="72">
        <f t="shared" si="60"/>
        <v>0</v>
      </c>
      <c r="L308" s="72">
        <f t="shared" si="60"/>
        <v>0</v>
      </c>
      <c r="M308" s="72">
        <f t="shared" si="60"/>
        <v>0</v>
      </c>
      <c r="N308" s="181">
        <f>SUM(B308:M308)</f>
        <v>31.961000000000002</v>
      </c>
      <c r="P308" s="640">
        <f>B308/B$306</f>
        <v>0</v>
      </c>
      <c r="Q308" s="640">
        <f t="shared" ref="Q308:AB313" si="61">C308/C$306</f>
        <v>0</v>
      </c>
      <c r="R308" s="640">
        <f t="shared" si="61"/>
        <v>0</v>
      </c>
      <c r="S308" s="640">
        <f t="shared" si="61"/>
        <v>0</v>
      </c>
      <c r="T308" s="640">
        <f t="shared" si="61"/>
        <v>0</v>
      </c>
      <c r="U308" s="640">
        <f t="shared" si="61"/>
        <v>0</v>
      </c>
      <c r="V308" s="640">
        <f t="shared" si="61"/>
        <v>7.4250877905809032E-3</v>
      </c>
      <c r="W308" s="640">
        <f t="shared" si="61"/>
        <v>0</v>
      </c>
      <c r="X308" s="640">
        <f t="shared" si="61"/>
        <v>5.0911894222073041E-3</v>
      </c>
      <c r="Y308" s="640">
        <f t="shared" si="61"/>
        <v>0</v>
      </c>
      <c r="Z308" s="640">
        <f t="shared" si="61"/>
        <v>0</v>
      </c>
      <c r="AA308" s="640">
        <f t="shared" si="61"/>
        <v>0</v>
      </c>
      <c r="AB308" s="640">
        <f t="shared" si="61"/>
        <v>1.2399768690794062E-3</v>
      </c>
    </row>
    <row r="309" spans="1:28">
      <c r="A309" s="84" t="s">
        <v>423</v>
      </c>
      <c r="B309" s="72">
        <f>B302</f>
        <v>28.225999999999999</v>
      </c>
      <c r="C309" s="72">
        <f t="shared" ref="C309:M309" si="62">C302</f>
        <v>0</v>
      </c>
      <c r="D309" s="72">
        <f t="shared" si="62"/>
        <v>38.863118</v>
      </c>
      <c r="E309" s="72">
        <f t="shared" si="62"/>
        <v>0</v>
      </c>
      <c r="F309" s="72">
        <f t="shared" si="62"/>
        <v>0</v>
      </c>
      <c r="G309" s="72">
        <f t="shared" si="62"/>
        <v>14.600000000000001</v>
      </c>
      <c r="H309" s="72">
        <f t="shared" si="62"/>
        <v>25</v>
      </c>
      <c r="I309" s="72">
        <f t="shared" si="62"/>
        <v>46.93</v>
      </c>
      <c r="J309" s="72">
        <f t="shared" si="62"/>
        <v>0</v>
      </c>
      <c r="K309" s="72">
        <f t="shared" si="62"/>
        <v>68.05</v>
      </c>
      <c r="L309" s="72">
        <f t="shared" si="62"/>
        <v>0</v>
      </c>
      <c r="M309" s="72">
        <f t="shared" si="62"/>
        <v>0</v>
      </c>
      <c r="N309" s="181">
        <f t="shared" ref="N309:N311" si="63">SUM(B309:M309)</f>
        <v>221.66911800000003</v>
      </c>
      <c r="P309" s="640">
        <f t="shared" ref="P309:P313" si="64">B309/B$306</f>
        <v>3.6198969770087214E-2</v>
      </c>
      <c r="Q309" s="640">
        <f t="shared" si="61"/>
        <v>0</v>
      </c>
      <c r="R309" s="640">
        <f t="shared" si="61"/>
        <v>1.7961358825564835E-2</v>
      </c>
      <c r="S309" s="640">
        <f t="shared" si="61"/>
        <v>0</v>
      </c>
      <c r="T309" s="640">
        <f t="shared" si="61"/>
        <v>0</v>
      </c>
      <c r="U309" s="640">
        <f t="shared" si="61"/>
        <v>5.0978330019741886E-3</v>
      </c>
      <c r="V309" s="640">
        <f t="shared" si="61"/>
        <v>9.2351838191304762E-3</v>
      </c>
      <c r="W309" s="640">
        <f t="shared" si="61"/>
        <v>2.2016563323773899E-2</v>
      </c>
      <c r="X309" s="640">
        <f t="shared" si="61"/>
        <v>0</v>
      </c>
      <c r="Y309" s="640">
        <f t="shared" si="61"/>
        <v>2.3587865057307592E-2</v>
      </c>
      <c r="Z309" s="640">
        <f t="shared" si="61"/>
        <v>0</v>
      </c>
      <c r="AA309" s="640">
        <f t="shared" si="61"/>
        <v>0</v>
      </c>
      <c r="AB309" s="640">
        <f t="shared" si="61"/>
        <v>8.5999993401093024E-3</v>
      </c>
    </row>
    <row r="310" spans="1:28">
      <c r="A310" s="55" t="s">
        <v>88</v>
      </c>
      <c r="B310" s="72">
        <f>B299</f>
        <v>0</v>
      </c>
      <c r="C310" s="72">
        <f t="shared" ref="C310:M310" si="65">C299</f>
        <v>0</v>
      </c>
      <c r="D310" s="72">
        <f t="shared" si="65"/>
        <v>0</v>
      </c>
      <c r="E310" s="72">
        <f t="shared" si="65"/>
        <v>10.89</v>
      </c>
      <c r="F310" s="72">
        <f t="shared" si="65"/>
        <v>0</v>
      </c>
      <c r="G310" s="72">
        <f t="shared" si="65"/>
        <v>0</v>
      </c>
      <c r="H310" s="72">
        <f t="shared" si="65"/>
        <v>0</v>
      </c>
      <c r="I310" s="72">
        <f t="shared" si="65"/>
        <v>0</v>
      </c>
      <c r="J310" s="72">
        <f t="shared" si="65"/>
        <v>0</v>
      </c>
      <c r="K310" s="72">
        <f t="shared" si="65"/>
        <v>0</v>
      </c>
      <c r="L310" s="72">
        <f t="shared" si="65"/>
        <v>0</v>
      </c>
      <c r="M310" s="72">
        <f t="shared" si="65"/>
        <v>0</v>
      </c>
      <c r="N310" s="181">
        <f t="shared" si="63"/>
        <v>10.89</v>
      </c>
      <c r="P310" s="640">
        <f t="shared" si="64"/>
        <v>0</v>
      </c>
      <c r="Q310" s="640">
        <f t="shared" si="61"/>
        <v>0</v>
      </c>
      <c r="R310" s="640">
        <f t="shared" si="61"/>
        <v>0</v>
      </c>
      <c r="S310" s="640">
        <f t="shared" si="61"/>
        <v>3.3307527645764076E-3</v>
      </c>
      <c r="T310" s="640">
        <f t="shared" si="61"/>
        <v>0</v>
      </c>
      <c r="U310" s="640">
        <f t="shared" si="61"/>
        <v>0</v>
      </c>
      <c r="V310" s="640">
        <f t="shared" si="61"/>
        <v>0</v>
      </c>
      <c r="W310" s="640">
        <f t="shared" si="61"/>
        <v>0</v>
      </c>
      <c r="X310" s="640">
        <f t="shared" si="61"/>
        <v>0</v>
      </c>
      <c r="Y310" s="640">
        <f t="shared" si="61"/>
        <v>0</v>
      </c>
      <c r="Z310" s="640">
        <f t="shared" si="61"/>
        <v>0</v>
      </c>
      <c r="AA310" s="640">
        <f t="shared" si="61"/>
        <v>0</v>
      </c>
      <c r="AB310" s="640">
        <f t="shared" si="61"/>
        <v>4.2249454348345587E-4</v>
      </c>
    </row>
    <row r="311" spans="1:28">
      <c r="A311" s="55" t="str">
        <f>A301</f>
        <v>SCNO</v>
      </c>
      <c r="B311" s="72">
        <f>B301</f>
        <v>0</v>
      </c>
      <c r="C311" s="72">
        <f t="shared" ref="C311:M311" si="66">C301</f>
        <v>0</v>
      </c>
      <c r="D311" s="72">
        <f t="shared" si="66"/>
        <v>0</v>
      </c>
      <c r="E311" s="72">
        <f t="shared" si="66"/>
        <v>0</v>
      </c>
      <c r="F311" s="72">
        <f t="shared" si="66"/>
        <v>0</v>
      </c>
      <c r="G311" s="72">
        <f t="shared" si="66"/>
        <v>0</v>
      </c>
      <c r="H311" s="72">
        <f t="shared" si="66"/>
        <v>0</v>
      </c>
      <c r="I311" s="72">
        <f t="shared" si="66"/>
        <v>0</v>
      </c>
      <c r="J311" s="72">
        <f t="shared" si="66"/>
        <v>0</v>
      </c>
      <c r="K311" s="72">
        <f t="shared" si="66"/>
        <v>0</v>
      </c>
      <c r="L311" s="72">
        <f t="shared" si="66"/>
        <v>18.16</v>
      </c>
      <c r="M311" s="72">
        <f t="shared" si="66"/>
        <v>0</v>
      </c>
      <c r="N311" s="181">
        <f t="shared" si="63"/>
        <v>18.16</v>
      </c>
      <c r="P311" s="640">
        <f t="shared" si="64"/>
        <v>0</v>
      </c>
      <c r="Q311" s="640">
        <f t="shared" si="61"/>
        <v>0</v>
      </c>
      <c r="R311" s="640">
        <f t="shared" si="61"/>
        <v>0</v>
      </c>
      <c r="S311" s="640">
        <f t="shared" si="61"/>
        <v>0</v>
      </c>
      <c r="T311" s="640">
        <f t="shared" si="61"/>
        <v>0</v>
      </c>
      <c r="U311" s="640">
        <f t="shared" si="61"/>
        <v>0</v>
      </c>
      <c r="V311" s="640">
        <f t="shared" si="61"/>
        <v>0</v>
      </c>
      <c r="W311" s="640">
        <f t="shared" si="61"/>
        <v>0</v>
      </c>
      <c r="X311" s="640">
        <f t="shared" si="61"/>
        <v>0</v>
      </c>
      <c r="Y311" s="640">
        <f t="shared" si="61"/>
        <v>0</v>
      </c>
      <c r="Z311" s="640">
        <f t="shared" si="61"/>
        <v>1.5179187127781841E-2</v>
      </c>
      <c r="AA311" s="640">
        <f t="shared" si="61"/>
        <v>0</v>
      </c>
      <c r="AB311" s="640">
        <f t="shared" si="61"/>
        <v>7.0454553807709438E-4</v>
      </c>
    </row>
    <row r="312" spans="1:28">
      <c r="A312" s="55" t="s">
        <v>94</v>
      </c>
      <c r="B312" s="72">
        <v>523.55899999999997</v>
      </c>
      <c r="C312" s="72">
        <v>1099.277</v>
      </c>
      <c r="D312" s="259">
        <v>1451.09</v>
      </c>
      <c r="E312" s="259">
        <v>2225.7570000000001</v>
      </c>
      <c r="F312" s="259">
        <v>2125.0260000000003</v>
      </c>
      <c r="G312" s="259">
        <v>1929.8579999999999</v>
      </c>
      <c r="H312" s="468">
        <v>1796.4740000000002</v>
      </c>
      <c r="I312" s="468">
        <v>1377.2220000000002</v>
      </c>
      <c r="J312" s="259">
        <v>1535.6599999999999</v>
      </c>
      <c r="K312" s="181">
        <v>1869.4740000000002</v>
      </c>
      <c r="L312" s="622">
        <v>767.26600000000008</v>
      </c>
      <c r="M312" s="618">
        <v>500.66200000000003</v>
      </c>
      <c r="N312" s="181">
        <f>SUM(B312:M312)</f>
        <v>17201.325000000001</v>
      </c>
      <c r="P312" s="640">
        <f t="shared" si="64"/>
        <v>0.67144818301768205</v>
      </c>
      <c r="Q312" s="640">
        <f t="shared" si="61"/>
        <v>0.69340492242715634</v>
      </c>
      <c r="R312" s="640">
        <f t="shared" si="61"/>
        <v>0.6706499508914564</v>
      </c>
      <c r="S312" s="640">
        <f t="shared" si="61"/>
        <v>0.68075723425392942</v>
      </c>
      <c r="T312" s="640">
        <f t="shared" si="61"/>
        <v>0.68104001389625135</v>
      </c>
      <c r="U312" s="640">
        <f t="shared" si="61"/>
        <v>0.67384204120026736</v>
      </c>
      <c r="V312" s="640">
        <f t="shared" si="61"/>
        <v>0.66363070465154417</v>
      </c>
      <c r="W312" s="640">
        <f t="shared" si="61"/>
        <v>0.6461047384166746</v>
      </c>
      <c r="X312" s="640">
        <f t="shared" si="61"/>
        <v>0.65916330394628342</v>
      </c>
      <c r="Y312" s="640">
        <f t="shared" si="61"/>
        <v>0.64800735400654019</v>
      </c>
      <c r="Z312" s="640">
        <f t="shared" si="61"/>
        <v>0.64132567129871498</v>
      </c>
      <c r="AA312" s="640">
        <f t="shared" si="61"/>
        <v>0.67358737052269879</v>
      </c>
      <c r="AB312" s="640">
        <f t="shared" si="61"/>
        <v>0.66735224547158456</v>
      </c>
    </row>
    <row r="313" spans="1:28">
      <c r="A313" s="55" t="s">
        <v>174</v>
      </c>
      <c r="B313" s="72">
        <v>227.96094800000003</v>
      </c>
      <c r="C313" s="72">
        <v>486.054982</v>
      </c>
      <c r="D313" s="259">
        <v>673.75389200000006</v>
      </c>
      <c r="E313" s="259">
        <v>1032.8841750000001</v>
      </c>
      <c r="F313" s="259">
        <v>995.24</v>
      </c>
      <c r="G313" s="259">
        <v>919.50400000000002</v>
      </c>
      <c r="H313" s="468">
        <v>865.46469999999999</v>
      </c>
      <c r="I313" s="468">
        <v>707.42499999999995</v>
      </c>
      <c r="J313" s="259">
        <v>782.18999999999994</v>
      </c>
      <c r="K313" s="181">
        <v>947.43399999999997</v>
      </c>
      <c r="L313" s="622">
        <v>410.94900000000001</v>
      </c>
      <c r="M313" s="618">
        <v>242.61499999999998</v>
      </c>
      <c r="N313" s="181">
        <f>SUM(B313:M313)</f>
        <v>8291.4756969999999</v>
      </c>
      <c r="P313" s="640">
        <f t="shared" si="64"/>
        <v>0.29235284721223076</v>
      </c>
      <c r="Q313" s="640">
        <f t="shared" si="61"/>
        <v>0.30659507757284366</v>
      </c>
      <c r="R313" s="640">
        <f t="shared" si="61"/>
        <v>0.31138869028297878</v>
      </c>
      <c r="S313" s="640">
        <f t="shared" si="61"/>
        <v>0.31591201298149424</v>
      </c>
      <c r="T313" s="640">
        <f t="shared" si="61"/>
        <v>0.31895998610374887</v>
      </c>
      <c r="U313" s="640">
        <f t="shared" si="61"/>
        <v>0.3210601257977585</v>
      </c>
      <c r="V313" s="640">
        <f t="shared" si="61"/>
        <v>0.31970902373874449</v>
      </c>
      <c r="W313" s="640">
        <f t="shared" si="61"/>
        <v>0.33187869825955146</v>
      </c>
      <c r="X313" s="640">
        <f t="shared" si="61"/>
        <v>0.33574550663150926</v>
      </c>
      <c r="Y313" s="640">
        <f t="shared" si="61"/>
        <v>0.32840478093615227</v>
      </c>
      <c r="Z313" s="640">
        <f t="shared" si="61"/>
        <v>0.3434951415735033</v>
      </c>
      <c r="AA313" s="640">
        <f t="shared" si="61"/>
        <v>0.32641262947730115</v>
      </c>
      <c r="AB313" s="640">
        <f t="shared" si="61"/>
        <v>0.32168073823766608</v>
      </c>
    </row>
    <row r="314" spans="1:28">
      <c r="A314" s="58" t="s">
        <v>69</v>
      </c>
      <c r="B314" s="76">
        <f>SUM(B308:B313)</f>
        <v>779.745948</v>
      </c>
      <c r="C314" s="76">
        <f t="shared" ref="C314:K314" si="67">SUM(C308:C313)</f>
        <v>1585.3319820000002</v>
      </c>
      <c r="D314" s="76">
        <f t="shared" si="67"/>
        <v>2163.7070100000001</v>
      </c>
      <c r="E314" s="76">
        <f t="shared" si="67"/>
        <v>3269.5311750000001</v>
      </c>
      <c r="F314" s="296">
        <v>3120.2659999999996</v>
      </c>
      <c r="G314" s="76">
        <f t="shared" si="67"/>
        <v>2863.962</v>
      </c>
      <c r="H314" s="76">
        <f t="shared" si="67"/>
        <v>2707.0387000000001</v>
      </c>
      <c r="I314" s="76">
        <f t="shared" si="67"/>
        <v>2131.5770000000002</v>
      </c>
      <c r="J314" s="76">
        <f t="shared" si="67"/>
        <v>2329.7109999999998</v>
      </c>
      <c r="K314" s="76">
        <f t="shared" si="67"/>
        <v>2884.9580000000001</v>
      </c>
      <c r="L314" s="609">
        <f>SUM(L308:L313)</f>
        <v>1196.375</v>
      </c>
      <c r="M314" s="609">
        <v>743.27700000000004</v>
      </c>
      <c r="N314" s="192">
        <f>SUM(B314:M314)</f>
        <v>25775.480815000003</v>
      </c>
    </row>
    <row r="315" spans="1:28" hidden="1" outlineLevel="3">
      <c r="A315" s="116" t="s">
        <v>175</v>
      </c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</row>
    <row r="316" spans="1:28" hidden="1" outlineLevel="3">
      <c r="A316" s="64" t="s">
        <v>71</v>
      </c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</row>
    <row r="317" spans="1:28" hidden="1" outlineLevel="3">
      <c r="A317" s="122" t="s">
        <v>176</v>
      </c>
      <c r="B317" s="50"/>
      <c r="C317" s="50"/>
      <c r="D317" s="50"/>
      <c r="E317" s="50"/>
      <c r="F317" s="294">
        <v>3120.2659999999996</v>
      </c>
      <c r="G317" s="294"/>
      <c r="H317" s="502">
        <v>2661.9387000000002</v>
      </c>
      <c r="I317" s="502">
        <v>2084.6469999999999</v>
      </c>
      <c r="J317" s="502"/>
      <c r="K317" s="502"/>
      <c r="L317" s="621">
        <v>1182.6500000000001</v>
      </c>
      <c r="M317" s="625">
        <v>743.27700000000004</v>
      </c>
      <c r="N317" s="625">
        <f t="shared" ref="N317:N322" si="68">SUM(B317:M317)</f>
        <v>9792.7787000000008</v>
      </c>
    </row>
    <row r="318" spans="1:28" hidden="1" outlineLevel="3">
      <c r="A318" s="51" t="s">
        <v>83</v>
      </c>
      <c r="B318" s="54"/>
      <c r="C318" s="54"/>
      <c r="D318" s="54"/>
      <c r="E318" s="54"/>
      <c r="F318" s="295"/>
      <c r="G318" s="295"/>
      <c r="H318" s="503"/>
      <c r="I318" s="503"/>
      <c r="J318" s="503"/>
      <c r="K318" s="503"/>
      <c r="L318" s="503"/>
      <c r="M318" s="626">
        <v>0</v>
      </c>
      <c r="N318" s="626">
        <f t="shared" si="68"/>
        <v>0</v>
      </c>
    </row>
    <row r="319" spans="1:28" hidden="1" outlineLevel="3">
      <c r="A319" s="606" t="s">
        <v>899</v>
      </c>
      <c r="B319" s="622"/>
      <c r="C319" s="622"/>
      <c r="D319" s="622"/>
      <c r="E319" s="622"/>
      <c r="F319" s="622"/>
      <c r="G319" s="622"/>
      <c r="H319" s="622"/>
      <c r="I319" s="622"/>
      <c r="J319" s="622"/>
      <c r="K319" s="622"/>
      <c r="L319" s="622">
        <v>4.4390000000000001</v>
      </c>
      <c r="M319" s="618"/>
      <c r="N319" s="618">
        <f t="shared" si="68"/>
        <v>4.4390000000000001</v>
      </c>
    </row>
    <row r="320" spans="1:28" hidden="1" outlineLevel="3">
      <c r="A320" s="55" t="s">
        <v>94</v>
      </c>
      <c r="B320" s="118"/>
      <c r="C320" s="118"/>
      <c r="D320" s="118"/>
      <c r="E320" s="118"/>
      <c r="F320" s="259">
        <v>2125.0260000000003</v>
      </c>
      <c r="G320" s="259"/>
      <c r="H320" s="468">
        <v>1796.4740000000002</v>
      </c>
      <c r="I320" s="468">
        <v>1377.2220000000002</v>
      </c>
      <c r="J320" s="468"/>
      <c r="K320" s="468"/>
      <c r="L320" s="622">
        <v>767.26600000000008</v>
      </c>
      <c r="M320" s="618">
        <v>500.66200000000003</v>
      </c>
      <c r="N320" s="618">
        <f t="shared" si="68"/>
        <v>6566.6500000000015</v>
      </c>
    </row>
    <row r="321" spans="1:28" hidden="1" outlineLevel="3">
      <c r="A321" s="55" t="s">
        <v>174</v>
      </c>
      <c r="B321" s="118"/>
      <c r="C321" s="118"/>
      <c r="D321" s="118"/>
      <c r="E321" s="118"/>
      <c r="F321" s="259">
        <v>995.24</v>
      </c>
      <c r="G321" s="259"/>
      <c r="H321" s="468">
        <v>865.46469999999999</v>
      </c>
      <c r="I321" s="468">
        <v>707.42499999999995</v>
      </c>
      <c r="J321" s="468"/>
      <c r="K321" s="468"/>
      <c r="L321" s="622">
        <v>410.94900000000001</v>
      </c>
      <c r="M321" s="618">
        <v>242.61499999999998</v>
      </c>
      <c r="N321" s="618">
        <f t="shared" si="68"/>
        <v>3221.6936999999998</v>
      </c>
    </row>
    <row r="322" spans="1:28" hidden="1" outlineLevel="3">
      <c r="A322" s="58" t="s">
        <v>69</v>
      </c>
      <c r="B322" s="61"/>
      <c r="C322" s="61"/>
      <c r="D322" s="61"/>
      <c r="E322" s="61"/>
      <c r="F322" s="296">
        <v>3120.2659999999996</v>
      </c>
      <c r="G322" s="296"/>
      <c r="H322" s="504">
        <v>2661.9387000000002</v>
      </c>
      <c r="I322" s="504">
        <v>2084.6469999999999</v>
      </c>
      <c r="J322" s="504"/>
      <c r="K322" s="504"/>
      <c r="L322" s="609">
        <v>1182.654</v>
      </c>
      <c r="M322" s="609">
        <v>743.27700000000004</v>
      </c>
      <c r="N322" s="609">
        <f t="shared" si="68"/>
        <v>9792.7826999999997</v>
      </c>
    </row>
    <row r="323" spans="1:28" collapsed="1">
      <c r="A323" s="124" t="s">
        <v>360</v>
      </c>
      <c r="B323" s="112"/>
      <c r="C323" s="112"/>
      <c r="D323" s="112"/>
      <c r="E323" s="112"/>
    </row>
    <row r="324" spans="1:28">
      <c r="A324" s="125" t="s">
        <v>71</v>
      </c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</row>
    <row r="325" spans="1:28">
      <c r="A325" s="126" t="s">
        <v>360</v>
      </c>
      <c r="B325" s="81">
        <f>B332</f>
        <v>517.14667839999993</v>
      </c>
      <c r="C325" s="81">
        <f t="shared" ref="C325:M325" si="69">C332</f>
        <v>0</v>
      </c>
      <c r="D325" s="81">
        <f t="shared" si="69"/>
        <v>0</v>
      </c>
      <c r="E325" s="81">
        <f t="shared" si="69"/>
        <v>18.408390000000001</v>
      </c>
      <c r="F325" s="81">
        <f t="shared" si="69"/>
        <v>488.03700000000003</v>
      </c>
      <c r="G325" s="81">
        <f t="shared" si="69"/>
        <v>0</v>
      </c>
      <c r="H325" s="81">
        <f t="shared" si="69"/>
        <v>272.78800000000001</v>
      </c>
      <c r="I325" s="81">
        <f t="shared" si="69"/>
        <v>0</v>
      </c>
      <c r="J325" s="81">
        <f t="shared" si="69"/>
        <v>0</v>
      </c>
      <c r="K325" s="81">
        <f t="shared" si="69"/>
        <v>0</v>
      </c>
      <c r="L325" s="81">
        <f t="shared" si="69"/>
        <v>0</v>
      </c>
      <c r="M325" s="81">
        <f t="shared" si="69"/>
        <v>0</v>
      </c>
      <c r="N325" s="494">
        <f t="shared" ref="N325:N332" si="70">SUM(B325:M325)</f>
        <v>1296.3800684</v>
      </c>
    </row>
    <row r="326" spans="1:28">
      <c r="A326" s="127" t="s">
        <v>83</v>
      </c>
      <c r="B326" s="97"/>
      <c r="C326" s="97"/>
      <c r="D326" s="97"/>
      <c r="E326" s="97"/>
      <c r="F326" s="298"/>
      <c r="G326" s="298"/>
      <c r="H326" s="501"/>
      <c r="I326" s="501"/>
      <c r="J326" s="501"/>
      <c r="K326" s="501"/>
      <c r="L326" s="501"/>
      <c r="M326" s="501"/>
      <c r="N326" s="501">
        <f t="shared" si="70"/>
        <v>0</v>
      </c>
    </row>
    <row r="327" spans="1:28">
      <c r="A327" s="55" t="s">
        <v>357</v>
      </c>
      <c r="B327" s="73">
        <f>B338</f>
        <v>0</v>
      </c>
      <c r="C327" s="73">
        <f t="shared" ref="C327:M327" si="71">C338</f>
        <v>0</v>
      </c>
      <c r="D327" s="73">
        <f t="shared" si="71"/>
        <v>0</v>
      </c>
      <c r="E327" s="73">
        <f>E339</f>
        <v>8.3529999999999998</v>
      </c>
      <c r="F327" s="73">
        <f t="shared" si="71"/>
        <v>0</v>
      </c>
      <c r="G327" s="73">
        <f t="shared" si="71"/>
        <v>0</v>
      </c>
      <c r="H327" s="73">
        <f t="shared" si="71"/>
        <v>12.7</v>
      </c>
      <c r="I327" s="73">
        <f t="shared" si="71"/>
        <v>0</v>
      </c>
      <c r="J327" s="73">
        <f t="shared" si="71"/>
        <v>0</v>
      </c>
      <c r="K327" s="73">
        <f t="shared" si="71"/>
        <v>0</v>
      </c>
      <c r="L327" s="73">
        <f t="shared" si="71"/>
        <v>0</v>
      </c>
      <c r="M327" s="73">
        <f t="shared" si="71"/>
        <v>0</v>
      </c>
      <c r="N327" s="495">
        <f t="shared" si="70"/>
        <v>21.052999999999997</v>
      </c>
      <c r="P327" s="640">
        <f>B327/B$325</f>
        <v>0</v>
      </c>
      <c r="Q327" s="640" t="e">
        <f t="shared" ref="Q327:AB331" si="72">C327/C$325</f>
        <v>#DIV/0!</v>
      </c>
      <c r="R327" s="640" t="e">
        <f t="shared" si="72"/>
        <v>#DIV/0!</v>
      </c>
      <c r="S327" s="640">
        <f t="shared" si="72"/>
        <v>0.45376048638691374</v>
      </c>
      <c r="T327" s="640">
        <f t="shared" si="72"/>
        <v>0</v>
      </c>
      <c r="U327" s="640" t="e">
        <f t="shared" si="72"/>
        <v>#DIV/0!</v>
      </c>
      <c r="V327" s="640">
        <f t="shared" si="72"/>
        <v>4.6556300130504269E-2</v>
      </c>
      <c r="W327" s="640" t="e">
        <f t="shared" si="72"/>
        <v>#DIV/0!</v>
      </c>
      <c r="X327" s="640" t="e">
        <f t="shared" si="72"/>
        <v>#DIV/0!</v>
      </c>
      <c r="Y327" s="640" t="e">
        <f t="shared" si="72"/>
        <v>#DIV/0!</v>
      </c>
      <c r="Z327" s="640" t="e">
        <f t="shared" si="72"/>
        <v>#DIV/0!</v>
      </c>
      <c r="AA327" s="640" t="e">
        <f t="shared" si="72"/>
        <v>#DIV/0!</v>
      </c>
      <c r="AB327" s="640">
        <f t="shared" si="72"/>
        <v>1.6239836227954149E-2</v>
      </c>
    </row>
    <row r="328" spans="1:28">
      <c r="A328" s="123" t="s">
        <v>510</v>
      </c>
      <c r="B328" s="85">
        <v>24.288</v>
      </c>
      <c r="C328" s="73"/>
      <c r="D328" s="73"/>
      <c r="E328" s="73">
        <f>E337</f>
        <v>3.452</v>
      </c>
      <c r="F328" s="181">
        <v>0</v>
      </c>
      <c r="G328" s="181"/>
      <c r="H328" s="495"/>
      <c r="I328" s="495"/>
      <c r="J328" s="495"/>
      <c r="K328" s="495"/>
      <c r="L328" s="495"/>
      <c r="M328" s="495"/>
      <c r="N328" s="495">
        <f t="shared" si="70"/>
        <v>27.740000000000002</v>
      </c>
      <c r="P328" s="640">
        <f t="shared" ref="P328:P331" si="73">B328/B$325</f>
        <v>4.6965398820977909E-2</v>
      </c>
      <c r="Q328" s="640" t="e">
        <f t="shared" si="72"/>
        <v>#DIV/0!</v>
      </c>
      <c r="R328" s="640" t="e">
        <f t="shared" si="72"/>
        <v>#DIV/0!</v>
      </c>
      <c r="S328" s="640">
        <f t="shared" si="72"/>
        <v>0.18752318915451052</v>
      </c>
      <c r="T328" s="640">
        <f t="shared" si="72"/>
        <v>0</v>
      </c>
      <c r="U328" s="640" t="e">
        <f t="shared" si="72"/>
        <v>#DIV/0!</v>
      </c>
      <c r="V328" s="640">
        <f t="shared" si="72"/>
        <v>0</v>
      </c>
      <c r="W328" s="640" t="e">
        <f t="shared" si="72"/>
        <v>#DIV/0!</v>
      </c>
      <c r="X328" s="640" t="e">
        <f t="shared" si="72"/>
        <v>#DIV/0!</v>
      </c>
      <c r="Y328" s="640" t="e">
        <f t="shared" si="72"/>
        <v>#DIV/0!</v>
      </c>
      <c r="Z328" s="640" t="e">
        <f t="shared" si="72"/>
        <v>#DIV/0!</v>
      </c>
      <c r="AA328" s="640" t="e">
        <f t="shared" si="72"/>
        <v>#DIV/0!</v>
      </c>
      <c r="AB328" s="640">
        <f t="shared" si="72"/>
        <v>2.1398045739963338E-2</v>
      </c>
    </row>
    <row r="329" spans="1:28">
      <c r="A329" s="123" t="s">
        <v>85</v>
      </c>
      <c r="B329" s="85">
        <v>147.68299999999999</v>
      </c>
      <c r="C329" s="73"/>
      <c r="D329" s="73"/>
      <c r="E329" s="181">
        <v>1.8</v>
      </c>
      <c r="F329" s="181">
        <v>160.16900000000001</v>
      </c>
      <c r="G329" s="181"/>
      <c r="H329" s="495">
        <v>97.296999999999997</v>
      </c>
      <c r="I329" s="495"/>
      <c r="J329" s="495"/>
      <c r="K329" s="495"/>
      <c r="L329" s="495"/>
      <c r="M329" s="495"/>
      <c r="N329" s="495">
        <f t="shared" si="70"/>
        <v>406.94900000000007</v>
      </c>
      <c r="P329" s="640">
        <f t="shared" si="73"/>
        <v>0.28557275173248026</v>
      </c>
      <c r="Q329" s="640" t="e">
        <f t="shared" si="72"/>
        <v>#DIV/0!</v>
      </c>
      <c r="R329" s="640" t="e">
        <f t="shared" si="72"/>
        <v>#DIV/0!</v>
      </c>
      <c r="S329" s="640">
        <f t="shared" si="72"/>
        <v>9.778150071787918E-2</v>
      </c>
      <c r="T329" s="640">
        <f t="shared" si="72"/>
        <v>0.32819028065495032</v>
      </c>
      <c r="U329" s="640" t="e">
        <f t="shared" si="72"/>
        <v>#DIV/0!</v>
      </c>
      <c r="V329" s="640">
        <f t="shared" si="72"/>
        <v>0.35667624675572235</v>
      </c>
      <c r="W329" s="640" t="e">
        <f t="shared" si="72"/>
        <v>#DIV/0!</v>
      </c>
      <c r="X329" s="640" t="e">
        <f t="shared" si="72"/>
        <v>#DIV/0!</v>
      </c>
      <c r="Y329" s="640" t="e">
        <f t="shared" si="72"/>
        <v>#DIV/0!</v>
      </c>
      <c r="Z329" s="640" t="e">
        <f t="shared" si="72"/>
        <v>#DIV/0!</v>
      </c>
      <c r="AA329" s="640" t="e">
        <f t="shared" si="72"/>
        <v>#DIV/0!</v>
      </c>
      <c r="AB329" s="640">
        <f t="shared" si="72"/>
        <v>0.31391179941717162</v>
      </c>
    </row>
    <row r="330" spans="1:28" ht="18" customHeight="1">
      <c r="A330" s="123" t="s">
        <v>361</v>
      </c>
      <c r="B330" s="85">
        <v>293.62899999999996</v>
      </c>
      <c r="C330" s="73"/>
      <c r="D330" s="73"/>
      <c r="E330" s="181">
        <v>3.593</v>
      </c>
      <c r="F330" s="181">
        <v>272.21899999999999</v>
      </c>
      <c r="G330" s="181"/>
      <c r="H330" s="495">
        <v>142.44299999999998</v>
      </c>
      <c r="I330" s="495"/>
      <c r="J330" s="495"/>
      <c r="K330" s="495"/>
      <c r="L330" s="495"/>
      <c r="M330" s="495"/>
      <c r="N330" s="495">
        <f t="shared" si="70"/>
        <v>711.88400000000001</v>
      </c>
      <c r="P330" s="640">
        <f t="shared" si="73"/>
        <v>0.56778668850481395</v>
      </c>
      <c r="Q330" s="640" t="e">
        <f t="shared" si="72"/>
        <v>#DIV/0!</v>
      </c>
      <c r="R330" s="640" t="e">
        <f t="shared" si="72"/>
        <v>#DIV/0!</v>
      </c>
      <c r="S330" s="640">
        <f t="shared" si="72"/>
        <v>0.19518274004407771</v>
      </c>
      <c r="T330" s="640">
        <f t="shared" si="72"/>
        <v>0.5577835287078643</v>
      </c>
      <c r="U330" s="640" t="e">
        <f t="shared" si="72"/>
        <v>#DIV/0!</v>
      </c>
      <c r="V330" s="640">
        <f t="shared" si="72"/>
        <v>0.52217472909365503</v>
      </c>
      <c r="W330" s="640" t="e">
        <f t="shared" si="72"/>
        <v>#DIV/0!</v>
      </c>
      <c r="X330" s="640" t="e">
        <f t="shared" si="72"/>
        <v>#DIV/0!</v>
      </c>
      <c r="Y330" s="640" t="e">
        <f t="shared" si="72"/>
        <v>#DIV/0!</v>
      </c>
      <c r="Z330" s="640" t="e">
        <f t="shared" si="72"/>
        <v>#DIV/0!</v>
      </c>
      <c r="AA330" s="640" t="e">
        <f t="shared" si="72"/>
        <v>#DIV/0!</v>
      </c>
      <c r="AB330" s="640">
        <f t="shared" si="72"/>
        <v>0.54913216991881975</v>
      </c>
    </row>
    <row r="331" spans="1:28">
      <c r="A331" s="123" t="s">
        <v>362</v>
      </c>
      <c r="B331" s="85">
        <v>51.546678399999934</v>
      </c>
      <c r="C331" s="73"/>
      <c r="D331" s="73"/>
      <c r="E331" s="181">
        <v>1.2103900000000003</v>
      </c>
      <c r="F331" s="181">
        <v>55.648999999999972</v>
      </c>
      <c r="G331" s="181"/>
      <c r="H331" s="495">
        <v>20.348000000000031</v>
      </c>
      <c r="I331" s="495"/>
      <c r="J331" s="495"/>
      <c r="K331" s="495"/>
      <c r="L331" s="495"/>
      <c r="M331" s="495"/>
      <c r="N331" s="495">
        <f t="shared" si="70"/>
        <v>128.75406839999994</v>
      </c>
      <c r="P331" s="640">
        <f t="shared" si="73"/>
        <v>9.9675160941727792E-2</v>
      </c>
      <c r="Q331" s="640" t="e">
        <f t="shared" si="72"/>
        <v>#DIV/0!</v>
      </c>
      <c r="R331" s="640" t="e">
        <f t="shared" si="72"/>
        <v>#DIV/0!</v>
      </c>
      <c r="S331" s="640">
        <f t="shared" si="72"/>
        <v>6.5752083696618779E-2</v>
      </c>
      <c r="T331" s="640">
        <f t="shared" si="72"/>
        <v>0.11402619063718523</v>
      </c>
      <c r="U331" s="640" t="e">
        <f t="shared" si="72"/>
        <v>#DIV/0!</v>
      </c>
      <c r="V331" s="640">
        <f t="shared" si="72"/>
        <v>7.4592724020118295E-2</v>
      </c>
      <c r="W331" s="640" t="e">
        <f t="shared" si="72"/>
        <v>#DIV/0!</v>
      </c>
      <c r="X331" s="640" t="e">
        <f t="shared" si="72"/>
        <v>#DIV/0!</v>
      </c>
      <c r="Y331" s="640" t="e">
        <f t="shared" si="72"/>
        <v>#DIV/0!</v>
      </c>
      <c r="Z331" s="640" t="e">
        <f t="shared" si="72"/>
        <v>#DIV/0!</v>
      </c>
      <c r="AA331" s="640" t="e">
        <f t="shared" si="72"/>
        <v>#DIV/0!</v>
      </c>
      <c r="AB331" s="640">
        <f t="shared" si="72"/>
        <v>9.9318148696091083E-2</v>
      </c>
    </row>
    <row r="332" spans="1:28">
      <c r="A332" s="58" t="s">
        <v>69</v>
      </c>
      <c r="B332" s="88">
        <f>SUM(B327:B331)</f>
        <v>517.14667839999993</v>
      </c>
      <c r="C332" s="88">
        <f t="shared" ref="C332:M332" si="74">SUM(C327:C331)</f>
        <v>0</v>
      </c>
      <c r="D332" s="88">
        <f t="shared" si="74"/>
        <v>0</v>
      </c>
      <c r="E332" s="88">
        <f t="shared" si="74"/>
        <v>18.408390000000001</v>
      </c>
      <c r="F332" s="88">
        <f t="shared" si="74"/>
        <v>488.03700000000003</v>
      </c>
      <c r="G332" s="88">
        <f t="shared" si="74"/>
        <v>0</v>
      </c>
      <c r="H332" s="88">
        <f t="shared" si="74"/>
        <v>272.78800000000001</v>
      </c>
      <c r="I332" s="88">
        <f t="shared" si="74"/>
        <v>0</v>
      </c>
      <c r="J332" s="88">
        <f t="shared" si="74"/>
        <v>0</v>
      </c>
      <c r="K332" s="88">
        <f t="shared" si="74"/>
        <v>0</v>
      </c>
      <c r="L332" s="88">
        <f t="shared" si="74"/>
        <v>0</v>
      </c>
      <c r="M332" s="88">
        <f t="shared" si="74"/>
        <v>0</v>
      </c>
      <c r="N332" s="496">
        <f t="shared" si="70"/>
        <v>1296.3800684</v>
      </c>
    </row>
    <row r="333" spans="1:28" hidden="1" outlineLevel="1">
      <c r="A333" s="191" t="s">
        <v>473</v>
      </c>
      <c r="B333" s="375"/>
      <c r="C333" s="375"/>
      <c r="D333" s="375"/>
      <c r="E333" s="375"/>
    </row>
    <row r="334" spans="1:28" hidden="1" outlineLevel="1">
      <c r="A334" s="188" t="s">
        <v>71</v>
      </c>
      <c r="B334" s="376"/>
      <c r="C334" s="376"/>
      <c r="D334" s="376"/>
      <c r="E334" s="376"/>
      <c r="F334" s="376"/>
      <c r="G334" s="376"/>
      <c r="H334" s="376"/>
      <c r="I334" s="376"/>
      <c r="J334" s="376"/>
      <c r="K334" s="376"/>
      <c r="L334" s="376"/>
      <c r="M334" s="376"/>
      <c r="N334" s="376"/>
    </row>
    <row r="335" spans="1:28" hidden="1" outlineLevel="1">
      <c r="A335" s="47" t="s">
        <v>473</v>
      </c>
      <c r="B335" s="176"/>
      <c r="C335" s="176"/>
      <c r="D335" s="176"/>
      <c r="E335" s="176">
        <v>11.81</v>
      </c>
      <c r="F335" s="176"/>
      <c r="G335" s="176"/>
      <c r="H335" s="176">
        <v>12.7</v>
      </c>
      <c r="I335" s="176"/>
      <c r="J335" s="176"/>
      <c r="K335" s="176"/>
      <c r="L335" s="176"/>
      <c r="M335" s="176"/>
      <c r="N335" s="176">
        <f t="shared" ref="N335:N340" si="75">SUM(B335:M335)</f>
        <v>24.509999999999998</v>
      </c>
    </row>
    <row r="336" spans="1:28" hidden="1" outlineLevel="1">
      <c r="A336" s="177" t="s">
        <v>73</v>
      </c>
      <c r="B336" s="314"/>
      <c r="C336" s="314"/>
      <c r="D336" s="314"/>
      <c r="E336" s="314"/>
      <c r="F336" s="314"/>
      <c r="G336" s="314"/>
      <c r="H336" s="314"/>
      <c r="I336" s="314"/>
      <c r="J336" s="314"/>
      <c r="K336" s="314"/>
      <c r="L336" s="314"/>
      <c r="M336" s="314"/>
      <c r="N336" s="314">
        <f t="shared" si="75"/>
        <v>0</v>
      </c>
    </row>
    <row r="337" spans="1:14" hidden="1" outlineLevel="1">
      <c r="A337" s="55" t="s">
        <v>227</v>
      </c>
      <c r="B337" s="259"/>
      <c r="C337" s="259"/>
      <c r="D337" s="259"/>
      <c r="E337" s="259">
        <v>3.452</v>
      </c>
      <c r="F337" s="259"/>
      <c r="G337" s="259"/>
      <c r="H337" s="259"/>
      <c r="I337" s="259"/>
      <c r="J337" s="259"/>
      <c r="K337" s="259"/>
      <c r="L337" s="259"/>
      <c r="M337" s="259"/>
      <c r="N337" s="259">
        <f t="shared" si="75"/>
        <v>3.452</v>
      </c>
    </row>
    <row r="338" spans="1:14" hidden="1" outlineLevel="1">
      <c r="A338" s="55" t="s">
        <v>357</v>
      </c>
      <c r="B338" s="259"/>
      <c r="C338" s="259"/>
      <c r="D338" s="259"/>
      <c r="E338" s="259"/>
      <c r="F338" s="259"/>
      <c r="G338" s="259"/>
      <c r="H338" s="259">
        <v>12.7</v>
      </c>
      <c r="I338" s="259"/>
      <c r="J338" s="259"/>
      <c r="K338" s="259"/>
      <c r="L338" s="259"/>
      <c r="M338" s="259"/>
      <c r="N338" s="259">
        <f t="shared" si="75"/>
        <v>12.7</v>
      </c>
    </row>
    <row r="339" spans="1:14" hidden="1" outlineLevel="1">
      <c r="A339" s="55" t="s">
        <v>474</v>
      </c>
      <c r="B339" s="259"/>
      <c r="C339" s="259"/>
      <c r="D339" s="259"/>
      <c r="E339" s="259">
        <v>8.3529999999999998</v>
      </c>
      <c r="F339" s="259"/>
      <c r="G339" s="259"/>
      <c r="H339" s="259"/>
      <c r="I339" s="259"/>
      <c r="J339" s="259"/>
      <c r="K339" s="259"/>
      <c r="L339" s="259"/>
      <c r="M339" s="259"/>
      <c r="N339" s="259">
        <f t="shared" si="75"/>
        <v>8.3529999999999998</v>
      </c>
    </row>
    <row r="340" spans="1:14" hidden="1" outlineLevel="1">
      <c r="A340" s="257" t="s">
        <v>69</v>
      </c>
      <c r="B340" s="185"/>
      <c r="C340" s="185"/>
      <c r="D340" s="185"/>
      <c r="E340" s="185">
        <v>11.805</v>
      </c>
      <c r="F340" s="185"/>
      <c r="G340" s="185"/>
      <c r="H340" s="185">
        <v>12.7</v>
      </c>
      <c r="I340" s="185"/>
      <c r="J340" s="185"/>
      <c r="K340" s="185"/>
      <c r="L340" s="185"/>
      <c r="M340" s="185"/>
      <c r="N340" s="185">
        <f t="shared" si="75"/>
        <v>24.504999999999999</v>
      </c>
    </row>
    <row r="341" spans="1:14" hidden="1" outlineLevel="1">
      <c r="A341" s="78"/>
      <c r="B341" s="78"/>
      <c r="C341" s="78"/>
      <c r="D341" s="78"/>
      <c r="E341" s="372"/>
      <c r="F341" s="78"/>
      <c r="G341" s="78"/>
      <c r="H341" s="78"/>
      <c r="I341" s="78"/>
      <c r="J341" s="372"/>
      <c r="K341" s="372"/>
      <c r="L341" s="372"/>
      <c r="M341" s="372"/>
      <c r="N341" s="372"/>
    </row>
    <row r="342" spans="1:14" collapsed="1">
      <c r="A342" s="79" t="s">
        <v>71</v>
      </c>
      <c r="B342" s="79"/>
      <c r="C342" s="79"/>
      <c r="D342" s="79"/>
      <c r="E342" s="529"/>
      <c r="F342" s="79"/>
      <c r="G342" s="79"/>
      <c r="H342" s="79"/>
      <c r="I342" s="79"/>
      <c r="J342" s="529"/>
      <c r="K342" s="529"/>
      <c r="L342" s="529"/>
      <c r="M342" s="529"/>
      <c r="N342" s="529"/>
    </row>
    <row r="343" spans="1:14" hidden="1" outlineLevel="1">
      <c r="A343" s="80" t="s">
        <v>415</v>
      </c>
      <c r="B343" s="81">
        <v>17.914999999999999</v>
      </c>
      <c r="C343" s="81">
        <v>56</v>
      </c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>
        <f t="shared" ref="N343:N349" si="76">SUM(B343:M343)</f>
        <v>73.914999999999992</v>
      </c>
    </row>
    <row r="344" spans="1:14" hidden="1" outlineLevel="1">
      <c r="A344" s="82" t="s">
        <v>73</v>
      </c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>
        <f t="shared" si="76"/>
        <v>0</v>
      </c>
    </row>
    <row r="345" spans="1:14" hidden="1" outlineLevel="1">
      <c r="A345" s="84"/>
      <c r="B345" s="72">
        <v>0</v>
      </c>
      <c r="C345" s="72">
        <v>0</v>
      </c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>
        <f t="shared" si="76"/>
        <v>0</v>
      </c>
    </row>
    <row r="346" spans="1:14" hidden="1" outlineLevel="1">
      <c r="A346" s="84" t="s">
        <v>166</v>
      </c>
      <c r="B346" s="72">
        <v>17.879169999999998</v>
      </c>
      <c r="C346" s="72">
        <v>0</v>
      </c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>
        <f t="shared" si="76"/>
        <v>17.879169999999998</v>
      </c>
    </row>
    <row r="347" spans="1:14" hidden="1" outlineLevel="1">
      <c r="A347" s="130" t="s">
        <v>245</v>
      </c>
      <c r="B347" s="72">
        <v>0</v>
      </c>
      <c r="C347" s="72">
        <v>55.887999999999998</v>
      </c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>
        <f t="shared" si="76"/>
        <v>55.887999999999998</v>
      </c>
    </row>
    <row r="348" spans="1:14" hidden="1" outlineLevel="1">
      <c r="A348" s="130"/>
      <c r="B348" s="72">
        <v>0</v>
      </c>
      <c r="C348" s="72">
        <v>0</v>
      </c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>
        <f t="shared" si="76"/>
        <v>0</v>
      </c>
    </row>
    <row r="349" spans="1:14" hidden="1" outlineLevel="1">
      <c r="A349" s="131" t="s">
        <v>69</v>
      </c>
      <c r="B349" s="88">
        <v>17.879169999999998</v>
      </c>
      <c r="C349" s="88">
        <v>55.887999999999998</v>
      </c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>
        <f t="shared" si="76"/>
        <v>73.767169999999993</v>
      </c>
    </row>
    <row r="350" spans="1:14" s="17" customFormat="1" ht="15.75" hidden="1" customHeight="1" outlineLevel="1">
      <c r="A350" s="191" t="s">
        <v>428</v>
      </c>
      <c r="B350" s="270"/>
      <c r="C350" s="270"/>
      <c r="D350" s="270"/>
      <c r="E350" s="270"/>
      <c r="F350" s="270"/>
      <c r="G350" s="270"/>
      <c r="H350" s="270"/>
      <c r="I350" s="270"/>
      <c r="J350" s="270"/>
      <c r="K350" s="270"/>
      <c r="L350" s="270"/>
      <c r="M350" s="270"/>
      <c r="N350" s="270"/>
    </row>
    <row r="351" spans="1:14" s="17" customFormat="1" ht="15.75" hidden="1" customHeight="1" outlineLevel="1">
      <c r="A351" s="188"/>
      <c r="B351" s="270"/>
      <c r="C351" s="270"/>
      <c r="D351" s="270"/>
      <c r="E351" s="270"/>
      <c r="F351" s="270"/>
      <c r="G351" s="270"/>
      <c r="H351" s="270"/>
      <c r="I351" s="270"/>
      <c r="J351" s="270"/>
      <c r="K351" s="270"/>
      <c r="L351" s="270"/>
      <c r="M351" s="270"/>
      <c r="N351" s="270"/>
    </row>
    <row r="352" spans="1:14" s="17" customFormat="1" ht="15.75" hidden="1" customHeight="1" outlineLevel="1">
      <c r="A352" s="47" t="s">
        <v>429</v>
      </c>
      <c r="B352" s="294"/>
      <c r="C352" s="294"/>
      <c r="D352" s="294">
        <v>39.994999999999997</v>
      </c>
      <c r="E352" s="294">
        <v>13.2</v>
      </c>
      <c r="F352" s="294">
        <v>12.89</v>
      </c>
      <c r="G352" s="294"/>
      <c r="H352" s="294"/>
      <c r="I352" s="502">
        <v>54.262</v>
      </c>
      <c r="J352" s="502"/>
      <c r="K352" s="294">
        <v>27.444000000000003</v>
      </c>
      <c r="L352" s="294"/>
      <c r="M352" s="294"/>
      <c r="N352" s="294">
        <f t="shared" ref="N352:N359" si="77">SUM(B352:M352)</f>
        <v>147.791</v>
      </c>
    </row>
    <row r="353" spans="1:14" s="17" customFormat="1" ht="15.75" hidden="1" customHeight="1" outlineLevel="1">
      <c r="A353" s="55" t="s">
        <v>409</v>
      </c>
      <c r="B353" s="259"/>
      <c r="C353" s="259"/>
      <c r="D353" s="259"/>
      <c r="E353" s="259">
        <v>6.694</v>
      </c>
      <c r="F353" s="259"/>
      <c r="G353" s="259"/>
      <c r="H353" s="259"/>
      <c r="I353" s="259"/>
      <c r="J353" s="259"/>
      <c r="K353" s="259">
        <v>13.346</v>
      </c>
      <c r="L353" s="259"/>
      <c r="M353" s="259"/>
      <c r="N353" s="259">
        <f t="shared" si="77"/>
        <v>20.04</v>
      </c>
    </row>
    <row r="354" spans="1:14" s="17" customFormat="1" ht="15.75" hidden="1" customHeight="1" outlineLevel="1">
      <c r="A354" s="55" t="s">
        <v>92</v>
      </c>
      <c r="B354" s="259"/>
      <c r="C354" s="259"/>
      <c r="D354" s="259"/>
      <c r="E354" s="259">
        <v>6.5059999999999993</v>
      </c>
      <c r="F354" s="259"/>
      <c r="G354" s="259"/>
      <c r="H354" s="259"/>
      <c r="I354" s="259"/>
      <c r="J354" s="259"/>
      <c r="K354" s="259"/>
      <c r="L354" s="259"/>
      <c r="M354" s="259"/>
      <c r="N354" s="259">
        <f t="shared" si="77"/>
        <v>6.5059999999999993</v>
      </c>
    </row>
    <row r="355" spans="1:14" s="17" customFormat="1" ht="15.75" hidden="1" customHeight="1" outlineLevel="1">
      <c r="A355" s="55" t="s">
        <v>93</v>
      </c>
      <c r="B355" s="259"/>
      <c r="C355" s="259"/>
      <c r="D355" s="259"/>
      <c r="E355" s="259"/>
      <c r="F355" s="259"/>
      <c r="G355" s="259"/>
      <c r="H355" s="259"/>
      <c r="I355" s="259"/>
      <c r="J355" s="259"/>
      <c r="K355" s="259">
        <v>13.798</v>
      </c>
      <c r="L355" s="259"/>
      <c r="M355" s="259"/>
      <c r="N355" s="259">
        <f t="shared" si="77"/>
        <v>13.798</v>
      </c>
    </row>
    <row r="356" spans="1:14" s="17" customFormat="1" ht="15.75" hidden="1" customHeight="1" outlineLevel="1">
      <c r="A356" s="55" t="s">
        <v>430</v>
      </c>
      <c r="B356" s="259"/>
      <c r="C356" s="259"/>
      <c r="D356" s="259">
        <v>20.928059999999999</v>
      </c>
      <c r="E356" s="259"/>
      <c r="F356" s="259"/>
      <c r="G356" s="259"/>
      <c r="H356" s="259"/>
      <c r="I356" s="259"/>
      <c r="J356" s="259"/>
      <c r="K356" s="259"/>
      <c r="L356" s="259"/>
      <c r="M356" s="259"/>
      <c r="N356" s="259">
        <f t="shared" si="77"/>
        <v>20.928059999999999</v>
      </c>
    </row>
    <row r="357" spans="1:14" s="17" customFormat="1" ht="15.75" hidden="1" customHeight="1" outlineLevel="1">
      <c r="A357" s="55" t="s">
        <v>367</v>
      </c>
      <c r="B357" s="259"/>
      <c r="C357" s="259"/>
      <c r="D357" s="259">
        <v>18.98695</v>
      </c>
      <c r="E357" s="259"/>
      <c r="F357" s="259"/>
      <c r="G357" s="259"/>
      <c r="H357" s="259"/>
      <c r="I357" s="259">
        <v>54.262</v>
      </c>
      <c r="J357" s="259"/>
      <c r="K357" s="259">
        <v>0</v>
      </c>
      <c r="L357" s="259"/>
      <c r="M357" s="259"/>
      <c r="N357" s="259">
        <f t="shared" si="77"/>
        <v>73.248950000000008</v>
      </c>
    </row>
    <row r="358" spans="1:14" s="17" customFormat="1" ht="15.75" hidden="1" customHeight="1" outlineLevel="1">
      <c r="A358" s="55" t="s">
        <v>434</v>
      </c>
      <c r="B358" s="259"/>
      <c r="C358" s="259"/>
      <c r="D358" s="259"/>
      <c r="E358" s="259"/>
      <c r="F358" s="259">
        <v>12.89</v>
      </c>
      <c r="G358" s="259"/>
      <c r="H358" s="259"/>
      <c r="I358" s="259"/>
      <c r="J358" s="259"/>
      <c r="K358" s="259"/>
      <c r="L358" s="259"/>
      <c r="M358" s="259"/>
      <c r="N358" s="259">
        <f t="shared" si="77"/>
        <v>12.89</v>
      </c>
    </row>
    <row r="359" spans="1:14" s="17" customFormat="1" ht="15.75" hidden="1" customHeight="1" outlineLevel="1">
      <c r="A359" s="263" t="s">
        <v>69</v>
      </c>
      <c r="B359" s="296"/>
      <c r="C359" s="296"/>
      <c r="D359" s="296">
        <v>18.98695</v>
      </c>
      <c r="E359" s="296">
        <v>13.2</v>
      </c>
      <c r="F359" s="296">
        <v>12.89</v>
      </c>
      <c r="G359" s="296"/>
      <c r="H359" s="296"/>
      <c r="I359" s="296">
        <v>54.26</v>
      </c>
      <c r="J359" s="296"/>
      <c r="K359" s="296">
        <v>27.143999999999998</v>
      </c>
      <c r="L359" s="296"/>
      <c r="M359" s="296"/>
      <c r="N359" s="296">
        <f t="shared" si="77"/>
        <v>126.48095000000001</v>
      </c>
    </row>
    <row r="360" spans="1:14" s="17" customFormat="1" ht="15.75" hidden="1" customHeight="1" collapsed="1">
      <c r="A360" s="461" t="s">
        <v>826</v>
      </c>
      <c r="B360" s="473"/>
      <c r="C360" s="473"/>
      <c r="D360" s="473"/>
      <c r="E360" s="473"/>
      <c r="F360" s="473"/>
      <c r="G360" s="473"/>
      <c r="H360" s="473"/>
      <c r="I360" s="473"/>
      <c r="J360" s="473"/>
      <c r="K360" s="473"/>
      <c r="L360" s="473"/>
      <c r="M360" s="473"/>
      <c r="N360" s="473"/>
    </row>
    <row r="361" spans="1:14" s="17" customFormat="1" ht="15.75" hidden="1" customHeight="1">
      <c r="A361" s="462" t="s">
        <v>71</v>
      </c>
      <c r="B361" s="473"/>
      <c r="C361" s="473"/>
      <c r="D361" s="473"/>
      <c r="E361" s="473"/>
      <c r="F361" s="473"/>
      <c r="G361" s="473"/>
      <c r="H361" s="473"/>
      <c r="I361" s="473"/>
      <c r="J361" s="473"/>
      <c r="K361" s="473"/>
      <c r="L361" s="473"/>
      <c r="M361" s="473"/>
      <c r="N361" s="473"/>
    </row>
    <row r="362" spans="1:14" s="17" customFormat="1" ht="15.75" hidden="1" customHeight="1">
      <c r="A362" s="463" t="s">
        <v>826</v>
      </c>
      <c r="B362" s="502"/>
      <c r="C362" s="502"/>
      <c r="D362" s="502"/>
      <c r="E362" s="502"/>
      <c r="F362" s="502"/>
      <c r="G362" s="502"/>
      <c r="H362" s="502">
        <v>1614.1189999999999</v>
      </c>
      <c r="I362" s="502"/>
      <c r="J362" s="502"/>
      <c r="K362" s="502"/>
      <c r="L362" s="502"/>
      <c r="M362" s="502"/>
      <c r="N362" s="502">
        <f t="shared" ref="N362:N367" si="78">SUM(B362:M362)</f>
        <v>1614.1189999999999</v>
      </c>
    </row>
    <row r="363" spans="1:14" s="17" customFormat="1" ht="15.75" hidden="1" customHeight="1">
      <c r="A363" s="464" t="s">
        <v>83</v>
      </c>
      <c r="B363" s="503"/>
      <c r="C363" s="503"/>
      <c r="D363" s="503"/>
      <c r="E363" s="503"/>
      <c r="F363" s="503"/>
      <c r="G363" s="503"/>
      <c r="H363" s="503"/>
      <c r="I363" s="503"/>
      <c r="J363" s="503"/>
      <c r="K363" s="503"/>
      <c r="L363" s="503"/>
      <c r="M363" s="503"/>
      <c r="N363" s="503">
        <f t="shared" si="78"/>
        <v>0</v>
      </c>
    </row>
    <row r="364" spans="1:14" s="17" customFormat="1" ht="15.75" hidden="1" customHeight="1">
      <c r="A364" s="465" t="s">
        <v>433</v>
      </c>
      <c r="B364" s="468"/>
      <c r="C364" s="468"/>
      <c r="D364" s="468"/>
      <c r="E364" s="468"/>
      <c r="F364" s="468"/>
      <c r="G364" s="468"/>
      <c r="H364" s="468">
        <v>315.74800000000005</v>
      </c>
      <c r="I364" s="468"/>
      <c r="J364" s="468"/>
      <c r="K364" s="468"/>
      <c r="L364" s="468"/>
      <c r="M364" s="468"/>
      <c r="N364" s="468">
        <f t="shared" si="78"/>
        <v>315.74800000000005</v>
      </c>
    </row>
    <row r="365" spans="1:14" s="17" customFormat="1" ht="15.75" hidden="1" customHeight="1">
      <c r="A365" s="465" t="s">
        <v>436</v>
      </c>
      <c r="B365" s="468"/>
      <c r="C365" s="468"/>
      <c r="D365" s="468"/>
      <c r="E365" s="468"/>
      <c r="F365" s="468"/>
      <c r="G365" s="468"/>
      <c r="H365" s="468">
        <v>1018.528</v>
      </c>
      <c r="I365" s="468"/>
      <c r="J365" s="468"/>
      <c r="K365" s="468"/>
      <c r="L365" s="468"/>
      <c r="M365" s="468"/>
      <c r="N365" s="468">
        <f t="shared" si="78"/>
        <v>1018.528</v>
      </c>
    </row>
    <row r="366" spans="1:14" s="17" customFormat="1" ht="15.75" hidden="1" customHeight="1">
      <c r="A366" s="465" t="s">
        <v>434</v>
      </c>
      <c r="B366" s="468"/>
      <c r="C366" s="468"/>
      <c r="D366" s="468"/>
      <c r="E366" s="468"/>
      <c r="F366" s="468"/>
      <c r="G366" s="468"/>
      <c r="H366" s="468">
        <v>279.84299999999996</v>
      </c>
      <c r="I366" s="468"/>
      <c r="J366" s="468"/>
      <c r="K366" s="468"/>
      <c r="L366" s="468"/>
      <c r="M366" s="468"/>
      <c r="N366" s="468">
        <f t="shared" si="78"/>
        <v>279.84299999999996</v>
      </c>
    </row>
    <row r="367" spans="1:14" s="17" customFormat="1" ht="15.75" hidden="1" customHeight="1">
      <c r="A367" s="466" t="s">
        <v>69</v>
      </c>
      <c r="B367" s="504"/>
      <c r="C367" s="504"/>
      <c r="D367" s="504"/>
      <c r="E367" s="504"/>
      <c r="F367" s="504"/>
      <c r="G367" s="504"/>
      <c r="H367" s="504">
        <v>1614.1190000000001</v>
      </c>
      <c r="I367" s="504"/>
      <c r="J367" s="504"/>
      <c r="K367" s="504"/>
      <c r="L367" s="504"/>
      <c r="M367" s="504"/>
      <c r="N367" s="504">
        <f t="shared" si="78"/>
        <v>1614.1190000000001</v>
      </c>
    </row>
    <row r="368" spans="1:14" s="17" customFormat="1" ht="15.75" customHeight="1">
      <c r="A368" s="191" t="s">
        <v>431</v>
      </c>
      <c r="B368" s="270"/>
      <c r="C368" s="270"/>
      <c r="D368" s="270"/>
      <c r="E368" s="270"/>
      <c r="F368" s="270"/>
      <c r="G368" s="270"/>
      <c r="H368" s="270"/>
      <c r="I368" s="270"/>
      <c r="J368" s="270"/>
      <c r="K368" s="270"/>
      <c r="L368" s="270"/>
      <c r="M368" s="270"/>
      <c r="N368" s="270"/>
    </row>
    <row r="369" spans="1:28" s="17" customFormat="1" ht="15.75" customHeight="1">
      <c r="A369" s="188"/>
      <c r="B369" s="270"/>
      <c r="C369" s="270"/>
      <c r="D369" s="270"/>
      <c r="E369" s="270"/>
      <c r="F369" s="270"/>
      <c r="G369" s="270"/>
      <c r="H369" s="270"/>
      <c r="I369" s="270"/>
      <c r="J369" s="270"/>
      <c r="K369" s="270"/>
      <c r="L369" s="270"/>
      <c r="M369" s="270"/>
      <c r="N369" s="270"/>
    </row>
    <row r="370" spans="1:28" s="17" customFormat="1" ht="15.75" customHeight="1">
      <c r="A370" s="47" t="s">
        <v>432</v>
      </c>
      <c r="B370" s="266">
        <f>B380</f>
        <v>0</v>
      </c>
      <c r="C370" s="266">
        <f t="shared" ref="C370:M370" si="79">C380</f>
        <v>0</v>
      </c>
      <c r="D370" s="266">
        <f t="shared" si="79"/>
        <v>2206.6831360000001</v>
      </c>
      <c r="E370" s="266">
        <f t="shared" si="79"/>
        <v>3442.2708750000002</v>
      </c>
      <c r="F370" s="266">
        <f t="shared" si="79"/>
        <v>1534.1480000000001</v>
      </c>
      <c r="G370" s="266">
        <f t="shared" si="79"/>
        <v>1779.0740000000001</v>
      </c>
      <c r="H370" s="266">
        <f t="shared" si="79"/>
        <v>941.89999999999986</v>
      </c>
      <c r="I370" s="266">
        <f t="shared" si="79"/>
        <v>1980.712</v>
      </c>
      <c r="J370" s="266">
        <f t="shared" si="79"/>
        <v>3056.4139999999998</v>
      </c>
      <c r="K370" s="266">
        <f t="shared" si="79"/>
        <v>1819.65</v>
      </c>
      <c r="L370" s="266">
        <f t="shared" si="79"/>
        <v>2401.1210000000001</v>
      </c>
      <c r="M370" s="266">
        <f t="shared" si="79"/>
        <v>668.6640000000001</v>
      </c>
      <c r="N370" s="621">
        <f>SUM(B370:M370)</f>
        <v>19830.637010999999</v>
      </c>
    </row>
    <row r="371" spans="1:28" s="17" customFormat="1" ht="15.75" customHeight="1">
      <c r="A371" s="177"/>
      <c r="B371" s="267"/>
      <c r="C371" s="267"/>
      <c r="D371" s="295"/>
      <c r="E371" s="295"/>
      <c r="F371" s="295"/>
      <c r="G371" s="295"/>
      <c r="H371" s="295"/>
      <c r="I371" s="295"/>
      <c r="J371" s="295"/>
      <c r="K371" s="295">
        <v>0</v>
      </c>
      <c r="L371" s="626">
        <v>0</v>
      </c>
      <c r="M371" s="626"/>
      <c r="N371" s="626">
        <f>SUM(B371:M371)</f>
        <v>0</v>
      </c>
    </row>
    <row r="372" spans="1:28" s="17" customFormat="1" ht="15.75" customHeight="1">
      <c r="A372" s="55" t="s">
        <v>430</v>
      </c>
      <c r="B372" s="268">
        <f>B356</f>
        <v>0</v>
      </c>
      <c r="C372" s="268">
        <f t="shared" ref="C372:M372" si="80">C356</f>
        <v>0</v>
      </c>
      <c r="D372" s="259">
        <f t="shared" si="80"/>
        <v>20.928059999999999</v>
      </c>
      <c r="E372" s="259">
        <f t="shared" si="80"/>
        <v>0</v>
      </c>
      <c r="F372" s="259">
        <f t="shared" si="80"/>
        <v>0</v>
      </c>
      <c r="G372" s="259">
        <f t="shared" si="80"/>
        <v>0</v>
      </c>
      <c r="H372" s="468">
        <f t="shared" si="80"/>
        <v>0</v>
      </c>
      <c r="I372" s="468">
        <f t="shared" si="80"/>
        <v>0</v>
      </c>
      <c r="J372" s="468">
        <f t="shared" si="80"/>
        <v>0</v>
      </c>
      <c r="K372" s="259">
        <f t="shared" si="80"/>
        <v>0</v>
      </c>
      <c r="L372" s="618">
        <f t="shared" si="80"/>
        <v>0</v>
      </c>
      <c r="M372" s="622">
        <f t="shared" si="80"/>
        <v>0</v>
      </c>
      <c r="N372" s="622">
        <f t="shared" ref="N372:N374" si="81">SUM(B372:M372)</f>
        <v>20.928059999999999</v>
      </c>
      <c r="P372" s="641" t="e">
        <f>B372/B$370</f>
        <v>#DIV/0!</v>
      </c>
      <c r="Q372" s="641" t="e">
        <f t="shared" ref="Q372:AB379" si="82">C372/C$370</f>
        <v>#DIV/0!</v>
      </c>
      <c r="R372" s="641">
        <f t="shared" si="82"/>
        <v>9.4839443228517967E-3</v>
      </c>
      <c r="S372" s="641">
        <f t="shared" si="82"/>
        <v>0</v>
      </c>
      <c r="T372" s="641">
        <f t="shared" si="82"/>
        <v>0</v>
      </c>
      <c r="U372" s="641">
        <f t="shared" si="82"/>
        <v>0</v>
      </c>
      <c r="V372" s="641">
        <f t="shared" si="82"/>
        <v>0</v>
      </c>
      <c r="W372" s="641">
        <f t="shared" si="82"/>
        <v>0</v>
      </c>
      <c r="X372" s="641">
        <f t="shared" si="82"/>
        <v>0</v>
      </c>
      <c r="Y372" s="641">
        <f t="shared" si="82"/>
        <v>0</v>
      </c>
      <c r="Z372" s="641">
        <f t="shared" si="82"/>
        <v>0</v>
      </c>
      <c r="AA372" s="641">
        <f t="shared" si="82"/>
        <v>0</v>
      </c>
      <c r="AB372" s="641">
        <f t="shared" si="82"/>
        <v>1.0553397749346761E-3</v>
      </c>
    </row>
    <row r="373" spans="1:28" s="17" customFormat="1" ht="15.75" customHeight="1">
      <c r="A373" s="55" t="s">
        <v>409</v>
      </c>
      <c r="B373" s="268">
        <f>B353</f>
        <v>0</v>
      </c>
      <c r="C373" s="268">
        <f t="shared" ref="C373:M373" si="83">C353</f>
        <v>0</v>
      </c>
      <c r="D373" s="268">
        <f t="shared" si="83"/>
        <v>0</v>
      </c>
      <c r="E373" s="268">
        <f t="shared" si="83"/>
        <v>6.694</v>
      </c>
      <c r="F373" s="268">
        <f t="shared" si="83"/>
        <v>0</v>
      </c>
      <c r="G373" s="268">
        <f t="shared" si="83"/>
        <v>0</v>
      </c>
      <c r="H373" s="268">
        <f t="shared" si="83"/>
        <v>0</v>
      </c>
      <c r="I373" s="268">
        <f t="shared" si="83"/>
        <v>0</v>
      </c>
      <c r="J373" s="268">
        <f t="shared" si="83"/>
        <v>0</v>
      </c>
      <c r="K373" s="268">
        <f t="shared" si="83"/>
        <v>13.346</v>
      </c>
      <c r="L373" s="268">
        <f t="shared" si="83"/>
        <v>0</v>
      </c>
      <c r="M373" s="268">
        <f t="shared" si="83"/>
        <v>0</v>
      </c>
      <c r="N373" s="622">
        <f t="shared" si="81"/>
        <v>20.04</v>
      </c>
      <c r="P373" s="641" t="e">
        <f t="shared" ref="P373:P379" si="84">B373/B$370</f>
        <v>#DIV/0!</v>
      </c>
      <c r="Q373" s="641" t="e">
        <f t="shared" si="82"/>
        <v>#DIV/0!</v>
      </c>
      <c r="R373" s="641">
        <f t="shared" si="82"/>
        <v>0</v>
      </c>
      <c r="S373" s="641">
        <f t="shared" si="82"/>
        <v>1.9446464973503863E-3</v>
      </c>
      <c r="T373" s="641">
        <f t="shared" si="82"/>
        <v>0</v>
      </c>
      <c r="U373" s="641">
        <f t="shared" si="82"/>
        <v>0</v>
      </c>
      <c r="V373" s="641">
        <f t="shared" si="82"/>
        <v>0</v>
      </c>
      <c r="W373" s="641">
        <f t="shared" si="82"/>
        <v>0</v>
      </c>
      <c r="X373" s="641">
        <f t="shared" si="82"/>
        <v>0</v>
      </c>
      <c r="Y373" s="641">
        <f t="shared" si="82"/>
        <v>7.3343774901766818E-3</v>
      </c>
      <c r="Z373" s="641">
        <f t="shared" si="82"/>
        <v>0</v>
      </c>
      <c r="AA373" s="641">
        <f t="shared" si="82"/>
        <v>0</v>
      </c>
      <c r="AB373" s="641">
        <f t="shared" si="82"/>
        <v>1.0105575523813917E-3</v>
      </c>
    </row>
    <row r="374" spans="1:28" s="17" customFormat="1" ht="15.75" customHeight="1">
      <c r="A374" s="55" t="s">
        <v>93</v>
      </c>
      <c r="B374" s="268">
        <f>B355</f>
        <v>0</v>
      </c>
      <c r="C374" s="268">
        <f t="shared" ref="C374:M374" si="85">C355</f>
        <v>0</v>
      </c>
      <c r="D374" s="259">
        <f t="shared" si="85"/>
        <v>0</v>
      </c>
      <c r="E374" s="259">
        <f t="shared" si="85"/>
        <v>0</v>
      </c>
      <c r="F374" s="259">
        <f t="shared" si="85"/>
        <v>0</v>
      </c>
      <c r="G374" s="259">
        <f t="shared" si="85"/>
        <v>0</v>
      </c>
      <c r="H374" s="468">
        <f t="shared" si="85"/>
        <v>0</v>
      </c>
      <c r="I374" s="468">
        <f t="shared" si="85"/>
        <v>0</v>
      </c>
      <c r="J374" s="468">
        <f t="shared" si="85"/>
        <v>0</v>
      </c>
      <c r="K374" s="259">
        <f t="shared" si="85"/>
        <v>13.798</v>
      </c>
      <c r="L374" s="618">
        <f t="shared" si="85"/>
        <v>0</v>
      </c>
      <c r="M374" s="622">
        <f t="shared" si="85"/>
        <v>0</v>
      </c>
      <c r="N374" s="622">
        <f t="shared" si="81"/>
        <v>13.798</v>
      </c>
      <c r="P374" s="641" t="e">
        <f t="shared" si="84"/>
        <v>#DIV/0!</v>
      </c>
      <c r="Q374" s="641" t="e">
        <f t="shared" si="82"/>
        <v>#DIV/0!</v>
      </c>
      <c r="R374" s="641">
        <f t="shared" si="82"/>
        <v>0</v>
      </c>
      <c r="S374" s="641">
        <f t="shared" si="82"/>
        <v>0</v>
      </c>
      <c r="T374" s="641">
        <f t="shared" si="82"/>
        <v>0</v>
      </c>
      <c r="U374" s="641">
        <f t="shared" si="82"/>
        <v>0</v>
      </c>
      <c r="V374" s="641">
        <f t="shared" si="82"/>
        <v>0</v>
      </c>
      <c r="W374" s="641">
        <f t="shared" si="82"/>
        <v>0</v>
      </c>
      <c r="X374" s="641">
        <f t="shared" si="82"/>
        <v>0</v>
      </c>
      <c r="Y374" s="641">
        <f t="shared" si="82"/>
        <v>7.582776907647075E-3</v>
      </c>
      <c r="Z374" s="641">
        <f t="shared" si="82"/>
        <v>0</v>
      </c>
      <c r="AA374" s="641">
        <f t="shared" si="82"/>
        <v>0</v>
      </c>
      <c r="AB374" s="641">
        <f t="shared" si="82"/>
        <v>6.9579207124543141E-4</v>
      </c>
    </row>
    <row r="375" spans="1:28" s="17" customFormat="1" ht="15.75" customHeight="1">
      <c r="A375" s="55" t="s">
        <v>433</v>
      </c>
      <c r="B375" s="268"/>
      <c r="C375" s="268"/>
      <c r="D375" s="259">
        <v>349.77799999999996</v>
      </c>
      <c r="E375" s="259">
        <v>408.78499999999997</v>
      </c>
      <c r="F375" s="259">
        <v>236.13500000000002</v>
      </c>
      <c r="G375" s="259">
        <v>229.20299999999997</v>
      </c>
      <c r="H375" s="468">
        <v>158.82300000000001</v>
      </c>
      <c r="I375" s="468">
        <v>300.58</v>
      </c>
      <c r="J375" s="468">
        <v>453.81030000000004</v>
      </c>
      <c r="K375" s="259">
        <v>253.76300000000001</v>
      </c>
      <c r="L375" s="618">
        <v>354.79099999999994</v>
      </c>
      <c r="M375" s="622">
        <v>100.92100000000001</v>
      </c>
      <c r="N375" s="622">
        <f t="shared" ref="N375:N388" si="86">SUM(B375:M375)</f>
        <v>2846.5892999999992</v>
      </c>
      <c r="P375" s="641" t="e">
        <f t="shared" si="84"/>
        <v>#DIV/0!</v>
      </c>
      <c r="Q375" s="641" t="e">
        <f t="shared" si="82"/>
        <v>#DIV/0!</v>
      </c>
      <c r="R375" s="641">
        <f t="shared" si="82"/>
        <v>0.15850848465450001</v>
      </c>
      <c r="S375" s="641">
        <f t="shared" si="82"/>
        <v>0.11875445449945886</v>
      </c>
      <c r="T375" s="641">
        <f t="shared" si="82"/>
        <v>0.15391930895845773</v>
      </c>
      <c r="U375" s="641">
        <f t="shared" si="82"/>
        <v>0.12883275231946506</v>
      </c>
      <c r="V375" s="641">
        <f t="shared" si="82"/>
        <v>0.1686198110202782</v>
      </c>
      <c r="W375" s="641">
        <f t="shared" si="82"/>
        <v>0.15175351085872149</v>
      </c>
      <c r="X375" s="641">
        <f t="shared" si="82"/>
        <v>0.14847802032054561</v>
      </c>
      <c r="Y375" s="641">
        <f t="shared" si="82"/>
        <v>0.13945703844145851</v>
      </c>
      <c r="Z375" s="641">
        <f t="shared" si="82"/>
        <v>0.14776056683524066</v>
      </c>
      <c r="AA375" s="641">
        <f t="shared" si="82"/>
        <v>0.15092931576995322</v>
      </c>
      <c r="AB375" s="641">
        <f t="shared" si="82"/>
        <v>0.14354502573069156</v>
      </c>
    </row>
    <row r="376" spans="1:28" s="17" customFormat="1" ht="15.75" customHeight="1">
      <c r="A376" s="55" t="s">
        <v>262</v>
      </c>
      <c r="B376" s="268">
        <f>B354</f>
        <v>0</v>
      </c>
      <c r="C376" s="268">
        <f t="shared" ref="C376:F376" si="87">C354</f>
        <v>0</v>
      </c>
      <c r="D376" s="268">
        <f t="shared" si="87"/>
        <v>0</v>
      </c>
      <c r="E376" s="268">
        <f t="shared" si="87"/>
        <v>6.5059999999999993</v>
      </c>
      <c r="F376" s="268">
        <f t="shared" si="87"/>
        <v>0</v>
      </c>
      <c r="G376" s="259">
        <v>40.277999999999999</v>
      </c>
      <c r="H376" s="268">
        <f t="shared" ref="H376:M376" si="88">H354</f>
        <v>0</v>
      </c>
      <c r="I376" s="268">
        <f t="shared" si="88"/>
        <v>0</v>
      </c>
      <c r="J376" s="268">
        <f t="shared" si="88"/>
        <v>0</v>
      </c>
      <c r="K376" s="268">
        <f t="shared" si="88"/>
        <v>0</v>
      </c>
      <c r="L376" s="268">
        <f t="shared" si="88"/>
        <v>0</v>
      </c>
      <c r="M376" s="268">
        <f t="shared" si="88"/>
        <v>0</v>
      </c>
      <c r="N376" s="618">
        <f t="shared" si="86"/>
        <v>46.783999999999999</v>
      </c>
      <c r="P376" s="641" t="e">
        <f t="shared" si="84"/>
        <v>#DIV/0!</v>
      </c>
      <c r="Q376" s="641" t="e">
        <f t="shared" si="82"/>
        <v>#DIV/0!</v>
      </c>
      <c r="R376" s="641">
        <f t="shared" si="82"/>
        <v>0</v>
      </c>
      <c r="S376" s="641">
        <f t="shared" si="82"/>
        <v>1.8900313880731419E-3</v>
      </c>
      <c r="T376" s="641">
        <f t="shared" si="82"/>
        <v>0</v>
      </c>
      <c r="U376" s="641">
        <f t="shared" si="82"/>
        <v>2.2639867706458528E-2</v>
      </c>
      <c r="V376" s="641">
        <f t="shared" si="82"/>
        <v>0</v>
      </c>
      <c r="W376" s="641">
        <f t="shared" si="82"/>
        <v>0</v>
      </c>
      <c r="X376" s="641">
        <f t="shared" si="82"/>
        <v>0</v>
      </c>
      <c r="Y376" s="641">
        <f t="shared" si="82"/>
        <v>0</v>
      </c>
      <c r="Z376" s="641">
        <f t="shared" si="82"/>
        <v>0</v>
      </c>
      <c r="AA376" s="641">
        <f t="shared" si="82"/>
        <v>0</v>
      </c>
      <c r="AB376" s="641">
        <f t="shared" si="82"/>
        <v>2.359177870788974E-3</v>
      </c>
    </row>
    <row r="377" spans="1:28" s="17" customFormat="1" ht="15.75" customHeight="1">
      <c r="A377" s="55" t="s">
        <v>367</v>
      </c>
      <c r="B377" s="268">
        <f>B357</f>
        <v>0</v>
      </c>
      <c r="C377" s="268">
        <f t="shared" ref="C377:F377" si="89">C357</f>
        <v>0</v>
      </c>
      <c r="D377" s="268">
        <f t="shared" si="89"/>
        <v>18.98695</v>
      </c>
      <c r="E377" s="268">
        <f t="shared" si="89"/>
        <v>0</v>
      </c>
      <c r="F377" s="268">
        <f t="shared" si="89"/>
        <v>0</v>
      </c>
      <c r="G377" s="259">
        <v>4.2</v>
      </c>
      <c r="H377" s="468">
        <v>4</v>
      </c>
      <c r="I377" s="268">
        <f t="shared" ref="I377" si="90">I357</f>
        <v>54.262</v>
      </c>
      <c r="J377" s="468">
        <v>6.1</v>
      </c>
      <c r="K377" s="268">
        <f t="shared" ref="K377:M377" si="91">K357</f>
        <v>0</v>
      </c>
      <c r="L377" s="268">
        <f t="shared" si="91"/>
        <v>0</v>
      </c>
      <c r="M377" s="268">
        <f t="shared" si="91"/>
        <v>0</v>
      </c>
      <c r="N377" s="618">
        <f t="shared" si="86"/>
        <v>87.548949999999991</v>
      </c>
      <c r="P377" s="641" t="e">
        <f t="shared" si="84"/>
        <v>#DIV/0!</v>
      </c>
      <c r="Q377" s="641" t="e">
        <f t="shared" si="82"/>
        <v>#DIV/0!</v>
      </c>
      <c r="R377" s="641">
        <f t="shared" si="82"/>
        <v>8.6042937883765106E-3</v>
      </c>
      <c r="S377" s="641">
        <f t="shared" si="82"/>
        <v>0</v>
      </c>
      <c r="T377" s="641">
        <f t="shared" si="82"/>
        <v>0</v>
      </c>
      <c r="U377" s="641">
        <f t="shared" si="82"/>
        <v>2.3607786972323803E-3</v>
      </c>
      <c r="V377" s="641">
        <f t="shared" si="82"/>
        <v>4.246735322221043E-3</v>
      </c>
      <c r="W377" s="641">
        <f t="shared" si="82"/>
        <v>2.7395199302069156E-2</v>
      </c>
      <c r="X377" s="641">
        <f t="shared" si="82"/>
        <v>1.9958029246038003E-3</v>
      </c>
      <c r="Y377" s="641">
        <f t="shared" si="82"/>
        <v>0</v>
      </c>
      <c r="Z377" s="641">
        <f t="shared" si="82"/>
        <v>0</v>
      </c>
      <c r="AA377" s="641">
        <f t="shared" si="82"/>
        <v>0</v>
      </c>
      <c r="AB377" s="641">
        <f t="shared" si="82"/>
        <v>4.4148329653473477E-3</v>
      </c>
    </row>
    <row r="378" spans="1:28" s="17" customFormat="1" ht="15.75" customHeight="1">
      <c r="A378" s="55" t="s">
        <v>421</v>
      </c>
      <c r="B378" s="268"/>
      <c r="C378" s="268"/>
      <c r="D378" s="259">
        <v>1321.7139999999999</v>
      </c>
      <c r="E378" s="259">
        <v>2150.92</v>
      </c>
      <c r="F378" s="259">
        <v>911.29700000000014</v>
      </c>
      <c r="G378" s="259">
        <v>1118.5600000000002</v>
      </c>
      <c r="H378" s="468">
        <v>590.59999999999991</v>
      </c>
      <c r="I378" s="468">
        <v>1170.472</v>
      </c>
      <c r="J378" s="468">
        <v>1886.5852999999997</v>
      </c>
      <c r="K378" s="259">
        <v>1127.413</v>
      </c>
      <c r="L378" s="618">
        <v>1529.4849999999999</v>
      </c>
      <c r="M378" s="622">
        <v>415.30400000000003</v>
      </c>
      <c r="N378" s="622">
        <f t="shared" si="86"/>
        <v>12222.350300000002</v>
      </c>
      <c r="P378" s="641" t="e">
        <f t="shared" si="84"/>
        <v>#DIV/0!</v>
      </c>
      <c r="Q378" s="641" t="e">
        <f t="shared" si="82"/>
        <v>#DIV/0!</v>
      </c>
      <c r="R378" s="641">
        <f t="shared" si="82"/>
        <v>0.59895957803703448</v>
      </c>
      <c r="S378" s="641">
        <f t="shared" si="82"/>
        <v>0.62485495131175584</v>
      </c>
      <c r="T378" s="641">
        <f t="shared" si="82"/>
        <v>0.59400853111955298</v>
      </c>
      <c r="U378" s="641">
        <f t="shared" si="82"/>
        <v>0.62873157608958374</v>
      </c>
      <c r="V378" s="641">
        <f t="shared" si="82"/>
        <v>0.62703047032593695</v>
      </c>
      <c r="W378" s="641">
        <f t="shared" si="82"/>
        <v>0.59093497691739127</v>
      </c>
      <c r="X378" s="641">
        <f t="shared" si="82"/>
        <v>0.61725450151713734</v>
      </c>
      <c r="Y378" s="641">
        <f t="shared" si="82"/>
        <v>0.61957684170032701</v>
      </c>
      <c r="Z378" s="641">
        <f t="shared" si="82"/>
        <v>0.63698789023960056</v>
      </c>
      <c r="AA378" s="641">
        <f t="shared" si="82"/>
        <v>0.62109519878444175</v>
      </c>
      <c r="AB378" s="641">
        <f t="shared" si="82"/>
        <v>0.61633674668243377</v>
      </c>
    </row>
    <row r="379" spans="1:28" s="17" customFormat="1" ht="15.75" customHeight="1">
      <c r="A379" s="55" t="s">
        <v>434</v>
      </c>
      <c r="B379" s="268">
        <f>B358</f>
        <v>0</v>
      </c>
      <c r="C379" s="268">
        <f>C358</f>
        <v>0</v>
      </c>
      <c r="D379" s="259">
        <v>495.27612600000009</v>
      </c>
      <c r="E379" s="259">
        <v>869.36587499999996</v>
      </c>
      <c r="F379" s="259">
        <f>373.826+12.89</f>
        <v>386.71600000000001</v>
      </c>
      <c r="G379" s="259">
        <v>386.83299999999997</v>
      </c>
      <c r="H379" s="468">
        <v>188.47700000000003</v>
      </c>
      <c r="I379" s="468">
        <v>455.39800000000002</v>
      </c>
      <c r="J379" s="468">
        <v>709.91839999999991</v>
      </c>
      <c r="K379" s="259">
        <v>411.33000000000004</v>
      </c>
      <c r="L379" s="618">
        <v>516.84500000000003</v>
      </c>
      <c r="M379" s="622">
        <v>152.43900000000005</v>
      </c>
      <c r="N379" s="622">
        <f t="shared" si="86"/>
        <v>4572.5984010000002</v>
      </c>
      <c r="P379" s="641" t="e">
        <f t="shared" si="84"/>
        <v>#DIV/0!</v>
      </c>
      <c r="Q379" s="641" t="e">
        <f t="shared" si="82"/>
        <v>#DIV/0!</v>
      </c>
      <c r="R379" s="641">
        <f t="shared" si="82"/>
        <v>0.2244436991972372</v>
      </c>
      <c r="S379" s="641">
        <f t="shared" si="82"/>
        <v>0.25255591630336177</v>
      </c>
      <c r="T379" s="641">
        <f t="shared" si="82"/>
        <v>0.25207215992198928</v>
      </c>
      <c r="U379" s="641">
        <f t="shared" si="82"/>
        <v>0.21743502518726032</v>
      </c>
      <c r="V379" s="641">
        <f t="shared" si="82"/>
        <v>0.20010298333156393</v>
      </c>
      <c r="W379" s="641">
        <f t="shared" si="82"/>
        <v>0.22991631292181802</v>
      </c>
      <c r="X379" s="641">
        <f t="shared" si="82"/>
        <v>0.23227167523771319</v>
      </c>
      <c r="Y379" s="641">
        <f t="shared" si="82"/>
        <v>0.22604896546039074</v>
      </c>
      <c r="Z379" s="641">
        <f t="shared" si="82"/>
        <v>0.21525154292515872</v>
      </c>
      <c r="AA379" s="641">
        <f t="shared" si="82"/>
        <v>0.227975485445605</v>
      </c>
      <c r="AB379" s="641">
        <f t="shared" si="82"/>
        <v>0.23058252735217696</v>
      </c>
    </row>
    <row r="380" spans="1:28" s="17" customFormat="1" ht="15.75" customHeight="1">
      <c r="A380" s="257" t="s">
        <v>69</v>
      </c>
      <c r="B380" s="269">
        <f>SUM(B372:B379)</f>
        <v>0</v>
      </c>
      <c r="C380" s="269">
        <f t="shared" ref="C380:M380" si="92">SUM(C372:C379)</f>
        <v>0</v>
      </c>
      <c r="D380" s="269">
        <f t="shared" si="92"/>
        <v>2206.6831360000001</v>
      </c>
      <c r="E380" s="269">
        <f t="shared" si="92"/>
        <v>3442.2708750000002</v>
      </c>
      <c r="F380" s="269">
        <f t="shared" si="92"/>
        <v>1534.1480000000001</v>
      </c>
      <c r="G380" s="269">
        <f t="shared" si="92"/>
        <v>1779.0740000000001</v>
      </c>
      <c r="H380" s="269">
        <f t="shared" si="92"/>
        <v>941.89999999999986</v>
      </c>
      <c r="I380" s="269">
        <f t="shared" si="92"/>
        <v>1980.712</v>
      </c>
      <c r="J380" s="269">
        <f t="shared" si="92"/>
        <v>3056.4139999999998</v>
      </c>
      <c r="K380" s="269">
        <f t="shared" si="92"/>
        <v>1819.65</v>
      </c>
      <c r="L380" s="269">
        <f t="shared" si="92"/>
        <v>2401.1210000000001</v>
      </c>
      <c r="M380" s="269">
        <f t="shared" si="92"/>
        <v>668.6640000000001</v>
      </c>
      <c r="N380" s="623">
        <f t="shared" si="86"/>
        <v>19830.637010999999</v>
      </c>
    </row>
    <row r="381" spans="1:28" s="17" customFormat="1" ht="15.75" hidden="1" customHeight="1" outlineLevel="2">
      <c r="A381" s="522" t="s">
        <v>860</v>
      </c>
      <c r="B381" s="478"/>
      <c r="C381" s="478"/>
      <c r="D381" s="478"/>
      <c r="E381" s="478"/>
      <c r="F381" s="478"/>
      <c r="G381" s="478"/>
      <c r="H381" s="478"/>
      <c r="I381" s="478"/>
      <c r="J381" s="478"/>
      <c r="K381" s="478"/>
      <c r="L381" s="478"/>
      <c r="M381" s="478"/>
      <c r="N381" s="478">
        <f t="shared" si="86"/>
        <v>0</v>
      </c>
    </row>
    <row r="382" spans="1:28" s="17" customFormat="1" ht="15.75" hidden="1" customHeight="1" outlineLevel="2">
      <c r="A382" s="516" t="s">
        <v>71</v>
      </c>
      <c r="B382" s="500"/>
      <c r="C382" s="500"/>
      <c r="D382" s="500"/>
      <c r="E382" s="500"/>
      <c r="F382" s="500"/>
      <c r="G382" s="500"/>
      <c r="H382" s="500"/>
      <c r="I382" s="500"/>
      <c r="J382" s="500"/>
      <c r="K382" s="500"/>
      <c r="L382" s="500"/>
      <c r="M382" s="500"/>
      <c r="N382" s="500">
        <f t="shared" si="86"/>
        <v>0</v>
      </c>
    </row>
    <row r="383" spans="1:28" s="17" customFormat="1" ht="15.75" hidden="1" customHeight="1" outlineLevel="2">
      <c r="A383" s="463" t="s">
        <v>860</v>
      </c>
      <c r="B383" s="494"/>
      <c r="C383" s="494"/>
      <c r="D383" s="494"/>
      <c r="E383" s="494"/>
      <c r="F383" s="494"/>
      <c r="G383" s="494"/>
      <c r="H383" s="494"/>
      <c r="I383" s="494">
        <v>242.10500000000002</v>
      </c>
      <c r="J383" s="494"/>
      <c r="K383" s="494"/>
      <c r="L383" s="494"/>
      <c r="M383" s="494"/>
      <c r="N383" s="494">
        <f t="shared" si="86"/>
        <v>242.10500000000002</v>
      </c>
    </row>
    <row r="384" spans="1:28" s="17" customFormat="1" ht="15.75" hidden="1" customHeight="1" outlineLevel="2">
      <c r="A384" s="519" t="s">
        <v>83</v>
      </c>
      <c r="B384" s="501"/>
      <c r="C384" s="501"/>
      <c r="D384" s="501"/>
      <c r="E384" s="501"/>
      <c r="F384" s="501"/>
      <c r="G384" s="501"/>
      <c r="H384" s="501"/>
      <c r="I384" s="501"/>
      <c r="J384" s="501"/>
      <c r="K384" s="501"/>
      <c r="L384" s="501"/>
      <c r="M384" s="501"/>
      <c r="N384" s="501">
        <f t="shared" si="86"/>
        <v>0</v>
      </c>
    </row>
    <row r="385" spans="1:14" s="17" customFormat="1" ht="15.75" hidden="1" customHeight="1" outlineLevel="2">
      <c r="A385" s="465" t="s">
        <v>433</v>
      </c>
      <c r="B385" s="495"/>
      <c r="C385" s="495"/>
      <c r="D385" s="495"/>
      <c r="E385" s="495"/>
      <c r="F385" s="495"/>
      <c r="G385" s="495"/>
      <c r="H385" s="495"/>
      <c r="I385" s="495">
        <v>35.613000000000049</v>
      </c>
      <c r="J385" s="495"/>
      <c r="K385" s="495"/>
      <c r="L385" s="495"/>
      <c r="M385" s="495"/>
      <c r="N385" s="495">
        <f t="shared" si="86"/>
        <v>35.613000000000049</v>
      </c>
    </row>
    <row r="386" spans="1:14" s="17" customFormat="1" ht="15.75" hidden="1" customHeight="1" outlineLevel="2">
      <c r="A386" s="514" t="s">
        <v>861</v>
      </c>
      <c r="B386" s="495"/>
      <c r="C386" s="495"/>
      <c r="D386" s="495"/>
      <c r="E386" s="495"/>
      <c r="F386" s="495"/>
      <c r="G386" s="495"/>
      <c r="H386" s="495"/>
      <c r="I386" s="495">
        <v>206.49199999999996</v>
      </c>
      <c r="J386" s="495"/>
      <c r="K386" s="495"/>
      <c r="L386" s="495"/>
      <c r="M386" s="495"/>
      <c r="N386" s="495">
        <f t="shared" si="86"/>
        <v>206.49199999999996</v>
      </c>
    </row>
    <row r="387" spans="1:14" s="17" customFormat="1" ht="15.75" hidden="1" customHeight="1" outlineLevel="2">
      <c r="A387" s="521" t="s">
        <v>69</v>
      </c>
      <c r="B387" s="496"/>
      <c r="C387" s="496"/>
      <c r="D387" s="496"/>
      <c r="E387" s="496"/>
      <c r="F387" s="496"/>
      <c r="G387" s="496"/>
      <c r="H387" s="496"/>
      <c r="I387" s="496">
        <v>242.10500000000002</v>
      </c>
      <c r="J387" s="496"/>
      <c r="K387" s="496"/>
      <c r="L387" s="496"/>
      <c r="M387" s="496"/>
      <c r="N387" s="496">
        <f t="shared" si="86"/>
        <v>242.10500000000002</v>
      </c>
    </row>
    <row r="388" spans="1:14" s="17" customFormat="1" ht="15.75" hidden="1" customHeight="1" outlineLevel="2" collapsed="1">
      <c r="A388" s="517" t="s">
        <v>862</v>
      </c>
      <c r="B388" s="475"/>
      <c r="C388" s="475"/>
      <c r="D388" s="475"/>
      <c r="E388" s="475"/>
      <c r="F388" s="475"/>
      <c r="G388" s="475"/>
      <c r="H388" s="475"/>
      <c r="I388" s="475">
        <v>0</v>
      </c>
      <c r="J388" s="475"/>
      <c r="K388" s="475"/>
      <c r="L388" s="475"/>
      <c r="M388" s="475"/>
      <c r="N388" s="475">
        <f t="shared" si="86"/>
        <v>0</v>
      </c>
    </row>
    <row r="389" spans="1:14" s="17" customFormat="1" ht="15.75" hidden="1" customHeight="1" outlineLevel="2">
      <c r="A389" s="518" t="s">
        <v>71</v>
      </c>
      <c r="B389" s="473"/>
      <c r="C389" s="473"/>
      <c r="D389" s="473"/>
      <c r="E389" s="473"/>
      <c r="F389" s="473"/>
      <c r="G389" s="473"/>
      <c r="H389" s="473"/>
      <c r="I389" s="473"/>
      <c r="J389" s="473"/>
      <c r="K389" s="473"/>
      <c r="L389" s="473"/>
      <c r="M389" s="473"/>
      <c r="N389" s="473"/>
    </row>
    <row r="390" spans="1:14" s="17" customFormat="1" ht="15.75" hidden="1" customHeight="1" outlineLevel="2">
      <c r="A390" s="463" t="s">
        <v>868</v>
      </c>
      <c r="B390" s="502"/>
      <c r="C390" s="502"/>
      <c r="D390" s="502"/>
      <c r="E390" s="502"/>
      <c r="F390" s="502"/>
      <c r="G390" s="502"/>
      <c r="H390" s="502"/>
      <c r="I390" s="502">
        <v>208.845</v>
      </c>
      <c r="J390" s="502"/>
      <c r="K390" s="502"/>
      <c r="L390" s="502"/>
      <c r="M390" s="502"/>
      <c r="N390" s="502">
        <f t="shared" ref="N390:N421" si="93">SUM(B390:M390)</f>
        <v>208.845</v>
      </c>
    </row>
    <row r="391" spans="1:14" s="17" customFormat="1" ht="15.75" hidden="1" customHeight="1" outlineLevel="2">
      <c r="A391" s="467"/>
      <c r="B391" s="468"/>
      <c r="C391" s="468"/>
      <c r="D391" s="468"/>
      <c r="E391" s="468"/>
      <c r="F391" s="468"/>
      <c r="G391" s="468"/>
      <c r="H391" s="468"/>
      <c r="I391" s="468">
        <v>0</v>
      </c>
      <c r="J391" s="468"/>
      <c r="K391" s="468"/>
      <c r="L391" s="468"/>
      <c r="M391" s="468"/>
      <c r="N391" s="468">
        <f t="shared" si="93"/>
        <v>0</v>
      </c>
    </row>
    <row r="392" spans="1:14" s="17" customFormat="1" ht="15.75" hidden="1" customHeight="1" outlineLevel="2">
      <c r="A392" s="467" t="s">
        <v>421</v>
      </c>
      <c r="B392" s="468"/>
      <c r="C392" s="468"/>
      <c r="D392" s="468"/>
      <c r="E392" s="468"/>
      <c r="F392" s="468"/>
      <c r="G392" s="468"/>
      <c r="H392" s="468"/>
      <c r="I392" s="468">
        <v>133.96299999999999</v>
      </c>
      <c r="J392" s="468"/>
      <c r="K392" s="468"/>
      <c r="L392" s="468"/>
      <c r="M392" s="468"/>
      <c r="N392" s="468">
        <f t="shared" si="93"/>
        <v>133.96299999999999</v>
      </c>
    </row>
    <row r="393" spans="1:14" s="17" customFormat="1" ht="15.75" hidden="1" customHeight="1" outlineLevel="2">
      <c r="A393" s="467" t="s">
        <v>434</v>
      </c>
      <c r="B393" s="468"/>
      <c r="C393" s="468"/>
      <c r="D393" s="468"/>
      <c r="E393" s="468"/>
      <c r="F393" s="468"/>
      <c r="G393" s="468"/>
      <c r="H393" s="468"/>
      <c r="I393" s="468">
        <v>74.882000000000005</v>
      </c>
      <c r="J393" s="468"/>
      <c r="K393" s="468"/>
      <c r="L393" s="468"/>
      <c r="M393" s="468"/>
      <c r="N393" s="468">
        <f t="shared" si="93"/>
        <v>74.882000000000005</v>
      </c>
    </row>
    <row r="394" spans="1:14" s="17" customFormat="1" ht="15.75" hidden="1" customHeight="1" outlineLevel="2">
      <c r="A394" s="520" t="s">
        <v>69</v>
      </c>
      <c r="B394" s="504"/>
      <c r="C394" s="504"/>
      <c r="D394" s="504"/>
      <c r="E394" s="504"/>
      <c r="F394" s="504"/>
      <c r="G394" s="504"/>
      <c r="H394" s="504"/>
      <c r="I394" s="504">
        <v>208.845</v>
      </c>
      <c r="J394" s="504"/>
      <c r="K394" s="504"/>
      <c r="L394" s="504"/>
      <c r="M394" s="504"/>
      <c r="N394" s="504">
        <f t="shared" si="93"/>
        <v>208.845</v>
      </c>
    </row>
    <row r="395" spans="1:14" s="17" customFormat="1" ht="15.75" hidden="1" customHeight="1" outlineLevel="1" collapsed="1">
      <c r="A395" s="173" t="s">
        <v>439</v>
      </c>
      <c r="B395" s="260"/>
      <c r="C395" s="260"/>
      <c r="D395" s="274"/>
      <c r="E395" s="274"/>
      <c r="F395" s="274"/>
      <c r="G395" s="274"/>
      <c r="H395" s="274"/>
      <c r="I395" s="274"/>
      <c r="J395" s="274"/>
      <c r="K395" s="274"/>
      <c r="L395" s="274"/>
      <c r="M395" s="274"/>
      <c r="N395" s="274">
        <f t="shared" si="93"/>
        <v>0</v>
      </c>
    </row>
    <row r="396" spans="1:14" s="17" customFormat="1" ht="15.75" hidden="1" customHeight="1" outlineLevel="1">
      <c r="A396" s="174" t="s">
        <v>71</v>
      </c>
      <c r="B396" s="261"/>
      <c r="C396" s="261"/>
      <c r="D396" s="297"/>
      <c r="E396" s="297"/>
      <c r="F396" s="297"/>
      <c r="G396" s="297"/>
      <c r="H396" s="297"/>
      <c r="I396" s="297"/>
      <c r="J396" s="297"/>
      <c r="K396" s="297"/>
      <c r="L396" s="297"/>
      <c r="M396" s="297"/>
      <c r="N396" s="297">
        <f t="shared" si="93"/>
        <v>0</v>
      </c>
    </row>
    <row r="397" spans="1:14" s="17" customFormat="1" ht="15.75" hidden="1" customHeight="1" outlineLevel="1">
      <c r="A397" s="47" t="s">
        <v>438</v>
      </c>
      <c r="B397" s="175"/>
      <c r="C397" s="175"/>
      <c r="D397" s="176">
        <v>14.15</v>
      </c>
      <c r="E397" s="176"/>
      <c r="F397" s="176"/>
      <c r="G397" s="176"/>
      <c r="H397" s="176"/>
      <c r="I397" s="494">
        <v>55.123999999999995</v>
      </c>
      <c r="J397" s="494">
        <v>22.029</v>
      </c>
      <c r="K397" s="494"/>
      <c r="L397" s="625">
        <v>16.399999999999999</v>
      </c>
      <c r="M397" s="625"/>
      <c r="N397" s="625">
        <f t="shared" si="93"/>
        <v>107.703</v>
      </c>
    </row>
    <row r="398" spans="1:14" s="17" customFormat="1" ht="15.75" hidden="1" customHeight="1" outlineLevel="1">
      <c r="A398" s="177" t="s">
        <v>83</v>
      </c>
      <c r="B398" s="262"/>
      <c r="C398" s="262"/>
      <c r="D398" s="298"/>
      <c r="E398" s="298"/>
      <c r="F398" s="298"/>
      <c r="G398" s="298"/>
      <c r="H398" s="298"/>
      <c r="I398" s="298"/>
      <c r="J398" s="298"/>
      <c r="K398" s="298"/>
      <c r="L398" s="298"/>
      <c r="M398" s="298"/>
      <c r="N398" s="298">
        <f t="shared" si="93"/>
        <v>0</v>
      </c>
    </row>
    <row r="399" spans="1:14" s="17" customFormat="1" ht="15.75" hidden="1" customHeight="1" outlineLevel="1">
      <c r="A399" s="55" t="s">
        <v>433</v>
      </c>
      <c r="B399" s="180"/>
      <c r="C399" s="180"/>
      <c r="D399" s="181">
        <v>14.121700000000001</v>
      </c>
      <c r="E399" s="181"/>
      <c r="F399" s="181"/>
      <c r="G399" s="181"/>
      <c r="H399" s="181"/>
      <c r="I399" s="181"/>
      <c r="J399" s="181"/>
      <c r="K399" s="181"/>
      <c r="L399" s="181"/>
      <c r="M399" s="181"/>
      <c r="N399" s="181">
        <f t="shared" si="93"/>
        <v>14.121700000000001</v>
      </c>
    </row>
    <row r="400" spans="1:14" s="17" customFormat="1" ht="15.75" hidden="1" customHeight="1" outlineLevel="1">
      <c r="A400" s="545" t="s">
        <v>432</v>
      </c>
      <c r="B400" s="180"/>
      <c r="C400" s="180"/>
      <c r="D400" s="181"/>
      <c r="E400" s="181"/>
      <c r="F400" s="181"/>
      <c r="G400" s="181"/>
      <c r="H400" s="181"/>
      <c r="I400" s="181"/>
      <c r="J400" s="181">
        <v>22.03</v>
      </c>
      <c r="K400" s="181"/>
      <c r="L400" s="181">
        <v>16.399999999999999</v>
      </c>
      <c r="M400" s="181"/>
      <c r="N400" s="181">
        <f t="shared" si="93"/>
        <v>38.43</v>
      </c>
    </row>
    <row r="401" spans="1:28" s="17" customFormat="1" ht="15.75" hidden="1" customHeight="1" outlineLevel="1">
      <c r="A401" s="465" t="s">
        <v>84</v>
      </c>
      <c r="B401" s="180"/>
      <c r="C401" s="180"/>
      <c r="D401" s="181">
        <v>0</v>
      </c>
      <c r="E401" s="181"/>
      <c r="F401" s="181"/>
      <c r="G401" s="181"/>
      <c r="H401" s="181"/>
      <c r="I401" s="495">
        <v>55.123999999999995</v>
      </c>
      <c r="J401" s="495"/>
      <c r="K401" s="495"/>
      <c r="L401" s="495"/>
      <c r="M401" s="495"/>
      <c r="N401" s="495">
        <f t="shared" si="93"/>
        <v>55.123999999999995</v>
      </c>
    </row>
    <row r="402" spans="1:28" s="17" customFormat="1" ht="15.75" hidden="1" customHeight="1" outlineLevel="1">
      <c r="A402" s="263" t="s">
        <v>69</v>
      </c>
      <c r="B402" s="192"/>
      <c r="C402" s="192"/>
      <c r="D402" s="192">
        <v>14.121700000000001</v>
      </c>
      <c r="E402" s="192"/>
      <c r="F402" s="192"/>
      <c r="G402" s="192"/>
      <c r="H402" s="192"/>
      <c r="I402" s="192">
        <v>55.12</v>
      </c>
      <c r="J402" s="192">
        <v>22.03</v>
      </c>
      <c r="K402" s="192"/>
      <c r="L402" s="192">
        <v>16.399999999999999</v>
      </c>
      <c r="M402" s="192"/>
      <c r="N402" s="192">
        <f t="shared" si="93"/>
        <v>107.67169999999999</v>
      </c>
    </row>
    <row r="403" spans="1:28" s="17" customFormat="1" ht="15.75" customHeight="1" collapsed="1">
      <c r="A403" s="173" t="s">
        <v>440</v>
      </c>
      <c r="B403" s="260"/>
      <c r="C403" s="260"/>
      <c r="D403" s="274"/>
      <c r="E403" s="274"/>
      <c r="F403" s="274"/>
      <c r="G403" s="274"/>
      <c r="H403" s="274"/>
      <c r="I403" s="274"/>
      <c r="J403" s="274"/>
      <c r="K403" s="274"/>
      <c r="L403" s="274"/>
      <c r="M403" s="274"/>
      <c r="N403" s="274">
        <f t="shared" si="93"/>
        <v>0</v>
      </c>
    </row>
    <row r="404" spans="1:28" s="17" customFormat="1" ht="15.75" customHeight="1">
      <c r="A404" s="174" t="s">
        <v>71</v>
      </c>
      <c r="B404" s="261"/>
      <c r="C404" s="261"/>
      <c r="D404" s="297"/>
      <c r="E404" s="297"/>
      <c r="F404" s="297"/>
      <c r="G404" s="297"/>
      <c r="H404" s="297"/>
      <c r="I404" s="297"/>
      <c r="J404" s="297"/>
      <c r="K404" s="297"/>
      <c r="L404" s="297"/>
      <c r="M404" s="297"/>
      <c r="N404" s="297">
        <f t="shared" si="93"/>
        <v>0</v>
      </c>
    </row>
    <row r="405" spans="1:28" s="17" customFormat="1" ht="15.75" customHeight="1">
      <c r="A405" s="47" t="s">
        <v>440</v>
      </c>
      <c r="B405" s="175">
        <f>B414</f>
        <v>0</v>
      </c>
      <c r="C405" s="175">
        <f t="shared" ref="C405:M405" si="94">C414</f>
        <v>0</v>
      </c>
      <c r="D405" s="175">
        <f t="shared" si="94"/>
        <v>183.71383600000001</v>
      </c>
      <c r="E405" s="175">
        <f t="shared" si="94"/>
        <v>0</v>
      </c>
      <c r="F405" s="175">
        <f t="shared" si="94"/>
        <v>764.64199999999994</v>
      </c>
      <c r="G405" s="175">
        <f t="shared" si="94"/>
        <v>193.12100000000001</v>
      </c>
      <c r="H405" s="175">
        <f t="shared" si="94"/>
        <v>0</v>
      </c>
      <c r="I405" s="175">
        <f t="shared" si="94"/>
        <v>591.63099999999997</v>
      </c>
      <c r="J405" s="175">
        <f t="shared" si="94"/>
        <v>429.59199999999998</v>
      </c>
      <c r="K405" s="175">
        <f t="shared" si="94"/>
        <v>508.71</v>
      </c>
      <c r="L405" s="175">
        <f t="shared" si="94"/>
        <v>434.88299999999998</v>
      </c>
      <c r="M405" s="175">
        <f t="shared" si="94"/>
        <v>280.66200000000003</v>
      </c>
      <c r="N405" s="621">
        <f t="shared" si="93"/>
        <v>3386.9548359999999</v>
      </c>
    </row>
    <row r="406" spans="1:28" s="17" customFormat="1" ht="15.75" customHeight="1">
      <c r="A406" s="177" t="s">
        <v>83</v>
      </c>
      <c r="B406" s="262"/>
      <c r="C406" s="262"/>
      <c r="D406" s="298"/>
      <c r="E406" s="298"/>
      <c r="F406" s="298"/>
      <c r="G406" s="298"/>
      <c r="H406" s="298"/>
      <c r="I406" s="298"/>
      <c r="J406" s="298"/>
      <c r="K406" s="298">
        <v>0</v>
      </c>
      <c r="L406" s="298"/>
      <c r="M406" s="298"/>
      <c r="N406" s="298">
        <f t="shared" si="93"/>
        <v>0</v>
      </c>
    </row>
    <row r="407" spans="1:28" s="17" customFormat="1" ht="15.75" customHeight="1">
      <c r="A407" s="55" t="s">
        <v>752</v>
      </c>
      <c r="B407" s="55"/>
      <c r="C407" s="55"/>
      <c r="D407" s="403">
        <f>D399</f>
        <v>14.121700000000001</v>
      </c>
      <c r="E407" s="55"/>
      <c r="F407" s="181">
        <v>30.699999999999996</v>
      </c>
      <c r="G407" s="181">
        <v>0</v>
      </c>
      <c r="H407" s="181"/>
      <c r="I407" s="181"/>
      <c r="J407" s="181"/>
      <c r="K407" s="181"/>
      <c r="L407" s="181"/>
      <c r="M407" s="181"/>
      <c r="N407" s="181">
        <f t="shared" si="93"/>
        <v>44.821699999999993</v>
      </c>
      <c r="P407" s="641" t="e">
        <f>B407/B$405</f>
        <v>#DIV/0!</v>
      </c>
      <c r="Q407" s="641" t="e">
        <f t="shared" ref="Q407:AB413" si="95">C407/C$405</f>
        <v>#DIV/0!</v>
      </c>
      <c r="R407" s="641">
        <f t="shared" si="95"/>
        <v>7.6867917558479368E-2</v>
      </c>
      <c r="S407" s="641" t="e">
        <f t="shared" si="95"/>
        <v>#DIV/0!</v>
      </c>
      <c r="T407" s="641">
        <f t="shared" si="95"/>
        <v>4.014950787427319E-2</v>
      </c>
      <c r="U407" s="641">
        <f t="shared" si="95"/>
        <v>0</v>
      </c>
      <c r="V407" s="641" t="e">
        <f t="shared" si="95"/>
        <v>#DIV/0!</v>
      </c>
      <c r="W407" s="641">
        <f t="shared" si="95"/>
        <v>0</v>
      </c>
      <c r="X407" s="641">
        <f t="shared" si="95"/>
        <v>0</v>
      </c>
      <c r="Y407" s="641">
        <f t="shared" si="95"/>
        <v>0</v>
      </c>
      <c r="Z407" s="641">
        <f t="shared" si="95"/>
        <v>0</v>
      </c>
      <c r="AA407" s="641">
        <f t="shared" si="95"/>
        <v>0</v>
      </c>
      <c r="AB407" s="641">
        <f t="shared" si="95"/>
        <v>1.323362789594635E-2</v>
      </c>
    </row>
    <row r="408" spans="1:28" s="17" customFormat="1" ht="15.75" customHeight="1">
      <c r="A408" s="545" t="s">
        <v>432</v>
      </c>
      <c r="B408" s="258"/>
      <c r="C408" s="258"/>
      <c r="D408" s="642"/>
      <c r="E408" s="258"/>
      <c r="F408" s="181"/>
      <c r="G408" s="181"/>
      <c r="H408" s="181"/>
      <c r="I408" s="181"/>
      <c r="J408" s="181">
        <f>J400</f>
        <v>22.03</v>
      </c>
      <c r="K408" s="181"/>
      <c r="L408" s="181">
        <f>L400</f>
        <v>16.399999999999999</v>
      </c>
      <c r="M408" s="303"/>
      <c r="N408" s="618">
        <f t="shared" si="93"/>
        <v>38.43</v>
      </c>
      <c r="P408" s="641" t="e">
        <f t="shared" ref="P408:P413" si="96">B408/B$405</f>
        <v>#DIV/0!</v>
      </c>
      <c r="Q408" s="641" t="e">
        <f t="shared" si="95"/>
        <v>#DIV/0!</v>
      </c>
      <c r="R408" s="641">
        <f t="shared" si="95"/>
        <v>0</v>
      </c>
      <c r="S408" s="641" t="e">
        <f t="shared" si="95"/>
        <v>#DIV/0!</v>
      </c>
      <c r="T408" s="641">
        <f t="shared" si="95"/>
        <v>0</v>
      </c>
      <c r="U408" s="641">
        <f t="shared" si="95"/>
        <v>0</v>
      </c>
      <c r="V408" s="641" t="e">
        <f t="shared" si="95"/>
        <v>#DIV/0!</v>
      </c>
      <c r="W408" s="641">
        <f t="shared" si="95"/>
        <v>0</v>
      </c>
      <c r="X408" s="641">
        <f t="shared" si="95"/>
        <v>5.1281215665096191E-2</v>
      </c>
      <c r="Y408" s="641">
        <f t="shared" si="95"/>
        <v>0</v>
      </c>
      <c r="Z408" s="641">
        <f t="shared" si="95"/>
        <v>3.7711292462570392E-2</v>
      </c>
      <c r="AA408" s="641">
        <f t="shared" si="95"/>
        <v>0</v>
      </c>
      <c r="AB408" s="641">
        <f t="shared" si="95"/>
        <v>1.1346475480430647E-2</v>
      </c>
    </row>
    <row r="409" spans="1:28" s="17" customFormat="1" ht="15.75" customHeight="1">
      <c r="A409" s="55" t="s">
        <v>884</v>
      </c>
      <c r="B409" s="258"/>
      <c r="C409" s="258"/>
      <c r="D409" s="258"/>
      <c r="E409" s="258"/>
      <c r="F409" s="181"/>
      <c r="G409" s="181"/>
      <c r="H409" s="181"/>
      <c r="I409" s="181">
        <f>I401</f>
        <v>55.123999999999995</v>
      </c>
      <c r="J409" s="181"/>
      <c r="K409" s="181">
        <v>17.512999999999998</v>
      </c>
      <c r="L409" s="181"/>
      <c r="M409" s="618">
        <v>20.100000000000001</v>
      </c>
      <c r="N409" s="618">
        <f t="shared" si="93"/>
        <v>92.736999999999995</v>
      </c>
      <c r="P409" s="641" t="e">
        <f t="shared" si="96"/>
        <v>#DIV/0!</v>
      </c>
      <c r="Q409" s="641" t="e">
        <f t="shared" si="95"/>
        <v>#DIV/0!</v>
      </c>
      <c r="R409" s="641">
        <f t="shared" si="95"/>
        <v>0</v>
      </c>
      <c r="S409" s="641" t="e">
        <f t="shared" si="95"/>
        <v>#DIV/0!</v>
      </c>
      <c r="T409" s="641">
        <f t="shared" si="95"/>
        <v>0</v>
      </c>
      <c r="U409" s="641">
        <f t="shared" si="95"/>
        <v>0</v>
      </c>
      <c r="V409" s="641" t="e">
        <f t="shared" si="95"/>
        <v>#DIV/0!</v>
      </c>
      <c r="W409" s="641">
        <f t="shared" si="95"/>
        <v>9.3172940565994677E-2</v>
      </c>
      <c r="X409" s="641">
        <f t="shared" si="95"/>
        <v>0</v>
      </c>
      <c r="Y409" s="641">
        <f t="shared" si="95"/>
        <v>3.4426293959230206E-2</v>
      </c>
      <c r="Z409" s="641">
        <f t="shared" si="95"/>
        <v>0</v>
      </c>
      <c r="AA409" s="641">
        <f t="shared" si="95"/>
        <v>7.1616392671612114E-2</v>
      </c>
      <c r="AB409" s="641">
        <f t="shared" si="95"/>
        <v>2.7380642639310351E-2</v>
      </c>
    </row>
    <row r="410" spans="1:28" s="17" customFormat="1" ht="15.75" customHeight="1">
      <c r="A410" s="465" t="s">
        <v>132</v>
      </c>
      <c r="B410" s="258"/>
      <c r="C410" s="258"/>
      <c r="D410" s="258"/>
      <c r="E410" s="258"/>
      <c r="F410" s="181"/>
      <c r="G410" s="181"/>
      <c r="H410" s="181"/>
      <c r="I410" s="495">
        <v>20.866999999999997</v>
      </c>
      <c r="J410" s="495">
        <v>16.283999999999999</v>
      </c>
      <c r="K410" s="181">
        <v>19</v>
      </c>
      <c r="L410" s="618">
        <v>16.483000000000001</v>
      </c>
      <c r="M410" s="618">
        <v>9.0350000000000001</v>
      </c>
      <c r="N410" s="618">
        <f t="shared" si="93"/>
        <v>81.668999999999997</v>
      </c>
      <c r="P410" s="641" t="e">
        <f t="shared" si="96"/>
        <v>#DIV/0!</v>
      </c>
      <c r="Q410" s="641" t="e">
        <f t="shared" si="95"/>
        <v>#DIV/0!</v>
      </c>
      <c r="R410" s="641">
        <f t="shared" si="95"/>
        <v>0</v>
      </c>
      <c r="S410" s="641" t="e">
        <f t="shared" si="95"/>
        <v>#DIV/0!</v>
      </c>
      <c r="T410" s="641">
        <f t="shared" si="95"/>
        <v>0</v>
      </c>
      <c r="U410" s="641">
        <f t="shared" si="95"/>
        <v>0</v>
      </c>
      <c r="V410" s="641" t="e">
        <f t="shared" si="95"/>
        <v>#DIV/0!</v>
      </c>
      <c r="W410" s="641">
        <f t="shared" si="95"/>
        <v>3.527029516708894E-2</v>
      </c>
      <c r="X410" s="641">
        <f t="shared" si="95"/>
        <v>3.7905733812547721E-2</v>
      </c>
      <c r="Y410" s="641">
        <f t="shared" si="95"/>
        <v>3.7349373906547939E-2</v>
      </c>
      <c r="Z410" s="641">
        <f t="shared" si="95"/>
        <v>3.7902148393935846E-2</v>
      </c>
      <c r="AA410" s="641">
        <f t="shared" si="95"/>
        <v>3.2191746656120172E-2</v>
      </c>
      <c r="AB410" s="641">
        <f t="shared" si="95"/>
        <v>2.4112810460871464E-2</v>
      </c>
    </row>
    <row r="411" spans="1:28" s="17" customFormat="1" ht="15.75" customHeight="1">
      <c r="A411" s="55" t="s">
        <v>111</v>
      </c>
      <c r="B411" s="180"/>
      <c r="C411" s="180"/>
      <c r="D411" s="181">
        <v>6.45</v>
      </c>
      <c r="E411" s="181"/>
      <c r="F411" s="181">
        <v>0</v>
      </c>
      <c r="G411" s="181">
        <v>7.9619999999999997</v>
      </c>
      <c r="H411" s="181"/>
      <c r="I411" s="181"/>
      <c r="J411" s="181"/>
      <c r="K411" s="181"/>
      <c r="L411" s="181"/>
      <c r="M411" s="618"/>
      <c r="N411" s="618">
        <f t="shared" si="93"/>
        <v>14.411999999999999</v>
      </c>
      <c r="P411" s="641" t="e">
        <f t="shared" si="96"/>
        <v>#DIV/0!</v>
      </c>
      <c r="Q411" s="641" t="e">
        <f t="shared" si="95"/>
        <v>#DIV/0!</v>
      </c>
      <c r="R411" s="641">
        <f t="shared" si="95"/>
        <v>3.510895063995071E-2</v>
      </c>
      <c r="S411" s="641" t="e">
        <f t="shared" si="95"/>
        <v>#DIV/0!</v>
      </c>
      <c r="T411" s="641">
        <f t="shared" si="95"/>
        <v>0</v>
      </c>
      <c r="U411" s="641">
        <f t="shared" si="95"/>
        <v>4.1228038380082953E-2</v>
      </c>
      <c r="V411" s="641" t="e">
        <f t="shared" si="95"/>
        <v>#DIV/0!</v>
      </c>
      <c r="W411" s="641">
        <f t="shared" si="95"/>
        <v>0</v>
      </c>
      <c r="X411" s="641">
        <f t="shared" si="95"/>
        <v>0</v>
      </c>
      <c r="Y411" s="641">
        <f t="shared" si="95"/>
        <v>0</v>
      </c>
      <c r="Z411" s="641">
        <f t="shared" si="95"/>
        <v>0</v>
      </c>
      <c r="AA411" s="641">
        <f t="shared" si="95"/>
        <v>0</v>
      </c>
      <c r="AB411" s="641">
        <f t="shared" si="95"/>
        <v>4.2551497430123979E-3</v>
      </c>
    </row>
    <row r="412" spans="1:28" s="17" customFormat="1" ht="15.75" customHeight="1">
      <c r="A412" s="55" t="s">
        <v>441</v>
      </c>
      <c r="B412" s="180"/>
      <c r="C412" s="180"/>
      <c r="D412" s="181">
        <v>72.283000000000001</v>
      </c>
      <c r="E412" s="181"/>
      <c r="F412" s="181">
        <v>334.79999999999995</v>
      </c>
      <c r="G412" s="181">
        <v>73.488</v>
      </c>
      <c r="H412" s="181"/>
      <c r="I412" s="495">
        <v>233.33699999999999</v>
      </c>
      <c r="J412" s="495">
        <v>184.91300000000001</v>
      </c>
      <c r="K412" s="181">
        <v>238.3</v>
      </c>
      <c r="L412" s="618">
        <v>180.495</v>
      </c>
      <c r="M412" s="618">
        <v>111.869</v>
      </c>
      <c r="N412" s="618">
        <f t="shared" si="93"/>
        <v>1429.4849999999999</v>
      </c>
      <c r="P412" s="641" t="e">
        <f t="shared" si="96"/>
        <v>#DIV/0!</v>
      </c>
      <c r="Q412" s="641" t="e">
        <f t="shared" si="95"/>
        <v>#DIV/0!</v>
      </c>
      <c r="R412" s="641">
        <f t="shared" si="95"/>
        <v>0.39345430683838095</v>
      </c>
      <c r="S412" s="641" t="e">
        <f t="shared" si="95"/>
        <v>#DIV/0!</v>
      </c>
      <c r="T412" s="641">
        <f t="shared" si="95"/>
        <v>0.43785196209467958</v>
      </c>
      <c r="U412" s="641">
        <f t="shared" si="95"/>
        <v>0.38052826984118765</v>
      </c>
      <c r="V412" s="641" t="e">
        <f t="shared" si="95"/>
        <v>#DIV/0!</v>
      </c>
      <c r="W412" s="641">
        <f t="shared" si="95"/>
        <v>0.39439616923386367</v>
      </c>
      <c r="X412" s="641">
        <f t="shared" si="95"/>
        <v>0.43043864876440907</v>
      </c>
      <c r="Y412" s="641">
        <f t="shared" si="95"/>
        <v>0.46843977904896705</v>
      </c>
      <c r="Z412" s="641">
        <f t="shared" si="95"/>
        <v>0.41504266664827094</v>
      </c>
      <c r="AA412" s="641">
        <f t="shared" si="95"/>
        <v>0.39858976277515296</v>
      </c>
      <c r="AB412" s="641">
        <f t="shared" si="95"/>
        <v>0.42205611507008589</v>
      </c>
    </row>
    <row r="413" spans="1:28" s="17" customFormat="1" ht="15.75" customHeight="1">
      <c r="A413" s="55" t="s">
        <v>442</v>
      </c>
      <c r="B413" s="180"/>
      <c r="C413" s="180"/>
      <c r="D413" s="181">
        <v>90.859135999999992</v>
      </c>
      <c r="E413" s="181"/>
      <c r="F413" s="181">
        <v>399.142</v>
      </c>
      <c r="G413" s="181">
        <v>111.67100000000001</v>
      </c>
      <c r="H413" s="181"/>
      <c r="I413" s="495">
        <v>282.303</v>
      </c>
      <c r="J413" s="495">
        <v>206.36500000000001</v>
      </c>
      <c r="K413" s="181">
        <v>233.89699999999999</v>
      </c>
      <c r="L413" s="618">
        <v>221.505</v>
      </c>
      <c r="M413" s="618">
        <v>139.65800000000002</v>
      </c>
      <c r="N413" s="618">
        <f t="shared" si="93"/>
        <v>1685.4001359999997</v>
      </c>
      <c r="P413" s="641" t="e">
        <f t="shared" si="96"/>
        <v>#DIV/0!</v>
      </c>
      <c r="Q413" s="641" t="e">
        <f t="shared" si="95"/>
        <v>#DIV/0!</v>
      </c>
      <c r="R413" s="641">
        <f t="shared" si="95"/>
        <v>0.49456882496318888</v>
      </c>
      <c r="S413" s="641" t="e">
        <f t="shared" si="95"/>
        <v>#DIV/0!</v>
      </c>
      <c r="T413" s="641">
        <f t="shared" si="95"/>
        <v>0.52199853003104724</v>
      </c>
      <c r="U413" s="641">
        <f t="shared" si="95"/>
        <v>0.57824369177872936</v>
      </c>
      <c r="V413" s="641" t="e">
        <f t="shared" si="95"/>
        <v>#DIV/0!</v>
      </c>
      <c r="W413" s="641">
        <f t="shared" si="95"/>
        <v>0.47716059503305269</v>
      </c>
      <c r="X413" s="641">
        <f t="shared" si="95"/>
        <v>0.4803744017579471</v>
      </c>
      <c r="Y413" s="641">
        <f t="shared" si="95"/>
        <v>0.45978455308525484</v>
      </c>
      <c r="Z413" s="641">
        <f t="shared" si="95"/>
        <v>0.50934389249522283</v>
      </c>
      <c r="AA413" s="641">
        <f t="shared" si="95"/>
        <v>0.49760209789711468</v>
      </c>
      <c r="AB413" s="641">
        <f t="shared" si="95"/>
        <v>0.49761517871034283</v>
      </c>
    </row>
    <row r="414" spans="1:28" s="17" customFormat="1" ht="15.75" customHeight="1">
      <c r="A414" s="263" t="s">
        <v>69</v>
      </c>
      <c r="B414" s="184">
        <f>SUM(B407:B413)</f>
        <v>0</v>
      </c>
      <c r="C414" s="184">
        <f t="shared" ref="C414:M414" si="97">SUM(C407:C413)</f>
        <v>0</v>
      </c>
      <c r="D414" s="184">
        <f t="shared" si="97"/>
        <v>183.71383600000001</v>
      </c>
      <c r="E414" s="184">
        <f t="shared" si="97"/>
        <v>0</v>
      </c>
      <c r="F414" s="184">
        <f t="shared" si="97"/>
        <v>764.64199999999994</v>
      </c>
      <c r="G414" s="184">
        <f t="shared" si="97"/>
        <v>193.12100000000001</v>
      </c>
      <c r="H414" s="184">
        <f t="shared" si="97"/>
        <v>0</v>
      </c>
      <c r="I414" s="184">
        <f t="shared" si="97"/>
        <v>591.63099999999997</v>
      </c>
      <c r="J414" s="184">
        <f t="shared" si="97"/>
        <v>429.59199999999998</v>
      </c>
      <c r="K414" s="184">
        <f t="shared" si="97"/>
        <v>508.71</v>
      </c>
      <c r="L414" s="184">
        <f t="shared" si="97"/>
        <v>434.88299999999998</v>
      </c>
      <c r="M414" s="184">
        <f t="shared" si="97"/>
        <v>280.66200000000003</v>
      </c>
      <c r="N414" s="623">
        <f t="shared" si="93"/>
        <v>3386.9548359999999</v>
      </c>
    </row>
    <row r="415" spans="1:28" s="17" customFormat="1" ht="15.75" hidden="1" customHeight="1" outlineLevel="1">
      <c r="A415" s="173" t="s">
        <v>750</v>
      </c>
      <c r="B415" s="274"/>
      <c r="C415" s="274"/>
      <c r="D415" s="274"/>
      <c r="E415" s="274"/>
      <c r="F415" s="274"/>
      <c r="G415" s="274"/>
      <c r="H415" s="274"/>
      <c r="I415" s="274"/>
      <c r="J415" s="274"/>
      <c r="K415" s="274"/>
      <c r="L415" s="274"/>
      <c r="M415" s="274"/>
      <c r="N415" s="274">
        <f t="shared" si="93"/>
        <v>0</v>
      </c>
    </row>
    <row r="416" spans="1:28" s="17" customFormat="1" ht="15.75" hidden="1" customHeight="1" outlineLevel="1">
      <c r="A416" s="174" t="s">
        <v>71</v>
      </c>
      <c r="B416" s="297"/>
      <c r="C416" s="297"/>
      <c r="D416" s="297"/>
      <c r="E416" s="297"/>
      <c r="F416" s="297"/>
      <c r="G416" s="297"/>
      <c r="H416" s="297"/>
      <c r="I416" s="297"/>
      <c r="J416" s="297"/>
      <c r="K416" s="297"/>
      <c r="L416" s="297"/>
      <c r="M416" s="297"/>
      <c r="N416" s="297">
        <f t="shared" si="93"/>
        <v>0</v>
      </c>
    </row>
    <row r="417" spans="1:28" s="17" customFormat="1" ht="15.75" hidden="1" customHeight="1" outlineLevel="1">
      <c r="A417" s="47" t="s">
        <v>750</v>
      </c>
      <c r="B417" s="176"/>
      <c r="C417" s="176"/>
      <c r="D417" s="176"/>
      <c r="E417" s="176"/>
      <c r="F417" s="176">
        <v>35.47</v>
      </c>
      <c r="G417" s="176"/>
      <c r="H417" s="176"/>
      <c r="I417" s="176"/>
      <c r="J417" s="176"/>
      <c r="K417" s="176"/>
      <c r="L417" s="625">
        <v>18.2</v>
      </c>
      <c r="M417" s="625"/>
      <c r="N417" s="625">
        <f t="shared" si="93"/>
        <v>53.67</v>
      </c>
    </row>
    <row r="418" spans="1:28" s="17" customFormat="1" ht="15.75" hidden="1" customHeight="1" outlineLevel="1">
      <c r="A418" s="177" t="s">
        <v>83</v>
      </c>
      <c r="B418" s="298"/>
      <c r="C418" s="298"/>
      <c r="D418" s="298"/>
      <c r="E418" s="298"/>
      <c r="F418" s="298"/>
      <c r="G418" s="298"/>
      <c r="H418" s="298"/>
      <c r="I418" s="298"/>
      <c r="J418" s="298"/>
      <c r="K418" s="298"/>
      <c r="L418" s="298"/>
      <c r="M418" s="298"/>
      <c r="N418" s="298">
        <f t="shared" si="93"/>
        <v>0</v>
      </c>
    </row>
    <row r="419" spans="1:28" s="17" customFormat="1" ht="15.75" hidden="1" customHeight="1" outlineLevel="1">
      <c r="A419" s="55" t="s">
        <v>751</v>
      </c>
      <c r="B419" s="181"/>
      <c r="C419" s="181"/>
      <c r="D419" s="181"/>
      <c r="E419" s="181"/>
      <c r="F419" s="181">
        <v>35.47</v>
      </c>
      <c r="G419" s="181"/>
      <c r="H419" s="181"/>
      <c r="I419" s="181"/>
      <c r="J419" s="181"/>
      <c r="K419" s="181"/>
      <c r="L419" s="181"/>
      <c r="M419" s="181"/>
      <c r="N419" s="181">
        <f t="shared" si="93"/>
        <v>35.47</v>
      </c>
    </row>
    <row r="420" spans="1:28" s="17" customFormat="1" ht="15.75" hidden="1" customHeight="1" outlineLevel="1">
      <c r="A420" s="611" t="s">
        <v>84</v>
      </c>
      <c r="B420" s="181"/>
      <c r="C420" s="181"/>
      <c r="D420" s="181"/>
      <c r="E420" s="181"/>
      <c r="F420" s="181"/>
      <c r="G420" s="181"/>
      <c r="H420" s="181"/>
      <c r="I420" s="181"/>
      <c r="J420" s="181"/>
      <c r="K420" s="181"/>
      <c r="L420" s="303">
        <v>5.0999999999999996</v>
      </c>
      <c r="M420" s="303"/>
      <c r="N420" s="303">
        <f t="shared" si="93"/>
        <v>5.0999999999999996</v>
      </c>
    </row>
    <row r="421" spans="1:28" s="17" customFormat="1" ht="15.75" hidden="1" customHeight="1" outlineLevel="1">
      <c r="A421" s="611" t="s">
        <v>900</v>
      </c>
      <c r="B421" s="181"/>
      <c r="C421" s="181"/>
      <c r="D421" s="181"/>
      <c r="E421" s="181"/>
      <c r="F421" s="181">
        <v>0</v>
      </c>
      <c r="G421" s="181"/>
      <c r="H421" s="181"/>
      <c r="I421" s="181"/>
      <c r="J421" s="181"/>
      <c r="K421" s="181"/>
      <c r="L421" s="618">
        <v>13.1</v>
      </c>
      <c r="M421" s="618"/>
      <c r="N421" s="618">
        <f t="shared" si="93"/>
        <v>13.1</v>
      </c>
    </row>
    <row r="422" spans="1:28" s="17" customFormat="1" ht="15.75" hidden="1" customHeight="1" outlineLevel="1">
      <c r="A422" s="263" t="s">
        <v>69</v>
      </c>
      <c r="B422" s="192"/>
      <c r="C422" s="192"/>
      <c r="D422" s="192"/>
      <c r="E422" s="192"/>
      <c r="F422" s="192">
        <v>35.47</v>
      </c>
      <c r="G422" s="192"/>
      <c r="H422" s="192"/>
      <c r="I422" s="192"/>
      <c r="J422" s="192"/>
      <c r="K422" s="192"/>
      <c r="L422" s="192">
        <v>18.2</v>
      </c>
      <c r="M422" s="192"/>
      <c r="N422" s="192">
        <f t="shared" ref="N422:N442" si="98">SUM(B422:M422)</f>
        <v>53.67</v>
      </c>
    </row>
    <row r="423" spans="1:28" s="17" customFormat="1" ht="15.75" customHeight="1" collapsed="1">
      <c r="A423" s="173" t="s">
        <v>443</v>
      </c>
      <c r="B423" s="260"/>
      <c r="C423" s="260"/>
      <c r="D423" s="274"/>
      <c r="E423" s="274"/>
      <c r="F423" s="274"/>
      <c r="G423" s="274"/>
      <c r="H423" s="274"/>
      <c r="I423" s="274"/>
      <c r="J423" s="274"/>
      <c r="K423" s="274"/>
      <c r="L423" s="274"/>
      <c r="M423" s="274"/>
      <c r="N423" s="274">
        <f t="shared" si="98"/>
        <v>0</v>
      </c>
    </row>
    <row r="424" spans="1:28" s="17" customFormat="1" ht="15.75" customHeight="1">
      <c r="A424" s="174" t="s">
        <v>71</v>
      </c>
      <c r="B424" s="261"/>
      <c r="C424" s="261"/>
      <c r="D424" s="297"/>
      <c r="E424" s="297"/>
      <c r="F424" s="297"/>
      <c r="G424" s="297"/>
      <c r="H424" s="297"/>
      <c r="I424" s="297"/>
      <c r="J424" s="297"/>
      <c r="K424" s="297"/>
      <c r="L424" s="297"/>
      <c r="M424" s="297"/>
      <c r="N424" s="297">
        <f t="shared" si="98"/>
        <v>0</v>
      </c>
    </row>
    <row r="425" spans="1:28" s="17" customFormat="1" ht="15.75" customHeight="1">
      <c r="A425" s="47" t="s">
        <v>444</v>
      </c>
      <c r="B425" s="175"/>
      <c r="C425" s="175"/>
      <c r="D425" s="176">
        <f>D436</f>
        <v>89.183999999999997</v>
      </c>
      <c r="E425" s="176">
        <f t="shared" ref="E425:M425" si="99">E436</f>
        <v>0</v>
      </c>
      <c r="F425" s="176">
        <f t="shared" si="99"/>
        <v>375.36400000000003</v>
      </c>
      <c r="G425" s="176">
        <f t="shared" si="99"/>
        <v>98.302000000000021</v>
      </c>
      <c r="H425" s="176">
        <f t="shared" si="99"/>
        <v>0</v>
      </c>
      <c r="I425" s="176">
        <f t="shared" si="99"/>
        <v>239.76100000000002</v>
      </c>
      <c r="J425" s="176">
        <f t="shared" si="99"/>
        <v>204.6</v>
      </c>
      <c r="K425" s="176">
        <f t="shared" si="99"/>
        <v>230.70000000000005</v>
      </c>
      <c r="L425" s="176">
        <f t="shared" si="99"/>
        <v>215.27800000000002</v>
      </c>
      <c r="M425" s="176">
        <f t="shared" si="99"/>
        <v>136.91200000000001</v>
      </c>
      <c r="N425" s="625">
        <f t="shared" si="98"/>
        <v>1590.1010000000001</v>
      </c>
    </row>
    <row r="426" spans="1:28" s="17" customFormat="1" ht="15.75" customHeight="1">
      <c r="A426" s="177" t="s">
        <v>83</v>
      </c>
      <c r="B426" s="262"/>
      <c r="C426" s="262"/>
      <c r="D426" s="298"/>
      <c r="E426" s="298"/>
      <c r="F426" s="298"/>
      <c r="G426" s="298"/>
      <c r="H426" s="298"/>
      <c r="I426" s="298"/>
      <c r="J426" s="298"/>
      <c r="K426" s="298"/>
      <c r="L426" s="298"/>
      <c r="M426" s="298"/>
      <c r="N426" s="298">
        <f t="shared" si="98"/>
        <v>0</v>
      </c>
    </row>
    <row r="427" spans="1:28" s="17" customFormat="1" ht="15.75" customHeight="1">
      <c r="A427" s="55" t="s">
        <v>445</v>
      </c>
      <c r="B427" s="180"/>
      <c r="C427" s="180"/>
      <c r="D427" s="181">
        <v>1.8080000000000001</v>
      </c>
      <c r="E427" s="181"/>
      <c r="F427" s="181">
        <v>35.47</v>
      </c>
      <c r="G427" s="181"/>
      <c r="H427" s="181"/>
      <c r="I427" s="181"/>
      <c r="J427" s="181"/>
      <c r="K427" s="181"/>
      <c r="L427" s="181"/>
      <c r="M427" s="181"/>
      <c r="N427" s="181">
        <f t="shared" si="98"/>
        <v>37.277999999999999</v>
      </c>
      <c r="P427" s="641" t="e">
        <f>B427/B$425</f>
        <v>#DIV/0!</v>
      </c>
      <c r="Q427" s="641" t="e">
        <f t="shared" ref="Q427:AB435" si="100">C427/C$425</f>
        <v>#DIV/0!</v>
      </c>
      <c r="R427" s="641">
        <f t="shared" si="100"/>
        <v>2.0272694653749552E-2</v>
      </c>
      <c r="S427" s="641" t="e">
        <f t="shared" si="100"/>
        <v>#DIV/0!</v>
      </c>
      <c r="T427" s="641">
        <f t="shared" si="100"/>
        <v>9.4494943574770077E-2</v>
      </c>
      <c r="U427" s="641">
        <f t="shared" si="100"/>
        <v>0</v>
      </c>
      <c r="V427" s="641" t="e">
        <f t="shared" si="100"/>
        <v>#DIV/0!</v>
      </c>
      <c r="W427" s="641">
        <f t="shared" si="100"/>
        <v>0</v>
      </c>
      <c r="X427" s="641">
        <f t="shared" si="100"/>
        <v>0</v>
      </c>
      <c r="Y427" s="641">
        <f t="shared" si="100"/>
        <v>0</v>
      </c>
      <c r="Z427" s="641">
        <f t="shared" si="100"/>
        <v>0</v>
      </c>
      <c r="AA427" s="641">
        <f t="shared" si="100"/>
        <v>0</v>
      </c>
      <c r="AB427" s="641">
        <f t="shared" si="100"/>
        <v>2.3443793821901877E-2</v>
      </c>
    </row>
    <row r="428" spans="1:28" s="17" customFormat="1" ht="15.75" customHeight="1">
      <c r="A428" s="611" t="s">
        <v>84</v>
      </c>
      <c r="B428" s="180"/>
      <c r="C428" s="180"/>
      <c r="D428" s="181"/>
      <c r="E428" s="181"/>
      <c r="F428" s="181"/>
      <c r="G428" s="303"/>
      <c r="H428" s="303"/>
      <c r="I428" s="181"/>
      <c r="J428" s="181"/>
      <c r="K428" s="181"/>
      <c r="L428" s="181">
        <v>5.0999999999999996</v>
      </c>
      <c r="M428" s="181"/>
      <c r="N428" s="181">
        <f t="shared" si="98"/>
        <v>5.0999999999999996</v>
      </c>
      <c r="P428" s="641" t="e">
        <f t="shared" ref="P428:P435" si="101">B428/B$425</f>
        <v>#DIV/0!</v>
      </c>
      <c r="Q428" s="641" t="e">
        <f t="shared" si="100"/>
        <v>#DIV/0!</v>
      </c>
      <c r="R428" s="641">
        <f t="shared" si="100"/>
        <v>0</v>
      </c>
      <c r="S428" s="641" t="e">
        <f t="shared" si="100"/>
        <v>#DIV/0!</v>
      </c>
      <c r="T428" s="641">
        <f t="shared" si="100"/>
        <v>0</v>
      </c>
      <c r="U428" s="641">
        <f t="shared" si="100"/>
        <v>0</v>
      </c>
      <c r="V428" s="641" t="e">
        <f t="shared" si="100"/>
        <v>#DIV/0!</v>
      </c>
      <c r="W428" s="641">
        <f t="shared" si="100"/>
        <v>0</v>
      </c>
      <c r="X428" s="641">
        <f t="shared" si="100"/>
        <v>0</v>
      </c>
      <c r="Y428" s="641">
        <f t="shared" si="100"/>
        <v>0</v>
      </c>
      <c r="Z428" s="641">
        <f t="shared" si="100"/>
        <v>2.3690298126143865E-2</v>
      </c>
      <c r="AA428" s="641">
        <f t="shared" si="100"/>
        <v>0</v>
      </c>
      <c r="AB428" s="641">
        <f t="shared" si="100"/>
        <v>3.2073434329014318E-3</v>
      </c>
    </row>
    <row r="429" spans="1:28" s="17" customFormat="1" ht="15.75" customHeight="1">
      <c r="A429" s="465" t="s">
        <v>858</v>
      </c>
      <c r="B429" s="180"/>
      <c r="C429" s="180"/>
      <c r="D429" s="181"/>
      <c r="E429" s="181"/>
      <c r="F429" s="181"/>
      <c r="G429" s="303"/>
      <c r="H429" s="303"/>
      <c r="I429" s="495">
        <v>19.2</v>
      </c>
      <c r="J429" s="495">
        <v>47.8</v>
      </c>
      <c r="K429" s="495"/>
      <c r="L429" s="495">
        <v>13.1</v>
      </c>
      <c r="M429" s="495"/>
      <c r="N429" s="495">
        <f t="shared" si="98"/>
        <v>80.099999999999994</v>
      </c>
      <c r="P429" s="641" t="e">
        <f t="shared" si="101"/>
        <v>#DIV/0!</v>
      </c>
      <c r="Q429" s="641" t="e">
        <f t="shared" si="100"/>
        <v>#DIV/0!</v>
      </c>
      <c r="R429" s="641">
        <f t="shared" si="100"/>
        <v>0</v>
      </c>
      <c r="S429" s="641" t="e">
        <f t="shared" si="100"/>
        <v>#DIV/0!</v>
      </c>
      <c r="T429" s="641">
        <f t="shared" si="100"/>
        <v>0</v>
      </c>
      <c r="U429" s="641">
        <f t="shared" si="100"/>
        <v>0</v>
      </c>
      <c r="V429" s="641" t="e">
        <f t="shared" si="100"/>
        <v>#DIV/0!</v>
      </c>
      <c r="W429" s="641">
        <f t="shared" si="100"/>
        <v>8.0079746080471789E-2</v>
      </c>
      <c r="X429" s="641">
        <f t="shared" si="100"/>
        <v>0.23362658846529813</v>
      </c>
      <c r="Y429" s="641">
        <f t="shared" si="100"/>
        <v>0</v>
      </c>
      <c r="Z429" s="641">
        <f t="shared" si="100"/>
        <v>6.0851550088722485E-2</v>
      </c>
      <c r="AA429" s="641">
        <f t="shared" si="100"/>
        <v>0</v>
      </c>
      <c r="AB429" s="641">
        <f t="shared" si="100"/>
        <v>5.0374158622628368E-2</v>
      </c>
    </row>
    <row r="430" spans="1:28" s="17" customFormat="1" ht="15.75" customHeight="1">
      <c r="A430" s="55" t="s">
        <v>446</v>
      </c>
      <c r="B430" s="180"/>
      <c r="C430" s="180"/>
      <c r="D430" s="181">
        <v>57.307000000000002</v>
      </c>
      <c r="E430" s="181"/>
      <c r="F430" s="181"/>
      <c r="G430" s="259">
        <v>11.960999999999999</v>
      </c>
      <c r="H430" s="259"/>
      <c r="I430" s="259"/>
      <c r="J430" s="259"/>
      <c r="K430" s="259"/>
      <c r="L430" s="259"/>
      <c r="M430" s="618">
        <v>15.5</v>
      </c>
      <c r="N430" s="618">
        <f t="shared" si="98"/>
        <v>84.768000000000001</v>
      </c>
      <c r="P430" s="641" t="e">
        <f t="shared" si="101"/>
        <v>#DIV/0!</v>
      </c>
      <c r="Q430" s="641" t="e">
        <f t="shared" si="100"/>
        <v>#DIV/0!</v>
      </c>
      <c r="R430" s="641">
        <f t="shared" si="100"/>
        <v>0.6425704162181558</v>
      </c>
      <c r="S430" s="641" t="e">
        <f t="shared" si="100"/>
        <v>#DIV/0!</v>
      </c>
      <c r="T430" s="641">
        <f t="shared" si="100"/>
        <v>0</v>
      </c>
      <c r="U430" s="641">
        <f t="shared" si="100"/>
        <v>0.12167605949014258</v>
      </c>
      <c r="V430" s="641" t="e">
        <f t="shared" si="100"/>
        <v>#DIV/0!</v>
      </c>
      <c r="W430" s="641">
        <f t="shared" si="100"/>
        <v>0</v>
      </c>
      <c r="X430" s="641">
        <f t="shared" si="100"/>
        <v>0</v>
      </c>
      <c r="Y430" s="641">
        <f t="shared" si="100"/>
        <v>0</v>
      </c>
      <c r="Z430" s="641">
        <f t="shared" si="100"/>
        <v>0</v>
      </c>
      <c r="AA430" s="641">
        <f t="shared" si="100"/>
        <v>0.11321140586654201</v>
      </c>
      <c r="AB430" s="641">
        <f t="shared" si="100"/>
        <v>5.3309821200036973E-2</v>
      </c>
    </row>
    <row r="431" spans="1:28" s="17" customFormat="1" ht="15.75" customHeight="1">
      <c r="A431" s="55" t="s">
        <v>447</v>
      </c>
      <c r="B431" s="180"/>
      <c r="C431" s="180"/>
      <c r="D431" s="181">
        <v>3.629</v>
      </c>
      <c r="E431" s="181"/>
      <c r="F431" s="181"/>
      <c r="G431" s="259">
        <v>6.5</v>
      </c>
      <c r="H431" s="259"/>
      <c r="I431" s="259"/>
      <c r="J431" s="259"/>
      <c r="K431" s="259">
        <v>49.2</v>
      </c>
      <c r="L431" s="259"/>
      <c r="M431" s="618">
        <v>23.170999999999999</v>
      </c>
      <c r="N431" s="618">
        <f t="shared" si="98"/>
        <v>82.5</v>
      </c>
      <c r="P431" s="641" t="e">
        <f t="shared" si="101"/>
        <v>#DIV/0!</v>
      </c>
      <c r="Q431" s="641" t="e">
        <f t="shared" si="100"/>
        <v>#DIV/0!</v>
      </c>
      <c r="R431" s="641">
        <f t="shared" si="100"/>
        <v>4.0691155364190885E-2</v>
      </c>
      <c r="S431" s="641" t="e">
        <f t="shared" si="100"/>
        <v>#DIV/0!</v>
      </c>
      <c r="T431" s="641">
        <f t="shared" si="100"/>
        <v>0</v>
      </c>
      <c r="U431" s="641">
        <f t="shared" si="100"/>
        <v>6.6122764541921814E-2</v>
      </c>
      <c r="V431" s="641" t="e">
        <f t="shared" si="100"/>
        <v>#DIV/0!</v>
      </c>
      <c r="W431" s="641">
        <f t="shared" si="100"/>
        <v>0</v>
      </c>
      <c r="X431" s="641">
        <f t="shared" si="100"/>
        <v>0</v>
      </c>
      <c r="Y431" s="641">
        <f t="shared" si="100"/>
        <v>0.21326397919375809</v>
      </c>
      <c r="Z431" s="641">
        <f t="shared" si="100"/>
        <v>0</v>
      </c>
      <c r="AA431" s="641">
        <f t="shared" si="100"/>
        <v>0.16924009582797708</v>
      </c>
      <c r="AB431" s="641">
        <f t="shared" si="100"/>
        <v>5.1883496708699635E-2</v>
      </c>
    </row>
    <row r="432" spans="1:28" s="17" customFormat="1" ht="15.75" customHeight="1">
      <c r="A432" s="55" t="s">
        <v>753</v>
      </c>
      <c r="B432" s="180"/>
      <c r="C432" s="180"/>
      <c r="D432" s="181"/>
      <c r="E432" s="181"/>
      <c r="F432" s="181"/>
      <c r="G432" s="259">
        <v>47.826000000000001</v>
      </c>
      <c r="H432" s="259"/>
      <c r="I432" s="495">
        <v>108</v>
      </c>
      <c r="J432" s="495">
        <v>87.1</v>
      </c>
      <c r="K432" s="259">
        <v>129.4</v>
      </c>
      <c r="L432" s="622">
        <v>109.032</v>
      </c>
      <c r="M432" s="618">
        <v>58.202999999999996</v>
      </c>
      <c r="N432" s="618">
        <f t="shared" si="98"/>
        <v>539.56100000000004</v>
      </c>
      <c r="P432" s="641" t="e">
        <f t="shared" si="101"/>
        <v>#DIV/0!</v>
      </c>
      <c r="Q432" s="641" t="e">
        <f t="shared" si="100"/>
        <v>#DIV/0!</v>
      </c>
      <c r="R432" s="641">
        <f t="shared" si="100"/>
        <v>0</v>
      </c>
      <c r="S432" s="641" t="e">
        <f t="shared" si="100"/>
        <v>#DIV/0!</v>
      </c>
      <c r="T432" s="641">
        <f t="shared" si="100"/>
        <v>0</v>
      </c>
      <c r="U432" s="641">
        <f t="shared" si="100"/>
        <v>0.48652112876645431</v>
      </c>
      <c r="V432" s="641" t="e">
        <f t="shared" si="100"/>
        <v>#DIV/0!</v>
      </c>
      <c r="W432" s="641">
        <f t="shared" si="100"/>
        <v>0.45044857170265384</v>
      </c>
      <c r="X432" s="641">
        <f t="shared" si="100"/>
        <v>0.4257086999022483</v>
      </c>
      <c r="Y432" s="641">
        <f t="shared" si="100"/>
        <v>0.56090160381447762</v>
      </c>
      <c r="Z432" s="641">
        <f t="shared" si="100"/>
        <v>0.50647070299798391</v>
      </c>
      <c r="AA432" s="641">
        <f t="shared" si="100"/>
        <v>0.42511248100969962</v>
      </c>
      <c r="AB432" s="641">
        <f t="shared" si="100"/>
        <v>0.33932498627445679</v>
      </c>
    </row>
    <row r="433" spans="1:28" s="17" customFormat="1" ht="15.75" customHeight="1">
      <c r="A433" s="55" t="s">
        <v>92</v>
      </c>
      <c r="B433" s="180"/>
      <c r="C433" s="180"/>
      <c r="D433" s="181">
        <v>5.05</v>
      </c>
      <c r="E433" s="181"/>
      <c r="F433" s="181">
        <v>43.95</v>
      </c>
      <c r="G433" s="181"/>
      <c r="H433" s="181"/>
      <c r="I433" s="181">
        <v>37.51</v>
      </c>
      <c r="J433" s="181">
        <v>31.4</v>
      </c>
      <c r="K433" s="181"/>
      <c r="L433" s="622">
        <v>35.753</v>
      </c>
      <c r="M433" s="622"/>
      <c r="N433" s="622">
        <f t="shared" si="98"/>
        <v>153.66300000000001</v>
      </c>
      <c r="P433" s="641" t="e">
        <f t="shared" si="101"/>
        <v>#DIV/0!</v>
      </c>
      <c r="Q433" s="641" t="e">
        <f t="shared" si="100"/>
        <v>#DIV/0!</v>
      </c>
      <c r="R433" s="641">
        <f t="shared" si="100"/>
        <v>5.6624506637961966E-2</v>
      </c>
      <c r="S433" s="641" t="e">
        <f t="shared" si="100"/>
        <v>#DIV/0!</v>
      </c>
      <c r="T433" s="641">
        <f t="shared" si="100"/>
        <v>0.11708634818469539</v>
      </c>
      <c r="U433" s="641">
        <f t="shared" si="100"/>
        <v>0</v>
      </c>
      <c r="V433" s="641" t="e">
        <f t="shared" si="100"/>
        <v>#DIV/0!</v>
      </c>
      <c r="W433" s="641">
        <f t="shared" si="100"/>
        <v>0.15644746226450504</v>
      </c>
      <c r="X433" s="641">
        <f t="shared" si="100"/>
        <v>0.15347018572825025</v>
      </c>
      <c r="Y433" s="641">
        <f t="shared" si="100"/>
        <v>0</v>
      </c>
      <c r="Z433" s="641">
        <f t="shared" si="100"/>
        <v>0.16607828017725915</v>
      </c>
      <c r="AA433" s="641">
        <f t="shared" si="100"/>
        <v>0</v>
      </c>
      <c r="AB433" s="641">
        <f t="shared" si="100"/>
        <v>9.6637257633320151E-2</v>
      </c>
    </row>
    <row r="434" spans="1:28" s="17" customFormat="1" ht="15.75" customHeight="1">
      <c r="A434" s="55" t="s">
        <v>448</v>
      </c>
      <c r="B434" s="180"/>
      <c r="C434" s="180"/>
      <c r="D434" s="181">
        <v>8.3000000000000007</v>
      </c>
      <c r="E434" s="181"/>
      <c r="F434" s="181">
        <v>181.11099999999999</v>
      </c>
      <c r="G434" s="259">
        <v>32.015000000000008</v>
      </c>
      <c r="H434" s="259"/>
      <c r="I434" s="495">
        <v>75.051000000000016</v>
      </c>
      <c r="J434" s="495">
        <v>38.300000000000011</v>
      </c>
      <c r="K434" s="259">
        <v>52.100000000000009</v>
      </c>
      <c r="L434" s="622">
        <v>52.292999999999992</v>
      </c>
      <c r="M434" s="618">
        <v>40.038000000000018</v>
      </c>
      <c r="N434" s="618">
        <f t="shared" si="98"/>
        <v>479.20800000000008</v>
      </c>
      <c r="P434" s="641" t="e">
        <f t="shared" si="101"/>
        <v>#DIV/0!</v>
      </c>
      <c r="Q434" s="641" t="e">
        <f t="shared" si="100"/>
        <v>#DIV/0!</v>
      </c>
      <c r="R434" s="641">
        <f t="shared" si="100"/>
        <v>9.3066020810907799E-2</v>
      </c>
      <c r="S434" s="641" t="e">
        <f t="shared" si="100"/>
        <v>#DIV/0!</v>
      </c>
      <c r="T434" s="641">
        <f t="shared" si="100"/>
        <v>0.48249432550804011</v>
      </c>
      <c r="U434" s="641">
        <f t="shared" si="100"/>
        <v>0.32568004720148114</v>
      </c>
      <c r="V434" s="641" t="e">
        <f t="shared" si="100"/>
        <v>#DIV/0!</v>
      </c>
      <c r="W434" s="641">
        <f t="shared" si="100"/>
        <v>0.31302421995236929</v>
      </c>
      <c r="X434" s="641">
        <f t="shared" si="100"/>
        <v>0.18719452590420338</v>
      </c>
      <c r="Y434" s="641">
        <f t="shared" si="100"/>
        <v>0.22583441699176418</v>
      </c>
      <c r="Z434" s="641">
        <f t="shared" si="100"/>
        <v>0.2429091686098904</v>
      </c>
      <c r="AA434" s="641">
        <f t="shared" si="100"/>
        <v>0.29243601729578134</v>
      </c>
      <c r="AB434" s="641">
        <f t="shared" si="100"/>
        <v>0.30136953564584895</v>
      </c>
    </row>
    <row r="435" spans="1:28" s="17" customFormat="1" ht="15.75" customHeight="1">
      <c r="A435" s="55" t="s">
        <v>449</v>
      </c>
      <c r="B435" s="180"/>
      <c r="C435" s="180"/>
      <c r="D435" s="181">
        <v>13.09</v>
      </c>
      <c r="E435" s="181"/>
      <c r="F435" s="181">
        <v>114.83300000000001</v>
      </c>
      <c r="G435" s="181"/>
      <c r="H435" s="181"/>
      <c r="I435" s="181"/>
      <c r="J435" s="181"/>
      <c r="K435" s="181"/>
      <c r="L435" s="181"/>
      <c r="M435" s="181"/>
      <c r="N435" s="181">
        <f t="shared" si="98"/>
        <v>127.92300000000002</v>
      </c>
      <c r="P435" s="641" t="e">
        <f t="shared" si="101"/>
        <v>#DIV/0!</v>
      </c>
      <c r="Q435" s="641" t="e">
        <f t="shared" si="100"/>
        <v>#DIV/0!</v>
      </c>
      <c r="R435" s="641">
        <f t="shared" si="100"/>
        <v>0.1467752063150341</v>
      </c>
      <c r="S435" s="641" t="e">
        <f t="shared" si="100"/>
        <v>#DIV/0!</v>
      </c>
      <c r="T435" s="641">
        <f t="shared" si="100"/>
        <v>0.30592438273249434</v>
      </c>
      <c r="U435" s="641">
        <f t="shared" si="100"/>
        <v>0</v>
      </c>
      <c r="V435" s="641" t="e">
        <f t="shared" si="100"/>
        <v>#DIV/0!</v>
      </c>
      <c r="W435" s="641">
        <f t="shared" si="100"/>
        <v>0</v>
      </c>
      <c r="X435" s="641">
        <f t="shared" si="100"/>
        <v>0</v>
      </c>
      <c r="Y435" s="641">
        <f t="shared" si="100"/>
        <v>0</v>
      </c>
      <c r="Z435" s="641">
        <f t="shared" si="100"/>
        <v>0</v>
      </c>
      <c r="AA435" s="641">
        <f t="shared" si="100"/>
        <v>0</v>
      </c>
      <c r="AB435" s="641">
        <f t="shared" si="100"/>
        <v>8.0449606660205869E-2</v>
      </c>
    </row>
    <row r="436" spans="1:28" s="17" customFormat="1" ht="15.75" customHeight="1">
      <c r="A436" s="263" t="s">
        <v>69</v>
      </c>
      <c r="B436" s="184"/>
      <c r="C436" s="184"/>
      <c r="D436" s="185">
        <f>SUM(D427:D435)</f>
        <v>89.183999999999997</v>
      </c>
      <c r="E436" s="185">
        <f t="shared" ref="E436:M436" si="102">SUM(E427:E435)</f>
        <v>0</v>
      </c>
      <c r="F436" s="185">
        <f t="shared" si="102"/>
        <v>375.36400000000003</v>
      </c>
      <c r="G436" s="185">
        <f t="shared" si="102"/>
        <v>98.302000000000021</v>
      </c>
      <c r="H436" s="185">
        <f t="shared" si="102"/>
        <v>0</v>
      </c>
      <c r="I436" s="185">
        <f t="shared" si="102"/>
        <v>239.76100000000002</v>
      </c>
      <c r="J436" s="185">
        <f t="shared" si="102"/>
        <v>204.6</v>
      </c>
      <c r="K436" s="185">
        <f t="shared" si="102"/>
        <v>230.70000000000005</v>
      </c>
      <c r="L436" s="185">
        <f t="shared" si="102"/>
        <v>215.27800000000002</v>
      </c>
      <c r="M436" s="185">
        <f t="shared" si="102"/>
        <v>136.91200000000001</v>
      </c>
      <c r="N436" s="627">
        <f t="shared" si="98"/>
        <v>1590.1010000000001</v>
      </c>
    </row>
    <row r="437" spans="1:28" s="17" customFormat="1" ht="15.75" hidden="1" customHeight="1" outlineLevel="1">
      <c r="A437" s="469" t="s">
        <v>825</v>
      </c>
      <c r="B437" s="478"/>
      <c r="C437" s="478"/>
      <c r="D437" s="478"/>
      <c r="E437" s="478"/>
      <c r="F437" s="478"/>
      <c r="G437" s="478"/>
      <c r="H437" s="478"/>
      <c r="I437" s="478"/>
      <c r="J437" s="478"/>
      <c r="K437" s="478"/>
      <c r="L437" s="478"/>
      <c r="M437" s="478"/>
      <c r="N437" s="478">
        <f t="shared" si="98"/>
        <v>0</v>
      </c>
    </row>
    <row r="438" spans="1:28" s="17" customFormat="1" ht="15.75" hidden="1" customHeight="1" outlineLevel="1">
      <c r="A438" s="470" t="s">
        <v>71</v>
      </c>
      <c r="B438" s="500"/>
      <c r="C438" s="500"/>
      <c r="D438" s="500"/>
      <c r="E438" s="500"/>
      <c r="F438" s="500"/>
      <c r="G438" s="500"/>
      <c r="H438" s="500"/>
      <c r="I438" s="500"/>
      <c r="J438" s="500"/>
      <c r="K438" s="500"/>
      <c r="L438" s="500"/>
      <c r="M438" s="500"/>
      <c r="N438" s="500">
        <f t="shared" si="98"/>
        <v>0</v>
      </c>
    </row>
    <row r="439" spans="1:28" s="17" customFormat="1" ht="15.75" hidden="1" customHeight="1" outlineLevel="1">
      <c r="A439" s="463" t="s">
        <v>826</v>
      </c>
      <c r="B439" s="494"/>
      <c r="C439" s="494"/>
      <c r="D439" s="494"/>
      <c r="E439" s="494"/>
      <c r="F439" s="494"/>
      <c r="G439" s="494"/>
      <c r="H439" s="494">
        <v>18.567</v>
      </c>
      <c r="I439" s="494"/>
      <c r="J439" s="494"/>
      <c r="K439" s="494"/>
      <c r="L439" s="494"/>
      <c r="M439" s="494"/>
      <c r="N439" s="494">
        <f t="shared" si="98"/>
        <v>18.567</v>
      </c>
    </row>
    <row r="440" spans="1:28" s="17" customFormat="1" ht="15.75" hidden="1" customHeight="1" outlineLevel="1">
      <c r="A440" s="464" t="s">
        <v>83</v>
      </c>
      <c r="B440" s="501"/>
      <c r="C440" s="501"/>
      <c r="D440" s="501"/>
      <c r="E440" s="501"/>
      <c r="F440" s="501"/>
      <c r="G440" s="501"/>
      <c r="H440" s="501"/>
      <c r="I440" s="501"/>
      <c r="J440" s="501"/>
      <c r="K440" s="501"/>
      <c r="L440" s="501"/>
      <c r="M440" s="501"/>
      <c r="N440" s="501">
        <f t="shared" si="98"/>
        <v>0</v>
      </c>
    </row>
    <row r="441" spans="1:28" s="17" customFormat="1" ht="15.75" hidden="1" customHeight="1" outlineLevel="1">
      <c r="A441" s="465" t="s">
        <v>778</v>
      </c>
      <c r="B441" s="495"/>
      <c r="C441" s="495"/>
      <c r="D441" s="495"/>
      <c r="E441" s="495"/>
      <c r="F441" s="495"/>
      <c r="G441" s="495"/>
      <c r="H441" s="495">
        <v>18.567</v>
      </c>
      <c r="I441" s="495"/>
      <c r="J441" s="495"/>
      <c r="K441" s="495"/>
      <c r="L441" s="495"/>
      <c r="M441" s="495"/>
      <c r="N441" s="495">
        <f t="shared" si="98"/>
        <v>18.567</v>
      </c>
    </row>
    <row r="442" spans="1:28" s="17" customFormat="1" ht="15.75" hidden="1" customHeight="1" outlineLevel="1">
      <c r="A442" s="471" t="s">
        <v>69</v>
      </c>
      <c r="B442" s="496"/>
      <c r="C442" s="496"/>
      <c r="D442" s="496"/>
      <c r="E442" s="496"/>
      <c r="F442" s="496"/>
      <c r="G442" s="496"/>
      <c r="H442" s="496">
        <v>18.567</v>
      </c>
      <c r="I442" s="496"/>
      <c r="J442" s="496"/>
      <c r="K442" s="496"/>
      <c r="L442" s="496"/>
      <c r="M442" s="496"/>
      <c r="N442" s="496">
        <f t="shared" si="98"/>
        <v>18.567</v>
      </c>
    </row>
    <row r="443" spans="1:28" s="17" customFormat="1" ht="15.75" hidden="1" customHeight="1" outlineLevel="1">
      <c r="A443" s="191" t="s">
        <v>754</v>
      </c>
      <c r="B443" s="270"/>
      <c r="C443" s="270"/>
      <c r="D443" s="270"/>
      <c r="E443" s="270"/>
      <c r="F443" s="270"/>
      <c r="G443" s="270"/>
      <c r="H443" s="270"/>
      <c r="I443" s="270"/>
      <c r="J443" s="270"/>
      <c r="K443" s="270"/>
      <c r="L443" s="270"/>
      <c r="M443" s="270"/>
      <c r="N443" s="270"/>
    </row>
    <row r="444" spans="1:28" s="17" customFormat="1" ht="15.75" hidden="1" customHeight="1" outlineLevel="1">
      <c r="A444" s="188" t="s">
        <v>71</v>
      </c>
      <c r="B444" s="270"/>
      <c r="C444" s="270"/>
      <c r="D444" s="270"/>
      <c r="E444" s="270"/>
      <c r="F444" s="270"/>
      <c r="G444" s="270"/>
      <c r="H444" s="270"/>
      <c r="I444" s="270"/>
      <c r="J444" s="270"/>
      <c r="K444" s="270"/>
      <c r="L444" s="270"/>
      <c r="M444" s="270"/>
      <c r="N444" s="270"/>
    </row>
    <row r="445" spans="1:28" s="17" customFormat="1" ht="15.75" hidden="1" customHeight="1" outlineLevel="1">
      <c r="A445" s="47" t="s">
        <v>755</v>
      </c>
      <c r="B445" s="294"/>
      <c r="C445" s="294"/>
      <c r="D445" s="294"/>
      <c r="E445" s="294"/>
      <c r="F445" s="294">
        <v>719.41800000000001</v>
      </c>
      <c r="G445" s="294"/>
      <c r="H445" s="294"/>
      <c r="I445" s="294"/>
      <c r="J445" s="294"/>
      <c r="K445" s="294"/>
      <c r="L445" s="294"/>
      <c r="M445" s="294"/>
      <c r="N445" s="294">
        <f t="shared" ref="N445:N450" si="103">SUM(B445:M445)</f>
        <v>719.41800000000001</v>
      </c>
    </row>
    <row r="446" spans="1:28" s="17" customFormat="1" ht="15.75" hidden="1" customHeight="1" outlineLevel="1">
      <c r="A446" s="177" t="s">
        <v>83</v>
      </c>
      <c r="B446" s="295"/>
      <c r="C446" s="295"/>
      <c r="D446" s="295"/>
      <c r="E446" s="295"/>
      <c r="F446" s="295"/>
      <c r="G446" s="295"/>
      <c r="H446" s="295"/>
      <c r="I446" s="295"/>
      <c r="J446" s="295"/>
      <c r="K446" s="295"/>
      <c r="L446" s="295"/>
      <c r="M446" s="295"/>
      <c r="N446" s="295">
        <f t="shared" si="103"/>
        <v>0</v>
      </c>
    </row>
    <row r="447" spans="1:28" s="17" customFormat="1" ht="15.75" hidden="1" customHeight="1" outlineLevel="1">
      <c r="A447" s="55" t="s">
        <v>756</v>
      </c>
      <c r="B447" s="259"/>
      <c r="C447" s="259"/>
      <c r="D447" s="259"/>
      <c r="E447" s="259"/>
      <c r="F447" s="259">
        <v>113.66</v>
      </c>
      <c r="G447" s="259"/>
      <c r="H447" s="259"/>
      <c r="I447" s="259"/>
      <c r="J447" s="259"/>
      <c r="K447" s="259"/>
      <c r="L447" s="259"/>
      <c r="M447" s="259"/>
      <c r="N447" s="259">
        <f t="shared" si="103"/>
        <v>113.66</v>
      </c>
    </row>
    <row r="448" spans="1:28" s="17" customFormat="1" ht="15.75" hidden="1" customHeight="1" outlineLevel="1">
      <c r="A448" s="55" t="s">
        <v>757</v>
      </c>
      <c r="B448" s="259"/>
      <c r="C448" s="259"/>
      <c r="D448" s="259"/>
      <c r="E448" s="259"/>
      <c r="F448" s="259">
        <v>273.03099999999995</v>
      </c>
      <c r="G448" s="259"/>
      <c r="H448" s="259"/>
      <c r="I448" s="259"/>
      <c r="J448" s="259"/>
      <c r="K448" s="259"/>
      <c r="L448" s="259"/>
      <c r="M448" s="259"/>
      <c r="N448" s="259">
        <f t="shared" si="103"/>
        <v>273.03099999999995</v>
      </c>
    </row>
    <row r="449" spans="1:14" s="17" customFormat="1" ht="15.75" hidden="1" customHeight="1" outlineLevel="1">
      <c r="A449" s="55" t="s">
        <v>758</v>
      </c>
      <c r="B449" s="259"/>
      <c r="C449" s="259"/>
      <c r="D449" s="259"/>
      <c r="E449" s="259"/>
      <c r="F449" s="259">
        <v>332.72699999999998</v>
      </c>
      <c r="G449" s="259"/>
      <c r="H449" s="259"/>
      <c r="I449" s="259"/>
      <c r="J449" s="259"/>
      <c r="K449" s="259"/>
      <c r="L449" s="259"/>
      <c r="M449" s="259"/>
      <c r="N449" s="259">
        <f t="shared" si="103"/>
        <v>332.72699999999998</v>
      </c>
    </row>
    <row r="450" spans="1:14" s="17" customFormat="1" ht="15.75" hidden="1" customHeight="1" outlineLevel="1">
      <c r="A450" s="257" t="s">
        <v>69</v>
      </c>
      <c r="B450" s="296"/>
      <c r="C450" s="296"/>
      <c r="D450" s="296"/>
      <c r="E450" s="296"/>
      <c r="F450" s="296">
        <v>719.41799999999989</v>
      </c>
      <c r="G450" s="296"/>
      <c r="H450" s="296"/>
      <c r="I450" s="296"/>
      <c r="J450" s="296"/>
      <c r="K450" s="296"/>
      <c r="L450" s="296"/>
      <c r="M450" s="296"/>
      <c r="N450" s="296">
        <f t="shared" si="103"/>
        <v>719.41799999999989</v>
      </c>
    </row>
    <row r="451" spans="1:14" s="17" customFormat="1" ht="15.75" hidden="1" customHeight="1" outlineLevel="1">
      <c r="A451" s="191" t="s">
        <v>450</v>
      </c>
      <c r="B451" s="270"/>
      <c r="C451" s="270"/>
      <c r="D451" s="270"/>
      <c r="E451" s="270"/>
      <c r="F451" s="270"/>
      <c r="G451" s="270"/>
      <c r="H451" s="270"/>
      <c r="I451" s="270"/>
      <c r="J451" s="270"/>
      <c r="K451" s="270"/>
      <c r="L451" s="270"/>
      <c r="M451" s="270"/>
      <c r="N451" s="270"/>
    </row>
    <row r="452" spans="1:14" s="17" customFormat="1" ht="15.75" hidden="1" customHeight="1" outlineLevel="1">
      <c r="A452" s="188" t="s">
        <v>71</v>
      </c>
      <c r="B452" s="270"/>
      <c r="C452" s="270"/>
      <c r="D452" s="270"/>
      <c r="E452" s="270"/>
      <c r="F452" s="270"/>
      <c r="G452" s="270"/>
      <c r="H452" s="270"/>
      <c r="I452" s="270"/>
      <c r="J452" s="270"/>
      <c r="K452" s="270"/>
      <c r="L452" s="270"/>
      <c r="M452" s="270"/>
      <c r="N452" s="270"/>
    </row>
    <row r="453" spans="1:14" s="17" customFormat="1" ht="15.75" hidden="1" customHeight="1" outlineLevel="1">
      <c r="A453" s="47" t="s">
        <v>451</v>
      </c>
      <c r="B453" s="266"/>
      <c r="C453" s="266"/>
      <c r="D453" s="294">
        <v>20.635000000000002</v>
      </c>
      <c r="E453" s="294"/>
      <c r="F453" s="294"/>
      <c r="G453" s="294"/>
      <c r="H453" s="294"/>
      <c r="I453" s="294"/>
      <c r="J453" s="294"/>
      <c r="K453" s="294"/>
      <c r="L453" s="294"/>
      <c r="M453" s="294"/>
      <c r="N453" s="294">
        <f>SUM(B453:M453)</f>
        <v>20.635000000000002</v>
      </c>
    </row>
    <row r="454" spans="1:14" s="17" customFormat="1" ht="15.75" hidden="1" customHeight="1" outlineLevel="1">
      <c r="A454" s="177" t="s">
        <v>83</v>
      </c>
      <c r="B454" s="267"/>
      <c r="C454" s="267"/>
      <c r="D454" s="295"/>
      <c r="E454" s="295"/>
      <c r="F454" s="295"/>
      <c r="G454" s="295"/>
      <c r="H454" s="295"/>
      <c r="I454" s="295"/>
      <c r="J454" s="295"/>
      <c r="K454" s="295"/>
      <c r="L454" s="295"/>
      <c r="M454" s="295"/>
      <c r="N454" s="295">
        <f>SUM(B454:M454)</f>
        <v>0</v>
      </c>
    </row>
    <row r="455" spans="1:14" s="17" customFormat="1" ht="15.75" hidden="1" customHeight="1" outlineLevel="1">
      <c r="A455" s="55" t="s">
        <v>166</v>
      </c>
      <c r="B455" s="268"/>
      <c r="C455" s="268"/>
      <c r="D455" s="259">
        <v>20.614365000000003</v>
      </c>
      <c r="E455" s="259"/>
      <c r="F455" s="259"/>
      <c r="G455" s="259"/>
      <c r="H455" s="259"/>
      <c r="I455" s="259"/>
      <c r="J455" s="259"/>
      <c r="K455" s="259"/>
      <c r="L455" s="259"/>
      <c r="M455" s="259"/>
      <c r="N455" s="259">
        <f>SUM(B455:M455)</f>
        <v>20.614365000000003</v>
      </c>
    </row>
    <row r="456" spans="1:14" s="17" customFormat="1" ht="15.75" hidden="1" customHeight="1" outlineLevel="1">
      <c r="A456" s="257" t="s">
        <v>69</v>
      </c>
      <c r="B456" s="269"/>
      <c r="C456" s="269"/>
      <c r="D456" s="296">
        <v>20.614365000000003</v>
      </c>
      <c r="E456" s="296"/>
      <c r="F456" s="296"/>
      <c r="G456" s="296"/>
      <c r="H456" s="296"/>
      <c r="I456" s="296"/>
      <c r="J456" s="296"/>
      <c r="K456" s="296"/>
      <c r="L456" s="296"/>
      <c r="M456" s="296"/>
      <c r="N456" s="296">
        <f>SUM(B456:M456)</f>
        <v>20.614365000000003</v>
      </c>
    </row>
    <row r="457" spans="1:14" s="17" customFormat="1" ht="15.75" hidden="1" customHeight="1" outlineLevel="1">
      <c r="A457" s="191" t="s">
        <v>452</v>
      </c>
      <c r="B457" s="270"/>
      <c r="C457" s="270"/>
      <c r="D457" s="270"/>
      <c r="E457" s="270"/>
      <c r="F457" s="270"/>
      <c r="G457" s="270"/>
      <c r="H457" s="270"/>
      <c r="I457" s="270"/>
      <c r="J457" s="270"/>
      <c r="K457" s="270"/>
      <c r="L457" s="270"/>
      <c r="M457" s="270"/>
      <c r="N457" s="270"/>
    </row>
    <row r="458" spans="1:14" s="17" customFormat="1" ht="15.75" hidden="1" customHeight="1" outlineLevel="1">
      <c r="A458" s="188" t="s">
        <v>71</v>
      </c>
      <c r="B458" s="270"/>
      <c r="C458" s="270"/>
      <c r="D458" s="270"/>
      <c r="E458" s="270"/>
      <c r="F458" s="270"/>
      <c r="G458" s="270"/>
      <c r="H458" s="270"/>
      <c r="I458" s="270"/>
      <c r="J458" s="270"/>
      <c r="K458" s="270"/>
      <c r="L458" s="270"/>
      <c r="M458" s="270"/>
      <c r="N458" s="270"/>
    </row>
    <row r="459" spans="1:14" s="17" customFormat="1" ht="15.75" hidden="1" customHeight="1" outlineLevel="1">
      <c r="A459" s="47" t="s">
        <v>451</v>
      </c>
      <c r="B459" s="266"/>
      <c r="C459" s="266"/>
      <c r="D459" s="294">
        <v>130.14400000000001</v>
      </c>
      <c r="E459" s="294"/>
      <c r="F459" s="294"/>
      <c r="G459" s="294"/>
      <c r="H459" s="294"/>
      <c r="I459" s="294"/>
      <c r="J459" s="294"/>
      <c r="K459" s="294"/>
      <c r="L459" s="294"/>
      <c r="M459" s="294"/>
      <c r="N459" s="294">
        <f t="shared" ref="N459:N464" si="104">SUM(B459:M459)</f>
        <v>130.14400000000001</v>
      </c>
    </row>
    <row r="460" spans="1:14" s="17" customFormat="1" ht="15.75" hidden="1" customHeight="1" outlineLevel="1">
      <c r="A460" s="177" t="s">
        <v>83</v>
      </c>
      <c r="B460" s="267"/>
      <c r="C460" s="267"/>
      <c r="D460" s="295"/>
      <c r="E460" s="295"/>
      <c r="F460" s="295"/>
      <c r="G460" s="295"/>
      <c r="H460" s="295"/>
      <c r="I460" s="295"/>
      <c r="J460" s="295"/>
      <c r="K460" s="295"/>
      <c r="L460" s="295"/>
      <c r="M460" s="295"/>
      <c r="N460" s="295">
        <f t="shared" si="104"/>
        <v>0</v>
      </c>
    </row>
    <row r="461" spans="1:14" s="17" customFormat="1" ht="15.75" hidden="1" customHeight="1" outlineLevel="1">
      <c r="A461" s="258" t="s">
        <v>453</v>
      </c>
      <c r="B461" s="268"/>
      <c r="C461" s="268"/>
      <c r="D461" s="259">
        <v>50.485999999999997</v>
      </c>
      <c r="E461" s="259"/>
      <c r="F461" s="259"/>
      <c r="G461" s="259"/>
      <c r="H461" s="259"/>
      <c r="I461" s="259"/>
      <c r="J461" s="259"/>
      <c r="K461" s="259"/>
      <c r="L461" s="259"/>
      <c r="M461" s="259"/>
      <c r="N461" s="259">
        <f t="shared" si="104"/>
        <v>50.485999999999997</v>
      </c>
    </row>
    <row r="462" spans="1:14" s="17" customFormat="1" ht="15.75" hidden="1" customHeight="1" outlineLevel="1">
      <c r="A462" s="258" t="s">
        <v>437</v>
      </c>
      <c r="B462" s="268"/>
      <c r="C462" s="268"/>
      <c r="D462" s="259">
        <v>70.025999999999996</v>
      </c>
      <c r="E462" s="259"/>
      <c r="F462" s="259"/>
      <c r="G462" s="259"/>
      <c r="H462" s="259"/>
      <c r="I462" s="259"/>
      <c r="J462" s="259"/>
      <c r="K462" s="259"/>
      <c r="L462" s="259"/>
      <c r="M462" s="259"/>
      <c r="N462" s="259">
        <f t="shared" si="104"/>
        <v>70.025999999999996</v>
      </c>
    </row>
    <row r="463" spans="1:14" s="17" customFormat="1" ht="15.75" hidden="1" customHeight="1" outlineLevel="1">
      <c r="A463" s="258" t="s">
        <v>454</v>
      </c>
      <c r="B463" s="268"/>
      <c r="C463" s="268"/>
      <c r="D463" s="259">
        <v>9.5018560000000178</v>
      </c>
      <c r="E463" s="259"/>
      <c r="F463" s="259"/>
      <c r="G463" s="259"/>
      <c r="H463" s="259"/>
      <c r="I463" s="259"/>
      <c r="J463" s="259"/>
      <c r="K463" s="259"/>
      <c r="L463" s="259"/>
      <c r="M463" s="259"/>
      <c r="N463" s="259">
        <f t="shared" si="104"/>
        <v>9.5018560000000178</v>
      </c>
    </row>
    <row r="464" spans="1:14" s="17" customFormat="1" ht="15.75" hidden="1" customHeight="1" outlineLevel="1">
      <c r="A464" s="257" t="s">
        <v>69</v>
      </c>
      <c r="B464" s="269"/>
      <c r="C464" s="269"/>
      <c r="D464" s="296">
        <v>130.01385600000003</v>
      </c>
      <c r="E464" s="296"/>
      <c r="F464" s="296"/>
      <c r="G464" s="296"/>
      <c r="H464" s="296"/>
      <c r="I464" s="296"/>
      <c r="J464" s="296"/>
      <c r="K464" s="296"/>
      <c r="L464" s="296"/>
      <c r="M464" s="296"/>
      <c r="N464" s="296">
        <f t="shared" si="104"/>
        <v>130.01385600000003</v>
      </c>
    </row>
    <row r="465" spans="1:14" s="17" customFormat="1" ht="15.75" hidden="1" customHeight="1" outlineLevel="1">
      <c r="A465" s="191" t="s">
        <v>470</v>
      </c>
      <c r="B465" s="270"/>
      <c r="C465" s="270"/>
      <c r="D465" s="270"/>
      <c r="E465" s="270"/>
      <c r="F465" s="270"/>
      <c r="G465" s="270"/>
      <c r="H465" s="270"/>
      <c r="I465" s="270"/>
      <c r="J465" s="270"/>
      <c r="K465" s="270"/>
      <c r="L465" s="270"/>
      <c r="M465" s="270"/>
      <c r="N465" s="270"/>
    </row>
    <row r="466" spans="1:14" s="17" customFormat="1" ht="15.75" hidden="1" customHeight="1" outlineLevel="1">
      <c r="A466" s="188" t="s">
        <v>71</v>
      </c>
      <c r="B466" s="270"/>
      <c r="C466" s="270"/>
      <c r="D466" s="270"/>
      <c r="E466" s="270"/>
      <c r="F466" s="270"/>
      <c r="G466" s="270"/>
      <c r="H466" s="270"/>
      <c r="I466" s="270"/>
      <c r="J466" s="270"/>
      <c r="K466" s="270"/>
      <c r="L466" s="270"/>
      <c r="M466" s="270"/>
      <c r="N466" s="270"/>
    </row>
    <row r="467" spans="1:14" s="17" customFormat="1" ht="15.75" hidden="1" customHeight="1" outlineLevel="1">
      <c r="A467" s="47" t="s">
        <v>470</v>
      </c>
      <c r="B467" s="266"/>
      <c r="C467" s="266"/>
      <c r="D467" s="294">
        <v>124.8</v>
      </c>
      <c r="E467" s="294"/>
      <c r="F467" s="294"/>
      <c r="G467" s="294"/>
      <c r="H467" s="294"/>
      <c r="I467" s="294"/>
      <c r="J467" s="294"/>
      <c r="K467" s="294"/>
      <c r="L467" s="294"/>
      <c r="M467" s="294"/>
      <c r="N467" s="294">
        <f t="shared" ref="N467:N479" si="105">SUM(B467:M467)</f>
        <v>124.8</v>
      </c>
    </row>
    <row r="468" spans="1:14" s="17" customFormat="1" ht="15.75" hidden="1" customHeight="1" outlineLevel="1">
      <c r="A468" s="177" t="s">
        <v>83</v>
      </c>
      <c r="B468" s="267"/>
      <c r="C468" s="267"/>
      <c r="D468" s="295"/>
      <c r="E468" s="295"/>
      <c r="F468" s="295"/>
      <c r="G468" s="295"/>
      <c r="H468" s="295"/>
      <c r="I468" s="295"/>
      <c r="J468" s="295"/>
      <c r="K468" s="295"/>
      <c r="L468" s="295"/>
      <c r="M468" s="295"/>
      <c r="N468" s="295">
        <f t="shared" si="105"/>
        <v>0</v>
      </c>
    </row>
    <row r="469" spans="1:14" s="17" customFormat="1" ht="15.75" hidden="1" customHeight="1" outlineLevel="1">
      <c r="A469" s="258" t="s">
        <v>455</v>
      </c>
      <c r="B469" s="268"/>
      <c r="C469" s="268"/>
      <c r="D469" s="259">
        <v>35.200000000000003</v>
      </c>
      <c r="E469" s="259"/>
      <c r="F469" s="259"/>
      <c r="G469" s="259"/>
      <c r="H469" s="259"/>
      <c r="I469" s="259"/>
      <c r="J469" s="259"/>
      <c r="K469" s="259"/>
      <c r="L469" s="259"/>
      <c r="M469" s="259"/>
      <c r="N469" s="259">
        <f t="shared" si="105"/>
        <v>35.200000000000003</v>
      </c>
    </row>
    <row r="470" spans="1:14" s="17" customFormat="1" ht="15.75" hidden="1" customHeight="1" outlineLevel="1">
      <c r="A470" s="258" t="s">
        <v>367</v>
      </c>
      <c r="B470" s="268"/>
      <c r="C470" s="268"/>
      <c r="D470" s="259">
        <v>93.275199999999998</v>
      </c>
      <c r="E470" s="259"/>
      <c r="F470" s="259"/>
      <c r="G470" s="259"/>
      <c r="H470" s="259"/>
      <c r="I470" s="259"/>
      <c r="J470" s="259"/>
      <c r="K470" s="259"/>
      <c r="L470" s="259"/>
      <c r="M470" s="259"/>
      <c r="N470" s="259">
        <f t="shared" si="105"/>
        <v>93.275199999999998</v>
      </c>
    </row>
    <row r="471" spans="1:14" s="17" customFormat="1" ht="15.75" hidden="1" customHeight="1" outlineLevel="1">
      <c r="A471" s="257" t="s">
        <v>69</v>
      </c>
      <c r="B471" s="269"/>
      <c r="C471" s="269"/>
      <c r="D471" s="296">
        <v>128.4752</v>
      </c>
      <c r="E471" s="296"/>
      <c r="F471" s="296"/>
      <c r="G471" s="296"/>
      <c r="H471" s="296"/>
      <c r="I471" s="296"/>
      <c r="J471" s="296"/>
      <c r="K471" s="296"/>
      <c r="L471" s="296"/>
      <c r="M471" s="296"/>
      <c r="N471" s="296">
        <f t="shared" si="105"/>
        <v>128.4752</v>
      </c>
    </row>
    <row r="472" spans="1:14" s="254" customFormat="1" hidden="1" outlineLevel="1">
      <c r="A472" s="191" t="s">
        <v>435</v>
      </c>
      <c r="B472" s="260"/>
      <c r="C472" s="260"/>
      <c r="D472" s="274"/>
      <c r="E472" s="274"/>
      <c r="F472" s="274"/>
      <c r="G472" s="274"/>
      <c r="H472" s="274"/>
      <c r="I472" s="274"/>
      <c r="J472" s="274"/>
      <c r="K472" s="274"/>
      <c r="L472" s="274"/>
      <c r="M472" s="274"/>
      <c r="N472" s="274">
        <f t="shared" si="105"/>
        <v>0</v>
      </c>
    </row>
    <row r="473" spans="1:14" s="254" customFormat="1" hidden="1" outlineLevel="1">
      <c r="A473" s="188" t="s">
        <v>71</v>
      </c>
      <c r="B473" s="261"/>
      <c r="C473" s="261"/>
      <c r="D473" s="297"/>
      <c r="E473" s="297"/>
      <c r="F473" s="297"/>
      <c r="G473" s="297"/>
      <c r="H473" s="297"/>
      <c r="I473" s="297"/>
      <c r="J473" s="297"/>
      <c r="K473" s="297"/>
      <c r="L473" s="297"/>
      <c r="M473" s="297"/>
      <c r="N473" s="297">
        <f t="shared" si="105"/>
        <v>0</v>
      </c>
    </row>
    <row r="474" spans="1:14" s="254" customFormat="1" hidden="1" outlineLevel="1">
      <c r="A474" s="47" t="s">
        <v>435</v>
      </c>
      <c r="B474" s="175"/>
      <c r="C474" s="175"/>
      <c r="D474" s="176">
        <v>151.41</v>
      </c>
      <c r="E474" s="176"/>
      <c r="F474" s="176"/>
      <c r="G474" s="176"/>
      <c r="H474" s="176"/>
      <c r="I474" s="176"/>
      <c r="J474" s="176"/>
      <c r="K474" s="176"/>
      <c r="L474" s="176"/>
      <c r="M474" s="176"/>
      <c r="N474" s="176">
        <f t="shared" si="105"/>
        <v>151.41</v>
      </c>
    </row>
    <row r="475" spans="1:14" s="254" customFormat="1" hidden="1" outlineLevel="1">
      <c r="A475" s="177" t="s">
        <v>83</v>
      </c>
      <c r="B475" s="262"/>
      <c r="C475" s="262"/>
      <c r="D475" s="298"/>
      <c r="E475" s="298"/>
      <c r="F475" s="298"/>
      <c r="G475" s="298"/>
      <c r="H475" s="298"/>
      <c r="I475" s="298"/>
      <c r="J475" s="298"/>
      <c r="K475" s="298"/>
      <c r="L475" s="298"/>
      <c r="M475" s="298"/>
      <c r="N475" s="298">
        <f t="shared" si="105"/>
        <v>0</v>
      </c>
    </row>
    <row r="476" spans="1:14" s="254" customFormat="1" hidden="1" outlineLevel="1">
      <c r="A476" s="55" t="s">
        <v>436</v>
      </c>
      <c r="B476" s="180"/>
      <c r="C476" s="180"/>
      <c r="D476" s="181">
        <v>82.756</v>
      </c>
      <c r="E476" s="181"/>
      <c r="F476" s="181"/>
      <c r="G476" s="181"/>
      <c r="H476" s="181"/>
      <c r="I476" s="181"/>
      <c r="J476" s="181"/>
      <c r="K476" s="181"/>
      <c r="L476" s="181"/>
      <c r="M476" s="181"/>
      <c r="N476" s="181">
        <f t="shared" si="105"/>
        <v>82.756</v>
      </c>
    </row>
    <row r="477" spans="1:14" s="254" customFormat="1" hidden="1" outlineLevel="1">
      <c r="A477" s="265" t="s">
        <v>437</v>
      </c>
      <c r="B477" s="180"/>
      <c r="C477" s="180"/>
      <c r="D477" s="181">
        <v>47.405999999999999</v>
      </c>
      <c r="E477" s="181"/>
      <c r="F477" s="181"/>
      <c r="G477" s="181"/>
      <c r="H477" s="181"/>
      <c r="I477" s="181"/>
      <c r="J477" s="181"/>
      <c r="K477" s="181"/>
      <c r="L477" s="181"/>
      <c r="M477" s="181"/>
      <c r="N477" s="181">
        <f t="shared" si="105"/>
        <v>47.405999999999999</v>
      </c>
    </row>
    <row r="478" spans="1:14" s="254" customFormat="1" hidden="1" outlineLevel="1">
      <c r="A478" s="265" t="s">
        <v>357</v>
      </c>
      <c r="B478" s="180"/>
      <c r="C478" s="180"/>
      <c r="D478" s="181">
        <v>21.096589999999985</v>
      </c>
      <c r="E478" s="181"/>
      <c r="F478" s="181"/>
      <c r="G478" s="181"/>
      <c r="H478" s="181"/>
      <c r="I478" s="181"/>
      <c r="J478" s="181"/>
      <c r="K478" s="181"/>
      <c r="L478" s="181"/>
      <c r="M478" s="181"/>
      <c r="N478" s="181">
        <f t="shared" si="105"/>
        <v>21.096589999999985</v>
      </c>
    </row>
    <row r="479" spans="1:14" s="254" customFormat="1" hidden="1" outlineLevel="1">
      <c r="A479" s="263" t="s">
        <v>69</v>
      </c>
      <c r="B479" s="184"/>
      <c r="C479" s="184"/>
      <c r="D479" s="185">
        <v>151.25859</v>
      </c>
      <c r="E479" s="185"/>
      <c r="F479" s="185"/>
      <c r="G479" s="185"/>
      <c r="H479" s="185"/>
      <c r="I479" s="185"/>
      <c r="J479" s="185"/>
      <c r="K479" s="185"/>
      <c r="L479" s="185"/>
      <c r="M479" s="185"/>
      <c r="N479" s="185">
        <f t="shared" si="105"/>
        <v>151.25859</v>
      </c>
    </row>
    <row r="480" spans="1:14" s="254" customFormat="1" hidden="1" outlineLevel="1">
      <c r="A480" s="191" t="s">
        <v>742</v>
      </c>
      <c r="B480" s="375"/>
      <c r="C480" s="375"/>
      <c r="D480" s="375"/>
      <c r="E480" s="375"/>
      <c r="F480" s="375"/>
      <c r="G480" s="375"/>
      <c r="H480" s="375"/>
      <c r="I480" s="375"/>
      <c r="J480" s="375"/>
      <c r="K480" s="375"/>
      <c r="L480" s="375"/>
      <c r="M480" s="375"/>
      <c r="N480" s="375"/>
    </row>
    <row r="481" spans="1:14" s="254" customFormat="1" hidden="1" outlineLevel="1">
      <c r="A481" s="188" t="s">
        <v>71</v>
      </c>
      <c r="B481" s="376"/>
      <c r="C481" s="376"/>
      <c r="D481" s="376"/>
      <c r="E481" s="376"/>
      <c r="F481" s="376"/>
      <c r="G481" s="376"/>
      <c r="H481" s="376"/>
      <c r="I481" s="376"/>
      <c r="J481" s="376"/>
      <c r="K481" s="376"/>
      <c r="L481" s="376"/>
      <c r="M481" s="376"/>
      <c r="N481" s="376"/>
    </row>
    <row r="482" spans="1:14" s="254" customFormat="1" hidden="1" outlineLevel="1">
      <c r="A482" s="47" t="s">
        <v>743</v>
      </c>
      <c r="B482" s="176"/>
      <c r="C482" s="176"/>
      <c r="D482" s="176"/>
      <c r="E482" s="176"/>
      <c r="F482" s="176">
        <v>884.077</v>
      </c>
      <c r="G482" s="176">
        <v>284.22000000000003</v>
      </c>
      <c r="H482" s="494">
        <v>119.102</v>
      </c>
      <c r="I482" s="494"/>
      <c r="J482" s="494"/>
      <c r="K482" s="494"/>
      <c r="L482" s="494"/>
      <c r="M482" s="494"/>
      <c r="N482" s="494">
        <f t="shared" ref="N482:N501" si="106">SUM(B482:M482)</f>
        <v>1287.3990000000001</v>
      </c>
    </row>
    <row r="483" spans="1:14" s="254" customFormat="1" hidden="1" outlineLevel="1">
      <c r="A483" s="177" t="s">
        <v>83</v>
      </c>
      <c r="B483" s="179"/>
      <c r="C483" s="179"/>
      <c r="D483" s="179"/>
      <c r="E483" s="179"/>
      <c r="F483" s="179"/>
      <c r="G483" s="179"/>
      <c r="H483" s="501"/>
      <c r="I483" s="501"/>
      <c r="J483" s="501"/>
      <c r="K483" s="501"/>
      <c r="L483" s="501"/>
      <c r="M483" s="501"/>
      <c r="N483" s="501">
        <f t="shared" si="106"/>
        <v>0</v>
      </c>
    </row>
    <row r="484" spans="1:14" s="254" customFormat="1" hidden="1" outlineLevel="1">
      <c r="A484" s="55" t="s">
        <v>93</v>
      </c>
      <c r="B484" s="181"/>
      <c r="C484" s="181"/>
      <c r="D484" s="181"/>
      <c r="E484" s="181"/>
      <c r="F484" s="181">
        <v>141.72999999999999</v>
      </c>
      <c r="G484" s="181">
        <v>45.952999999999996</v>
      </c>
      <c r="H484" s="495">
        <v>16.791</v>
      </c>
      <c r="I484" s="495"/>
      <c r="J484" s="495"/>
      <c r="K484" s="495"/>
      <c r="L484" s="495"/>
      <c r="M484" s="495"/>
      <c r="N484" s="495">
        <f t="shared" si="106"/>
        <v>204.47399999999999</v>
      </c>
    </row>
    <row r="485" spans="1:14" s="254" customFormat="1" hidden="1" outlineLevel="1">
      <c r="A485" s="55" t="s">
        <v>777</v>
      </c>
      <c r="B485" s="181"/>
      <c r="C485" s="181"/>
      <c r="D485" s="181"/>
      <c r="E485" s="181"/>
      <c r="F485" s="181"/>
      <c r="G485" s="181">
        <v>57.15</v>
      </c>
      <c r="H485" s="181"/>
      <c r="I485" s="181"/>
      <c r="J485" s="181"/>
      <c r="K485" s="181"/>
      <c r="L485" s="181"/>
      <c r="M485" s="181"/>
      <c r="N485" s="181">
        <f t="shared" si="106"/>
        <v>57.15</v>
      </c>
    </row>
    <row r="486" spans="1:14" s="254" customFormat="1" hidden="1" outlineLevel="1">
      <c r="A486" s="55" t="s">
        <v>854</v>
      </c>
      <c r="B486" s="181"/>
      <c r="C486" s="181"/>
      <c r="D486" s="181"/>
      <c r="E486" s="181"/>
      <c r="F486" s="181">
        <v>176.84899999999999</v>
      </c>
      <c r="G486" s="181">
        <v>24.65</v>
      </c>
      <c r="H486" s="495">
        <v>36.844999999999999</v>
      </c>
      <c r="I486" s="495"/>
      <c r="J486" s="495"/>
      <c r="K486" s="495"/>
      <c r="L486" s="495"/>
      <c r="M486" s="495"/>
      <c r="N486" s="495">
        <f t="shared" si="106"/>
        <v>238.34399999999999</v>
      </c>
    </row>
    <row r="487" spans="1:14" s="254" customFormat="1" hidden="1" outlineLevel="1">
      <c r="A487" s="465" t="s">
        <v>824</v>
      </c>
      <c r="B487" s="181"/>
      <c r="C487" s="181"/>
      <c r="D487" s="181"/>
      <c r="E487" s="181"/>
      <c r="F487" s="181"/>
      <c r="G487" s="181"/>
      <c r="H487" s="495">
        <v>37.643000000000001</v>
      </c>
      <c r="I487" s="495"/>
      <c r="J487" s="495"/>
      <c r="K487" s="495"/>
      <c r="L487" s="495"/>
      <c r="M487" s="495"/>
      <c r="N487" s="495">
        <f t="shared" si="106"/>
        <v>37.643000000000001</v>
      </c>
    </row>
    <row r="488" spans="1:14" s="254" customFormat="1" hidden="1" outlineLevel="1">
      <c r="A488" s="55" t="s">
        <v>744</v>
      </c>
      <c r="B488" s="181"/>
      <c r="C488" s="181"/>
      <c r="D488" s="181"/>
      <c r="E488" s="181"/>
      <c r="F488" s="181">
        <v>565.49799999999993</v>
      </c>
      <c r="G488" s="181">
        <v>156.46699999999998</v>
      </c>
      <c r="H488" s="495">
        <v>27.823</v>
      </c>
      <c r="I488" s="495"/>
      <c r="J488" s="495"/>
      <c r="K488" s="495"/>
      <c r="L488" s="495"/>
      <c r="M488" s="495"/>
      <c r="N488" s="495">
        <f t="shared" si="106"/>
        <v>749.7879999999999</v>
      </c>
    </row>
    <row r="489" spans="1:14" s="254" customFormat="1" hidden="1" outlineLevel="1">
      <c r="A489" s="257" t="s">
        <v>69</v>
      </c>
      <c r="B489" s="185"/>
      <c r="C489" s="185"/>
      <c r="D489" s="185"/>
      <c r="E489" s="185"/>
      <c r="F489" s="185">
        <v>884.07699999999988</v>
      </c>
      <c r="G489" s="185">
        <v>284.21999999999997</v>
      </c>
      <c r="H489" s="496">
        <v>119.102</v>
      </c>
      <c r="I489" s="496"/>
      <c r="J489" s="496"/>
      <c r="K489" s="496"/>
      <c r="L489" s="496"/>
      <c r="M489" s="496"/>
      <c r="N489" s="496">
        <f t="shared" si="106"/>
        <v>1287.3989999999999</v>
      </c>
    </row>
    <row r="490" spans="1:14" s="254" customFormat="1" hidden="1" outlineLevel="1">
      <c r="A490" s="173" t="s">
        <v>745</v>
      </c>
      <c r="B490" s="274"/>
      <c r="C490" s="274"/>
      <c r="D490" s="274"/>
      <c r="E490" s="274"/>
      <c r="F490" s="274"/>
      <c r="G490" s="274"/>
      <c r="H490" s="274"/>
      <c r="I490" s="274"/>
      <c r="J490" s="274"/>
      <c r="K490" s="274"/>
      <c r="L490" s="274"/>
      <c r="M490" s="274"/>
      <c r="N490" s="274">
        <f t="shared" si="106"/>
        <v>0</v>
      </c>
    </row>
    <row r="491" spans="1:14" s="254" customFormat="1" hidden="1" outlineLevel="1">
      <c r="A491" s="174" t="s">
        <v>71</v>
      </c>
      <c r="B491" s="297"/>
      <c r="C491" s="297"/>
      <c r="D491" s="297"/>
      <c r="E491" s="297"/>
      <c r="F491" s="297"/>
      <c r="G491" s="297"/>
      <c r="H491" s="297"/>
      <c r="I491" s="297"/>
      <c r="J491" s="297"/>
      <c r="K491" s="297"/>
      <c r="L491" s="297"/>
      <c r="M491" s="297"/>
      <c r="N491" s="297">
        <f t="shared" si="106"/>
        <v>0</v>
      </c>
    </row>
    <row r="492" spans="1:14" s="254" customFormat="1" hidden="1" outlineLevel="1">
      <c r="A492" s="173" t="s">
        <v>204</v>
      </c>
      <c r="B492" s="176"/>
      <c r="C492" s="176"/>
      <c r="D492" s="176"/>
      <c r="E492" s="176"/>
      <c r="F492" s="176">
        <v>346.39300000000003</v>
      </c>
      <c r="G492" s="176">
        <v>187.55</v>
      </c>
      <c r="H492" s="176"/>
      <c r="I492" s="176"/>
      <c r="J492" s="176"/>
      <c r="K492" s="176"/>
      <c r="L492" s="176"/>
      <c r="M492" s="176"/>
      <c r="N492" s="176">
        <f t="shared" si="106"/>
        <v>533.94299999999998</v>
      </c>
    </row>
    <row r="493" spans="1:14" s="254" customFormat="1" hidden="1" outlineLevel="1">
      <c r="A493" s="177" t="s">
        <v>83</v>
      </c>
      <c r="B493" s="298"/>
      <c r="C493" s="298"/>
      <c r="D493" s="298"/>
      <c r="E493" s="298"/>
      <c r="F493" s="298"/>
      <c r="G493" s="298"/>
      <c r="H493" s="298"/>
      <c r="I493" s="298"/>
      <c r="J493" s="298"/>
      <c r="K493" s="298"/>
      <c r="L493" s="298"/>
      <c r="M493" s="298"/>
      <c r="N493" s="298">
        <f t="shared" si="106"/>
        <v>0</v>
      </c>
    </row>
    <row r="494" spans="1:14" s="254" customFormat="1" hidden="1" outlineLevel="1">
      <c r="A494" s="258" t="s">
        <v>409</v>
      </c>
      <c r="B494" s="181"/>
      <c r="C494" s="181"/>
      <c r="D494" s="181"/>
      <c r="E494" s="181"/>
      <c r="F494" s="181">
        <v>9.9809999999999999</v>
      </c>
      <c r="G494" s="181">
        <v>3.8</v>
      </c>
      <c r="H494" s="181"/>
      <c r="I494" s="181"/>
      <c r="J494" s="181"/>
      <c r="K494" s="181"/>
      <c r="L494" s="181"/>
      <c r="M494" s="181"/>
      <c r="N494" s="181">
        <f t="shared" si="106"/>
        <v>13.780999999999999</v>
      </c>
    </row>
    <row r="495" spans="1:14" s="254" customFormat="1" hidden="1" outlineLevel="1">
      <c r="A495" s="258" t="s">
        <v>259</v>
      </c>
      <c r="B495" s="181"/>
      <c r="C495" s="181"/>
      <c r="D495" s="181"/>
      <c r="E495" s="181"/>
      <c r="F495" s="181"/>
      <c r="G495" s="181">
        <v>3.7</v>
      </c>
      <c r="H495" s="181"/>
      <c r="I495" s="181"/>
      <c r="J495" s="181"/>
      <c r="K495" s="181"/>
      <c r="L495" s="181"/>
      <c r="M495" s="181"/>
      <c r="N495" s="181">
        <f t="shared" si="106"/>
        <v>3.7</v>
      </c>
    </row>
    <row r="496" spans="1:14" s="254" customFormat="1" hidden="1" outlineLevel="1">
      <c r="A496" s="258" t="s">
        <v>746</v>
      </c>
      <c r="B496" s="181"/>
      <c r="C496" s="181"/>
      <c r="D496" s="181"/>
      <c r="E496" s="181"/>
      <c r="F496" s="181">
        <v>134.226</v>
      </c>
      <c r="G496" s="181">
        <v>71.69</v>
      </c>
      <c r="H496" s="181"/>
      <c r="I496" s="181"/>
      <c r="J496" s="181"/>
      <c r="K496" s="181"/>
      <c r="L496" s="181"/>
      <c r="M496" s="181"/>
      <c r="N496" s="181">
        <f t="shared" si="106"/>
        <v>205.916</v>
      </c>
    </row>
    <row r="497" spans="1:14" s="254" customFormat="1" hidden="1" outlineLevel="1">
      <c r="A497" s="258" t="s">
        <v>747</v>
      </c>
      <c r="B497" s="181"/>
      <c r="C497" s="181"/>
      <c r="D497" s="181"/>
      <c r="E497" s="181"/>
      <c r="F497" s="181">
        <v>202.18600000000001</v>
      </c>
      <c r="G497" s="181">
        <v>108.36</v>
      </c>
      <c r="H497" s="181"/>
      <c r="I497" s="181"/>
      <c r="J497" s="181"/>
      <c r="K497" s="181"/>
      <c r="L497" s="181"/>
      <c r="M497" s="181"/>
      <c r="N497" s="181">
        <f t="shared" si="106"/>
        <v>310.54599999999999</v>
      </c>
    </row>
    <row r="498" spans="1:14" s="254" customFormat="1" hidden="1" outlineLevel="1">
      <c r="A498" s="263" t="s">
        <v>69</v>
      </c>
      <c r="B498" s="185"/>
      <c r="C498" s="185"/>
      <c r="D498" s="185"/>
      <c r="E498" s="185"/>
      <c r="F498" s="185">
        <v>346.39300000000003</v>
      </c>
      <c r="G498" s="185">
        <v>187.55</v>
      </c>
      <c r="H498" s="185"/>
      <c r="I498" s="185"/>
      <c r="J498" s="185"/>
      <c r="K498" s="185"/>
      <c r="L498" s="185"/>
      <c r="M498" s="185"/>
      <c r="N498" s="185">
        <f t="shared" si="106"/>
        <v>533.94299999999998</v>
      </c>
    </row>
    <row r="499" spans="1:14" s="254" customFormat="1" hidden="1" outlineLevel="1">
      <c r="A499" s="433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>
        <f t="shared" si="106"/>
        <v>0</v>
      </c>
    </row>
    <row r="500" spans="1:14" s="254" customFormat="1" hidden="1" outlineLevel="1">
      <c r="A500" s="173" t="s">
        <v>748</v>
      </c>
      <c r="B500" s="176"/>
      <c r="C500" s="176"/>
      <c r="D500" s="176"/>
      <c r="E500" s="176"/>
      <c r="F500" s="176">
        <v>11.14</v>
      </c>
      <c r="G500" s="176"/>
      <c r="H500" s="176"/>
      <c r="I500" s="176"/>
      <c r="J500" s="176"/>
      <c r="K500" s="176"/>
      <c r="L500" s="176"/>
      <c r="M500" s="176"/>
      <c r="N500" s="176">
        <f t="shared" si="106"/>
        <v>11.14</v>
      </c>
    </row>
    <row r="501" spans="1:14" s="254" customFormat="1" hidden="1" outlineLevel="1">
      <c r="A501" s="434" t="s">
        <v>749</v>
      </c>
      <c r="B501" s="181"/>
      <c r="C501" s="181"/>
      <c r="D501" s="181"/>
      <c r="E501" s="181"/>
      <c r="F501" s="181">
        <v>11.138</v>
      </c>
      <c r="G501" s="181"/>
      <c r="H501" s="181"/>
      <c r="I501" s="181"/>
      <c r="J501" s="181"/>
      <c r="K501" s="181"/>
      <c r="L501" s="181"/>
      <c r="M501" s="181"/>
      <c r="N501" s="181">
        <f t="shared" si="106"/>
        <v>11.138</v>
      </c>
    </row>
    <row r="502" spans="1:14" s="254" customFormat="1" hidden="1" outlineLevel="1">
      <c r="A502" s="191" t="s">
        <v>759</v>
      </c>
      <c r="B502" s="270"/>
      <c r="C502" s="270"/>
      <c r="D502" s="270"/>
      <c r="E502" s="270"/>
      <c r="F502" s="270"/>
      <c r="G502" s="270"/>
      <c r="H502" s="270"/>
      <c r="I502" s="270"/>
      <c r="J502" s="270"/>
      <c r="K502" s="270"/>
      <c r="L502" s="270"/>
      <c r="M502" s="270"/>
      <c r="N502" s="270"/>
    </row>
    <row r="503" spans="1:14" s="254" customFormat="1" hidden="1" outlineLevel="1">
      <c r="A503" s="188" t="s">
        <v>71</v>
      </c>
      <c r="B503" s="270"/>
      <c r="C503" s="270"/>
      <c r="D503" s="270"/>
      <c r="E503" s="270"/>
      <c r="F503" s="270"/>
      <c r="G503" s="270"/>
      <c r="H503" s="270"/>
      <c r="I503" s="270"/>
      <c r="J503" s="270"/>
      <c r="K503" s="270"/>
      <c r="L503" s="270"/>
      <c r="M503" s="270"/>
      <c r="N503" s="270"/>
    </row>
    <row r="504" spans="1:14" s="254" customFormat="1" hidden="1" outlineLevel="1">
      <c r="A504" s="47" t="s">
        <v>759</v>
      </c>
      <c r="B504" s="294"/>
      <c r="C504" s="294"/>
      <c r="D504" s="294"/>
      <c r="E504" s="294"/>
      <c r="F504" s="294">
        <v>444.67500000000013</v>
      </c>
      <c r="G504" s="294"/>
      <c r="H504" s="294"/>
      <c r="I504" s="294"/>
      <c r="J504" s="294"/>
      <c r="K504" s="294"/>
      <c r="L504" s="294"/>
      <c r="M504" s="294"/>
      <c r="N504" s="294">
        <f t="shared" ref="N504:N510" si="107">SUM(B504:M504)</f>
        <v>444.67500000000013</v>
      </c>
    </row>
    <row r="505" spans="1:14" s="254" customFormat="1" hidden="1" outlineLevel="1">
      <c r="A505" s="177" t="s">
        <v>83</v>
      </c>
      <c r="B505" s="295"/>
      <c r="C505" s="295"/>
      <c r="D505" s="295"/>
      <c r="E505" s="295"/>
      <c r="F505" s="295"/>
      <c r="G505" s="295"/>
      <c r="H505" s="295"/>
      <c r="I505" s="295"/>
      <c r="J505" s="295"/>
      <c r="K505" s="295"/>
      <c r="L505" s="295"/>
      <c r="M505" s="295"/>
      <c r="N505" s="295">
        <f t="shared" si="107"/>
        <v>0</v>
      </c>
    </row>
    <row r="506" spans="1:14" s="254" customFormat="1" hidden="1" outlineLevel="1">
      <c r="A506" s="258" t="s">
        <v>409</v>
      </c>
      <c r="B506" s="259"/>
      <c r="C506" s="259"/>
      <c r="D506" s="259"/>
      <c r="E506" s="259"/>
      <c r="F506" s="259">
        <v>146.23099999999999</v>
      </c>
      <c r="G506" s="259"/>
      <c r="H506" s="259"/>
      <c r="I506" s="259"/>
      <c r="J506" s="259"/>
      <c r="K506" s="259"/>
      <c r="L506" s="259"/>
      <c r="M506" s="259"/>
      <c r="N506" s="259">
        <f t="shared" si="107"/>
        <v>146.23099999999999</v>
      </c>
    </row>
    <row r="507" spans="1:14" s="254" customFormat="1" hidden="1" outlineLevel="1">
      <c r="A507" s="258" t="s">
        <v>409</v>
      </c>
      <c r="B507" s="259"/>
      <c r="C507" s="259"/>
      <c r="D507" s="259"/>
      <c r="E507" s="259"/>
      <c r="F507" s="259">
        <v>29.414000000000001</v>
      </c>
      <c r="G507" s="259"/>
      <c r="H507" s="259"/>
      <c r="I507" s="259"/>
      <c r="J507" s="259"/>
      <c r="K507" s="259"/>
      <c r="L507" s="259"/>
      <c r="M507" s="259"/>
      <c r="N507" s="259">
        <f t="shared" si="107"/>
        <v>29.414000000000001</v>
      </c>
    </row>
    <row r="508" spans="1:14" s="254" customFormat="1" hidden="1" outlineLevel="1">
      <c r="A508" s="258" t="s">
        <v>248</v>
      </c>
      <c r="B508" s="259"/>
      <c r="C508" s="259"/>
      <c r="D508" s="259"/>
      <c r="E508" s="259"/>
      <c r="F508" s="259">
        <v>224.23899999999995</v>
      </c>
      <c r="G508" s="259"/>
      <c r="H508" s="259"/>
      <c r="I508" s="259"/>
      <c r="J508" s="259"/>
      <c r="K508" s="259"/>
      <c r="L508" s="259"/>
      <c r="M508" s="259"/>
      <c r="N508" s="259">
        <f t="shared" si="107"/>
        <v>224.23899999999995</v>
      </c>
    </row>
    <row r="509" spans="1:14" s="254" customFormat="1" hidden="1" outlineLevel="1">
      <c r="A509" s="258" t="s">
        <v>362</v>
      </c>
      <c r="B509" s="259"/>
      <c r="C509" s="259"/>
      <c r="D509" s="259"/>
      <c r="E509" s="259"/>
      <c r="F509" s="259">
        <v>44.791000000000182</v>
      </c>
      <c r="G509" s="259"/>
      <c r="H509" s="259"/>
      <c r="I509" s="259"/>
      <c r="J509" s="259"/>
      <c r="K509" s="259"/>
      <c r="L509" s="259"/>
      <c r="M509" s="259"/>
      <c r="N509" s="259">
        <f t="shared" si="107"/>
        <v>44.791000000000182</v>
      </c>
    </row>
    <row r="510" spans="1:14" s="254" customFormat="1" hidden="1" outlineLevel="1">
      <c r="A510" s="257" t="s">
        <v>69</v>
      </c>
      <c r="B510" s="296"/>
      <c r="C510" s="296"/>
      <c r="D510" s="296"/>
      <c r="E510" s="296"/>
      <c r="F510" s="296">
        <v>444.67500000000013</v>
      </c>
      <c r="G510" s="296"/>
      <c r="H510" s="296"/>
      <c r="I510" s="296"/>
      <c r="J510" s="296"/>
      <c r="K510" s="296"/>
      <c r="L510" s="296"/>
      <c r="M510" s="296"/>
      <c r="N510" s="296">
        <f t="shared" si="107"/>
        <v>444.67500000000013</v>
      </c>
    </row>
    <row r="511" spans="1:14" s="254" customFormat="1" hidden="1" outlineLevel="1" collapsed="1">
      <c r="A511" s="191" t="s">
        <v>786</v>
      </c>
      <c r="B511" s="270"/>
      <c r="C511" s="270"/>
      <c r="D511" s="270"/>
      <c r="E511" s="270"/>
      <c r="F511" s="270"/>
      <c r="G511" s="270"/>
      <c r="H511" s="270"/>
      <c r="I511" s="270"/>
      <c r="J511" s="270"/>
      <c r="K511" s="270"/>
      <c r="L511" s="270"/>
      <c r="M511" s="270"/>
      <c r="N511" s="270"/>
    </row>
    <row r="512" spans="1:14" s="254" customFormat="1" hidden="1" outlineLevel="1">
      <c r="A512" s="188" t="s">
        <v>71</v>
      </c>
      <c r="B512" s="270"/>
      <c r="C512" s="270"/>
      <c r="D512" s="270"/>
      <c r="E512" s="270"/>
      <c r="F512" s="270"/>
      <c r="G512" s="270"/>
      <c r="H512" s="270"/>
      <c r="I512" s="270"/>
      <c r="J512" s="270"/>
      <c r="K512" s="270"/>
      <c r="L512" s="270"/>
      <c r="M512" s="270"/>
      <c r="N512" s="270"/>
    </row>
    <row r="513" spans="1:14" s="254" customFormat="1" hidden="1" outlineLevel="1">
      <c r="A513" s="47" t="s">
        <v>786</v>
      </c>
      <c r="B513" s="294"/>
      <c r="C513" s="294"/>
      <c r="D513" s="294"/>
      <c r="E513" s="294"/>
      <c r="F513" s="294"/>
      <c r="G513" s="294">
        <v>370.82</v>
      </c>
      <c r="H513" s="294"/>
      <c r="I513" s="294"/>
      <c r="J513" s="294"/>
      <c r="K513" s="294"/>
      <c r="L513" s="294"/>
      <c r="M513" s="294"/>
      <c r="N513" s="294">
        <f t="shared" ref="N513:N518" si="108">SUM(B513:M513)</f>
        <v>370.82</v>
      </c>
    </row>
    <row r="514" spans="1:14" s="254" customFormat="1" hidden="1" outlineLevel="1">
      <c r="A514" s="177" t="s">
        <v>83</v>
      </c>
      <c r="B514" s="295"/>
      <c r="C514" s="295"/>
      <c r="D514" s="295"/>
      <c r="E514" s="295"/>
      <c r="F514" s="295"/>
      <c r="G514" s="295"/>
      <c r="H514" s="295"/>
      <c r="I514" s="295"/>
      <c r="J514" s="295"/>
      <c r="K514" s="295"/>
      <c r="L514" s="295"/>
      <c r="M514" s="295"/>
      <c r="N514" s="295">
        <f t="shared" si="108"/>
        <v>0</v>
      </c>
    </row>
    <row r="515" spans="1:14" s="254" customFormat="1" hidden="1" outlineLevel="1">
      <c r="A515" s="55" t="s">
        <v>409</v>
      </c>
      <c r="B515" s="259"/>
      <c r="C515" s="259"/>
      <c r="D515" s="259"/>
      <c r="E515" s="259"/>
      <c r="F515" s="259"/>
      <c r="G515" s="259">
        <v>111.03619999999999</v>
      </c>
      <c r="H515" s="259"/>
      <c r="I515" s="259"/>
      <c r="J515" s="259"/>
      <c r="K515" s="259"/>
      <c r="L515" s="259"/>
      <c r="M515" s="259"/>
      <c r="N515" s="259">
        <f t="shared" si="108"/>
        <v>111.03619999999999</v>
      </c>
    </row>
    <row r="516" spans="1:14" s="254" customFormat="1" hidden="1" outlineLevel="1">
      <c r="A516" s="258" t="s">
        <v>787</v>
      </c>
      <c r="B516" s="259"/>
      <c r="C516" s="259"/>
      <c r="D516" s="259"/>
      <c r="E516" s="259"/>
      <c r="F516" s="259"/>
      <c r="G516" s="259">
        <v>232.61699999999999</v>
      </c>
      <c r="H516" s="259"/>
      <c r="I516" s="259"/>
      <c r="J516" s="259"/>
      <c r="K516" s="259"/>
      <c r="L516" s="259"/>
      <c r="M516" s="259"/>
      <c r="N516" s="259">
        <f t="shared" si="108"/>
        <v>232.61699999999999</v>
      </c>
    </row>
    <row r="517" spans="1:14" s="254" customFormat="1" hidden="1" outlineLevel="1">
      <c r="A517" s="258" t="s">
        <v>80</v>
      </c>
      <c r="B517" s="259"/>
      <c r="C517" s="259"/>
      <c r="D517" s="259"/>
      <c r="E517" s="259"/>
      <c r="F517" s="259"/>
      <c r="G517" s="259">
        <v>27.166800000000023</v>
      </c>
      <c r="H517" s="259"/>
      <c r="I517" s="259"/>
      <c r="J517" s="259"/>
      <c r="K517" s="259"/>
      <c r="L517" s="259"/>
      <c r="M517" s="259"/>
      <c r="N517" s="259">
        <f t="shared" si="108"/>
        <v>27.166800000000023</v>
      </c>
    </row>
    <row r="518" spans="1:14" s="254" customFormat="1" hidden="1" outlineLevel="1">
      <c r="A518" s="257" t="s">
        <v>69</v>
      </c>
      <c r="B518" s="296"/>
      <c r="C518" s="296"/>
      <c r="D518" s="296"/>
      <c r="E518" s="296"/>
      <c r="F518" s="296"/>
      <c r="G518" s="296">
        <v>370.82</v>
      </c>
      <c r="H518" s="296"/>
      <c r="I518" s="296"/>
      <c r="J518" s="296"/>
      <c r="K518" s="296"/>
      <c r="L518" s="296"/>
      <c r="M518" s="296"/>
      <c r="N518" s="296">
        <f t="shared" si="108"/>
        <v>370.82</v>
      </c>
    </row>
    <row r="519" spans="1:14" s="254" customFormat="1" hidden="1" outlineLevel="1">
      <c r="A519" s="191" t="s">
        <v>450</v>
      </c>
      <c r="B519" s="270"/>
      <c r="C519" s="270"/>
      <c r="D519" s="270"/>
      <c r="E519" s="270"/>
      <c r="F519" s="270"/>
      <c r="G519" s="270"/>
      <c r="H519" s="270"/>
      <c r="I519" s="270"/>
      <c r="J519" s="270"/>
      <c r="K519" s="270"/>
      <c r="L519" s="270"/>
      <c r="M519" s="270"/>
      <c r="N519" s="270"/>
    </row>
    <row r="520" spans="1:14" s="254" customFormat="1" hidden="1" outlineLevel="1">
      <c r="A520" s="188" t="s">
        <v>71</v>
      </c>
      <c r="B520" s="270"/>
      <c r="C520" s="270"/>
      <c r="D520" s="270"/>
      <c r="E520" s="270"/>
      <c r="F520" s="270"/>
      <c r="G520" s="270"/>
      <c r="H520" s="270"/>
      <c r="I520" s="270"/>
      <c r="J520" s="270"/>
      <c r="K520" s="270"/>
      <c r="L520" s="270"/>
      <c r="M520" s="270"/>
      <c r="N520" s="270"/>
    </row>
    <row r="521" spans="1:14" s="254" customFormat="1" hidden="1" outlineLevel="1">
      <c r="A521" s="47" t="s">
        <v>451</v>
      </c>
      <c r="B521" s="294"/>
      <c r="C521" s="294"/>
      <c r="D521" s="294"/>
      <c r="E521" s="294"/>
      <c r="F521" s="294"/>
      <c r="G521" s="294">
        <v>0</v>
      </c>
      <c r="H521" s="294"/>
      <c r="I521" s="294"/>
      <c r="J521" s="294"/>
      <c r="K521" s="294"/>
      <c r="L521" s="294"/>
      <c r="M521" s="294"/>
      <c r="N521" s="294">
        <f>SUM(B521:M521)</f>
        <v>0</v>
      </c>
    </row>
    <row r="522" spans="1:14" s="254" customFormat="1" hidden="1" outlineLevel="1">
      <c r="A522" s="177" t="s">
        <v>83</v>
      </c>
      <c r="B522" s="295"/>
      <c r="C522" s="295"/>
      <c r="D522" s="295"/>
      <c r="E522" s="295"/>
      <c r="F522" s="295"/>
      <c r="G522" s="295"/>
      <c r="H522" s="295"/>
      <c r="I522" s="295"/>
      <c r="J522" s="295"/>
      <c r="K522" s="295"/>
      <c r="L522" s="295"/>
      <c r="M522" s="295"/>
      <c r="N522" s="295">
        <f>SUM(B522:M522)</f>
        <v>0</v>
      </c>
    </row>
    <row r="523" spans="1:14" s="254" customFormat="1" hidden="1" outlineLevel="1">
      <c r="A523" s="55" t="s">
        <v>166</v>
      </c>
      <c r="B523" s="259"/>
      <c r="C523" s="259"/>
      <c r="D523" s="259"/>
      <c r="E523" s="259"/>
      <c r="F523" s="259"/>
      <c r="G523" s="259">
        <v>0</v>
      </c>
      <c r="H523" s="259"/>
      <c r="I523" s="259"/>
      <c r="J523" s="259"/>
      <c r="K523" s="259"/>
      <c r="L523" s="259"/>
      <c r="M523" s="259"/>
      <c r="N523" s="259">
        <f>SUM(B523:M523)</f>
        <v>0</v>
      </c>
    </row>
    <row r="524" spans="1:14" s="254" customFormat="1" hidden="1" outlineLevel="1">
      <c r="A524" s="257" t="s">
        <v>69</v>
      </c>
      <c r="B524" s="296"/>
      <c r="C524" s="296"/>
      <c r="D524" s="296"/>
      <c r="E524" s="296"/>
      <c r="F524" s="296"/>
      <c r="G524" s="296">
        <v>0</v>
      </c>
      <c r="H524" s="296"/>
      <c r="I524" s="296"/>
      <c r="J524" s="296"/>
      <c r="K524" s="296"/>
      <c r="L524" s="296"/>
      <c r="M524" s="296"/>
      <c r="N524" s="296">
        <f>SUM(B524:M524)</f>
        <v>0</v>
      </c>
    </row>
    <row r="525" spans="1:14" s="254" customFormat="1" hidden="1" outlineLevel="1">
      <c r="A525" s="191" t="s">
        <v>788</v>
      </c>
      <c r="B525" s="270"/>
      <c r="C525" s="270"/>
      <c r="D525" s="270"/>
      <c r="E525" s="270"/>
      <c r="F525" s="270"/>
      <c r="G525" s="270"/>
      <c r="H525" s="270"/>
      <c r="I525" s="270"/>
      <c r="J525" s="270"/>
      <c r="K525" s="270"/>
      <c r="L525" s="270"/>
      <c r="M525" s="270"/>
      <c r="N525" s="270"/>
    </row>
    <row r="526" spans="1:14" s="254" customFormat="1" hidden="1" outlineLevel="1">
      <c r="A526" s="188" t="s">
        <v>71</v>
      </c>
      <c r="B526" s="270"/>
      <c r="C526" s="270"/>
      <c r="D526" s="270"/>
      <c r="E526" s="270"/>
      <c r="F526" s="270"/>
      <c r="G526" s="270"/>
      <c r="H526" s="270"/>
      <c r="I526" s="270"/>
      <c r="J526" s="270"/>
      <c r="K526" s="270"/>
      <c r="L526" s="270"/>
      <c r="M526" s="270"/>
      <c r="N526" s="270"/>
    </row>
    <row r="527" spans="1:14" s="254" customFormat="1" hidden="1" outlineLevel="1">
      <c r="A527" s="47" t="s">
        <v>789</v>
      </c>
      <c r="B527" s="294"/>
      <c r="C527" s="294"/>
      <c r="D527" s="294"/>
      <c r="E527" s="294"/>
      <c r="F527" s="294"/>
      <c r="G527" s="294">
        <v>354.166</v>
      </c>
      <c r="H527" s="294"/>
      <c r="I527" s="294"/>
      <c r="J527" s="294"/>
      <c r="K527" s="294"/>
      <c r="L527" s="294"/>
      <c r="M527" s="294"/>
      <c r="N527" s="294">
        <f t="shared" ref="N527:N534" si="109">SUM(B527:M527)</f>
        <v>354.166</v>
      </c>
    </row>
    <row r="528" spans="1:14" s="254" customFormat="1" hidden="1" outlineLevel="1">
      <c r="A528" s="177" t="s">
        <v>83</v>
      </c>
      <c r="B528" s="295"/>
      <c r="C528" s="295"/>
      <c r="D528" s="295"/>
      <c r="E528" s="295"/>
      <c r="F528" s="295"/>
      <c r="G528" s="295"/>
      <c r="H528" s="295"/>
      <c r="I528" s="295"/>
      <c r="J528" s="295"/>
      <c r="K528" s="295"/>
      <c r="L528" s="295"/>
      <c r="M528" s="295"/>
      <c r="N528" s="295">
        <f t="shared" si="109"/>
        <v>0</v>
      </c>
    </row>
    <row r="529" spans="1:14" s="254" customFormat="1" hidden="1" outlineLevel="1">
      <c r="A529" s="258" t="s">
        <v>453</v>
      </c>
      <c r="B529" s="259"/>
      <c r="C529" s="259"/>
      <c r="D529" s="259"/>
      <c r="E529" s="259"/>
      <c r="F529" s="259"/>
      <c r="G529" s="259">
        <v>10.021000000000001</v>
      </c>
      <c r="H529" s="259"/>
      <c r="I529" s="259"/>
      <c r="J529" s="259"/>
      <c r="K529" s="259"/>
      <c r="L529" s="259"/>
      <c r="M529" s="259"/>
      <c r="N529" s="259">
        <f t="shared" si="109"/>
        <v>10.021000000000001</v>
      </c>
    </row>
    <row r="530" spans="1:14" s="254" customFormat="1" hidden="1" outlineLevel="1">
      <c r="A530" s="258" t="s">
        <v>367</v>
      </c>
      <c r="B530" s="259"/>
      <c r="C530" s="259"/>
      <c r="D530" s="259"/>
      <c r="E530" s="259"/>
      <c r="F530" s="259"/>
      <c r="G530" s="259">
        <v>43.267000000000003</v>
      </c>
      <c r="H530" s="259"/>
      <c r="I530" s="259"/>
      <c r="J530" s="259"/>
      <c r="K530" s="259"/>
      <c r="L530" s="259"/>
      <c r="M530" s="259"/>
      <c r="N530" s="259">
        <f t="shared" si="109"/>
        <v>43.267000000000003</v>
      </c>
    </row>
    <row r="531" spans="1:14" s="254" customFormat="1" hidden="1" outlineLevel="1">
      <c r="A531" s="258" t="s">
        <v>437</v>
      </c>
      <c r="B531" s="259"/>
      <c r="C531" s="259"/>
      <c r="D531" s="259"/>
      <c r="E531" s="259"/>
      <c r="F531" s="259"/>
      <c r="G531" s="259">
        <v>115.79799999999999</v>
      </c>
      <c r="H531" s="259"/>
      <c r="I531" s="259"/>
      <c r="J531" s="259"/>
      <c r="K531" s="259"/>
      <c r="L531" s="259"/>
      <c r="M531" s="259"/>
      <c r="N531" s="259">
        <f t="shared" si="109"/>
        <v>115.79799999999999</v>
      </c>
    </row>
    <row r="532" spans="1:14" s="254" customFormat="1" hidden="1" outlineLevel="1">
      <c r="A532" s="258" t="s">
        <v>409</v>
      </c>
      <c r="B532" s="259"/>
      <c r="C532" s="259"/>
      <c r="D532" s="259"/>
      <c r="E532" s="259"/>
      <c r="F532" s="259"/>
      <c r="G532" s="259">
        <v>59.652000000000001</v>
      </c>
      <c r="H532" s="259"/>
      <c r="I532" s="259"/>
      <c r="J532" s="259"/>
      <c r="K532" s="259"/>
      <c r="L532" s="259"/>
      <c r="M532" s="259"/>
      <c r="N532" s="259">
        <f t="shared" si="109"/>
        <v>59.652000000000001</v>
      </c>
    </row>
    <row r="533" spans="1:14" s="254" customFormat="1" hidden="1" outlineLevel="1">
      <c r="A533" s="258" t="s">
        <v>454</v>
      </c>
      <c r="B533" s="259"/>
      <c r="C533" s="259"/>
      <c r="D533" s="259"/>
      <c r="E533" s="259"/>
      <c r="F533" s="259"/>
      <c r="G533" s="259">
        <v>125.428</v>
      </c>
      <c r="H533" s="259"/>
      <c r="I533" s="259"/>
      <c r="J533" s="259"/>
      <c r="K533" s="259"/>
      <c r="L533" s="259"/>
      <c r="M533" s="259"/>
      <c r="N533" s="259">
        <f t="shared" si="109"/>
        <v>125.428</v>
      </c>
    </row>
    <row r="534" spans="1:14" s="254" customFormat="1" hidden="1" outlineLevel="1">
      <c r="A534" s="257" t="s">
        <v>69</v>
      </c>
      <c r="B534" s="296"/>
      <c r="C534" s="296"/>
      <c r="D534" s="296"/>
      <c r="E534" s="296"/>
      <c r="F534" s="296"/>
      <c r="G534" s="296">
        <v>354.166</v>
      </c>
      <c r="H534" s="296"/>
      <c r="I534" s="296"/>
      <c r="J534" s="296"/>
      <c r="K534" s="296"/>
      <c r="L534" s="296"/>
      <c r="M534" s="296"/>
      <c r="N534" s="296">
        <f t="shared" si="109"/>
        <v>354.166</v>
      </c>
    </row>
    <row r="535" spans="1:14" s="254" customFormat="1" hidden="1" outlineLevel="1">
      <c r="A535" s="191" t="s">
        <v>788</v>
      </c>
      <c r="B535" s="270"/>
      <c r="C535" s="270"/>
      <c r="D535" s="270"/>
      <c r="E535" s="270"/>
      <c r="F535" s="270"/>
      <c r="G535" s="270"/>
      <c r="H535" s="270"/>
      <c r="I535" s="270"/>
      <c r="J535" s="270"/>
      <c r="K535" s="270"/>
      <c r="L535" s="270"/>
      <c r="M535" s="270"/>
      <c r="N535" s="270"/>
    </row>
    <row r="536" spans="1:14" s="254" customFormat="1" hidden="1" outlineLevel="1">
      <c r="A536" s="188" t="s">
        <v>71</v>
      </c>
      <c r="B536" s="270"/>
      <c r="C536" s="270"/>
      <c r="D536" s="270"/>
      <c r="E536" s="270"/>
      <c r="F536" s="270"/>
      <c r="G536" s="270"/>
      <c r="H536" s="270"/>
      <c r="I536" s="270"/>
      <c r="J536" s="270"/>
      <c r="K536" s="270"/>
      <c r="L536" s="270"/>
      <c r="M536" s="270"/>
      <c r="N536" s="270"/>
    </row>
    <row r="537" spans="1:14" s="254" customFormat="1" hidden="1" outlineLevel="1">
      <c r="A537" s="47" t="s">
        <v>790</v>
      </c>
      <c r="B537" s="294"/>
      <c r="C537" s="294"/>
      <c r="D537" s="294"/>
      <c r="E537" s="294"/>
      <c r="F537" s="294"/>
      <c r="G537" s="294">
        <v>77.372</v>
      </c>
      <c r="H537" s="294"/>
      <c r="I537" s="294"/>
      <c r="J537" s="294"/>
      <c r="K537" s="294"/>
      <c r="L537" s="294"/>
      <c r="M537" s="294"/>
      <c r="N537" s="294">
        <f t="shared" ref="N537:N542" si="110">SUM(B537:M537)</f>
        <v>77.372</v>
      </c>
    </row>
    <row r="538" spans="1:14" s="254" customFormat="1" hidden="1" outlineLevel="1">
      <c r="A538" s="177" t="s">
        <v>83</v>
      </c>
      <c r="B538" s="295"/>
      <c r="C538" s="295"/>
      <c r="D538" s="295"/>
      <c r="E538" s="295"/>
      <c r="F538" s="295"/>
      <c r="G538" s="295"/>
      <c r="H538" s="295"/>
      <c r="I538" s="295"/>
      <c r="J538" s="295"/>
      <c r="K538" s="295"/>
      <c r="L538" s="295"/>
      <c r="M538" s="295"/>
      <c r="N538" s="295">
        <f t="shared" si="110"/>
        <v>0</v>
      </c>
    </row>
    <row r="539" spans="1:14" s="254" customFormat="1" hidden="1" outlineLevel="1">
      <c r="A539" s="258" t="s">
        <v>791</v>
      </c>
      <c r="B539" s="259"/>
      <c r="C539" s="259"/>
      <c r="D539" s="259"/>
      <c r="E539" s="259"/>
      <c r="F539" s="259"/>
      <c r="G539" s="259">
        <v>11.741</v>
      </c>
      <c r="H539" s="259"/>
      <c r="I539" s="259"/>
      <c r="J539" s="259"/>
      <c r="K539" s="259"/>
      <c r="L539" s="259"/>
      <c r="M539" s="259"/>
      <c r="N539" s="259">
        <f t="shared" si="110"/>
        <v>11.741</v>
      </c>
    </row>
    <row r="540" spans="1:14" s="254" customFormat="1" hidden="1" outlineLevel="1">
      <c r="A540" s="258" t="s">
        <v>437</v>
      </c>
      <c r="B540" s="259"/>
      <c r="C540" s="259"/>
      <c r="D540" s="259"/>
      <c r="E540" s="259"/>
      <c r="F540" s="259"/>
      <c r="G540" s="259">
        <v>21.810000000000002</v>
      </c>
      <c r="H540" s="259"/>
      <c r="I540" s="259"/>
      <c r="J540" s="259"/>
      <c r="K540" s="259"/>
      <c r="L540" s="259"/>
      <c r="M540" s="259"/>
      <c r="N540" s="259">
        <f t="shared" si="110"/>
        <v>21.810000000000002</v>
      </c>
    </row>
    <row r="541" spans="1:14" s="254" customFormat="1" hidden="1" outlineLevel="1">
      <c r="A541" s="258" t="s">
        <v>792</v>
      </c>
      <c r="B541" s="259"/>
      <c r="C541" s="259"/>
      <c r="D541" s="259"/>
      <c r="E541" s="259"/>
      <c r="F541" s="259"/>
      <c r="G541" s="259">
        <v>43.820999999999998</v>
      </c>
      <c r="H541" s="259"/>
      <c r="I541" s="259"/>
      <c r="J541" s="259"/>
      <c r="K541" s="259"/>
      <c r="L541" s="259"/>
      <c r="M541" s="259"/>
      <c r="N541" s="259">
        <f t="shared" si="110"/>
        <v>43.820999999999998</v>
      </c>
    </row>
    <row r="542" spans="1:14" s="254" customFormat="1" hidden="1" outlineLevel="1">
      <c r="A542" s="191" t="s">
        <v>793</v>
      </c>
      <c r="B542" s="447"/>
      <c r="C542" s="447"/>
      <c r="D542" s="447"/>
      <c r="E542" s="447"/>
      <c r="F542" s="447"/>
      <c r="G542" s="447">
        <v>77.372</v>
      </c>
      <c r="H542" s="447"/>
      <c r="I542" s="447"/>
      <c r="J542" s="447"/>
      <c r="K542" s="447"/>
      <c r="L542" s="447"/>
      <c r="M542" s="447"/>
      <c r="N542" s="447">
        <f t="shared" si="110"/>
        <v>77.372</v>
      </c>
    </row>
    <row r="543" spans="1:14" s="254" customFormat="1" hidden="1" outlineLevel="1">
      <c r="A543" s="188" t="s">
        <v>71</v>
      </c>
      <c r="B543" s="270"/>
      <c r="C543" s="270"/>
      <c r="D543" s="270"/>
      <c r="E543" s="270"/>
      <c r="F543" s="270"/>
      <c r="G543" s="270"/>
      <c r="H543" s="270"/>
      <c r="I543" s="270"/>
      <c r="J543" s="270"/>
      <c r="K543" s="270"/>
      <c r="L543" s="270"/>
      <c r="M543" s="270"/>
      <c r="N543" s="270"/>
    </row>
    <row r="544" spans="1:14" s="254" customFormat="1" hidden="1" outlineLevel="1">
      <c r="A544" s="47" t="s">
        <v>794</v>
      </c>
      <c r="B544" s="294"/>
      <c r="C544" s="294"/>
      <c r="D544" s="294"/>
      <c r="E544" s="294"/>
      <c r="F544" s="294"/>
      <c r="G544" s="294">
        <v>43.82</v>
      </c>
      <c r="H544" s="294"/>
      <c r="I544" s="294"/>
      <c r="J544" s="294"/>
      <c r="K544" s="294"/>
      <c r="L544" s="294"/>
      <c r="M544" s="294"/>
      <c r="N544" s="294">
        <f>SUM(B544:M544)</f>
        <v>43.82</v>
      </c>
    </row>
    <row r="545" spans="1:14" s="254" customFormat="1" hidden="1" outlineLevel="1">
      <c r="A545" s="258" t="s">
        <v>367</v>
      </c>
      <c r="B545" s="259"/>
      <c r="C545" s="259"/>
      <c r="D545" s="259"/>
      <c r="E545" s="259"/>
      <c r="F545" s="259"/>
      <c r="G545" s="259">
        <v>12.989999999999998</v>
      </c>
      <c r="H545" s="259"/>
      <c r="I545" s="259"/>
      <c r="J545" s="259"/>
      <c r="K545" s="259"/>
      <c r="L545" s="259"/>
      <c r="M545" s="259"/>
      <c r="N545" s="259">
        <f>SUM(B545:M545)</f>
        <v>12.989999999999998</v>
      </c>
    </row>
    <row r="546" spans="1:14" s="254" customFormat="1" hidden="1" outlineLevel="1">
      <c r="A546" s="258" t="s">
        <v>787</v>
      </c>
      <c r="B546" s="259"/>
      <c r="C546" s="259"/>
      <c r="D546" s="259"/>
      <c r="E546" s="259"/>
      <c r="F546" s="259"/>
      <c r="G546" s="259">
        <v>22.299999999999997</v>
      </c>
      <c r="H546" s="259"/>
      <c r="I546" s="259"/>
      <c r="J546" s="259"/>
      <c r="K546" s="259"/>
      <c r="L546" s="259"/>
      <c r="M546" s="259"/>
      <c r="N546" s="259">
        <f>SUM(B546:M546)</f>
        <v>22.299999999999997</v>
      </c>
    </row>
    <row r="547" spans="1:14" s="254" customFormat="1" hidden="1" outlineLevel="1">
      <c r="A547" s="258" t="s">
        <v>89</v>
      </c>
      <c r="B547" s="259"/>
      <c r="C547" s="259"/>
      <c r="D547" s="259"/>
      <c r="E547" s="259"/>
      <c r="F547" s="259"/>
      <c r="G547" s="259">
        <v>8.5300000000000011</v>
      </c>
      <c r="H547" s="259"/>
      <c r="I547" s="259"/>
      <c r="J547" s="259"/>
      <c r="K547" s="259"/>
      <c r="L547" s="259"/>
      <c r="M547" s="259"/>
      <c r="N547" s="259">
        <f>SUM(B547:M547)</f>
        <v>8.5300000000000011</v>
      </c>
    </row>
    <row r="548" spans="1:14" s="254" customFormat="1" hidden="1" outlineLevel="1">
      <c r="A548" s="257" t="s">
        <v>69</v>
      </c>
      <c r="B548" s="296"/>
      <c r="C548" s="296"/>
      <c r="D548" s="296"/>
      <c r="E548" s="296"/>
      <c r="F548" s="296"/>
      <c r="G548" s="296">
        <v>43.82</v>
      </c>
      <c r="H548" s="296"/>
      <c r="I548" s="296"/>
      <c r="J548" s="296"/>
      <c r="K548" s="296"/>
      <c r="L548" s="296"/>
      <c r="M548" s="296"/>
      <c r="N548" s="296">
        <f>SUM(B548:M548)</f>
        <v>43.82</v>
      </c>
    </row>
    <row r="549" spans="1:14" s="254" customFormat="1" hidden="1" outlineLevel="1">
      <c r="A549" s="461" t="s">
        <v>827</v>
      </c>
      <c r="B549" s="473"/>
      <c r="C549" s="473"/>
      <c r="D549" s="473"/>
      <c r="E549" s="473"/>
      <c r="F549" s="473"/>
      <c r="G549" s="473"/>
      <c r="H549" s="473"/>
      <c r="I549" s="473"/>
      <c r="J549" s="473"/>
      <c r="K549" s="473"/>
      <c r="L549" s="473"/>
      <c r="M549" s="473"/>
      <c r="N549" s="473"/>
    </row>
    <row r="550" spans="1:14" s="254" customFormat="1" hidden="1" outlineLevel="1">
      <c r="A550" s="462" t="s">
        <v>71</v>
      </c>
      <c r="B550" s="473"/>
      <c r="C550" s="473"/>
      <c r="D550" s="473"/>
      <c r="E550" s="473"/>
      <c r="F550" s="473"/>
      <c r="G550" s="473"/>
      <c r="H550" s="473"/>
      <c r="I550" s="473"/>
      <c r="J550" s="473"/>
      <c r="K550" s="473"/>
      <c r="L550" s="473"/>
      <c r="M550" s="473"/>
      <c r="N550" s="473"/>
    </row>
    <row r="551" spans="1:14" s="254" customFormat="1" hidden="1" outlineLevel="1">
      <c r="A551" s="463" t="s">
        <v>828</v>
      </c>
      <c r="B551" s="502"/>
      <c r="C551" s="502"/>
      <c r="D551" s="502"/>
      <c r="E551" s="502"/>
      <c r="F551" s="502"/>
      <c r="G551" s="502"/>
      <c r="H551" s="502">
        <v>166.76299999999998</v>
      </c>
      <c r="I551" s="502"/>
      <c r="J551" s="502"/>
      <c r="K551" s="502"/>
      <c r="L551" s="502"/>
      <c r="M551" s="502"/>
      <c r="N551" s="502">
        <f t="shared" ref="N551:N557" si="111">SUM(B551:M551)</f>
        <v>166.76299999999998</v>
      </c>
    </row>
    <row r="552" spans="1:14" s="254" customFormat="1" hidden="1" outlineLevel="1">
      <c r="A552" s="464" t="s">
        <v>83</v>
      </c>
      <c r="B552" s="503"/>
      <c r="C552" s="503"/>
      <c r="D552" s="503"/>
      <c r="E552" s="503"/>
      <c r="F552" s="503"/>
      <c r="G552" s="503"/>
      <c r="H552" s="503"/>
      <c r="I552" s="503"/>
      <c r="J552" s="503"/>
      <c r="K552" s="503"/>
      <c r="L552" s="503"/>
      <c r="M552" s="503"/>
      <c r="N552" s="503">
        <f t="shared" si="111"/>
        <v>0</v>
      </c>
    </row>
    <row r="553" spans="1:14" s="254" customFormat="1" hidden="1" outlineLevel="1">
      <c r="A553" s="467" t="s">
        <v>367</v>
      </c>
      <c r="B553" s="468"/>
      <c r="C553" s="468"/>
      <c r="D553" s="468"/>
      <c r="E553" s="468"/>
      <c r="F553" s="468"/>
      <c r="G553" s="468"/>
      <c r="H553" s="468">
        <v>12.093</v>
      </c>
      <c r="I553" s="468"/>
      <c r="J553" s="468"/>
      <c r="K553" s="468"/>
      <c r="L553" s="468"/>
      <c r="M553" s="468"/>
      <c r="N553" s="468">
        <f t="shared" si="111"/>
        <v>12.093</v>
      </c>
    </row>
    <row r="554" spans="1:14" s="254" customFormat="1" hidden="1" outlineLevel="1">
      <c r="A554" s="467" t="s">
        <v>437</v>
      </c>
      <c r="B554" s="468"/>
      <c r="C554" s="468"/>
      <c r="D554" s="468"/>
      <c r="E554" s="468"/>
      <c r="F554" s="468"/>
      <c r="G554" s="468"/>
      <c r="H554" s="468">
        <v>47.604999999999997</v>
      </c>
      <c r="I554" s="468"/>
      <c r="J554" s="468"/>
      <c r="K554" s="468"/>
      <c r="L554" s="468"/>
      <c r="M554" s="468"/>
      <c r="N554" s="468">
        <f t="shared" si="111"/>
        <v>47.604999999999997</v>
      </c>
    </row>
    <row r="555" spans="1:14" s="254" customFormat="1" hidden="1" outlineLevel="1">
      <c r="A555" s="467" t="s">
        <v>829</v>
      </c>
      <c r="B555" s="468"/>
      <c r="C555" s="468"/>
      <c r="D555" s="468"/>
      <c r="E555" s="468"/>
      <c r="F555" s="468"/>
      <c r="G555" s="468"/>
      <c r="H555" s="468">
        <v>107.065</v>
      </c>
      <c r="I555" s="468"/>
      <c r="J555" s="468"/>
      <c r="K555" s="468"/>
      <c r="L555" s="468"/>
      <c r="M555" s="468"/>
      <c r="N555" s="468">
        <f t="shared" si="111"/>
        <v>107.065</v>
      </c>
    </row>
    <row r="556" spans="1:14" s="254" customFormat="1" hidden="1" outlineLevel="1">
      <c r="A556" s="466" t="s">
        <v>69</v>
      </c>
      <c r="B556" s="504"/>
      <c r="C556" s="504"/>
      <c r="D556" s="504"/>
      <c r="E556" s="504"/>
      <c r="F556" s="504"/>
      <c r="G556" s="504"/>
      <c r="H556" s="504">
        <v>166.76299999999998</v>
      </c>
      <c r="I556" s="504"/>
      <c r="J556" s="504"/>
      <c r="K556" s="504"/>
      <c r="L556" s="504"/>
      <c r="M556" s="504"/>
      <c r="N556" s="504">
        <f t="shared" si="111"/>
        <v>166.76299999999998</v>
      </c>
    </row>
    <row r="557" spans="1:14" s="254" customFormat="1" hidden="1" outlineLevel="1">
      <c r="A557" s="461" t="s">
        <v>830</v>
      </c>
      <c r="B557" s="475"/>
      <c r="C557" s="475"/>
      <c r="D557" s="475"/>
      <c r="E557" s="475"/>
      <c r="F557" s="475"/>
      <c r="G557" s="475"/>
      <c r="H557" s="475"/>
      <c r="I557" s="475"/>
      <c r="J557" s="475"/>
      <c r="K557" s="475"/>
      <c r="L557" s="475"/>
      <c r="M557" s="475"/>
      <c r="N557" s="475">
        <f t="shared" si="111"/>
        <v>0</v>
      </c>
    </row>
    <row r="558" spans="1:14" s="254" customFormat="1" hidden="1" outlineLevel="1">
      <c r="A558" s="462" t="s">
        <v>71</v>
      </c>
      <c r="B558" s="473"/>
      <c r="C558" s="473"/>
      <c r="D558" s="473"/>
      <c r="E558" s="473"/>
      <c r="F558" s="473"/>
      <c r="G558" s="473"/>
      <c r="H558" s="473"/>
      <c r="I558" s="473"/>
      <c r="J558" s="473"/>
      <c r="K558" s="473"/>
      <c r="L558" s="473"/>
      <c r="M558" s="473"/>
      <c r="N558" s="473"/>
    </row>
    <row r="559" spans="1:14" s="254" customFormat="1" hidden="1" outlineLevel="1">
      <c r="A559" s="463" t="s">
        <v>831</v>
      </c>
      <c r="B559" s="502"/>
      <c r="C559" s="502"/>
      <c r="D559" s="502"/>
      <c r="E559" s="502"/>
      <c r="F559" s="502"/>
      <c r="G559" s="502"/>
      <c r="H559" s="502">
        <v>26.288</v>
      </c>
      <c r="I559" s="502"/>
      <c r="J559" s="502"/>
      <c r="K559" s="502"/>
      <c r="L559" s="502"/>
      <c r="M559" s="502"/>
      <c r="N559" s="502">
        <f t="shared" ref="N559:N580" si="112">SUM(B559:M559)</f>
        <v>26.288</v>
      </c>
    </row>
    <row r="560" spans="1:14" s="254" customFormat="1" hidden="1" outlineLevel="1">
      <c r="A560" s="467" t="s">
        <v>822</v>
      </c>
      <c r="B560" s="468"/>
      <c r="C560" s="468"/>
      <c r="D560" s="468"/>
      <c r="E560" s="468"/>
      <c r="F560" s="468"/>
      <c r="G560" s="468"/>
      <c r="H560" s="468">
        <v>26.288</v>
      </c>
      <c r="I560" s="468"/>
      <c r="J560" s="468"/>
      <c r="K560" s="468"/>
      <c r="L560" s="468"/>
      <c r="M560" s="468"/>
      <c r="N560" s="468">
        <f t="shared" si="112"/>
        <v>26.288</v>
      </c>
    </row>
    <row r="561" spans="1:14" s="254" customFormat="1" hidden="1" outlineLevel="1">
      <c r="A561" s="466" t="s">
        <v>69</v>
      </c>
      <c r="B561" s="504"/>
      <c r="C561" s="504"/>
      <c r="D561" s="504"/>
      <c r="E561" s="504"/>
      <c r="F561" s="504"/>
      <c r="G561" s="504"/>
      <c r="H561" s="504">
        <v>26.288</v>
      </c>
      <c r="I561" s="504"/>
      <c r="J561" s="504"/>
      <c r="K561" s="504"/>
      <c r="L561" s="504"/>
      <c r="M561" s="504"/>
      <c r="N561" s="504">
        <f t="shared" si="112"/>
        <v>26.288</v>
      </c>
    </row>
    <row r="562" spans="1:14" s="254" customFormat="1" hidden="1" outlineLevel="1">
      <c r="A562" s="271" t="s">
        <v>795</v>
      </c>
      <c r="B562" s="274"/>
      <c r="C562" s="274"/>
      <c r="D562" s="274"/>
      <c r="E562" s="274"/>
      <c r="F562" s="274"/>
      <c r="G562" s="274"/>
      <c r="H562" s="274"/>
      <c r="I562" s="274"/>
      <c r="J562" s="274"/>
      <c r="K562" s="274"/>
      <c r="L562" s="274"/>
      <c r="M562" s="274"/>
      <c r="N562" s="274">
        <f t="shared" si="112"/>
        <v>0</v>
      </c>
    </row>
    <row r="563" spans="1:14" s="254" customFormat="1" hidden="1" outlineLevel="1">
      <c r="A563" s="188" t="s">
        <v>71</v>
      </c>
      <c r="B563" s="274"/>
      <c r="C563" s="274"/>
      <c r="D563" s="274"/>
      <c r="E563" s="274"/>
      <c r="F563" s="274"/>
      <c r="G563" s="274"/>
      <c r="H563" s="274"/>
      <c r="I563" s="274"/>
      <c r="J563" s="274"/>
      <c r="K563" s="274"/>
      <c r="L563" s="274"/>
      <c r="M563" s="274"/>
      <c r="N563" s="274">
        <f t="shared" si="112"/>
        <v>0</v>
      </c>
    </row>
    <row r="564" spans="1:14" s="254" customFormat="1" hidden="1" outlineLevel="1">
      <c r="A564" s="47" t="s">
        <v>796</v>
      </c>
      <c r="B564" s="176"/>
      <c r="C564" s="176"/>
      <c r="D564" s="176"/>
      <c r="E564" s="176"/>
      <c r="F564" s="176"/>
      <c r="G564" s="176">
        <v>50.422999999999995</v>
      </c>
      <c r="H564" s="494">
        <v>416.5</v>
      </c>
      <c r="I564" s="494"/>
      <c r="J564" s="494"/>
      <c r="K564" s="494"/>
      <c r="L564" s="494"/>
      <c r="M564" s="494"/>
      <c r="N564" s="494">
        <f t="shared" si="112"/>
        <v>466.923</v>
      </c>
    </row>
    <row r="565" spans="1:14" s="254" customFormat="1" hidden="1" outlineLevel="1">
      <c r="A565" s="177" t="s">
        <v>83</v>
      </c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  <c r="N565" s="179">
        <f t="shared" si="112"/>
        <v>0</v>
      </c>
    </row>
    <row r="566" spans="1:14" s="254" customFormat="1" hidden="1" outlineLevel="1">
      <c r="A566" s="55" t="s">
        <v>797</v>
      </c>
      <c r="B566" s="291"/>
      <c r="C566" s="291"/>
      <c r="D566" s="291"/>
      <c r="E566" s="291"/>
      <c r="F566" s="291"/>
      <c r="G566" s="291">
        <v>11.815</v>
      </c>
      <c r="H566" s="291"/>
      <c r="I566" s="291"/>
      <c r="J566" s="291"/>
      <c r="K566" s="291"/>
      <c r="L566" s="291"/>
      <c r="M566" s="291"/>
      <c r="N566" s="291">
        <f t="shared" si="112"/>
        <v>11.815</v>
      </c>
    </row>
    <row r="567" spans="1:14" s="254" customFormat="1" hidden="1" outlineLevel="1">
      <c r="A567" s="465" t="s">
        <v>367</v>
      </c>
      <c r="B567" s="291"/>
      <c r="C567" s="291"/>
      <c r="D567" s="291"/>
      <c r="E567" s="291"/>
      <c r="F567" s="291"/>
      <c r="G567" s="291"/>
      <c r="H567" s="291">
        <v>22.86</v>
      </c>
      <c r="I567" s="291"/>
      <c r="J567" s="291"/>
      <c r="K567" s="291"/>
      <c r="L567" s="291"/>
      <c r="M567" s="291"/>
      <c r="N567" s="291">
        <f t="shared" si="112"/>
        <v>22.86</v>
      </c>
    </row>
    <row r="568" spans="1:14" s="254" customFormat="1" hidden="1" outlineLevel="1">
      <c r="A568" s="55" t="s">
        <v>437</v>
      </c>
      <c r="B568" s="291"/>
      <c r="C568" s="291"/>
      <c r="D568" s="291"/>
      <c r="E568" s="291"/>
      <c r="F568" s="291"/>
      <c r="G568" s="291">
        <v>29.052</v>
      </c>
      <c r="H568" s="505">
        <v>116.729</v>
      </c>
      <c r="I568" s="505"/>
      <c r="J568" s="505"/>
      <c r="K568" s="505"/>
      <c r="L568" s="505"/>
      <c r="M568" s="505"/>
      <c r="N568" s="505">
        <f t="shared" si="112"/>
        <v>145.78100000000001</v>
      </c>
    </row>
    <row r="569" spans="1:14" s="254" customFormat="1" hidden="1" outlineLevel="1">
      <c r="A569" s="465" t="s">
        <v>829</v>
      </c>
      <c r="B569" s="291"/>
      <c r="C569" s="291"/>
      <c r="D569" s="291"/>
      <c r="E569" s="291"/>
      <c r="F569" s="291"/>
      <c r="G569" s="291"/>
      <c r="H569" s="505">
        <v>276.91600000000005</v>
      </c>
      <c r="I569" s="505"/>
      <c r="J569" s="505"/>
      <c r="K569" s="505"/>
      <c r="L569" s="505"/>
      <c r="M569" s="505"/>
      <c r="N569" s="505">
        <f t="shared" si="112"/>
        <v>276.91600000000005</v>
      </c>
    </row>
    <row r="570" spans="1:14" s="254" customFormat="1" hidden="1" outlineLevel="1">
      <c r="A570" s="55" t="s">
        <v>454</v>
      </c>
      <c r="B570" s="291"/>
      <c r="C570" s="291"/>
      <c r="D570" s="291"/>
      <c r="E570" s="291"/>
      <c r="F570" s="291"/>
      <c r="G570" s="291">
        <v>9.5579999999999998</v>
      </c>
      <c r="H570" s="291"/>
      <c r="I570" s="291"/>
      <c r="J570" s="291"/>
      <c r="K570" s="291"/>
      <c r="L570" s="291"/>
      <c r="M570" s="291"/>
      <c r="N570" s="291">
        <f t="shared" si="112"/>
        <v>9.5579999999999998</v>
      </c>
    </row>
    <row r="571" spans="1:14" s="254" customFormat="1" hidden="1" outlineLevel="1">
      <c r="A571" s="263" t="s">
        <v>69</v>
      </c>
      <c r="B571" s="185"/>
      <c r="C571" s="185"/>
      <c r="D571" s="185"/>
      <c r="E571" s="185"/>
      <c r="F571" s="185"/>
      <c r="G571" s="185">
        <v>50.424999999999997</v>
      </c>
      <c r="H571" s="185">
        <v>416.5</v>
      </c>
      <c r="I571" s="185"/>
      <c r="J571" s="185"/>
      <c r="K571" s="185"/>
      <c r="L571" s="185"/>
      <c r="M571" s="185"/>
      <c r="N571" s="185">
        <f t="shared" si="112"/>
        <v>466.92500000000001</v>
      </c>
    </row>
    <row r="572" spans="1:14" s="254" customFormat="1" hidden="1" outlineLevel="1">
      <c r="A572" s="271" t="s">
        <v>760</v>
      </c>
      <c r="B572" s="274"/>
      <c r="C572" s="274"/>
      <c r="D572" s="274"/>
      <c r="E572" s="274"/>
      <c r="F572" s="274"/>
      <c r="G572" s="274"/>
      <c r="H572" s="274"/>
      <c r="I572" s="274"/>
      <c r="J572" s="274"/>
      <c r="K572" s="274"/>
      <c r="L572" s="274"/>
      <c r="M572" s="274"/>
      <c r="N572" s="274">
        <f t="shared" si="112"/>
        <v>0</v>
      </c>
    </row>
    <row r="573" spans="1:14" s="254" customFormat="1" hidden="1" outlineLevel="1">
      <c r="A573" s="188" t="s">
        <v>71</v>
      </c>
      <c r="B573" s="274"/>
      <c r="C573" s="274"/>
      <c r="D573" s="274"/>
      <c r="E573" s="274"/>
      <c r="F573" s="274"/>
      <c r="G573" s="274"/>
      <c r="H573" s="274"/>
      <c r="I573" s="274"/>
      <c r="J573" s="274"/>
      <c r="K573" s="274"/>
      <c r="L573" s="274"/>
      <c r="M573" s="274"/>
      <c r="N573" s="274">
        <f t="shared" si="112"/>
        <v>0</v>
      </c>
    </row>
    <row r="574" spans="1:14" s="254" customFormat="1" hidden="1" outlineLevel="1">
      <c r="A574" s="47" t="s">
        <v>760</v>
      </c>
      <c r="B574" s="176"/>
      <c r="C574" s="176"/>
      <c r="D574" s="176"/>
      <c r="E574" s="176"/>
      <c r="F574" s="176">
        <v>575.39</v>
      </c>
      <c r="G574" s="176"/>
      <c r="H574" s="176"/>
      <c r="I574" s="176"/>
      <c r="J574" s="176"/>
      <c r="K574" s="176"/>
      <c r="L574" s="176"/>
      <c r="M574" s="176"/>
      <c r="N574" s="176">
        <f t="shared" si="112"/>
        <v>575.39</v>
      </c>
    </row>
    <row r="575" spans="1:14" s="254" customFormat="1" hidden="1" outlineLevel="1">
      <c r="A575" s="177" t="s">
        <v>83</v>
      </c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  <c r="N575" s="179">
        <f t="shared" si="112"/>
        <v>0</v>
      </c>
    </row>
    <row r="576" spans="1:14" s="254" customFormat="1" hidden="1" outlineLevel="1">
      <c r="A576" s="55" t="s">
        <v>409</v>
      </c>
      <c r="B576" s="291"/>
      <c r="C576" s="291"/>
      <c r="D576" s="291"/>
      <c r="E576" s="291"/>
      <c r="F576" s="291">
        <v>319.33299999999997</v>
      </c>
      <c r="G576" s="291"/>
      <c r="H576" s="291"/>
      <c r="I576" s="291"/>
      <c r="J576" s="291"/>
      <c r="K576" s="291"/>
      <c r="L576" s="291"/>
      <c r="M576" s="291"/>
      <c r="N576" s="291">
        <f t="shared" si="112"/>
        <v>319.33299999999997</v>
      </c>
    </row>
    <row r="577" spans="1:28" s="254" customFormat="1" hidden="1" outlineLevel="1">
      <c r="A577" s="55" t="s">
        <v>409</v>
      </c>
      <c r="B577" s="291"/>
      <c r="C577" s="291"/>
      <c r="D577" s="291"/>
      <c r="E577" s="291"/>
      <c r="F577" s="291">
        <v>35.20000000000001</v>
      </c>
      <c r="G577" s="291"/>
      <c r="H577" s="291"/>
      <c r="I577" s="291"/>
      <c r="J577" s="291"/>
      <c r="K577" s="291"/>
      <c r="L577" s="291"/>
      <c r="M577" s="291"/>
      <c r="N577" s="291">
        <f t="shared" si="112"/>
        <v>35.20000000000001</v>
      </c>
    </row>
    <row r="578" spans="1:28" s="254" customFormat="1" hidden="1" outlineLevel="1">
      <c r="A578" s="55" t="s">
        <v>248</v>
      </c>
      <c r="B578" s="291"/>
      <c r="C578" s="291"/>
      <c r="D578" s="291"/>
      <c r="E578" s="291"/>
      <c r="F578" s="291">
        <v>145.84000000000009</v>
      </c>
      <c r="G578" s="291"/>
      <c r="H578" s="291"/>
      <c r="I578" s="291"/>
      <c r="J578" s="291"/>
      <c r="K578" s="291"/>
      <c r="L578" s="291"/>
      <c r="M578" s="291"/>
      <c r="N578" s="291">
        <f t="shared" si="112"/>
        <v>145.84000000000009</v>
      </c>
    </row>
    <row r="579" spans="1:28" s="254" customFormat="1" hidden="1" outlineLevel="1">
      <c r="A579" s="120" t="s">
        <v>362</v>
      </c>
      <c r="B579" s="291"/>
      <c r="C579" s="291"/>
      <c r="D579" s="291"/>
      <c r="E579" s="291"/>
      <c r="F579" s="291">
        <v>75.016999999999953</v>
      </c>
      <c r="G579" s="291"/>
      <c r="H579" s="291"/>
      <c r="I579" s="291"/>
      <c r="J579" s="291"/>
      <c r="K579" s="291"/>
      <c r="L579" s="291"/>
      <c r="M579" s="291"/>
      <c r="N579" s="291">
        <f t="shared" si="112"/>
        <v>75.016999999999953</v>
      </c>
    </row>
    <row r="580" spans="1:28" s="254" customFormat="1" hidden="1" outlineLevel="1">
      <c r="A580" s="263" t="s">
        <v>69</v>
      </c>
      <c r="B580" s="185"/>
      <c r="C580" s="185"/>
      <c r="D580" s="185"/>
      <c r="E580" s="185"/>
      <c r="F580" s="185">
        <v>575.39</v>
      </c>
      <c r="G580" s="185"/>
      <c r="H580" s="185"/>
      <c r="I580" s="185"/>
      <c r="J580" s="185"/>
      <c r="K580" s="185"/>
      <c r="L580" s="185"/>
      <c r="M580" s="185"/>
      <c r="N580" s="185">
        <f t="shared" si="112"/>
        <v>575.39</v>
      </c>
    </row>
    <row r="581" spans="1:28" collapsed="1">
      <c r="A581" s="132" t="s">
        <v>177</v>
      </c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</row>
    <row r="582" spans="1:28">
      <c r="A582" s="62" t="s">
        <v>178</v>
      </c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>
        <f t="shared" ref="N582:N600" si="113">SUM(B582:M582)</f>
        <v>0</v>
      </c>
    </row>
    <row r="583" spans="1:28">
      <c r="A583" s="64" t="s">
        <v>71</v>
      </c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>
        <f t="shared" si="113"/>
        <v>0</v>
      </c>
    </row>
    <row r="584" spans="1:28">
      <c r="A584" s="133" t="s">
        <v>179</v>
      </c>
      <c r="B584" s="50"/>
      <c r="C584" s="50"/>
      <c r="D584" s="50"/>
      <c r="E584" s="176">
        <f>E591</f>
        <v>144.44541000000001</v>
      </c>
      <c r="F584" s="176">
        <f t="shared" ref="F584:M584" si="114">F591</f>
        <v>202.19000000000003</v>
      </c>
      <c r="G584" s="176">
        <f t="shared" si="114"/>
        <v>108.36</v>
      </c>
      <c r="H584" s="176">
        <f t="shared" si="114"/>
        <v>0</v>
      </c>
      <c r="I584" s="176">
        <f t="shared" si="114"/>
        <v>0</v>
      </c>
      <c r="J584" s="176">
        <f t="shared" si="114"/>
        <v>268.87</v>
      </c>
      <c r="K584" s="176">
        <f t="shared" si="114"/>
        <v>182.791</v>
      </c>
      <c r="L584" s="176">
        <f t="shared" si="114"/>
        <v>208.85499999999999</v>
      </c>
      <c r="M584" s="176">
        <f t="shared" si="114"/>
        <v>403.32999999999993</v>
      </c>
      <c r="N584" s="621">
        <f t="shared" si="113"/>
        <v>1518.84141</v>
      </c>
    </row>
    <row r="585" spans="1:28">
      <c r="A585" s="51" t="s">
        <v>83</v>
      </c>
      <c r="B585" s="54"/>
      <c r="C585" s="54"/>
      <c r="D585" s="54"/>
      <c r="E585" s="54"/>
      <c r="F585" s="179"/>
      <c r="G585" s="179"/>
      <c r="H585" s="179"/>
      <c r="I585" s="179"/>
      <c r="J585" s="179">
        <v>0</v>
      </c>
      <c r="K585" s="179"/>
      <c r="L585" s="179"/>
      <c r="M585" s="638">
        <v>0</v>
      </c>
      <c r="N585" s="638">
        <f t="shared" si="113"/>
        <v>0</v>
      </c>
    </row>
    <row r="586" spans="1:28">
      <c r="A586" s="55" t="s">
        <v>357</v>
      </c>
      <c r="B586" s="118"/>
      <c r="C586" s="118"/>
      <c r="D586" s="118"/>
      <c r="E586" s="118"/>
      <c r="F586" s="291">
        <v>0</v>
      </c>
      <c r="G586" s="291">
        <v>0</v>
      </c>
      <c r="H586" s="291"/>
      <c r="I586" s="291"/>
      <c r="J586" s="291"/>
      <c r="K586" s="291"/>
      <c r="L586" s="291"/>
      <c r="M586" s="622">
        <v>5.6429999999999998</v>
      </c>
      <c r="N586" s="622">
        <f t="shared" si="113"/>
        <v>5.6429999999999998</v>
      </c>
      <c r="P586" s="640" t="e">
        <f>B586/B$584</f>
        <v>#DIV/0!</v>
      </c>
      <c r="Q586" s="640" t="e">
        <f t="shared" ref="Q586:AB590" si="115">C586/C$584</f>
        <v>#DIV/0!</v>
      </c>
      <c r="R586" s="640" t="e">
        <f t="shared" si="115"/>
        <v>#DIV/0!</v>
      </c>
      <c r="S586" s="640">
        <f t="shared" si="115"/>
        <v>0</v>
      </c>
      <c r="T586" s="640">
        <f t="shared" si="115"/>
        <v>0</v>
      </c>
      <c r="U586" s="640">
        <f t="shared" si="115"/>
        <v>0</v>
      </c>
      <c r="V586" s="640" t="e">
        <f t="shared" si="115"/>
        <v>#DIV/0!</v>
      </c>
      <c r="W586" s="640" t="e">
        <f t="shared" si="115"/>
        <v>#DIV/0!</v>
      </c>
      <c r="X586" s="640">
        <f t="shared" si="115"/>
        <v>0</v>
      </c>
      <c r="Y586" s="640">
        <f t="shared" si="115"/>
        <v>0</v>
      </c>
      <c r="Z586" s="640">
        <f t="shared" si="115"/>
        <v>0</v>
      </c>
      <c r="AA586" s="640">
        <f t="shared" si="115"/>
        <v>1.3991024719212557E-2</v>
      </c>
      <c r="AB586" s="640">
        <f t="shared" si="115"/>
        <v>3.7153319384411569E-3</v>
      </c>
    </row>
    <row r="587" spans="1:28">
      <c r="A587" s="55" t="s">
        <v>85</v>
      </c>
      <c r="B587" s="118"/>
      <c r="C587" s="118"/>
      <c r="D587" s="118"/>
      <c r="E587" s="118"/>
      <c r="F587" s="291">
        <v>0</v>
      </c>
      <c r="G587" s="291">
        <v>0</v>
      </c>
      <c r="H587" s="291"/>
      <c r="I587" s="291"/>
      <c r="J587" s="291"/>
      <c r="K587" s="291"/>
      <c r="L587" s="291"/>
      <c r="M587" s="622">
        <v>3</v>
      </c>
      <c r="N587" s="622">
        <f t="shared" si="113"/>
        <v>3</v>
      </c>
      <c r="P587" s="640" t="e">
        <f t="shared" ref="P587:P590" si="116">B587/B$584</f>
        <v>#DIV/0!</v>
      </c>
      <c r="Q587" s="640" t="e">
        <f t="shared" si="115"/>
        <v>#DIV/0!</v>
      </c>
      <c r="R587" s="640" t="e">
        <f t="shared" si="115"/>
        <v>#DIV/0!</v>
      </c>
      <c r="S587" s="640">
        <f t="shared" si="115"/>
        <v>0</v>
      </c>
      <c r="T587" s="640">
        <f t="shared" si="115"/>
        <v>0</v>
      </c>
      <c r="U587" s="640">
        <f t="shared" si="115"/>
        <v>0</v>
      </c>
      <c r="V587" s="640" t="e">
        <f t="shared" si="115"/>
        <v>#DIV/0!</v>
      </c>
      <c r="W587" s="640" t="e">
        <f t="shared" si="115"/>
        <v>#DIV/0!</v>
      </c>
      <c r="X587" s="640">
        <f t="shared" si="115"/>
        <v>0</v>
      </c>
      <c r="Y587" s="640">
        <f t="shared" si="115"/>
        <v>0</v>
      </c>
      <c r="Z587" s="640">
        <f t="shared" si="115"/>
        <v>0</v>
      </c>
      <c r="AA587" s="640">
        <f t="shared" si="115"/>
        <v>7.4380780006446344E-3</v>
      </c>
      <c r="AB587" s="640">
        <f t="shared" si="115"/>
        <v>1.9751897599368192E-3</v>
      </c>
    </row>
    <row r="588" spans="1:28">
      <c r="A588" s="120" t="s">
        <v>180</v>
      </c>
      <c r="B588" s="118"/>
      <c r="C588" s="118"/>
      <c r="D588" s="118"/>
      <c r="E588" s="291">
        <v>123.70650000000001</v>
      </c>
      <c r="F588" s="291">
        <v>182.69600000000003</v>
      </c>
      <c r="G588" s="291">
        <v>97.585999999999999</v>
      </c>
      <c r="H588" s="291"/>
      <c r="I588" s="291"/>
      <c r="J588" s="291">
        <v>213.172</v>
      </c>
      <c r="K588" s="291">
        <v>165.81</v>
      </c>
      <c r="L588" s="628">
        <v>179.51599999999999</v>
      </c>
      <c r="M588" s="628">
        <v>353.80380000000002</v>
      </c>
      <c r="N588" s="628">
        <f t="shared" si="113"/>
        <v>1316.2903000000001</v>
      </c>
      <c r="P588" s="640" t="e">
        <f t="shared" si="116"/>
        <v>#DIV/0!</v>
      </c>
      <c r="Q588" s="640" t="e">
        <f t="shared" si="115"/>
        <v>#DIV/0!</v>
      </c>
      <c r="R588" s="640" t="e">
        <f t="shared" si="115"/>
        <v>#DIV/0!</v>
      </c>
      <c r="S588" s="640">
        <f t="shared" si="115"/>
        <v>0.85642389052030099</v>
      </c>
      <c r="T588" s="640">
        <f t="shared" si="115"/>
        <v>0.90358573618873339</v>
      </c>
      <c r="U588" s="640">
        <f t="shared" si="115"/>
        <v>0.90057216685123664</v>
      </c>
      <c r="V588" s="640" t="e">
        <f t="shared" si="115"/>
        <v>#DIV/0!</v>
      </c>
      <c r="W588" s="640" t="e">
        <f t="shared" si="115"/>
        <v>#DIV/0!</v>
      </c>
      <c r="X588" s="640">
        <f t="shared" si="115"/>
        <v>0.7928441254137687</v>
      </c>
      <c r="Y588" s="640">
        <f t="shared" si="115"/>
        <v>0.90710155313992491</v>
      </c>
      <c r="Z588" s="640">
        <f t="shared" si="115"/>
        <v>0.85952455052548415</v>
      </c>
      <c r="AA588" s="640">
        <f t="shared" si="115"/>
        <v>0.87720675377482482</v>
      </c>
      <c r="AB588" s="640">
        <f t="shared" si="115"/>
        <v>0.86664104055472135</v>
      </c>
    </row>
    <row r="589" spans="1:28">
      <c r="A589" s="120" t="s">
        <v>879</v>
      </c>
      <c r="B589" s="118"/>
      <c r="C589" s="118"/>
      <c r="D589" s="118"/>
      <c r="E589" s="291"/>
      <c r="F589" s="291"/>
      <c r="G589" s="291"/>
      <c r="H589" s="291"/>
      <c r="I589" s="291"/>
      <c r="J589" s="291">
        <v>28.146999999999998</v>
      </c>
      <c r="K589" s="291"/>
      <c r="L589" s="291"/>
      <c r="M589" s="628">
        <v>0</v>
      </c>
      <c r="N589" s="628">
        <f t="shared" si="113"/>
        <v>28.146999999999998</v>
      </c>
      <c r="P589" s="640" t="e">
        <f t="shared" si="116"/>
        <v>#DIV/0!</v>
      </c>
      <c r="Q589" s="640" t="e">
        <f t="shared" si="115"/>
        <v>#DIV/0!</v>
      </c>
      <c r="R589" s="640" t="e">
        <f t="shared" si="115"/>
        <v>#DIV/0!</v>
      </c>
      <c r="S589" s="640">
        <f t="shared" si="115"/>
        <v>0</v>
      </c>
      <c r="T589" s="640">
        <f t="shared" si="115"/>
        <v>0</v>
      </c>
      <c r="U589" s="640">
        <f t="shared" si="115"/>
        <v>0</v>
      </c>
      <c r="V589" s="640" t="e">
        <f t="shared" si="115"/>
        <v>#DIV/0!</v>
      </c>
      <c r="W589" s="640" t="e">
        <f t="shared" si="115"/>
        <v>#DIV/0!</v>
      </c>
      <c r="X589" s="640">
        <f t="shared" si="115"/>
        <v>0.10468627961468367</v>
      </c>
      <c r="Y589" s="640">
        <f t="shared" si="115"/>
        <v>0</v>
      </c>
      <c r="Z589" s="640">
        <f t="shared" si="115"/>
        <v>0</v>
      </c>
      <c r="AA589" s="640">
        <f t="shared" si="115"/>
        <v>0</v>
      </c>
      <c r="AB589" s="640">
        <f t="shared" si="115"/>
        <v>1.8531888724313883E-2</v>
      </c>
    </row>
    <row r="590" spans="1:28">
      <c r="A590" s="120" t="s">
        <v>128</v>
      </c>
      <c r="B590" s="118"/>
      <c r="C590" s="118"/>
      <c r="D590" s="118"/>
      <c r="E590" s="291">
        <v>20.738910000000004</v>
      </c>
      <c r="F590" s="291">
        <v>19.494000000000007</v>
      </c>
      <c r="G590" s="291">
        <v>10.774000000000001</v>
      </c>
      <c r="H590" s="291"/>
      <c r="I590" s="291"/>
      <c r="J590" s="291">
        <v>27.551999999999985</v>
      </c>
      <c r="K590" s="291">
        <v>16.980999999999995</v>
      </c>
      <c r="L590" s="628">
        <v>29.338999999999999</v>
      </c>
      <c r="M590" s="628">
        <v>40.88319999999996</v>
      </c>
      <c r="N590" s="628">
        <f t="shared" si="113"/>
        <v>165.76210999999995</v>
      </c>
      <c r="P590" s="640" t="e">
        <f t="shared" si="116"/>
        <v>#DIV/0!</v>
      </c>
      <c r="Q590" s="640" t="e">
        <f t="shared" si="115"/>
        <v>#DIV/0!</v>
      </c>
      <c r="R590" s="640" t="e">
        <f t="shared" si="115"/>
        <v>#DIV/0!</v>
      </c>
      <c r="S590" s="640">
        <f t="shared" si="115"/>
        <v>0.14357610947969895</v>
      </c>
      <c r="T590" s="640">
        <f t="shared" si="115"/>
        <v>9.6414263811266651E-2</v>
      </c>
      <c r="U590" s="640">
        <f t="shared" si="115"/>
        <v>9.9427833148763384E-2</v>
      </c>
      <c r="V590" s="640" t="e">
        <f t="shared" si="115"/>
        <v>#DIV/0!</v>
      </c>
      <c r="W590" s="640" t="e">
        <f t="shared" si="115"/>
        <v>#DIV/0!</v>
      </c>
      <c r="X590" s="640">
        <f t="shared" si="115"/>
        <v>0.102473314241083</v>
      </c>
      <c r="Y590" s="640">
        <f t="shared" si="115"/>
        <v>9.2898446860075146E-2</v>
      </c>
      <c r="Z590" s="640">
        <f t="shared" si="115"/>
        <v>0.14047544947451582</v>
      </c>
      <c r="AA590" s="640">
        <f t="shared" si="115"/>
        <v>0.10136414350531814</v>
      </c>
      <c r="AB590" s="640">
        <f t="shared" si="115"/>
        <v>0.1091372074191735</v>
      </c>
    </row>
    <row r="591" spans="1:28">
      <c r="A591" s="58" t="s">
        <v>69</v>
      </c>
      <c r="B591" s="61"/>
      <c r="C591" s="61"/>
      <c r="D591" s="61"/>
      <c r="E591" s="185">
        <v>144.44541000000001</v>
      </c>
      <c r="F591" s="185">
        <v>202.19000000000003</v>
      </c>
      <c r="G591" s="185">
        <v>108.36</v>
      </c>
      <c r="H591" s="185"/>
      <c r="I591" s="185"/>
      <c r="J591" s="185">
        <v>268.87</v>
      </c>
      <c r="K591" s="185">
        <v>182.791</v>
      </c>
      <c r="L591" s="623">
        <v>208.85499999999999</v>
      </c>
      <c r="M591" s="623">
        <v>403.32999999999993</v>
      </c>
      <c r="N591" s="623">
        <f t="shared" si="113"/>
        <v>1518.84141</v>
      </c>
    </row>
    <row r="592" spans="1:28">
      <c r="A592" s="523" t="s">
        <v>867</v>
      </c>
      <c r="B592" s="478"/>
      <c r="C592" s="478"/>
      <c r="D592" s="478"/>
      <c r="E592" s="478"/>
      <c r="F592" s="478"/>
      <c r="G592" s="478"/>
      <c r="H592" s="478"/>
      <c r="I592" s="478"/>
      <c r="J592" s="478"/>
      <c r="K592" s="478"/>
      <c r="L592" s="478"/>
      <c r="M592" s="478"/>
      <c r="N592" s="478">
        <f t="shared" si="113"/>
        <v>0</v>
      </c>
    </row>
    <row r="593" spans="1:28">
      <c r="A593" s="516" t="s">
        <v>71</v>
      </c>
      <c r="B593" s="478"/>
      <c r="C593" s="478"/>
      <c r="D593" s="478"/>
      <c r="E593" s="478"/>
      <c r="F593" s="478"/>
      <c r="G593" s="478"/>
      <c r="H593" s="478"/>
      <c r="I593" s="478"/>
      <c r="J593" s="478"/>
      <c r="K593" s="478"/>
      <c r="L593" s="478"/>
      <c r="M593" s="478"/>
      <c r="N593" s="478">
        <f t="shared" si="113"/>
        <v>0</v>
      </c>
    </row>
    <row r="594" spans="1:28">
      <c r="A594" s="463" t="s">
        <v>837</v>
      </c>
      <c r="B594" s="494"/>
      <c r="C594" s="494"/>
      <c r="D594" s="494"/>
      <c r="E594" s="494"/>
      <c r="F594" s="494"/>
      <c r="G594" s="494"/>
      <c r="H594" s="494"/>
      <c r="I594" s="494">
        <v>149.02199999999999</v>
      </c>
      <c r="J594" s="494">
        <v>594.69399999999996</v>
      </c>
      <c r="K594" s="176">
        <v>376.476</v>
      </c>
      <c r="L594" s="621">
        <v>86.453000000000003</v>
      </c>
      <c r="M594" s="621"/>
      <c r="N594" s="621">
        <f t="shared" si="113"/>
        <v>1206.645</v>
      </c>
    </row>
    <row r="595" spans="1:28">
      <c r="A595" s="519" t="s">
        <v>83</v>
      </c>
      <c r="B595" s="525"/>
      <c r="C595" s="525"/>
      <c r="D595" s="525"/>
      <c r="E595" s="525"/>
      <c r="F595" s="525"/>
      <c r="G595" s="525"/>
      <c r="H595" s="525"/>
      <c r="I595" s="525"/>
      <c r="J595" s="525"/>
      <c r="K595" s="525"/>
      <c r="L595" s="525"/>
      <c r="M595" s="525"/>
      <c r="N595" s="525">
        <f t="shared" si="113"/>
        <v>0</v>
      </c>
    </row>
    <row r="596" spans="1:28">
      <c r="A596" s="476" t="s">
        <v>863</v>
      </c>
      <c r="B596" s="495"/>
      <c r="C596" s="495"/>
      <c r="D596" s="495"/>
      <c r="E596" s="495"/>
      <c r="F596" s="495"/>
      <c r="G596" s="495"/>
      <c r="H596" s="495"/>
      <c r="I596" s="495">
        <v>47.086999999999996</v>
      </c>
      <c r="J596" s="495">
        <v>201.20600000000002</v>
      </c>
      <c r="K596" s="291">
        <v>108.86799999999999</v>
      </c>
      <c r="L596" s="628">
        <v>14.215999999999999</v>
      </c>
      <c r="M596" s="628"/>
      <c r="N596" s="628">
        <f t="shared" si="113"/>
        <v>371.37700000000001</v>
      </c>
      <c r="P596" s="640" t="e">
        <f>B596/B$594</f>
        <v>#DIV/0!</v>
      </c>
      <c r="Q596" s="640" t="e">
        <f t="shared" ref="Q596:AB598" si="117">C596/C$594</f>
        <v>#DIV/0!</v>
      </c>
      <c r="R596" s="640" t="e">
        <f t="shared" si="117"/>
        <v>#DIV/0!</v>
      </c>
      <c r="S596" s="640" t="e">
        <f t="shared" si="117"/>
        <v>#DIV/0!</v>
      </c>
      <c r="T596" s="640" t="e">
        <f t="shared" si="117"/>
        <v>#DIV/0!</v>
      </c>
      <c r="U596" s="640" t="e">
        <f t="shared" si="117"/>
        <v>#DIV/0!</v>
      </c>
      <c r="V596" s="640" t="e">
        <f t="shared" si="117"/>
        <v>#DIV/0!</v>
      </c>
      <c r="W596" s="640">
        <f t="shared" si="117"/>
        <v>0.31597348042570894</v>
      </c>
      <c r="X596" s="640">
        <f t="shared" si="117"/>
        <v>0.33833534557268113</v>
      </c>
      <c r="Y596" s="640">
        <f t="shared" si="117"/>
        <v>0.28917646808827124</v>
      </c>
      <c r="Z596" s="640">
        <f t="shared" si="117"/>
        <v>0.16443616762865371</v>
      </c>
      <c r="AA596" s="640" t="e">
        <f t="shared" si="117"/>
        <v>#DIV/0!</v>
      </c>
      <c r="AB596" s="640">
        <f t="shared" si="117"/>
        <v>0.30777652084913126</v>
      </c>
    </row>
    <row r="597" spans="1:28">
      <c r="A597" s="476" t="s">
        <v>460</v>
      </c>
      <c r="B597" s="505"/>
      <c r="C597" s="505"/>
      <c r="D597" s="505"/>
      <c r="E597" s="505"/>
      <c r="F597" s="505"/>
      <c r="G597" s="505"/>
      <c r="H597" s="505"/>
      <c r="I597" s="505">
        <v>82.27600000000001</v>
      </c>
      <c r="J597" s="505">
        <v>326.42399999999998</v>
      </c>
      <c r="K597" s="291">
        <v>233.18499999999997</v>
      </c>
      <c r="L597" s="628">
        <v>56.031999999999996</v>
      </c>
      <c r="M597" s="628"/>
      <c r="N597" s="628">
        <f t="shared" si="113"/>
        <v>697.91700000000003</v>
      </c>
      <c r="P597" s="640" t="e">
        <f t="shared" ref="P597:P598" si="118">B597/B$594</f>
        <v>#DIV/0!</v>
      </c>
      <c r="Q597" s="640" t="e">
        <f t="shared" si="117"/>
        <v>#DIV/0!</v>
      </c>
      <c r="R597" s="640" t="e">
        <f t="shared" si="117"/>
        <v>#DIV/0!</v>
      </c>
      <c r="S597" s="640" t="e">
        <f t="shared" si="117"/>
        <v>#DIV/0!</v>
      </c>
      <c r="T597" s="640" t="e">
        <f t="shared" si="117"/>
        <v>#DIV/0!</v>
      </c>
      <c r="U597" s="640" t="e">
        <f t="shared" si="117"/>
        <v>#DIV/0!</v>
      </c>
      <c r="V597" s="640" t="e">
        <f t="shared" si="117"/>
        <v>#DIV/0!</v>
      </c>
      <c r="W597" s="640">
        <f t="shared" si="117"/>
        <v>0.55210640039725689</v>
      </c>
      <c r="X597" s="640">
        <f t="shared" si="117"/>
        <v>0.54889405307603578</v>
      </c>
      <c r="Y597" s="640">
        <f t="shared" si="117"/>
        <v>0.61938875253668224</v>
      </c>
      <c r="Z597" s="640">
        <f t="shared" si="117"/>
        <v>0.64812094432813194</v>
      </c>
      <c r="AA597" s="640" t="e">
        <f t="shared" si="117"/>
        <v>#DIV/0!</v>
      </c>
      <c r="AB597" s="640">
        <f t="shared" si="117"/>
        <v>0.57839463968275673</v>
      </c>
    </row>
    <row r="598" spans="1:28">
      <c r="A598" s="515" t="s">
        <v>80</v>
      </c>
      <c r="B598" s="505"/>
      <c r="C598" s="505"/>
      <c r="D598" s="505"/>
      <c r="E598" s="505"/>
      <c r="F598" s="505"/>
      <c r="G598" s="505"/>
      <c r="H598" s="505"/>
      <c r="I598" s="505">
        <v>19.658999999999988</v>
      </c>
      <c r="J598" s="505">
        <v>67.063999999999993</v>
      </c>
      <c r="K598" s="291">
        <v>34.423000000000016</v>
      </c>
      <c r="L598" s="628">
        <v>16.205000000000013</v>
      </c>
      <c r="M598" s="628"/>
      <c r="N598" s="628">
        <f t="shared" si="113"/>
        <v>137.351</v>
      </c>
      <c r="P598" s="640" t="e">
        <f t="shared" si="118"/>
        <v>#DIV/0!</v>
      </c>
      <c r="Q598" s="640" t="e">
        <f t="shared" si="117"/>
        <v>#DIV/0!</v>
      </c>
      <c r="R598" s="640" t="e">
        <f t="shared" si="117"/>
        <v>#DIV/0!</v>
      </c>
      <c r="S598" s="640" t="e">
        <f t="shared" si="117"/>
        <v>#DIV/0!</v>
      </c>
      <c r="T598" s="640" t="e">
        <f t="shared" si="117"/>
        <v>#DIV/0!</v>
      </c>
      <c r="U598" s="640" t="e">
        <f t="shared" si="117"/>
        <v>#DIV/0!</v>
      </c>
      <c r="V598" s="640" t="e">
        <f t="shared" si="117"/>
        <v>#DIV/0!</v>
      </c>
      <c r="W598" s="640">
        <f t="shared" si="117"/>
        <v>0.1319201191770342</v>
      </c>
      <c r="X598" s="640">
        <f t="shared" si="117"/>
        <v>0.11277060135128318</v>
      </c>
      <c r="Y598" s="640">
        <f t="shared" si="117"/>
        <v>9.1434779375046529E-2</v>
      </c>
      <c r="Z598" s="640">
        <f t="shared" si="117"/>
        <v>0.18744288804321438</v>
      </c>
      <c r="AA598" s="640" t="e">
        <f t="shared" si="117"/>
        <v>#DIV/0!</v>
      </c>
      <c r="AB598" s="640">
        <f t="shared" si="117"/>
        <v>0.11382883946811199</v>
      </c>
    </row>
    <row r="599" spans="1:28">
      <c r="A599" s="521" t="s">
        <v>69</v>
      </c>
      <c r="B599" s="496"/>
      <c r="C599" s="496"/>
      <c r="D599" s="496"/>
      <c r="E599" s="496"/>
      <c r="F599" s="496"/>
      <c r="G599" s="496"/>
      <c r="H599" s="496"/>
      <c r="I599" s="496">
        <v>149.02199999999999</v>
      </c>
      <c r="J599" s="496">
        <v>594.69399999999996</v>
      </c>
      <c r="K599" s="185">
        <v>376.476</v>
      </c>
      <c r="L599" s="623">
        <v>72.237000000000009</v>
      </c>
      <c r="M599" s="623"/>
      <c r="N599" s="623">
        <f t="shared" si="113"/>
        <v>1192.4290000000001</v>
      </c>
    </row>
    <row r="600" spans="1:28" hidden="1" outlineLevel="1">
      <c r="A600" s="315" t="s">
        <v>479</v>
      </c>
      <c r="B600" s="61"/>
      <c r="C600" s="61"/>
      <c r="D600" s="61"/>
      <c r="E600" s="304"/>
      <c r="F600" s="304"/>
      <c r="G600" s="304"/>
      <c r="H600" s="304"/>
      <c r="I600" s="304"/>
      <c r="J600" s="304"/>
      <c r="K600" s="304"/>
      <c r="L600" s="304"/>
      <c r="M600" s="304"/>
      <c r="N600" s="304">
        <f t="shared" si="113"/>
        <v>0</v>
      </c>
    </row>
    <row r="601" spans="1:28" hidden="1" outlineLevel="1">
      <c r="A601" s="313" t="s">
        <v>71</v>
      </c>
      <c r="B601" s="313"/>
      <c r="C601" s="313"/>
      <c r="D601" s="313"/>
      <c r="E601" s="531"/>
      <c r="F601" s="313"/>
      <c r="G601" s="313"/>
      <c r="H601" s="313"/>
      <c r="I601" s="313"/>
      <c r="J601" s="531"/>
      <c r="K601" s="531"/>
      <c r="L601" s="531"/>
      <c r="M601" s="531"/>
      <c r="N601" s="531"/>
    </row>
    <row r="602" spans="1:28" ht="15.75" hidden="1" outlineLevel="1" thickBot="1">
      <c r="A602" s="317" t="s">
        <v>88</v>
      </c>
      <c r="B602" s="318"/>
      <c r="C602" s="318"/>
      <c r="D602" s="318"/>
      <c r="E602" s="365">
        <v>14.52</v>
      </c>
      <c r="F602" s="365"/>
      <c r="G602" s="365"/>
      <c r="H602" s="365"/>
      <c r="I602" s="365"/>
      <c r="J602" s="365"/>
      <c r="K602" s="365"/>
      <c r="L602" s="365"/>
      <c r="M602" s="365"/>
      <c r="N602" s="365">
        <f t="shared" ref="N602:N631" si="119">SUM(B602:M602)</f>
        <v>14.52</v>
      </c>
    </row>
    <row r="603" spans="1:28" ht="15.75" hidden="1" outlineLevel="1" thickBot="1">
      <c r="A603" s="319" t="s">
        <v>83</v>
      </c>
      <c r="B603" s="316"/>
      <c r="C603" s="316"/>
      <c r="D603" s="316"/>
      <c r="E603" s="366"/>
      <c r="F603" s="366"/>
      <c r="G603" s="366"/>
      <c r="H603" s="366"/>
      <c r="I603" s="366"/>
      <c r="J603" s="366"/>
      <c r="K603" s="366"/>
      <c r="L603" s="366"/>
      <c r="M603" s="366"/>
      <c r="N603" s="366">
        <f t="shared" si="119"/>
        <v>0</v>
      </c>
    </row>
    <row r="604" spans="1:28" hidden="1" outlineLevel="1">
      <c r="A604" s="273" t="s">
        <v>259</v>
      </c>
      <c r="B604" s="318"/>
      <c r="C604" s="318"/>
      <c r="D604" s="318"/>
      <c r="E604" s="365">
        <v>10.7</v>
      </c>
      <c r="F604" s="365"/>
      <c r="G604" s="365"/>
      <c r="H604" s="365"/>
      <c r="I604" s="365"/>
      <c r="J604" s="365"/>
      <c r="K604" s="365"/>
      <c r="L604" s="365"/>
      <c r="M604" s="365"/>
      <c r="N604" s="365">
        <f t="shared" si="119"/>
        <v>10.7</v>
      </c>
    </row>
    <row r="605" spans="1:28" hidden="1" outlineLevel="1">
      <c r="A605" s="273" t="s">
        <v>141</v>
      </c>
      <c r="B605" s="318"/>
      <c r="C605" s="318"/>
      <c r="D605" s="318"/>
      <c r="E605" s="365"/>
      <c r="F605" s="365"/>
      <c r="G605" s="365"/>
      <c r="H605" s="365"/>
      <c r="I605" s="365"/>
      <c r="J605" s="365"/>
      <c r="K605" s="365"/>
      <c r="L605" s="365"/>
      <c r="M605" s="365"/>
      <c r="N605" s="365">
        <f t="shared" si="119"/>
        <v>0</v>
      </c>
    </row>
    <row r="606" spans="1:28" hidden="1" outlineLevel="1">
      <c r="A606" s="273" t="s">
        <v>480</v>
      </c>
      <c r="B606" s="272"/>
      <c r="C606" s="272"/>
      <c r="D606" s="272"/>
      <c r="E606" s="291">
        <v>4</v>
      </c>
      <c r="F606" s="291"/>
      <c r="G606" s="291"/>
      <c r="H606" s="291"/>
      <c r="I606" s="291"/>
      <c r="J606" s="291"/>
      <c r="K606" s="291"/>
      <c r="L606" s="291"/>
      <c r="M606" s="291"/>
      <c r="N606" s="291">
        <f t="shared" si="119"/>
        <v>4</v>
      </c>
    </row>
    <row r="607" spans="1:28" hidden="1" outlineLevel="1">
      <c r="A607" s="263" t="s">
        <v>69</v>
      </c>
      <c r="B607" s="184"/>
      <c r="C607" s="184"/>
      <c r="D607" s="184"/>
      <c r="E607" s="185">
        <v>14.52</v>
      </c>
      <c r="F607" s="185"/>
      <c r="G607" s="185"/>
      <c r="H607" s="185"/>
      <c r="I607" s="185"/>
      <c r="J607" s="185"/>
      <c r="K607" s="185"/>
      <c r="L607" s="185"/>
      <c r="M607" s="185"/>
      <c r="N607" s="185">
        <f t="shared" si="119"/>
        <v>14.52</v>
      </c>
    </row>
    <row r="608" spans="1:28" hidden="1" outlineLevel="1">
      <c r="A608" s="191" t="s">
        <v>481</v>
      </c>
      <c r="B608" s="260"/>
      <c r="C608" s="260"/>
      <c r="D608" s="260"/>
      <c r="E608" s="274"/>
      <c r="F608" s="274"/>
      <c r="G608" s="274"/>
      <c r="H608" s="274"/>
      <c r="I608" s="274"/>
      <c r="J608" s="274"/>
      <c r="K608" s="274"/>
      <c r="L608" s="274"/>
      <c r="M608" s="274"/>
      <c r="N608" s="274">
        <f t="shared" si="119"/>
        <v>0</v>
      </c>
    </row>
    <row r="609" spans="1:14" hidden="1" outlineLevel="1">
      <c r="A609" s="188" t="s">
        <v>71</v>
      </c>
      <c r="B609" s="260"/>
      <c r="C609" s="260"/>
      <c r="D609" s="260"/>
      <c r="E609" s="274"/>
      <c r="F609" s="274"/>
      <c r="G609" s="274"/>
      <c r="H609" s="274"/>
      <c r="I609" s="274"/>
      <c r="J609" s="274"/>
      <c r="K609" s="274"/>
      <c r="L609" s="274"/>
      <c r="M609" s="274"/>
      <c r="N609" s="274">
        <f t="shared" si="119"/>
        <v>0</v>
      </c>
    </row>
    <row r="610" spans="1:14" hidden="1" outlineLevel="1">
      <c r="A610" s="320" t="s">
        <v>482</v>
      </c>
      <c r="B610" s="175"/>
      <c r="C610" s="175"/>
      <c r="D610" s="175"/>
      <c r="E610" s="176">
        <v>236.35599999999999</v>
      </c>
      <c r="F610" s="176">
        <v>222.56100000000001</v>
      </c>
      <c r="G610" s="176"/>
      <c r="H610" s="176"/>
      <c r="I610" s="176"/>
      <c r="J610" s="176"/>
      <c r="K610" s="176"/>
      <c r="L610" s="176"/>
      <c r="M610" s="176"/>
      <c r="N610" s="176">
        <f t="shared" si="119"/>
        <v>458.91700000000003</v>
      </c>
    </row>
    <row r="611" spans="1:14" hidden="1" outlineLevel="1">
      <c r="A611" s="177" t="s">
        <v>83</v>
      </c>
      <c r="B611" s="178"/>
      <c r="C611" s="178"/>
      <c r="D611" s="178"/>
      <c r="E611" s="179"/>
      <c r="F611" s="179"/>
      <c r="G611" s="179"/>
      <c r="H611" s="179"/>
      <c r="I611" s="179"/>
      <c r="J611" s="179"/>
      <c r="K611" s="179"/>
      <c r="L611" s="179"/>
      <c r="M611" s="179"/>
      <c r="N611" s="179">
        <f t="shared" si="119"/>
        <v>0</v>
      </c>
    </row>
    <row r="612" spans="1:14" hidden="1" outlineLevel="1">
      <c r="A612" s="120" t="s">
        <v>86</v>
      </c>
      <c r="B612" s="272"/>
      <c r="C612" s="272"/>
      <c r="D612" s="272"/>
      <c r="E612" s="291">
        <v>223.37</v>
      </c>
      <c r="F612" s="291">
        <v>211.745</v>
      </c>
      <c r="G612" s="291"/>
      <c r="H612" s="291"/>
      <c r="I612" s="291"/>
      <c r="J612" s="291"/>
      <c r="K612" s="291"/>
      <c r="L612" s="291"/>
      <c r="M612" s="291"/>
      <c r="N612" s="291">
        <f t="shared" si="119"/>
        <v>435.11500000000001</v>
      </c>
    </row>
    <row r="613" spans="1:14" hidden="1" outlineLevel="1">
      <c r="A613" s="273" t="s">
        <v>483</v>
      </c>
      <c r="B613" s="272"/>
      <c r="C613" s="272"/>
      <c r="D613" s="272"/>
      <c r="E613" s="291">
        <v>12.749643999999989</v>
      </c>
      <c r="F613" s="291">
        <v>9.4065900000000084</v>
      </c>
      <c r="G613" s="291"/>
      <c r="H613" s="291"/>
      <c r="I613" s="291"/>
      <c r="J613" s="291"/>
      <c r="K613" s="291"/>
      <c r="L613" s="291"/>
      <c r="M613" s="291"/>
      <c r="N613" s="291">
        <f t="shared" si="119"/>
        <v>22.156233999999998</v>
      </c>
    </row>
    <row r="614" spans="1:14" hidden="1" outlineLevel="1">
      <c r="A614" s="263" t="s">
        <v>69</v>
      </c>
      <c r="B614" s="184"/>
      <c r="C614" s="184"/>
      <c r="D614" s="184"/>
      <c r="E614" s="185">
        <v>236.11964399999999</v>
      </c>
      <c r="F614" s="185">
        <v>221.15159</v>
      </c>
      <c r="G614" s="185"/>
      <c r="H614" s="185"/>
      <c r="I614" s="185"/>
      <c r="J614" s="185"/>
      <c r="K614" s="185"/>
      <c r="L614" s="185"/>
      <c r="M614" s="185"/>
      <c r="N614" s="185">
        <f t="shared" si="119"/>
        <v>457.27123399999999</v>
      </c>
    </row>
    <row r="615" spans="1:14" hidden="1" outlineLevel="1" collapsed="1">
      <c r="A615" s="116" t="s">
        <v>182</v>
      </c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>
        <f t="shared" si="119"/>
        <v>0</v>
      </c>
    </row>
    <row r="616" spans="1:14" hidden="1" outlineLevel="1">
      <c r="A616" s="64" t="s">
        <v>71</v>
      </c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>
        <f t="shared" si="119"/>
        <v>0</v>
      </c>
    </row>
    <row r="617" spans="1:14" hidden="1" outlineLevel="1">
      <c r="A617" s="47" t="s">
        <v>182</v>
      </c>
      <c r="B617" s="50"/>
      <c r="C617" s="81">
        <v>74.099999999999994</v>
      </c>
      <c r="D617" s="176">
        <v>12.754999999999999</v>
      </c>
      <c r="E617" s="176"/>
      <c r="F617" s="176"/>
      <c r="G617" s="176"/>
      <c r="H617" s="176"/>
      <c r="I617" s="176"/>
      <c r="J617" s="176"/>
      <c r="K617" s="176"/>
      <c r="L617" s="176"/>
      <c r="M617" s="176"/>
      <c r="N617" s="176">
        <f t="shared" si="119"/>
        <v>86.85499999999999</v>
      </c>
    </row>
    <row r="618" spans="1:14" hidden="1" outlineLevel="1">
      <c r="A618" s="51" t="s">
        <v>83</v>
      </c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>
        <f t="shared" si="119"/>
        <v>0</v>
      </c>
    </row>
    <row r="619" spans="1:14" hidden="1" outlineLevel="1">
      <c r="A619" s="55" t="s">
        <v>85</v>
      </c>
      <c r="B619" s="118"/>
      <c r="C619" s="118"/>
      <c r="D619" s="291">
        <v>7.96</v>
      </c>
      <c r="E619" s="307"/>
      <c r="F619" s="307"/>
      <c r="G619" s="307"/>
      <c r="H619" s="307"/>
      <c r="I619" s="307"/>
      <c r="J619" s="307"/>
      <c r="K619" s="307"/>
      <c r="L619" s="307"/>
      <c r="M619" s="307"/>
      <c r="N619" s="307">
        <f t="shared" si="119"/>
        <v>7.96</v>
      </c>
    </row>
    <row r="620" spans="1:14" hidden="1" outlineLevel="1">
      <c r="A620" s="55" t="s">
        <v>183</v>
      </c>
      <c r="B620" s="118"/>
      <c r="C620" s="119">
        <v>55.709999999999994</v>
      </c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>
        <f t="shared" si="119"/>
        <v>55.709999999999994</v>
      </c>
    </row>
    <row r="621" spans="1:14" hidden="1" outlineLevel="1">
      <c r="A621" s="120" t="s">
        <v>184</v>
      </c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>
        <f t="shared" si="119"/>
        <v>0</v>
      </c>
    </row>
    <row r="622" spans="1:14" hidden="1" outlineLevel="1">
      <c r="A622" s="120" t="s">
        <v>89</v>
      </c>
      <c r="B622" s="118"/>
      <c r="C622" s="118"/>
      <c r="D622" s="291">
        <v>4.8</v>
      </c>
      <c r="E622" s="307"/>
      <c r="F622" s="307"/>
      <c r="G622" s="307"/>
      <c r="H622" s="307"/>
      <c r="I622" s="307"/>
      <c r="J622" s="307"/>
      <c r="K622" s="307"/>
      <c r="L622" s="307"/>
      <c r="M622" s="307"/>
      <c r="N622" s="307">
        <f t="shared" si="119"/>
        <v>4.8</v>
      </c>
    </row>
    <row r="623" spans="1:14" hidden="1" outlineLevel="1">
      <c r="A623" s="58" t="s">
        <v>69</v>
      </c>
      <c r="B623" s="61"/>
      <c r="C623" s="88">
        <v>55.709999999999994</v>
      </c>
      <c r="D623" s="88">
        <v>12.76</v>
      </c>
      <c r="E623" s="88"/>
      <c r="F623" s="88"/>
      <c r="G623" s="88"/>
      <c r="H623" s="88"/>
      <c r="I623" s="88"/>
      <c r="J623" s="88"/>
      <c r="K623" s="88"/>
      <c r="L623" s="88"/>
      <c r="M623" s="88"/>
      <c r="N623" s="88">
        <f t="shared" si="119"/>
        <v>68.47</v>
      </c>
    </row>
    <row r="624" spans="1:14" hidden="1" outlineLevel="1">
      <c r="A624" s="191" t="s">
        <v>468</v>
      </c>
      <c r="B624" s="260"/>
      <c r="C624" s="260"/>
      <c r="D624" s="260"/>
      <c r="E624" s="274"/>
      <c r="F624" s="274"/>
      <c r="G624" s="274"/>
      <c r="H624" s="274"/>
      <c r="I624" s="274"/>
      <c r="J624" s="274"/>
      <c r="K624" s="274"/>
      <c r="L624" s="274"/>
      <c r="M624" s="274"/>
      <c r="N624" s="274">
        <f t="shared" si="119"/>
        <v>0</v>
      </c>
    </row>
    <row r="625" spans="1:14" hidden="1" outlineLevel="1">
      <c r="A625" s="188" t="s">
        <v>71</v>
      </c>
      <c r="B625" s="260"/>
      <c r="C625" s="260"/>
      <c r="D625" s="260"/>
      <c r="E625" s="274"/>
      <c r="F625" s="274"/>
      <c r="G625" s="274"/>
      <c r="H625" s="274"/>
      <c r="I625" s="274"/>
      <c r="J625" s="274"/>
      <c r="K625" s="274"/>
      <c r="L625" s="274"/>
      <c r="M625" s="274"/>
      <c r="N625" s="274">
        <f t="shared" si="119"/>
        <v>0</v>
      </c>
    </row>
    <row r="626" spans="1:14" hidden="1" outlineLevel="1">
      <c r="A626" s="133" t="s">
        <v>456</v>
      </c>
      <c r="B626" s="175"/>
      <c r="C626" s="175"/>
      <c r="D626" s="176">
        <v>102.794</v>
      </c>
      <c r="E626" s="176"/>
      <c r="F626" s="176"/>
      <c r="G626" s="176"/>
      <c r="H626" s="176"/>
      <c r="I626" s="176"/>
      <c r="J626" s="176"/>
      <c r="K626" s="176"/>
      <c r="L626" s="176"/>
      <c r="M626" s="176"/>
      <c r="N626" s="176">
        <f t="shared" si="119"/>
        <v>102.794</v>
      </c>
    </row>
    <row r="627" spans="1:14" hidden="1" outlineLevel="1">
      <c r="A627" s="177" t="s">
        <v>83</v>
      </c>
      <c r="B627" s="178"/>
      <c r="C627" s="178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  <c r="N627" s="179">
        <f t="shared" si="119"/>
        <v>0</v>
      </c>
    </row>
    <row r="628" spans="1:14" hidden="1" outlineLevel="1">
      <c r="A628" s="120" t="s">
        <v>160</v>
      </c>
      <c r="B628" s="272"/>
      <c r="C628" s="272"/>
      <c r="D628" s="291">
        <v>4.51</v>
      </c>
      <c r="E628" s="291"/>
      <c r="F628" s="291"/>
      <c r="G628" s="291"/>
      <c r="H628" s="291"/>
      <c r="I628" s="291"/>
      <c r="J628" s="291"/>
      <c r="K628" s="291"/>
      <c r="L628" s="291"/>
      <c r="M628" s="291"/>
      <c r="N628" s="291">
        <f t="shared" si="119"/>
        <v>4.51</v>
      </c>
    </row>
    <row r="629" spans="1:14" hidden="1" outlineLevel="1">
      <c r="A629" s="273" t="s">
        <v>458</v>
      </c>
      <c r="B629" s="272"/>
      <c r="C629" s="272"/>
      <c r="D629" s="291">
        <v>92.650999999999996</v>
      </c>
      <c r="E629" s="291"/>
      <c r="F629" s="291"/>
      <c r="G629" s="291"/>
      <c r="H629" s="291"/>
      <c r="I629" s="291"/>
      <c r="J629" s="291"/>
      <c r="K629" s="291"/>
      <c r="L629" s="291"/>
      <c r="M629" s="291"/>
      <c r="N629" s="291">
        <f t="shared" si="119"/>
        <v>92.650999999999996</v>
      </c>
    </row>
    <row r="630" spans="1:14" hidden="1" outlineLevel="1">
      <c r="A630" s="273" t="s">
        <v>211</v>
      </c>
      <c r="B630" s="272"/>
      <c r="C630" s="272"/>
      <c r="D630" s="291">
        <v>5.5302060000000086</v>
      </c>
      <c r="E630" s="291"/>
      <c r="F630" s="291"/>
      <c r="G630" s="291"/>
      <c r="H630" s="291"/>
      <c r="I630" s="291"/>
      <c r="J630" s="291"/>
      <c r="K630" s="291"/>
      <c r="L630" s="291"/>
      <c r="M630" s="291"/>
      <c r="N630" s="291">
        <f t="shared" si="119"/>
        <v>5.5302060000000086</v>
      </c>
    </row>
    <row r="631" spans="1:14" hidden="1" outlineLevel="1">
      <c r="A631" s="263" t="s">
        <v>69</v>
      </c>
      <c r="B631" s="184"/>
      <c r="C631" s="184"/>
      <c r="D631" s="185">
        <v>102.69120600000001</v>
      </c>
      <c r="E631" s="185"/>
      <c r="F631" s="185"/>
      <c r="G631" s="185"/>
      <c r="H631" s="185"/>
      <c r="I631" s="185"/>
      <c r="J631" s="185"/>
      <c r="K631" s="185"/>
      <c r="L631" s="185"/>
      <c r="M631" s="185"/>
      <c r="N631" s="185">
        <f t="shared" si="119"/>
        <v>102.69120600000001</v>
      </c>
    </row>
    <row r="632" spans="1:14" hidden="1" outlineLevel="1">
      <c r="A632" s="134" t="s">
        <v>381</v>
      </c>
      <c r="B632" s="38"/>
      <c r="C632" s="38"/>
      <c r="D632" s="38"/>
      <c r="F632" s="21"/>
      <c r="G632" s="21"/>
      <c r="H632" s="21"/>
      <c r="I632" s="21"/>
    </row>
    <row r="633" spans="1:14" hidden="1" outlineLevel="1">
      <c r="A633" s="125" t="s">
        <v>71</v>
      </c>
      <c r="B633" s="38"/>
      <c r="C633" s="38"/>
      <c r="D633" s="38"/>
      <c r="F633" s="21"/>
      <c r="G633" s="21"/>
      <c r="H633" s="21"/>
      <c r="I633" s="21"/>
    </row>
    <row r="634" spans="1:14" hidden="1" outlineLevel="1">
      <c r="A634" s="126" t="s">
        <v>382</v>
      </c>
      <c r="B634" s="126"/>
      <c r="C634" s="135">
        <v>331.87</v>
      </c>
      <c r="D634" s="175"/>
      <c r="E634" s="302"/>
      <c r="F634" s="302"/>
      <c r="G634" s="302"/>
      <c r="H634" s="302"/>
      <c r="I634" s="494">
        <v>145.316</v>
      </c>
      <c r="J634" s="494"/>
      <c r="K634" s="494"/>
      <c r="L634" s="494"/>
      <c r="M634" s="621"/>
      <c r="N634" s="621">
        <f t="shared" ref="N634:N651" si="120">SUM(B634:M634)</f>
        <v>477.18600000000004</v>
      </c>
    </row>
    <row r="635" spans="1:14" hidden="1" outlineLevel="1">
      <c r="A635" s="127" t="s">
        <v>83</v>
      </c>
      <c r="B635" s="127"/>
      <c r="C635" s="127"/>
      <c r="D635" s="127"/>
      <c r="E635" s="367"/>
      <c r="F635" s="367"/>
      <c r="G635" s="367"/>
      <c r="H635" s="367"/>
      <c r="I635" s="367"/>
      <c r="J635" s="367"/>
      <c r="K635" s="367"/>
      <c r="L635" s="367"/>
      <c r="M635" s="367"/>
      <c r="N635" s="367">
        <f t="shared" si="120"/>
        <v>0</v>
      </c>
    </row>
    <row r="636" spans="1:14" hidden="1" outlineLevel="1">
      <c r="A636" s="137" t="s">
        <v>395</v>
      </c>
      <c r="B636" s="137"/>
      <c r="C636" s="137">
        <v>55.71</v>
      </c>
      <c r="D636" s="272"/>
      <c r="E636" s="307"/>
      <c r="F636" s="307"/>
      <c r="G636" s="307"/>
      <c r="H636" s="307"/>
      <c r="I636" s="307"/>
      <c r="J636" s="307"/>
      <c r="K636" s="307"/>
      <c r="L636" s="307"/>
      <c r="M636" s="307"/>
      <c r="N636" s="307">
        <f t="shared" si="120"/>
        <v>55.71</v>
      </c>
    </row>
    <row r="637" spans="1:14" hidden="1" outlineLevel="1">
      <c r="A637" s="137" t="s">
        <v>85</v>
      </c>
      <c r="B637" s="123"/>
      <c r="C637" s="119">
        <v>41.68</v>
      </c>
      <c r="D637" s="119"/>
      <c r="E637" s="119"/>
      <c r="F637" s="119"/>
      <c r="G637" s="119"/>
      <c r="H637" s="119"/>
      <c r="I637" s="505">
        <v>5.282</v>
      </c>
      <c r="J637" s="505"/>
      <c r="K637" s="505"/>
      <c r="L637" s="505"/>
      <c r="M637" s="628"/>
      <c r="N637" s="628">
        <f t="shared" si="120"/>
        <v>46.962000000000003</v>
      </c>
    </row>
    <row r="638" spans="1:14" hidden="1" outlineLevel="1">
      <c r="A638" s="123" t="s">
        <v>383</v>
      </c>
      <c r="B638" s="138"/>
      <c r="C638" s="119">
        <v>260.18999999999994</v>
      </c>
      <c r="D638" s="119"/>
      <c r="E638" s="119"/>
      <c r="F638" s="119"/>
      <c r="G638" s="119"/>
      <c r="H638" s="119"/>
      <c r="I638" s="505">
        <v>130.38499999999999</v>
      </c>
      <c r="J638" s="505"/>
      <c r="K638" s="505"/>
      <c r="L638" s="505"/>
      <c r="M638" s="628"/>
      <c r="N638" s="628">
        <f t="shared" si="120"/>
        <v>390.57499999999993</v>
      </c>
    </row>
    <row r="639" spans="1:14" hidden="1" outlineLevel="1">
      <c r="A639" s="139" t="s">
        <v>80</v>
      </c>
      <c r="B639" s="140"/>
      <c r="C639" s="119">
        <v>29.601756000000037</v>
      </c>
      <c r="D639" s="119"/>
      <c r="E639" s="119"/>
      <c r="F639" s="119"/>
      <c r="G639" s="119"/>
      <c r="H639" s="119"/>
      <c r="I639" s="505">
        <v>9.6490000000000151</v>
      </c>
      <c r="J639" s="505"/>
      <c r="K639" s="505"/>
      <c r="L639" s="505"/>
      <c r="M639" s="628"/>
      <c r="N639" s="628">
        <f t="shared" si="120"/>
        <v>39.250756000000052</v>
      </c>
    </row>
    <row r="640" spans="1:14" hidden="1" outlineLevel="1">
      <c r="A640" s="128" t="s">
        <v>69</v>
      </c>
      <c r="B640" s="141"/>
      <c r="C640" s="88">
        <v>331.47175599999997</v>
      </c>
      <c r="D640" s="88"/>
      <c r="E640" s="88"/>
      <c r="F640" s="88"/>
      <c r="G640" s="88"/>
      <c r="H640" s="88"/>
      <c r="I640" s="496">
        <v>145.31600000000003</v>
      </c>
      <c r="J640" s="496"/>
      <c r="K640" s="496"/>
      <c r="L640" s="496"/>
      <c r="M640" s="496"/>
      <c r="N640" s="496">
        <f t="shared" si="120"/>
        <v>476.787756</v>
      </c>
    </row>
    <row r="641" spans="1:28" collapsed="1">
      <c r="A641" s="116" t="s">
        <v>188</v>
      </c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>
        <f t="shared" si="120"/>
        <v>0</v>
      </c>
    </row>
    <row r="642" spans="1:28">
      <c r="A642" s="64" t="s">
        <v>71</v>
      </c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>
        <f t="shared" si="120"/>
        <v>0</v>
      </c>
    </row>
    <row r="643" spans="1:28">
      <c r="A643" s="47" t="s">
        <v>189</v>
      </c>
      <c r="B643" s="81">
        <v>61.032000000000004</v>
      </c>
      <c r="C643" s="81">
        <v>634.78109999999992</v>
      </c>
      <c r="D643" s="176">
        <v>402.72899999999998</v>
      </c>
      <c r="E643" s="176">
        <v>573.47199999999998</v>
      </c>
      <c r="F643" s="176">
        <v>364.26900000000006</v>
      </c>
      <c r="G643" s="176">
        <v>502.76300000000009</v>
      </c>
      <c r="H643" s="494">
        <v>785.10600000000011</v>
      </c>
      <c r="I643" s="494">
        <v>238.46</v>
      </c>
      <c r="J643" s="494">
        <v>640.80000000000007</v>
      </c>
      <c r="K643" s="176">
        <v>639.07100000000003</v>
      </c>
      <c r="L643" s="176">
        <v>353.43000000000006</v>
      </c>
      <c r="M643" s="621">
        <v>612.77499999999998</v>
      </c>
      <c r="N643" s="621">
        <f t="shared" si="120"/>
        <v>5808.6881000000003</v>
      </c>
    </row>
    <row r="644" spans="1:28">
      <c r="A644" s="51" t="s">
        <v>83</v>
      </c>
      <c r="B644" s="90"/>
      <c r="C644" s="90"/>
      <c r="D644" s="255"/>
      <c r="E644" s="255">
        <v>0</v>
      </c>
      <c r="F644" s="179"/>
      <c r="G644" s="179"/>
      <c r="H644" s="499"/>
      <c r="I644" s="499"/>
      <c r="J644" s="499"/>
      <c r="K644" s="499"/>
      <c r="L644" s="499"/>
      <c r="M644" s="499"/>
      <c r="N644" s="499">
        <f t="shared" si="120"/>
        <v>0</v>
      </c>
    </row>
    <row r="645" spans="1:28">
      <c r="A645" s="110" t="s">
        <v>84</v>
      </c>
      <c r="B645" s="119">
        <v>6.21</v>
      </c>
      <c r="C645" s="119">
        <v>44.207000000000008</v>
      </c>
      <c r="D645" s="291">
        <v>20.196000000000002</v>
      </c>
      <c r="E645" s="291">
        <v>23.003999999999998</v>
      </c>
      <c r="F645" s="291">
        <v>35.058</v>
      </c>
      <c r="G645" s="291">
        <v>23.347000000000001</v>
      </c>
      <c r="H645" s="505">
        <v>74.409300000000002</v>
      </c>
      <c r="I645" s="505">
        <v>21.7</v>
      </c>
      <c r="J645" s="505">
        <v>50.761999999999993</v>
      </c>
      <c r="K645" s="291">
        <v>55.686</v>
      </c>
      <c r="L645" s="291">
        <v>22.884</v>
      </c>
      <c r="M645" s="628">
        <v>47.197000000000003</v>
      </c>
      <c r="N645" s="628">
        <f t="shared" si="120"/>
        <v>424.66030000000001</v>
      </c>
      <c r="P645" s="640">
        <f>B645/B$643</f>
        <v>0.10174990169091623</v>
      </c>
      <c r="Q645" s="640">
        <f t="shared" ref="Q645:AB650" si="121">C645/C$643</f>
        <v>6.9641329900969037E-2</v>
      </c>
      <c r="R645" s="640">
        <f t="shared" si="121"/>
        <v>5.0147866182966717E-2</v>
      </c>
      <c r="S645" s="640">
        <f t="shared" si="121"/>
        <v>4.0113553931142236E-2</v>
      </c>
      <c r="T645" s="640">
        <f t="shared" si="121"/>
        <v>9.6242062871119957E-2</v>
      </c>
      <c r="U645" s="640">
        <f t="shared" si="121"/>
        <v>4.6437386999441083E-2</v>
      </c>
      <c r="V645" s="640">
        <f t="shared" si="121"/>
        <v>9.4776119402985068E-2</v>
      </c>
      <c r="W645" s="640">
        <f t="shared" si="121"/>
        <v>9.1000587100561928E-2</v>
      </c>
      <c r="X645" s="640">
        <f t="shared" si="121"/>
        <v>7.9216604244694108E-2</v>
      </c>
      <c r="Y645" s="640">
        <f t="shared" si="121"/>
        <v>8.7135858144087266E-2</v>
      </c>
      <c r="Z645" s="640">
        <f t="shared" si="121"/>
        <v>6.4748323571852978E-2</v>
      </c>
      <c r="AA645" s="640">
        <f t="shared" si="121"/>
        <v>7.7021745338827469E-2</v>
      </c>
      <c r="AB645" s="640">
        <f t="shared" si="121"/>
        <v>7.3107781428305638E-2</v>
      </c>
    </row>
    <row r="646" spans="1:28">
      <c r="A646" s="612" t="s">
        <v>89</v>
      </c>
      <c r="B646" s="119"/>
      <c r="C646" s="119"/>
      <c r="D646" s="291"/>
      <c r="E646" s="291"/>
      <c r="F646" s="291"/>
      <c r="G646" s="291"/>
      <c r="H646" s="505"/>
      <c r="I646" s="505"/>
      <c r="J646" s="505"/>
      <c r="K646" s="291"/>
      <c r="L646" s="291"/>
      <c r="M646" s="628">
        <v>36.654000000000003</v>
      </c>
      <c r="N646" s="628">
        <f t="shared" si="120"/>
        <v>36.654000000000003</v>
      </c>
      <c r="P646" s="640">
        <f t="shared" ref="P646:P650" si="122">B646/B$643</f>
        <v>0</v>
      </c>
      <c r="Q646" s="640">
        <f t="shared" si="121"/>
        <v>0</v>
      </c>
      <c r="R646" s="640">
        <f t="shared" si="121"/>
        <v>0</v>
      </c>
      <c r="S646" s="640">
        <f t="shared" si="121"/>
        <v>0</v>
      </c>
      <c r="T646" s="640">
        <f t="shared" si="121"/>
        <v>0</v>
      </c>
      <c r="U646" s="640">
        <f t="shared" si="121"/>
        <v>0</v>
      </c>
      <c r="V646" s="640">
        <f t="shared" si="121"/>
        <v>0</v>
      </c>
      <c r="W646" s="640">
        <f t="shared" si="121"/>
        <v>0</v>
      </c>
      <c r="X646" s="640">
        <f t="shared" si="121"/>
        <v>0</v>
      </c>
      <c r="Y646" s="640">
        <f t="shared" si="121"/>
        <v>0</v>
      </c>
      <c r="Z646" s="640">
        <f t="shared" si="121"/>
        <v>0</v>
      </c>
      <c r="AA646" s="640">
        <f t="shared" si="121"/>
        <v>5.9816408959242798E-2</v>
      </c>
      <c r="AB646" s="640">
        <f t="shared" si="121"/>
        <v>6.3102028149867439E-3</v>
      </c>
    </row>
    <row r="647" spans="1:28">
      <c r="A647" s="142" t="s">
        <v>190</v>
      </c>
      <c r="B647" s="119">
        <v>1.1919999999999999</v>
      </c>
      <c r="C647" s="119">
        <v>0</v>
      </c>
      <c r="D647" s="291">
        <v>0</v>
      </c>
      <c r="E647" s="291">
        <v>0</v>
      </c>
      <c r="F647" s="291">
        <v>0</v>
      </c>
      <c r="G647" s="291">
        <v>0</v>
      </c>
      <c r="H647" s="505"/>
      <c r="I647" s="505"/>
      <c r="J647" s="505">
        <v>0</v>
      </c>
      <c r="K647" s="505"/>
      <c r="L647" s="505"/>
      <c r="M647" s="505"/>
      <c r="N647" s="505">
        <f t="shared" si="120"/>
        <v>1.1919999999999999</v>
      </c>
      <c r="P647" s="640">
        <f t="shared" si="122"/>
        <v>1.9530737973522085E-2</v>
      </c>
      <c r="Q647" s="640">
        <f t="shared" si="121"/>
        <v>0</v>
      </c>
      <c r="R647" s="640">
        <f t="shared" si="121"/>
        <v>0</v>
      </c>
      <c r="S647" s="640">
        <f t="shared" si="121"/>
        <v>0</v>
      </c>
      <c r="T647" s="640">
        <f t="shared" si="121"/>
        <v>0</v>
      </c>
      <c r="U647" s="640">
        <f t="shared" si="121"/>
        <v>0</v>
      </c>
      <c r="V647" s="640">
        <f t="shared" si="121"/>
        <v>0</v>
      </c>
      <c r="W647" s="640">
        <f t="shared" si="121"/>
        <v>0</v>
      </c>
      <c r="X647" s="640">
        <f t="shared" si="121"/>
        <v>0</v>
      </c>
      <c r="Y647" s="640">
        <f t="shared" si="121"/>
        <v>0</v>
      </c>
      <c r="Z647" s="640">
        <f t="shared" si="121"/>
        <v>0</v>
      </c>
      <c r="AA647" s="640">
        <f t="shared" si="121"/>
        <v>0</v>
      </c>
      <c r="AB647" s="640">
        <f t="shared" si="121"/>
        <v>2.0520984764184531E-4</v>
      </c>
    </row>
    <row r="648" spans="1:28">
      <c r="A648" s="142" t="s">
        <v>852</v>
      </c>
      <c r="B648" s="119"/>
      <c r="C648" s="119"/>
      <c r="D648" s="291"/>
      <c r="E648" s="291"/>
      <c r="F648" s="291"/>
      <c r="G648" s="291"/>
      <c r="H648" s="505">
        <v>39.998000000000005</v>
      </c>
      <c r="I648" s="505"/>
      <c r="J648" s="505">
        <v>92.39500000000001</v>
      </c>
      <c r="K648" s="505"/>
      <c r="L648" s="505"/>
      <c r="M648" s="505"/>
      <c r="N648" s="505">
        <f t="shared" si="120"/>
        <v>132.39300000000003</v>
      </c>
      <c r="P648" s="640">
        <f t="shared" si="122"/>
        <v>0</v>
      </c>
      <c r="Q648" s="640">
        <f t="shared" si="121"/>
        <v>0</v>
      </c>
      <c r="R648" s="640">
        <f t="shared" si="121"/>
        <v>0</v>
      </c>
      <c r="S648" s="640">
        <f t="shared" si="121"/>
        <v>0</v>
      </c>
      <c r="T648" s="640">
        <f t="shared" si="121"/>
        <v>0</v>
      </c>
      <c r="U648" s="640">
        <f t="shared" si="121"/>
        <v>0</v>
      </c>
      <c r="V648" s="640">
        <f t="shared" si="121"/>
        <v>5.0945986911321531E-2</v>
      </c>
      <c r="W648" s="640">
        <f t="shared" si="121"/>
        <v>0</v>
      </c>
      <c r="X648" s="640">
        <f t="shared" si="121"/>
        <v>0.14418695380774033</v>
      </c>
      <c r="Y648" s="640">
        <f t="shared" si="121"/>
        <v>0</v>
      </c>
      <c r="Z648" s="640">
        <f t="shared" si="121"/>
        <v>0</v>
      </c>
      <c r="AA648" s="640">
        <f t="shared" si="121"/>
        <v>0</v>
      </c>
      <c r="AB648" s="640">
        <f t="shared" si="121"/>
        <v>2.2792237717153382E-2</v>
      </c>
    </row>
    <row r="649" spans="1:28">
      <c r="A649" s="120" t="s">
        <v>191</v>
      </c>
      <c r="B649" s="119">
        <v>31.990000000000002</v>
      </c>
      <c r="C649" s="119">
        <v>443.99500000000006</v>
      </c>
      <c r="D649" s="291">
        <v>240.71599999999998</v>
      </c>
      <c r="E649" s="291">
        <v>392.96399999999994</v>
      </c>
      <c r="F649" s="291">
        <v>209.45500000000001</v>
      </c>
      <c r="G649" s="291">
        <v>393.31529999999998</v>
      </c>
      <c r="H649" s="505">
        <v>510.43200000000002</v>
      </c>
      <c r="I649" s="505">
        <v>174.7</v>
      </c>
      <c r="J649" s="505">
        <v>378.12999999999994</v>
      </c>
      <c r="K649" s="291">
        <v>414.38799999999992</v>
      </c>
      <c r="L649" s="291">
        <v>239.4</v>
      </c>
      <c r="M649" s="628">
        <v>329.15700000000004</v>
      </c>
      <c r="N649" s="628">
        <f t="shared" si="120"/>
        <v>3758.6423</v>
      </c>
      <c r="P649" s="640">
        <f t="shared" si="122"/>
        <v>0.52415126491021102</v>
      </c>
      <c r="Q649" s="640">
        <f t="shared" si="121"/>
        <v>0.69944584046374425</v>
      </c>
      <c r="R649" s="640">
        <f t="shared" si="121"/>
        <v>0.5977121091354235</v>
      </c>
      <c r="S649" s="640">
        <f t="shared" si="121"/>
        <v>0.68523659394007019</v>
      </c>
      <c r="T649" s="640">
        <f t="shared" si="121"/>
        <v>0.57500089219779882</v>
      </c>
      <c r="U649" s="640">
        <f t="shared" si="121"/>
        <v>0.78230756837714766</v>
      </c>
      <c r="V649" s="640">
        <f t="shared" si="121"/>
        <v>0.65014405698084077</v>
      </c>
      <c r="W649" s="640">
        <f t="shared" si="121"/>
        <v>0.73261762979115985</v>
      </c>
      <c r="X649" s="640">
        <f t="shared" si="121"/>
        <v>0.59009051186017458</v>
      </c>
      <c r="Y649" s="640">
        <f t="shared" si="121"/>
        <v>0.6484224757499556</v>
      </c>
      <c r="Z649" s="640">
        <f t="shared" si="121"/>
        <v>0.67736185383244196</v>
      </c>
      <c r="AA649" s="640">
        <f t="shared" si="121"/>
        <v>0.53715801068907842</v>
      </c>
      <c r="AB649" s="640">
        <f t="shared" si="121"/>
        <v>0.64707249473422401</v>
      </c>
    </row>
    <row r="650" spans="1:28">
      <c r="A650" s="120" t="s">
        <v>192</v>
      </c>
      <c r="B650" s="119">
        <v>21.517936000000006</v>
      </c>
      <c r="C650" s="119">
        <v>145.30953780000004</v>
      </c>
      <c r="D650" s="256">
        <v>141.13999999999999</v>
      </c>
      <c r="E650" s="256">
        <v>157.45835500000001</v>
      </c>
      <c r="F650" s="291">
        <v>119.76</v>
      </c>
      <c r="G650" s="291">
        <v>86.11</v>
      </c>
      <c r="H650" s="505">
        <v>160.26670000000001</v>
      </c>
      <c r="I650" s="505">
        <v>42.06</v>
      </c>
      <c r="J650" s="505">
        <v>119.51299999999998</v>
      </c>
      <c r="K650" s="291">
        <v>169</v>
      </c>
      <c r="L650" s="291">
        <v>91.146000000000001</v>
      </c>
      <c r="M650" s="628">
        <v>199.767</v>
      </c>
      <c r="N650" s="628">
        <f t="shared" si="120"/>
        <v>1453.0485288</v>
      </c>
      <c r="P650" s="640">
        <f t="shared" si="122"/>
        <v>0.35256809542535072</v>
      </c>
      <c r="Q650" s="640">
        <f t="shared" si="121"/>
        <v>0.22891282963528697</v>
      </c>
      <c r="R650" s="640">
        <f t="shared" si="121"/>
        <v>0.3504589935167321</v>
      </c>
      <c r="S650" s="640">
        <f t="shared" si="121"/>
        <v>0.27457025800736568</v>
      </c>
      <c r="T650" s="640">
        <f t="shared" si="121"/>
        <v>0.32876802582706732</v>
      </c>
      <c r="U650" s="640">
        <f t="shared" si="121"/>
        <v>0.17127354240467174</v>
      </c>
      <c r="V650" s="640">
        <f t="shared" si="121"/>
        <v>0.20413383670485258</v>
      </c>
      <c r="W650" s="640">
        <f t="shared" si="121"/>
        <v>0.17638178310827812</v>
      </c>
      <c r="X650" s="640">
        <f t="shared" si="121"/>
        <v>0.18650593008739069</v>
      </c>
      <c r="Y650" s="640">
        <f t="shared" si="121"/>
        <v>0.26444636042004721</v>
      </c>
      <c r="Z650" s="640">
        <f t="shared" si="121"/>
        <v>0.25788982259570492</v>
      </c>
      <c r="AA650" s="640">
        <f t="shared" si="121"/>
        <v>0.32600383501285135</v>
      </c>
      <c r="AB650" s="640">
        <f t="shared" si="121"/>
        <v>0.25015089531145596</v>
      </c>
    </row>
    <row r="651" spans="1:28">
      <c r="A651" s="58" t="s">
        <v>69</v>
      </c>
      <c r="B651" s="88">
        <v>60.909936000000009</v>
      </c>
      <c r="C651" s="88">
        <v>633.51153780000004</v>
      </c>
      <c r="D651" s="185">
        <v>402.32627100000002</v>
      </c>
      <c r="E651" s="185">
        <v>573.42635499999994</v>
      </c>
      <c r="F651" s="185">
        <v>364.27</v>
      </c>
      <c r="G651" s="185">
        <v>502.76299999999998</v>
      </c>
      <c r="H651" s="496">
        <v>785.10600000000011</v>
      </c>
      <c r="I651" s="496">
        <v>238.46</v>
      </c>
      <c r="J651" s="496">
        <v>640.79999999999995</v>
      </c>
      <c r="K651" s="185">
        <v>639.07100000000003</v>
      </c>
      <c r="L651" s="185">
        <v>353.43000000000006</v>
      </c>
      <c r="M651" s="623">
        <v>612.77499999999998</v>
      </c>
      <c r="N651" s="623">
        <f t="shared" si="120"/>
        <v>5806.8490997999997</v>
      </c>
    </row>
    <row r="652" spans="1:28" hidden="1" outlineLevel="2">
      <c r="A652" s="62" t="s">
        <v>193</v>
      </c>
      <c r="B652" s="95"/>
      <c r="C652" s="95"/>
      <c r="D652" s="95"/>
      <c r="F652" s="21"/>
      <c r="G652" s="21"/>
      <c r="H652" s="21"/>
      <c r="I652" s="21"/>
    </row>
    <row r="653" spans="1:28" hidden="1" outlineLevel="2">
      <c r="A653" s="64" t="s">
        <v>71</v>
      </c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>
        <f t="shared" ref="N653:N675" si="123">SUM(B653:M653)</f>
        <v>0</v>
      </c>
    </row>
    <row r="654" spans="1:28" hidden="1" outlineLevel="2">
      <c r="A654" s="133" t="s">
        <v>193</v>
      </c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621">
        <v>1436.0411000000001</v>
      </c>
      <c r="N654" s="621">
        <f t="shared" si="123"/>
        <v>1436.0411000000001</v>
      </c>
    </row>
    <row r="655" spans="1:28" hidden="1" outlineLevel="2">
      <c r="A655" s="51" t="s">
        <v>83</v>
      </c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624">
        <v>0</v>
      </c>
      <c r="N655" s="624">
        <f t="shared" si="123"/>
        <v>0</v>
      </c>
    </row>
    <row r="656" spans="1:28" hidden="1" outlineLevel="2">
      <c r="A656" s="120" t="s">
        <v>259</v>
      </c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628"/>
      <c r="N656" s="628">
        <f t="shared" si="123"/>
        <v>0</v>
      </c>
    </row>
    <row r="657" spans="1:14" hidden="1" outlineLevel="2">
      <c r="A657" s="120" t="s">
        <v>180</v>
      </c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628">
        <v>1275.1020000000001</v>
      </c>
      <c r="N657" s="628">
        <f t="shared" si="123"/>
        <v>1275.1020000000001</v>
      </c>
    </row>
    <row r="658" spans="1:14" hidden="1" outlineLevel="2">
      <c r="A658" s="120" t="s">
        <v>128</v>
      </c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628">
        <v>160.93910000000008</v>
      </c>
      <c r="N658" s="628">
        <f t="shared" si="123"/>
        <v>160.93910000000008</v>
      </c>
    </row>
    <row r="659" spans="1:14" hidden="1" outlineLevel="2">
      <c r="A659" s="58" t="s">
        <v>69</v>
      </c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23">
        <v>1436.0411000000001</v>
      </c>
      <c r="N659" s="623">
        <f t="shared" si="123"/>
        <v>1436.0411000000001</v>
      </c>
    </row>
    <row r="660" spans="1:14" hidden="1" outlineLevel="2" collapsed="1">
      <c r="A660" s="62" t="s">
        <v>194</v>
      </c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>
        <f t="shared" si="123"/>
        <v>0</v>
      </c>
    </row>
    <row r="661" spans="1:14" hidden="1" outlineLevel="2">
      <c r="A661" s="64" t="s">
        <v>71</v>
      </c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>
        <f t="shared" si="123"/>
        <v>0</v>
      </c>
    </row>
    <row r="662" spans="1:14" hidden="1" outlineLevel="2">
      <c r="A662" s="133" t="s">
        <v>194</v>
      </c>
      <c r="B662" s="67"/>
      <c r="C662" s="67">
        <v>421.64400000000001</v>
      </c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>
        <f t="shared" si="123"/>
        <v>421.64400000000001</v>
      </c>
    </row>
    <row r="663" spans="1:14" hidden="1" outlineLevel="2">
      <c r="A663" s="51" t="s">
        <v>83</v>
      </c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>
        <f t="shared" si="123"/>
        <v>0</v>
      </c>
    </row>
    <row r="664" spans="1:14" hidden="1" outlineLevel="2">
      <c r="A664" s="120" t="s">
        <v>195</v>
      </c>
      <c r="B664" s="115"/>
      <c r="C664" s="115">
        <v>18.799999999999997</v>
      </c>
      <c r="D664" s="115"/>
      <c r="E664" s="115"/>
      <c r="F664" s="115"/>
      <c r="G664" s="115"/>
      <c r="H664" s="115"/>
      <c r="I664" s="115"/>
      <c r="J664" s="115"/>
      <c r="K664" s="115"/>
      <c r="L664" s="115"/>
      <c r="M664" s="115"/>
      <c r="N664" s="115">
        <f t="shared" si="123"/>
        <v>18.799999999999997</v>
      </c>
    </row>
    <row r="665" spans="1:14" hidden="1" outlineLevel="2">
      <c r="A665" s="120" t="s">
        <v>196</v>
      </c>
      <c r="B665" s="115"/>
      <c r="C665" s="115">
        <v>361.14</v>
      </c>
      <c r="D665" s="115"/>
      <c r="E665" s="115"/>
      <c r="F665" s="115"/>
      <c r="G665" s="115"/>
      <c r="H665" s="115"/>
      <c r="I665" s="115"/>
      <c r="J665" s="115"/>
      <c r="K665" s="115"/>
      <c r="L665" s="115"/>
      <c r="M665" s="115"/>
      <c r="N665" s="115">
        <f t="shared" si="123"/>
        <v>361.14</v>
      </c>
    </row>
    <row r="666" spans="1:14" hidden="1" outlineLevel="2">
      <c r="A666" s="120" t="s">
        <v>128</v>
      </c>
      <c r="B666" s="115"/>
      <c r="C666" s="115">
        <v>40.856711999999931</v>
      </c>
      <c r="D666" s="115"/>
      <c r="E666" s="115"/>
      <c r="F666" s="115"/>
      <c r="G666" s="115"/>
      <c r="H666" s="115"/>
      <c r="I666" s="115"/>
      <c r="J666" s="115"/>
      <c r="K666" s="115"/>
      <c r="L666" s="115"/>
      <c r="M666" s="115"/>
      <c r="N666" s="115">
        <f t="shared" si="123"/>
        <v>40.856711999999931</v>
      </c>
    </row>
    <row r="667" spans="1:14" hidden="1" outlineLevel="2">
      <c r="A667" s="58" t="s">
        <v>69</v>
      </c>
      <c r="B667" s="75"/>
      <c r="C667" s="75">
        <v>420.80071199999998</v>
      </c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>
        <f t="shared" si="123"/>
        <v>420.80071199999998</v>
      </c>
    </row>
    <row r="668" spans="1:14" hidden="1" outlineLevel="2">
      <c r="A668" s="271" t="s">
        <v>459</v>
      </c>
      <c r="B668" s="260"/>
      <c r="C668" s="260"/>
      <c r="D668" s="260"/>
      <c r="E668" s="274"/>
      <c r="F668" s="274"/>
      <c r="G668" s="274"/>
      <c r="H668" s="274"/>
      <c r="I668" s="274"/>
      <c r="J668" s="274"/>
      <c r="K668" s="274"/>
      <c r="L668" s="274"/>
      <c r="M668" s="274"/>
      <c r="N668" s="274">
        <f t="shared" si="123"/>
        <v>0</v>
      </c>
    </row>
    <row r="669" spans="1:14" hidden="1" outlineLevel="2">
      <c r="A669" s="174" t="s">
        <v>71</v>
      </c>
      <c r="B669" s="260"/>
      <c r="C669" s="260"/>
      <c r="D669" s="260"/>
      <c r="E669" s="274"/>
      <c r="F669" s="274"/>
      <c r="G669" s="274"/>
      <c r="H669" s="274"/>
      <c r="I669" s="274"/>
      <c r="J669" s="274"/>
      <c r="K669" s="274"/>
      <c r="L669" s="274"/>
      <c r="M669" s="274"/>
      <c r="N669" s="274">
        <f t="shared" si="123"/>
        <v>0</v>
      </c>
    </row>
    <row r="670" spans="1:14" hidden="1" outlineLevel="2">
      <c r="A670" s="47" t="s">
        <v>878</v>
      </c>
      <c r="B670" s="175"/>
      <c r="C670" s="175"/>
      <c r="D670" s="176">
        <v>203</v>
      </c>
      <c r="E670" s="176">
        <v>299.43900000000002</v>
      </c>
      <c r="F670" s="176"/>
      <c r="G670" s="176"/>
      <c r="H670" s="176"/>
      <c r="I670" s="176"/>
      <c r="J670" s="176"/>
      <c r="K670" s="176"/>
      <c r="L670" s="176"/>
      <c r="M670" s="176"/>
      <c r="N670" s="176">
        <f t="shared" si="123"/>
        <v>502.43900000000002</v>
      </c>
    </row>
    <row r="671" spans="1:14" hidden="1" outlineLevel="2">
      <c r="A671" s="177" t="s">
        <v>83</v>
      </c>
      <c r="B671" s="264"/>
      <c r="C671" s="264"/>
      <c r="D671" s="292"/>
      <c r="E671" s="292"/>
      <c r="F671" s="292"/>
      <c r="G671" s="292"/>
      <c r="H671" s="292"/>
      <c r="I671" s="292"/>
      <c r="J671" s="292"/>
      <c r="K671" s="292"/>
      <c r="L671" s="292"/>
      <c r="M671" s="292"/>
      <c r="N671" s="292">
        <f t="shared" si="123"/>
        <v>0</v>
      </c>
    </row>
    <row r="672" spans="1:14" hidden="1" outlineLevel="2">
      <c r="A672" s="120" t="s">
        <v>409</v>
      </c>
      <c r="B672" s="272"/>
      <c r="C672" s="272"/>
      <c r="D672" s="291">
        <v>67.400000000000006</v>
      </c>
      <c r="E672" s="291">
        <v>73.228000000000009</v>
      </c>
      <c r="F672" s="291"/>
      <c r="G672" s="291"/>
      <c r="H672" s="291"/>
      <c r="I672" s="291"/>
      <c r="J672" s="291"/>
      <c r="K672" s="291"/>
      <c r="L672" s="291"/>
      <c r="M672" s="291"/>
      <c r="N672" s="291">
        <f t="shared" si="123"/>
        <v>140.62800000000001</v>
      </c>
    </row>
    <row r="673" spans="1:14" hidden="1" outlineLevel="2">
      <c r="A673" s="120" t="s">
        <v>460</v>
      </c>
      <c r="B673" s="272"/>
      <c r="C673" s="272"/>
      <c r="D673" s="291">
        <v>114</v>
      </c>
      <c r="E673" s="291">
        <v>164.78599999999997</v>
      </c>
      <c r="F673" s="291"/>
      <c r="G673" s="291"/>
      <c r="H673" s="291"/>
      <c r="I673" s="291"/>
      <c r="J673" s="291"/>
      <c r="K673" s="291"/>
      <c r="L673" s="291"/>
      <c r="M673" s="291"/>
      <c r="N673" s="291">
        <f t="shared" si="123"/>
        <v>278.78599999999994</v>
      </c>
    </row>
    <row r="674" spans="1:14" hidden="1" outlineLevel="2">
      <c r="A674" s="273" t="s">
        <v>80</v>
      </c>
      <c r="B674" s="272"/>
      <c r="C674" s="272"/>
      <c r="D674" s="291">
        <v>21.396999999999991</v>
      </c>
      <c r="E674" s="291">
        <v>50.966723000000023</v>
      </c>
      <c r="F674" s="291"/>
      <c r="G674" s="291"/>
      <c r="H674" s="291"/>
      <c r="I674" s="291"/>
      <c r="J674" s="291"/>
      <c r="K674" s="291"/>
      <c r="L674" s="291"/>
      <c r="M674" s="291"/>
      <c r="N674" s="291">
        <f t="shared" si="123"/>
        <v>72.363723000000022</v>
      </c>
    </row>
    <row r="675" spans="1:14" hidden="1" outlineLevel="2">
      <c r="A675" s="263" t="s">
        <v>69</v>
      </c>
      <c r="B675" s="184"/>
      <c r="C675" s="184"/>
      <c r="D675" s="185">
        <v>202.797</v>
      </c>
      <c r="E675" s="185">
        <v>288.98072300000001</v>
      </c>
      <c r="F675" s="185"/>
      <c r="G675" s="185"/>
      <c r="H675" s="185"/>
      <c r="I675" s="185"/>
      <c r="J675" s="185"/>
      <c r="K675" s="185"/>
      <c r="L675" s="185"/>
      <c r="M675" s="185"/>
      <c r="N675" s="185">
        <f t="shared" si="123"/>
        <v>491.77772300000004</v>
      </c>
    </row>
    <row r="676" spans="1:14" hidden="1" outlineLevel="2">
      <c r="A676" s="143" t="s">
        <v>71</v>
      </c>
      <c r="B676" s="143"/>
      <c r="C676" s="143"/>
      <c r="D676" s="143"/>
      <c r="E676" s="369"/>
      <c r="F676" s="369"/>
      <c r="G676" s="369"/>
      <c r="H676" s="369"/>
      <c r="I676" s="369"/>
      <c r="J676" s="369"/>
      <c r="K676" s="369"/>
      <c r="L676" s="369"/>
      <c r="M676" s="369"/>
      <c r="N676" s="369"/>
    </row>
    <row r="677" spans="1:14" hidden="1" outlineLevel="2">
      <c r="A677" s="80" t="s">
        <v>410</v>
      </c>
      <c r="B677" s="81">
        <v>182.334</v>
      </c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>
        <f t="shared" ref="N677:N690" si="124">SUM(B677:M677)</f>
        <v>182.334</v>
      </c>
    </row>
    <row r="678" spans="1:14" hidden="1" outlineLevel="2">
      <c r="A678" s="82" t="s">
        <v>83</v>
      </c>
      <c r="B678" s="104"/>
      <c r="C678" s="82"/>
      <c r="D678" s="82"/>
      <c r="E678" s="370"/>
      <c r="F678" s="370"/>
      <c r="G678" s="370"/>
      <c r="H678" s="370"/>
      <c r="I678" s="370"/>
      <c r="J678" s="370"/>
      <c r="K678" s="370"/>
      <c r="L678" s="370"/>
      <c r="M678" s="370"/>
      <c r="N678" s="370">
        <f t="shared" si="124"/>
        <v>0</v>
      </c>
    </row>
    <row r="679" spans="1:14" hidden="1" outlineLevel="2">
      <c r="A679" s="144" t="s">
        <v>367</v>
      </c>
      <c r="B679" s="85">
        <v>1.2569999999999999</v>
      </c>
      <c r="C679" s="144"/>
      <c r="D679" s="144"/>
      <c r="E679" s="144"/>
      <c r="F679" s="144"/>
      <c r="G679" s="144"/>
      <c r="H679" s="144"/>
      <c r="I679" s="144"/>
      <c r="J679" s="144"/>
      <c r="K679" s="144"/>
      <c r="L679" s="144"/>
      <c r="M679" s="144"/>
      <c r="N679" s="144">
        <f t="shared" si="124"/>
        <v>1.2569999999999999</v>
      </c>
    </row>
    <row r="680" spans="1:14" hidden="1" outlineLevel="2">
      <c r="A680" s="144" t="s">
        <v>409</v>
      </c>
      <c r="B680" s="119">
        <v>25.767000000000003</v>
      </c>
      <c r="C680" s="144"/>
      <c r="D680" s="144"/>
      <c r="E680" s="144"/>
      <c r="F680" s="144"/>
      <c r="G680" s="144"/>
      <c r="H680" s="144"/>
      <c r="I680" s="144"/>
      <c r="J680" s="144"/>
      <c r="K680" s="144"/>
      <c r="L680" s="144"/>
      <c r="M680" s="144"/>
      <c r="N680" s="144">
        <f t="shared" si="124"/>
        <v>25.767000000000003</v>
      </c>
    </row>
    <row r="681" spans="1:14" hidden="1" outlineLevel="2">
      <c r="A681" s="144" t="s">
        <v>259</v>
      </c>
      <c r="B681" s="119">
        <v>106.71899999999999</v>
      </c>
      <c r="C681" s="144"/>
      <c r="D681" s="144"/>
      <c r="E681" s="144"/>
      <c r="F681" s="144"/>
      <c r="G681" s="144"/>
      <c r="H681" s="144"/>
      <c r="I681" s="144"/>
      <c r="J681" s="144"/>
      <c r="K681" s="144"/>
      <c r="L681" s="144"/>
      <c r="M681" s="144"/>
      <c r="N681" s="144">
        <f t="shared" si="124"/>
        <v>106.71899999999999</v>
      </c>
    </row>
    <row r="682" spans="1:14" hidden="1" outlineLevel="2">
      <c r="A682" s="145" t="s">
        <v>80</v>
      </c>
      <c r="B682" s="119">
        <v>48.226332000000014</v>
      </c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>
        <f t="shared" si="124"/>
        <v>48.226332000000014</v>
      </c>
    </row>
    <row r="683" spans="1:14" hidden="1" outlineLevel="2">
      <c r="A683" s="87" t="s">
        <v>69</v>
      </c>
      <c r="B683" s="88">
        <v>181.96933200000001</v>
      </c>
      <c r="C683" s="87"/>
      <c r="D683" s="87"/>
      <c r="E683" s="371"/>
      <c r="F683" s="371"/>
      <c r="G683" s="371"/>
      <c r="H683" s="371"/>
      <c r="I683" s="371"/>
      <c r="J683" s="371"/>
      <c r="K683" s="371"/>
      <c r="L683" s="371"/>
      <c r="M683" s="371"/>
      <c r="N683" s="371">
        <f t="shared" si="124"/>
        <v>181.96933200000001</v>
      </c>
    </row>
    <row r="684" spans="1:14" hidden="1" outlineLevel="2">
      <c r="A684" s="62" t="s">
        <v>197</v>
      </c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>
        <f t="shared" si="124"/>
        <v>0</v>
      </c>
    </row>
    <row r="685" spans="1:14" hidden="1" outlineLevel="2">
      <c r="A685" s="64" t="s">
        <v>71</v>
      </c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>
        <f t="shared" si="124"/>
        <v>0</v>
      </c>
    </row>
    <row r="686" spans="1:14" hidden="1" outlineLevel="2">
      <c r="A686" s="133" t="s">
        <v>198</v>
      </c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>
        <f t="shared" si="124"/>
        <v>0</v>
      </c>
    </row>
    <row r="687" spans="1:14" hidden="1" outlineLevel="2">
      <c r="A687" s="51" t="s">
        <v>83</v>
      </c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>
        <f t="shared" si="124"/>
        <v>0</v>
      </c>
    </row>
    <row r="688" spans="1:14" hidden="1" outlineLevel="2">
      <c r="A688" s="120" t="s">
        <v>199</v>
      </c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>
        <f t="shared" si="124"/>
        <v>0</v>
      </c>
    </row>
    <row r="689" spans="1:28" hidden="1" outlineLevel="2">
      <c r="A689" s="120" t="s">
        <v>192</v>
      </c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>
        <f t="shared" si="124"/>
        <v>0</v>
      </c>
    </row>
    <row r="690" spans="1:28" hidden="1" outlineLevel="2">
      <c r="A690" s="58" t="s">
        <v>69</v>
      </c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>
        <f t="shared" si="124"/>
        <v>0</v>
      </c>
    </row>
    <row r="691" spans="1:28" collapsed="1">
      <c r="A691" s="62" t="s">
        <v>200</v>
      </c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</row>
    <row r="692" spans="1:28">
      <c r="A692" s="64" t="s">
        <v>71</v>
      </c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</row>
    <row r="693" spans="1:28">
      <c r="A693" s="133" t="s">
        <v>200</v>
      </c>
      <c r="B693" s="50"/>
      <c r="C693" s="50"/>
      <c r="D693" s="50"/>
      <c r="E693" s="50"/>
      <c r="F693" s="176">
        <v>696.8</v>
      </c>
      <c r="G693" s="176">
        <v>146.76499999999999</v>
      </c>
      <c r="H693" s="176"/>
      <c r="I693" s="176"/>
      <c r="J693" s="176"/>
      <c r="K693" s="176">
        <v>471.43400000000003</v>
      </c>
      <c r="L693" s="176"/>
      <c r="M693" s="621">
        <v>242.61499999999998</v>
      </c>
      <c r="N693" s="621">
        <f t="shared" ref="N693:N708" si="125">SUM(B693:M693)</f>
        <v>1557.614</v>
      </c>
    </row>
    <row r="694" spans="1:28">
      <c r="A694" s="51" t="s">
        <v>83</v>
      </c>
      <c r="B694" s="54"/>
      <c r="C694" s="54"/>
      <c r="D694" s="54"/>
      <c r="E694" s="54"/>
      <c r="F694" s="179"/>
      <c r="G694" s="179"/>
      <c r="H694" s="179"/>
      <c r="I694" s="179"/>
      <c r="J694" s="179"/>
      <c r="K694" s="179"/>
      <c r="L694" s="179"/>
      <c r="M694" s="179"/>
      <c r="N694" s="179">
        <f t="shared" si="125"/>
        <v>0</v>
      </c>
    </row>
    <row r="695" spans="1:28">
      <c r="A695" s="120" t="s">
        <v>84</v>
      </c>
      <c r="B695" s="118"/>
      <c r="C695" s="118"/>
      <c r="D695" s="118"/>
      <c r="E695" s="118"/>
      <c r="F695" s="291">
        <v>6.3789999999999996</v>
      </c>
      <c r="G695" s="291">
        <v>0</v>
      </c>
      <c r="H695" s="291"/>
      <c r="I695" s="291"/>
      <c r="J695" s="291"/>
      <c r="K695" s="291">
        <v>12.858000000000001</v>
      </c>
      <c r="L695" s="291"/>
      <c r="M695" s="291"/>
      <c r="N695" s="291">
        <f t="shared" si="125"/>
        <v>19.237000000000002</v>
      </c>
      <c r="P695" s="640" t="e">
        <f>B695/B$693</f>
        <v>#DIV/0!</v>
      </c>
      <c r="Q695" s="640" t="e">
        <f t="shared" ref="Q695:AB698" si="126">C695/C$693</f>
        <v>#DIV/0!</v>
      </c>
      <c r="R695" s="640" t="e">
        <f t="shared" si="126"/>
        <v>#DIV/0!</v>
      </c>
      <c r="S695" s="640" t="e">
        <f t="shared" si="126"/>
        <v>#DIV/0!</v>
      </c>
      <c r="T695" s="640">
        <f t="shared" si="126"/>
        <v>9.1547072330654417E-3</v>
      </c>
      <c r="U695" s="640">
        <f t="shared" si="126"/>
        <v>0</v>
      </c>
      <c r="V695" s="640" t="e">
        <f t="shared" si="126"/>
        <v>#DIV/0!</v>
      </c>
      <c r="W695" s="640" t="e">
        <f t="shared" si="126"/>
        <v>#DIV/0!</v>
      </c>
      <c r="X695" s="640" t="e">
        <f t="shared" si="126"/>
        <v>#DIV/0!</v>
      </c>
      <c r="Y695" s="640">
        <f t="shared" si="126"/>
        <v>2.7274231387638567E-2</v>
      </c>
      <c r="Z695" s="640" t="e">
        <f t="shared" si="126"/>
        <v>#DIV/0!</v>
      </c>
      <c r="AA695" s="640">
        <f t="shared" si="126"/>
        <v>0</v>
      </c>
      <c r="AB695" s="640">
        <f t="shared" si="126"/>
        <v>1.2350299881742204E-2</v>
      </c>
    </row>
    <row r="696" spans="1:28">
      <c r="A696" s="120" t="s">
        <v>160</v>
      </c>
      <c r="B696" s="118"/>
      <c r="C696" s="118"/>
      <c r="D696" s="118"/>
      <c r="E696" s="118"/>
      <c r="F696" s="291"/>
      <c r="G696" s="291"/>
      <c r="H696" s="291"/>
      <c r="I696" s="291"/>
      <c r="J696" s="291"/>
      <c r="K696" s="291">
        <v>1.1599999999999999</v>
      </c>
      <c r="L696" s="291"/>
      <c r="M696" s="291"/>
      <c r="N696" s="291">
        <f t="shared" si="125"/>
        <v>1.1599999999999999</v>
      </c>
      <c r="P696" s="640" t="e">
        <f t="shared" ref="P696:P698" si="127">B696/B$693</f>
        <v>#DIV/0!</v>
      </c>
      <c r="Q696" s="640" t="e">
        <f t="shared" si="126"/>
        <v>#DIV/0!</v>
      </c>
      <c r="R696" s="640" t="e">
        <f t="shared" si="126"/>
        <v>#DIV/0!</v>
      </c>
      <c r="S696" s="640" t="e">
        <f t="shared" si="126"/>
        <v>#DIV/0!</v>
      </c>
      <c r="T696" s="640">
        <f t="shared" si="126"/>
        <v>0</v>
      </c>
      <c r="U696" s="640">
        <f t="shared" si="126"/>
        <v>0</v>
      </c>
      <c r="V696" s="640" t="e">
        <f t="shared" si="126"/>
        <v>#DIV/0!</v>
      </c>
      <c r="W696" s="640" t="e">
        <f t="shared" si="126"/>
        <v>#DIV/0!</v>
      </c>
      <c r="X696" s="640" t="e">
        <f t="shared" si="126"/>
        <v>#DIV/0!</v>
      </c>
      <c r="Y696" s="640">
        <f t="shared" si="126"/>
        <v>2.4605777266807228E-3</v>
      </c>
      <c r="Z696" s="640" t="e">
        <f t="shared" si="126"/>
        <v>#DIV/0!</v>
      </c>
      <c r="AA696" s="640">
        <f t="shared" si="126"/>
        <v>0</v>
      </c>
      <c r="AB696" s="640">
        <f t="shared" si="126"/>
        <v>7.4472879673654702E-4</v>
      </c>
    </row>
    <row r="697" spans="1:28">
      <c r="A697" s="120" t="s">
        <v>184</v>
      </c>
      <c r="B697" s="118"/>
      <c r="C697" s="118"/>
      <c r="D697" s="118"/>
      <c r="E697" s="118"/>
      <c r="F697" s="291">
        <v>665.23099999999999</v>
      </c>
      <c r="G697" s="291">
        <v>137.715</v>
      </c>
      <c r="H697" s="291"/>
      <c r="I697" s="291"/>
      <c r="J697" s="291"/>
      <c r="K697" s="291">
        <v>424.05599999999998</v>
      </c>
      <c r="L697" s="291"/>
      <c r="M697" s="628">
        <v>228.87700000000001</v>
      </c>
      <c r="N697" s="628">
        <f t="shared" si="125"/>
        <v>1455.8789999999999</v>
      </c>
      <c r="P697" s="640" t="e">
        <f t="shared" si="127"/>
        <v>#DIV/0!</v>
      </c>
      <c r="Q697" s="640" t="e">
        <f t="shared" si="126"/>
        <v>#DIV/0!</v>
      </c>
      <c r="R697" s="640" t="e">
        <f t="shared" si="126"/>
        <v>#DIV/0!</v>
      </c>
      <c r="S697" s="640" t="e">
        <f t="shared" si="126"/>
        <v>#DIV/0!</v>
      </c>
      <c r="T697" s="640">
        <f t="shared" si="126"/>
        <v>0.95469431687715278</v>
      </c>
      <c r="U697" s="640">
        <f t="shared" si="126"/>
        <v>0.93833679692024674</v>
      </c>
      <c r="V697" s="640" t="e">
        <f t="shared" si="126"/>
        <v>#DIV/0!</v>
      </c>
      <c r="W697" s="640" t="e">
        <f t="shared" si="126"/>
        <v>#DIV/0!</v>
      </c>
      <c r="X697" s="640" t="e">
        <f t="shared" si="126"/>
        <v>#DIV/0!</v>
      </c>
      <c r="Y697" s="640">
        <f t="shared" si="126"/>
        <v>0.89950236936665573</v>
      </c>
      <c r="Z697" s="640" t="e">
        <f t="shared" si="126"/>
        <v>#DIV/0!</v>
      </c>
      <c r="AA697" s="640">
        <f t="shared" si="126"/>
        <v>0.94337530655565416</v>
      </c>
      <c r="AB697" s="640">
        <f t="shared" si="126"/>
        <v>0.93468535850345458</v>
      </c>
    </row>
    <row r="698" spans="1:28">
      <c r="A698" s="120" t="s">
        <v>80</v>
      </c>
      <c r="B698" s="118"/>
      <c r="C698" s="118"/>
      <c r="D698" s="118"/>
      <c r="E698" s="118"/>
      <c r="F698" s="291">
        <v>25.189999999999969</v>
      </c>
      <c r="G698" s="291">
        <v>9.0500000000000043</v>
      </c>
      <c r="H698" s="291"/>
      <c r="I698" s="291"/>
      <c r="J698" s="291"/>
      <c r="K698" s="291">
        <v>33.36</v>
      </c>
      <c r="L698" s="291"/>
      <c r="M698" s="628">
        <v>13.737999999999985</v>
      </c>
      <c r="N698" s="628">
        <f t="shared" si="125"/>
        <v>81.337999999999951</v>
      </c>
      <c r="P698" s="640" t="e">
        <f t="shared" si="127"/>
        <v>#DIV/0!</v>
      </c>
      <c r="Q698" s="640" t="e">
        <f t="shared" si="126"/>
        <v>#DIV/0!</v>
      </c>
      <c r="R698" s="640" t="e">
        <f t="shared" si="126"/>
        <v>#DIV/0!</v>
      </c>
      <c r="S698" s="640" t="e">
        <f t="shared" si="126"/>
        <v>#DIV/0!</v>
      </c>
      <c r="T698" s="640">
        <f t="shared" si="126"/>
        <v>3.615097588978182E-2</v>
      </c>
      <c r="U698" s="640">
        <f t="shared" si="126"/>
        <v>6.1663203079753384E-2</v>
      </c>
      <c r="V698" s="640" t="e">
        <f t="shared" si="126"/>
        <v>#DIV/0!</v>
      </c>
      <c r="W698" s="640" t="e">
        <f t="shared" si="126"/>
        <v>#DIV/0!</v>
      </c>
      <c r="X698" s="640" t="e">
        <f t="shared" si="126"/>
        <v>#DIV/0!</v>
      </c>
      <c r="Y698" s="640">
        <f t="shared" si="126"/>
        <v>7.0762821519024924E-2</v>
      </c>
      <c r="Z698" s="640" t="e">
        <f t="shared" si="126"/>
        <v>#DIV/0!</v>
      </c>
      <c r="AA698" s="640">
        <f t="shared" si="126"/>
        <v>5.6624693444345925E-2</v>
      </c>
      <c r="AB698" s="640">
        <f t="shared" si="126"/>
        <v>5.2219612818066571E-2</v>
      </c>
    </row>
    <row r="699" spans="1:28">
      <c r="A699" s="58" t="s">
        <v>69</v>
      </c>
      <c r="B699" s="61"/>
      <c r="C699" s="61"/>
      <c r="D699" s="61"/>
      <c r="E699" s="61"/>
      <c r="F699" s="185">
        <v>696.8</v>
      </c>
      <c r="G699" s="185">
        <v>146.76500000000001</v>
      </c>
      <c r="H699" s="185"/>
      <c r="I699" s="185"/>
      <c r="J699" s="185"/>
      <c r="K699" s="185">
        <v>471.43400000000003</v>
      </c>
      <c r="L699" s="185"/>
      <c r="M699" s="623">
        <v>242.61499999999998</v>
      </c>
      <c r="N699" s="623">
        <f t="shared" si="125"/>
        <v>1557.614</v>
      </c>
    </row>
    <row r="700" spans="1:28" hidden="1" outlineLevel="1">
      <c r="A700" s="474" t="s">
        <v>832</v>
      </c>
      <c r="B700" s="478"/>
      <c r="C700" s="478"/>
      <c r="D700" s="478"/>
      <c r="E700" s="478"/>
      <c r="F700" s="478"/>
      <c r="G700" s="478"/>
      <c r="H700" s="478"/>
      <c r="I700" s="478"/>
      <c r="J700" s="478"/>
      <c r="K700" s="478"/>
      <c r="L700" s="478"/>
      <c r="M700" s="478"/>
      <c r="N700" s="478">
        <f t="shared" si="125"/>
        <v>0</v>
      </c>
    </row>
    <row r="701" spans="1:28" hidden="1" outlineLevel="1">
      <c r="A701" s="462" t="s">
        <v>71</v>
      </c>
      <c r="B701" s="478"/>
      <c r="C701" s="478"/>
      <c r="D701" s="478"/>
      <c r="E701" s="478"/>
      <c r="F701" s="478"/>
      <c r="G701" s="478"/>
      <c r="H701" s="478"/>
      <c r="I701" s="478"/>
      <c r="J701" s="478"/>
      <c r="K701" s="478"/>
      <c r="L701" s="478"/>
      <c r="M701" s="478"/>
      <c r="N701" s="478">
        <f t="shared" si="125"/>
        <v>0</v>
      </c>
    </row>
    <row r="702" spans="1:28" hidden="1" outlineLevel="1">
      <c r="A702" s="463" t="s">
        <v>832</v>
      </c>
      <c r="B702" s="494"/>
      <c r="C702" s="494"/>
      <c r="D702" s="494"/>
      <c r="E702" s="494"/>
      <c r="F702" s="494"/>
      <c r="G702" s="494"/>
      <c r="H702" s="494">
        <v>174.95</v>
      </c>
      <c r="I702" s="494"/>
      <c r="J702" s="494"/>
      <c r="K702" s="494"/>
      <c r="L702" s="494"/>
      <c r="M702" s="494"/>
      <c r="N702" s="494">
        <f t="shared" si="125"/>
        <v>174.95</v>
      </c>
    </row>
    <row r="703" spans="1:28" hidden="1" outlineLevel="1">
      <c r="A703" s="464" t="s">
        <v>83</v>
      </c>
      <c r="B703" s="499"/>
      <c r="C703" s="499"/>
      <c r="D703" s="499"/>
      <c r="E703" s="499"/>
      <c r="F703" s="499"/>
      <c r="G703" s="499"/>
      <c r="H703" s="499"/>
      <c r="I703" s="499"/>
      <c r="J703" s="499"/>
      <c r="K703" s="499"/>
      <c r="L703" s="499"/>
      <c r="M703" s="499"/>
      <c r="N703" s="499">
        <f t="shared" si="125"/>
        <v>0</v>
      </c>
    </row>
    <row r="704" spans="1:28" hidden="1" outlineLevel="1">
      <c r="A704" s="465" t="s">
        <v>365</v>
      </c>
      <c r="B704" s="505"/>
      <c r="C704" s="505"/>
      <c r="D704" s="505"/>
      <c r="E704" s="505"/>
      <c r="F704" s="505"/>
      <c r="G704" s="505"/>
      <c r="H704" s="505">
        <v>9.5640000000000001</v>
      </c>
      <c r="I704" s="505"/>
      <c r="J704" s="505"/>
      <c r="K704" s="505"/>
      <c r="L704" s="505"/>
      <c r="M704" s="505"/>
      <c r="N704" s="505">
        <f t="shared" si="125"/>
        <v>9.5640000000000001</v>
      </c>
    </row>
    <row r="705" spans="1:28" hidden="1" outlineLevel="1">
      <c r="A705" s="476" t="s">
        <v>259</v>
      </c>
      <c r="B705" s="505"/>
      <c r="C705" s="505"/>
      <c r="D705" s="505"/>
      <c r="E705" s="505"/>
      <c r="F705" s="505"/>
      <c r="G705" s="505"/>
      <c r="H705" s="505">
        <v>23.45</v>
      </c>
      <c r="I705" s="505"/>
      <c r="J705" s="505"/>
      <c r="K705" s="505"/>
      <c r="L705" s="505"/>
      <c r="M705" s="505"/>
      <c r="N705" s="505">
        <f t="shared" si="125"/>
        <v>23.45</v>
      </c>
    </row>
    <row r="706" spans="1:28" hidden="1" outlineLevel="1">
      <c r="A706" s="476" t="s">
        <v>833</v>
      </c>
      <c r="B706" s="505"/>
      <c r="C706" s="505"/>
      <c r="D706" s="505"/>
      <c r="E706" s="505"/>
      <c r="F706" s="505"/>
      <c r="G706" s="505"/>
      <c r="H706" s="505">
        <v>125.631</v>
      </c>
      <c r="I706" s="505"/>
      <c r="J706" s="505"/>
      <c r="K706" s="505"/>
      <c r="L706" s="505"/>
      <c r="M706" s="505"/>
      <c r="N706" s="505">
        <f t="shared" si="125"/>
        <v>125.631</v>
      </c>
    </row>
    <row r="707" spans="1:28" hidden="1" outlineLevel="1">
      <c r="A707" s="476" t="s">
        <v>80</v>
      </c>
      <c r="B707" s="505"/>
      <c r="C707" s="505"/>
      <c r="D707" s="505"/>
      <c r="E707" s="505"/>
      <c r="F707" s="505"/>
      <c r="G707" s="505"/>
      <c r="H707" s="505">
        <v>16.304999999999996</v>
      </c>
      <c r="I707" s="505"/>
      <c r="J707" s="505"/>
      <c r="K707" s="505"/>
      <c r="L707" s="505"/>
      <c r="M707" s="505"/>
      <c r="N707" s="505">
        <f t="shared" si="125"/>
        <v>16.304999999999996</v>
      </c>
    </row>
    <row r="708" spans="1:28" hidden="1" outlineLevel="1">
      <c r="A708" s="471" t="s">
        <v>69</v>
      </c>
      <c r="B708" s="496"/>
      <c r="C708" s="496"/>
      <c r="D708" s="496"/>
      <c r="E708" s="496"/>
      <c r="F708" s="496"/>
      <c r="G708" s="496"/>
      <c r="H708" s="496">
        <v>174.95</v>
      </c>
      <c r="I708" s="496"/>
      <c r="J708" s="496"/>
      <c r="K708" s="496"/>
      <c r="L708" s="496"/>
      <c r="M708" s="496"/>
      <c r="N708" s="496">
        <f t="shared" si="125"/>
        <v>174.95</v>
      </c>
    </row>
    <row r="709" spans="1:28" collapsed="1">
      <c r="A709" s="146" t="s">
        <v>201</v>
      </c>
      <c r="B709" s="148"/>
      <c r="C709" s="148"/>
      <c r="D709" s="148"/>
      <c r="E709" s="148"/>
      <c r="F709" s="148"/>
      <c r="G709" s="148"/>
      <c r="H709" s="148"/>
      <c r="I709" s="148"/>
      <c r="J709" s="148"/>
      <c r="K709" s="148"/>
      <c r="L709" s="148"/>
      <c r="M709" s="148"/>
      <c r="N709" s="148"/>
    </row>
    <row r="710" spans="1:28">
      <c r="A710" s="147" t="s">
        <v>71</v>
      </c>
      <c r="B710" s="148"/>
      <c r="C710" s="148"/>
      <c r="D710" s="148"/>
      <c r="E710" s="148"/>
      <c r="F710" s="148"/>
      <c r="G710" s="148"/>
      <c r="H710" s="148"/>
      <c r="I710" s="148"/>
      <c r="J710" s="148"/>
      <c r="K710" s="148"/>
      <c r="L710" s="148"/>
      <c r="M710" s="148"/>
      <c r="N710" s="148"/>
    </row>
    <row r="711" spans="1:28">
      <c r="A711" s="126" t="s">
        <v>202</v>
      </c>
      <c r="B711" s="67"/>
      <c r="C711" s="81">
        <v>740.55200000000013</v>
      </c>
      <c r="D711" s="176">
        <v>305.62</v>
      </c>
      <c r="E711" s="176">
        <v>191.52500000000001</v>
      </c>
      <c r="F711" s="176">
        <v>736.16199999999992</v>
      </c>
      <c r="G711" s="176"/>
      <c r="H711" s="176">
        <v>488.85</v>
      </c>
      <c r="I711" s="176"/>
      <c r="J711" s="176">
        <v>413.36800000000005</v>
      </c>
      <c r="K711" s="176"/>
      <c r="L711" s="176"/>
      <c r="M711" s="176"/>
      <c r="N711" s="176">
        <f t="shared" ref="N711:N717" si="128">SUM(B711:M711)</f>
        <v>2876.0769999999998</v>
      </c>
    </row>
    <row r="712" spans="1:28">
      <c r="A712" s="149" t="s">
        <v>83</v>
      </c>
      <c r="B712" s="70"/>
      <c r="C712" s="90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  <c r="N712" s="179">
        <f t="shared" si="128"/>
        <v>0</v>
      </c>
    </row>
    <row r="713" spans="1:28">
      <c r="A713" s="123" t="s">
        <v>259</v>
      </c>
      <c r="B713" s="115"/>
      <c r="C713" s="119"/>
      <c r="D713" s="291"/>
      <c r="E713" s="291"/>
      <c r="F713" s="291"/>
      <c r="G713" s="291"/>
      <c r="H713" s="291"/>
      <c r="I713" s="291"/>
      <c r="J713" s="291"/>
      <c r="K713" s="291"/>
      <c r="L713" s="291"/>
      <c r="M713" s="291"/>
      <c r="N713" s="291">
        <f t="shared" si="128"/>
        <v>0</v>
      </c>
      <c r="P713" s="640" t="e">
        <f>B713/B$711</f>
        <v>#DIV/0!</v>
      </c>
      <c r="Q713" s="640">
        <f t="shared" ref="Q713:AB716" si="129">C713/C$711</f>
        <v>0</v>
      </c>
      <c r="R713" s="640">
        <f t="shared" si="129"/>
        <v>0</v>
      </c>
      <c r="S713" s="640">
        <f t="shared" si="129"/>
        <v>0</v>
      </c>
      <c r="T713" s="640">
        <f t="shared" si="129"/>
        <v>0</v>
      </c>
      <c r="U713" s="640" t="e">
        <f t="shared" si="129"/>
        <v>#DIV/0!</v>
      </c>
      <c r="V713" s="640">
        <f t="shared" si="129"/>
        <v>0</v>
      </c>
      <c r="W713" s="640" t="e">
        <f t="shared" si="129"/>
        <v>#DIV/0!</v>
      </c>
      <c r="X713" s="640">
        <f t="shared" si="129"/>
        <v>0</v>
      </c>
      <c r="Y713" s="640" t="e">
        <f t="shared" si="129"/>
        <v>#DIV/0!</v>
      </c>
      <c r="Z713" s="640" t="e">
        <f t="shared" si="129"/>
        <v>#DIV/0!</v>
      </c>
      <c r="AA713" s="640" t="e">
        <f t="shared" si="129"/>
        <v>#DIV/0!</v>
      </c>
      <c r="AB713" s="640">
        <f t="shared" si="129"/>
        <v>0</v>
      </c>
    </row>
    <row r="714" spans="1:28">
      <c r="A714" s="123" t="s">
        <v>85</v>
      </c>
      <c r="B714" s="115"/>
      <c r="C714" s="119">
        <v>237.69399999999996</v>
      </c>
      <c r="D714" s="291">
        <v>97.918999999999997</v>
      </c>
      <c r="E714" s="291">
        <v>63.012</v>
      </c>
      <c r="F714" s="291">
        <v>204.02399999999997</v>
      </c>
      <c r="G714" s="291"/>
      <c r="H714" s="505">
        <v>154.48199999999997</v>
      </c>
      <c r="I714" s="505"/>
      <c r="J714" s="505">
        <v>144.93</v>
      </c>
      <c r="K714" s="505"/>
      <c r="L714" s="505"/>
      <c r="M714" s="505"/>
      <c r="N714" s="505">
        <f t="shared" si="128"/>
        <v>902.06099999999992</v>
      </c>
      <c r="P714" s="640" t="e">
        <f t="shared" ref="P714:P716" si="130">B714/B$711</f>
        <v>#DIV/0!</v>
      </c>
      <c r="Q714" s="640">
        <f t="shared" si="129"/>
        <v>0.32096868282038254</v>
      </c>
      <c r="R714" s="640">
        <f t="shared" si="129"/>
        <v>0.32039460768274325</v>
      </c>
      <c r="S714" s="640">
        <f t="shared" si="129"/>
        <v>0.32900143584388458</v>
      </c>
      <c r="T714" s="640">
        <f t="shared" si="129"/>
        <v>0.27714551960030537</v>
      </c>
      <c r="U714" s="640" t="e">
        <f t="shared" si="129"/>
        <v>#DIV/0!</v>
      </c>
      <c r="V714" s="640">
        <f t="shared" si="129"/>
        <v>0.31601104633323096</v>
      </c>
      <c r="W714" s="640" t="e">
        <f t="shared" si="129"/>
        <v>#DIV/0!</v>
      </c>
      <c r="X714" s="640">
        <f t="shared" si="129"/>
        <v>0.35060769096785427</v>
      </c>
      <c r="Y714" s="640" t="e">
        <f t="shared" si="129"/>
        <v>#DIV/0!</v>
      </c>
      <c r="Z714" s="640" t="e">
        <f t="shared" si="129"/>
        <v>#DIV/0!</v>
      </c>
      <c r="AA714" s="640" t="e">
        <f t="shared" si="129"/>
        <v>#DIV/0!</v>
      </c>
      <c r="AB714" s="640">
        <f t="shared" si="129"/>
        <v>0.31364285448546753</v>
      </c>
    </row>
    <row r="715" spans="1:28">
      <c r="A715" s="139" t="s">
        <v>184</v>
      </c>
      <c r="B715" s="115"/>
      <c r="C715" s="119">
        <v>470.24699999999996</v>
      </c>
      <c r="D715" s="291">
        <v>190.19900000000001</v>
      </c>
      <c r="E715" s="291">
        <v>120.366</v>
      </c>
      <c r="F715" s="291">
        <v>462.24030000000005</v>
      </c>
      <c r="G715" s="291"/>
      <c r="H715" s="505">
        <v>309.06636000000003</v>
      </c>
      <c r="I715" s="505"/>
      <c r="J715" s="505">
        <v>237.50399999999996</v>
      </c>
      <c r="K715" s="505"/>
      <c r="L715" s="505"/>
      <c r="M715" s="505"/>
      <c r="N715" s="505">
        <f t="shared" si="128"/>
        <v>1789.6226599999998</v>
      </c>
      <c r="P715" s="640" t="e">
        <f t="shared" si="130"/>
        <v>#DIV/0!</v>
      </c>
      <c r="Q715" s="640">
        <f t="shared" si="129"/>
        <v>0.63499524678888164</v>
      </c>
      <c r="R715" s="640">
        <f t="shared" si="129"/>
        <v>0.62233819776192656</v>
      </c>
      <c r="S715" s="640">
        <f t="shared" si="129"/>
        <v>0.62846103641822215</v>
      </c>
      <c r="T715" s="640">
        <f t="shared" si="129"/>
        <v>0.62790567836970679</v>
      </c>
      <c r="U715" s="640" t="e">
        <f t="shared" si="129"/>
        <v>#DIV/0!</v>
      </c>
      <c r="V715" s="640">
        <f t="shared" si="129"/>
        <v>0.63223148204970858</v>
      </c>
      <c r="W715" s="640" t="e">
        <f t="shared" si="129"/>
        <v>#DIV/0!</v>
      </c>
      <c r="X715" s="640">
        <f t="shared" si="129"/>
        <v>0.57455826285537326</v>
      </c>
      <c r="Y715" s="640" t="e">
        <f t="shared" si="129"/>
        <v>#DIV/0!</v>
      </c>
      <c r="Z715" s="640" t="e">
        <f t="shared" si="129"/>
        <v>#DIV/0!</v>
      </c>
      <c r="AA715" s="640" t="e">
        <f t="shared" si="129"/>
        <v>#DIV/0!</v>
      </c>
      <c r="AB715" s="640">
        <f t="shared" si="129"/>
        <v>0.62224434881263602</v>
      </c>
    </row>
    <row r="716" spans="1:28">
      <c r="A716" s="139" t="s">
        <v>187</v>
      </c>
      <c r="B716" s="115"/>
      <c r="C716" s="119">
        <v>31.129896000000016</v>
      </c>
      <c r="D716" s="291">
        <v>19.196379999999987</v>
      </c>
      <c r="E716" s="291">
        <v>8.1470000000000002</v>
      </c>
      <c r="F716" s="291">
        <v>69.897699999999887</v>
      </c>
      <c r="G716" s="291"/>
      <c r="H716" s="505">
        <v>25.301639999999974</v>
      </c>
      <c r="I716" s="505"/>
      <c r="J716" s="505">
        <v>30.93399999999999</v>
      </c>
      <c r="K716" s="505"/>
      <c r="L716" s="505"/>
      <c r="M716" s="505"/>
      <c r="N716" s="505">
        <f t="shared" si="128"/>
        <v>184.60661599999986</v>
      </c>
      <c r="P716" s="640" t="e">
        <f t="shared" si="130"/>
        <v>#DIV/0!</v>
      </c>
      <c r="Q716" s="640">
        <f t="shared" si="129"/>
        <v>4.2036070390735571E-2</v>
      </c>
      <c r="R716" s="640">
        <f t="shared" si="129"/>
        <v>6.2811268896014613E-2</v>
      </c>
      <c r="S716" s="640">
        <f t="shared" si="129"/>
        <v>4.2537527737893224E-2</v>
      </c>
      <c r="T716" s="640">
        <f t="shared" si="129"/>
        <v>9.4948802029987817E-2</v>
      </c>
      <c r="U716" s="640" t="e">
        <f t="shared" si="129"/>
        <v>#DIV/0!</v>
      </c>
      <c r="V716" s="640">
        <f t="shared" si="129"/>
        <v>5.1757471617060395E-2</v>
      </c>
      <c r="W716" s="640" t="e">
        <f t="shared" si="129"/>
        <v>#DIV/0!</v>
      </c>
      <c r="X716" s="640">
        <f t="shared" si="129"/>
        <v>7.4834046176772237E-2</v>
      </c>
      <c r="Y716" s="640" t="e">
        <f t="shared" si="129"/>
        <v>#DIV/0!</v>
      </c>
      <c r="Z716" s="640" t="e">
        <f t="shared" si="129"/>
        <v>#DIV/0!</v>
      </c>
      <c r="AA716" s="640" t="e">
        <f t="shared" si="129"/>
        <v>#DIV/0!</v>
      </c>
      <c r="AB716" s="640">
        <f t="shared" si="129"/>
        <v>6.4186951879243795E-2</v>
      </c>
    </row>
    <row r="717" spans="1:28">
      <c r="A717" s="150" t="s">
        <v>69</v>
      </c>
      <c r="B717" s="107"/>
      <c r="C717" s="100">
        <v>739.07089599999995</v>
      </c>
      <c r="D717" s="192">
        <v>307.31437999999997</v>
      </c>
      <c r="E717" s="192">
        <v>191.52499999999998</v>
      </c>
      <c r="F717" s="192">
        <v>736.16199999999992</v>
      </c>
      <c r="G717" s="192"/>
      <c r="H717" s="472">
        <v>488.84999999999997</v>
      </c>
      <c r="I717" s="472"/>
      <c r="J717" s="472">
        <v>413.36799999999994</v>
      </c>
      <c r="K717" s="472"/>
      <c r="L717" s="472"/>
      <c r="M717" s="472"/>
      <c r="N717" s="472">
        <f t="shared" si="128"/>
        <v>2876.2902759999997</v>
      </c>
    </row>
    <row r="718" spans="1:28" hidden="1" outlineLevel="2">
      <c r="A718" s="78" t="s">
        <v>411</v>
      </c>
      <c r="B718" s="78"/>
      <c r="C718" s="78"/>
      <c r="D718" s="78"/>
      <c r="E718" s="372"/>
      <c r="F718" s="372"/>
      <c r="G718" s="372"/>
      <c r="H718" s="372"/>
      <c r="I718" s="372"/>
      <c r="J718" s="372"/>
      <c r="K718" s="372"/>
      <c r="L718" s="372"/>
      <c r="M718" s="372"/>
      <c r="N718" s="372"/>
    </row>
    <row r="719" spans="1:28" hidden="1" outlineLevel="2">
      <c r="A719" s="143" t="s">
        <v>71</v>
      </c>
      <c r="B719" s="143"/>
      <c r="C719" s="143"/>
      <c r="D719" s="143"/>
      <c r="E719" s="369"/>
      <c r="F719" s="369"/>
      <c r="G719" s="369"/>
      <c r="H719" s="369"/>
      <c r="I719" s="369"/>
      <c r="J719" s="369"/>
      <c r="K719" s="369"/>
      <c r="L719" s="369"/>
      <c r="M719" s="369"/>
      <c r="N719" s="369"/>
    </row>
    <row r="720" spans="1:28" hidden="1" outlineLevel="2">
      <c r="A720" s="151" t="s">
        <v>412</v>
      </c>
      <c r="B720" s="81">
        <v>4.1520000000000001</v>
      </c>
      <c r="C720" s="81">
        <v>547.95899999999995</v>
      </c>
      <c r="D720" s="81"/>
      <c r="E720" s="176">
        <v>147.36799999999999</v>
      </c>
      <c r="F720" s="176"/>
      <c r="G720" s="176"/>
      <c r="H720" s="176"/>
      <c r="I720" s="176"/>
      <c r="J720" s="176"/>
      <c r="K720" s="176"/>
      <c r="L720" s="176"/>
      <c r="M720" s="176"/>
      <c r="N720" s="176">
        <f t="shared" ref="N720:N734" si="131">SUM(B720:M720)</f>
        <v>699.47900000000004</v>
      </c>
    </row>
    <row r="721" spans="1:14" hidden="1" outlineLevel="2">
      <c r="A721" s="82" t="s">
        <v>83</v>
      </c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>
        <f t="shared" si="131"/>
        <v>0</v>
      </c>
    </row>
    <row r="722" spans="1:14" hidden="1" outlineLevel="2">
      <c r="A722" s="144" t="s">
        <v>409</v>
      </c>
      <c r="B722" s="119">
        <v>0.96</v>
      </c>
      <c r="C722" s="119">
        <v>126.11600000000001</v>
      </c>
      <c r="D722" s="119"/>
      <c r="E722" s="291">
        <v>7.444</v>
      </c>
      <c r="F722" s="291"/>
      <c r="G722" s="291"/>
      <c r="H722" s="291"/>
      <c r="I722" s="291"/>
      <c r="J722" s="291"/>
      <c r="K722" s="291"/>
      <c r="L722" s="291"/>
      <c r="M722" s="291"/>
      <c r="N722" s="291">
        <f t="shared" si="131"/>
        <v>134.52000000000001</v>
      </c>
    </row>
    <row r="723" spans="1:14" hidden="1" outlineLevel="2">
      <c r="A723" s="144" t="s">
        <v>413</v>
      </c>
      <c r="B723" s="119">
        <v>2.2000000000000002</v>
      </c>
      <c r="C723" s="119">
        <v>379.12599999999998</v>
      </c>
      <c r="D723" s="119"/>
      <c r="E723" s="291">
        <v>132.58799999999999</v>
      </c>
      <c r="F723" s="291"/>
      <c r="G723" s="291"/>
      <c r="H723" s="291"/>
      <c r="I723" s="291"/>
      <c r="J723" s="291"/>
      <c r="K723" s="291"/>
      <c r="L723" s="291"/>
      <c r="M723" s="291"/>
      <c r="N723" s="291">
        <f t="shared" si="131"/>
        <v>513.91399999999999</v>
      </c>
    </row>
    <row r="724" spans="1:14" hidden="1" outlineLevel="2">
      <c r="A724" s="145" t="s">
        <v>89</v>
      </c>
      <c r="B724" s="119">
        <v>0.98369600000000013</v>
      </c>
      <c r="C724" s="119">
        <v>41.621081999999987</v>
      </c>
      <c r="D724" s="119"/>
      <c r="E724" s="291">
        <v>7.223579999999985</v>
      </c>
      <c r="F724" s="291"/>
      <c r="G724" s="291"/>
      <c r="H724" s="291"/>
      <c r="I724" s="291"/>
      <c r="J724" s="291"/>
      <c r="K724" s="291"/>
      <c r="L724" s="291"/>
      <c r="M724" s="291"/>
      <c r="N724" s="291">
        <f t="shared" si="131"/>
        <v>49.828357999999973</v>
      </c>
    </row>
    <row r="725" spans="1:14" hidden="1" outlineLevel="2">
      <c r="A725" s="87" t="s">
        <v>69</v>
      </c>
      <c r="B725" s="88">
        <v>4.1436960000000003</v>
      </c>
      <c r="C725" s="88">
        <v>546.86308199999996</v>
      </c>
      <c r="D725" s="88"/>
      <c r="E725" s="185">
        <v>147.25557999999998</v>
      </c>
      <c r="F725" s="185"/>
      <c r="G725" s="185"/>
      <c r="H725" s="185"/>
      <c r="I725" s="185"/>
      <c r="J725" s="185"/>
      <c r="K725" s="185"/>
      <c r="L725" s="185"/>
      <c r="M725" s="185"/>
      <c r="N725" s="185">
        <f t="shared" si="131"/>
        <v>698.26235799999995</v>
      </c>
    </row>
    <row r="726" spans="1:14" hidden="1" outlineLevel="2">
      <c r="A726" s="191" t="s">
        <v>485</v>
      </c>
      <c r="B726" s="260"/>
      <c r="C726" s="260"/>
      <c r="D726" s="260"/>
      <c r="E726" s="274"/>
      <c r="F726" s="274"/>
      <c r="G726" s="274"/>
      <c r="H726" s="274"/>
      <c r="I726" s="274"/>
      <c r="J726" s="274"/>
      <c r="K726" s="274"/>
      <c r="L726" s="274"/>
      <c r="M726" s="274"/>
      <c r="N726" s="274">
        <f t="shared" si="131"/>
        <v>0</v>
      </c>
    </row>
    <row r="727" spans="1:14" hidden="1" outlineLevel="2">
      <c r="A727" s="174" t="s">
        <v>71</v>
      </c>
      <c r="B727" s="260"/>
      <c r="C727" s="260"/>
      <c r="D727" s="260"/>
      <c r="E727" s="274"/>
      <c r="F727" s="274"/>
      <c r="G727" s="274"/>
      <c r="H727" s="274"/>
      <c r="I727" s="274"/>
      <c r="J727" s="274"/>
      <c r="K727" s="274"/>
      <c r="L727" s="274"/>
      <c r="M727" s="274"/>
      <c r="N727" s="274">
        <f t="shared" si="131"/>
        <v>0</v>
      </c>
    </row>
    <row r="728" spans="1:14" hidden="1" outlineLevel="2">
      <c r="A728" s="133" t="s">
        <v>484</v>
      </c>
      <c r="B728" s="175"/>
      <c r="C728" s="175"/>
      <c r="D728" s="175"/>
      <c r="E728" s="176">
        <v>9.8140000000000001</v>
      </c>
      <c r="F728" s="176"/>
      <c r="G728" s="176"/>
      <c r="H728" s="176"/>
      <c r="I728" s="494">
        <v>32.951999999999998</v>
      </c>
      <c r="J728" s="494"/>
      <c r="K728" s="494"/>
      <c r="L728" s="494"/>
      <c r="M728" s="494"/>
      <c r="N728" s="494">
        <f t="shared" si="131"/>
        <v>42.765999999999998</v>
      </c>
    </row>
    <row r="729" spans="1:14" hidden="1" outlineLevel="2">
      <c r="A729" s="177" t="s">
        <v>83</v>
      </c>
      <c r="B729" s="178"/>
      <c r="C729" s="178"/>
      <c r="D729" s="178"/>
      <c r="E729" s="179"/>
      <c r="F729" s="179"/>
      <c r="G729" s="179"/>
      <c r="H729" s="179"/>
      <c r="I729" s="179"/>
      <c r="J729" s="179"/>
      <c r="K729" s="179"/>
      <c r="L729" s="179"/>
      <c r="M729" s="179"/>
      <c r="N729" s="179">
        <f t="shared" si="131"/>
        <v>0</v>
      </c>
    </row>
    <row r="730" spans="1:14" hidden="1" outlineLevel="2">
      <c r="A730" s="120" t="s">
        <v>409</v>
      </c>
      <c r="B730" s="272"/>
      <c r="C730" s="272"/>
      <c r="D730" s="272"/>
      <c r="E730" s="291">
        <v>2.29</v>
      </c>
      <c r="F730" s="291"/>
      <c r="G730" s="291"/>
      <c r="H730" s="291"/>
      <c r="I730" s="505">
        <v>9.14</v>
      </c>
      <c r="J730" s="505"/>
      <c r="K730" s="505"/>
      <c r="L730" s="505"/>
      <c r="M730" s="505"/>
      <c r="N730" s="505">
        <f t="shared" si="131"/>
        <v>11.43</v>
      </c>
    </row>
    <row r="731" spans="1:14" hidden="1" outlineLevel="2">
      <c r="A731" s="120" t="s">
        <v>486</v>
      </c>
      <c r="B731" s="272"/>
      <c r="C731" s="272"/>
      <c r="D731" s="272"/>
      <c r="E731" s="291">
        <v>0</v>
      </c>
      <c r="F731" s="291"/>
      <c r="G731" s="291"/>
      <c r="H731" s="291"/>
      <c r="I731" s="505">
        <v>21.87</v>
      </c>
      <c r="J731" s="505"/>
      <c r="K731" s="505"/>
      <c r="L731" s="505"/>
      <c r="M731" s="505"/>
      <c r="N731" s="505">
        <f t="shared" si="131"/>
        <v>21.87</v>
      </c>
    </row>
    <row r="732" spans="1:14" hidden="1" outlineLevel="2">
      <c r="A732" s="120" t="s">
        <v>86</v>
      </c>
      <c r="B732" s="272"/>
      <c r="C732" s="272"/>
      <c r="D732" s="272"/>
      <c r="E732" s="291">
        <v>5.0599999999999996</v>
      </c>
      <c r="F732" s="291"/>
      <c r="G732" s="291"/>
      <c r="H732" s="291"/>
      <c r="I732" s="291"/>
      <c r="J732" s="291"/>
      <c r="K732" s="291"/>
      <c r="L732" s="291"/>
      <c r="M732" s="291"/>
      <c r="N732" s="291">
        <f t="shared" si="131"/>
        <v>5.0599999999999996</v>
      </c>
    </row>
    <row r="733" spans="1:14" hidden="1" outlineLevel="2">
      <c r="A733" s="273" t="s">
        <v>89</v>
      </c>
      <c r="B733" s="272"/>
      <c r="C733" s="272"/>
      <c r="D733" s="272"/>
      <c r="E733" s="291">
        <v>2.468</v>
      </c>
      <c r="F733" s="291"/>
      <c r="G733" s="291"/>
      <c r="H733" s="291"/>
      <c r="I733" s="505">
        <v>1.9419999999999984</v>
      </c>
      <c r="J733" s="505"/>
      <c r="K733" s="505"/>
      <c r="L733" s="505"/>
      <c r="M733" s="505"/>
      <c r="N733" s="505">
        <f t="shared" si="131"/>
        <v>4.4099999999999984</v>
      </c>
    </row>
    <row r="734" spans="1:14" hidden="1" outlineLevel="2">
      <c r="A734" s="263" t="s">
        <v>69</v>
      </c>
      <c r="B734" s="184"/>
      <c r="C734" s="184"/>
      <c r="D734" s="184"/>
      <c r="E734" s="185">
        <v>9.8179999999999996</v>
      </c>
      <c r="F734" s="185"/>
      <c r="G734" s="185"/>
      <c r="H734" s="185"/>
      <c r="I734" s="185">
        <v>32.950000000000003</v>
      </c>
      <c r="J734" s="185"/>
      <c r="K734" s="185"/>
      <c r="L734" s="185"/>
      <c r="M734" s="185"/>
      <c r="N734" s="185">
        <f t="shared" si="131"/>
        <v>42.768000000000001</v>
      </c>
    </row>
    <row r="735" spans="1:14" hidden="1" outlineLevel="2">
      <c r="A735" s="152" t="s">
        <v>205</v>
      </c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</row>
    <row r="736" spans="1:14" hidden="1" outlineLevel="2" collapsed="1">
      <c r="A736" s="271" t="s">
        <v>487</v>
      </c>
      <c r="B736" s="260"/>
      <c r="C736" s="260"/>
      <c r="D736" s="260"/>
      <c r="E736" s="274"/>
      <c r="F736" s="274"/>
      <c r="G736" s="274"/>
      <c r="H736" s="274"/>
      <c r="I736" s="274"/>
      <c r="J736" s="274"/>
      <c r="K736" s="274"/>
      <c r="L736" s="274"/>
      <c r="M736" s="274"/>
      <c r="N736" s="274">
        <f t="shared" ref="N736:N743" si="132">SUM(B736:M736)</f>
        <v>0</v>
      </c>
    </row>
    <row r="737" spans="1:14" hidden="1" outlineLevel="2">
      <c r="A737" s="188" t="s">
        <v>71</v>
      </c>
      <c r="B737" s="260"/>
      <c r="C737" s="260"/>
      <c r="D737" s="260"/>
      <c r="E737" s="274"/>
      <c r="F737" s="274"/>
      <c r="G737" s="274"/>
      <c r="H737" s="274"/>
      <c r="I737" s="274"/>
      <c r="J737" s="274"/>
      <c r="K737" s="274"/>
      <c r="L737" s="274"/>
      <c r="M737" s="274"/>
      <c r="N737" s="274">
        <f t="shared" si="132"/>
        <v>0</v>
      </c>
    </row>
    <row r="738" spans="1:14" hidden="1" outlineLevel="2">
      <c r="A738" s="47" t="s">
        <v>488</v>
      </c>
      <c r="B738" s="175"/>
      <c r="C738" s="175"/>
      <c r="D738" s="175"/>
      <c r="E738" s="176">
        <v>10.53</v>
      </c>
      <c r="F738" s="176"/>
      <c r="G738" s="176"/>
      <c r="H738" s="176"/>
      <c r="I738" s="176"/>
      <c r="J738" s="176"/>
      <c r="K738" s="176"/>
      <c r="L738" s="176"/>
      <c r="M738" s="176"/>
      <c r="N738" s="176">
        <f t="shared" si="132"/>
        <v>10.53</v>
      </c>
    </row>
    <row r="739" spans="1:14" hidden="1" outlineLevel="2">
      <c r="A739" s="177" t="s">
        <v>83</v>
      </c>
      <c r="B739" s="178"/>
      <c r="C739" s="178"/>
      <c r="D739" s="178"/>
      <c r="E739" s="179"/>
      <c r="F739" s="179"/>
      <c r="G739" s="179"/>
      <c r="H739" s="179"/>
      <c r="I739" s="179"/>
      <c r="J739" s="179"/>
      <c r="K739" s="179"/>
      <c r="L739" s="179"/>
      <c r="M739" s="179"/>
      <c r="N739" s="179">
        <f t="shared" si="132"/>
        <v>0</v>
      </c>
    </row>
    <row r="740" spans="1:14" hidden="1" outlineLevel="2">
      <c r="A740" s="55" t="s">
        <v>489</v>
      </c>
      <c r="B740" s="272"/>
      <c r="C740" s="272"/>
      <c r="D740" s="272"/>
      <c r="E740" s="291">
        <v>2.2010000000000001</v>
      </c>
      <c r="F740" s="291"/>
      <c r="G740" s="291"/>
      <c r="H740" s="291"/>
      <c r="I740" s="291"/>
      <c r="J740" s="291"/>
      <c r="K740" s="291"/>
      <c r="L740" s="291"/>
      <c r="M740" s="291"/>
      <c r="N740" s="291">
        <f t="shared" si="132"/>
        <v>2.2010000000000001</v>
      </c>
    </row>
    <row r="741" spans="1:14" hidden="1" outlineLevel="2">
      <c r="A741" s="55" t="s">
        <v>490</v>
      </c>
      <c r="B741" s="272"/>
      <c r="C741" s="272"/>
      <c r="D741" s="272"/>
      <c r="E741" s="291">
        <v>4.3230000000000004</v>
      </c>
      <c r="F741" s="291"/>
      <c r="G741" s="291"/>
      <c r="H741" s="291"/>
      <c r="I741" s="291"/>
      <c r="J741" s="291"/>
      <c r="K741" s="291"/>
      <c r="L741" s="291"/>
      <c r="M741" s="291"/>
      <c r="N741" s="291">
        <f t="shared" si="132"/>
        <v>4.3230000000000004</v>
      </c>
    </row>
    <row r="742" spans="1:14" hidden="1" outlineLevel="2">
      <c r="A742" s="120" t="s">
        <v>128</v>
      </c>
      <c r="B742" s="272"/>
      <c r="C742" s="272"/>
      <c r="D742" s="272"/>
      <c r="E742" s="291">
        <v>4.01</v>
      </c>
      <c r="F742" s="291"/>
      <c r="G742" s="291"/>
      <c r="H742" s="291"/>
      <c r="I742" s="291"/>
      <c r="J742" s="291"/>
      <c r="K742" s="291"/>
      <c r="L742" s="291"/>
      <c r="M742" s="291"/>
      <c r="N742" s="291">
        <f t="shared" si="132"/>
        <v>4.01</v>
      </c>
    </row>
    <row r="743" spans="1:14" hidden="1" outlineLevel="2">
      <c r="A743" s="263" t="s">
        <v>69</v>
      </c>
      <c r="B743" s="184"/>
      <c r="C743" s="184"/>
      <c r="D743" s="184"/>
      <c r="E743" s="185">
        <v>10.534000000000001</v>
      </c>
      <c r="F743" s="185"/>
      <c r="G743" s="185"/>
      <c r="H743" s="185"/>
      <c r="I743" s="185"/>
      <c r="J743" s="185"/>
      <c r="K743" s="185"/>
      <c r="L743" s="185"/>
      <c r="M743" s="185"/>
      <c r="N743" s="185">
        <f t="shared" si="132"/>
        <v>10.534000000000001</v>
      </c>
    </row>
    <row r="744" spans="1:14" hidden="1" outlineLevel="2">
      <c r="A744" s="62" t="s">
        <v>212</v>
      </c>
      <c r="B744" s="260"/>
      <c r="C744" s="260"/>
      <c r="D744" s="260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</row>
    <row r="745" spans="1:14" hidden="1" outlineLevel="2">
      <c r="A745" s="64" t="s">
        <v>71</v>
      </c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</row>
    <row r="746" spans="1:14" hidden="1" outlineLevel="2">
      <c r="A746" s="133" t="s">
        <v>208</v>
      </c>
      <c r="B746" s="67"/>
      <c r="C746" s="67"/>
      <c r="D746" s="67"/>
      <c r="E746" s="176">
        <v>404.53600000000006</v>
      </c>
      <c r="F746" s="176"/>
      <c r="G746" s="176"/>
      <c r="H746" s="176"/>
      <c r="I746" s="176"/>
      <c r="J746" s="176"/>
      <c r="K746" s="176"/>
      <c r="L746" s="176"/>
      <c r="M746" s="176"/>
      <c r="N746" s="176">
        <f t="shared" ref="N746:N751" si="133">SUM(B746:M746)</f>
        <v>404.53600000000006</v>
      </c>
    </row>
    <row r="747" spans="1:14" hidden="1" outlineLevel="2">
      <c r="A747" s="51" t="s">
        <v>83</v>
      </c>
      <c r="B747" s="70"/>
      <c r="C747" s="70"/>
      <c r="D747" s="70"/>
      <c r="E747" s="179"/>
      <c r="F747" s="179"/>
      <c r="G747" s="179"/>
      <c r="H747" s="179"/>
      <c r="I747" s="179"/>
      <c r="J747" s="179"/>
      <c r="K747" s="179"/>
      <c r="L747" s="179"/>
      <c r="M747" s="179"/>
      <c r="N747" s="179">
        <f t="shared" si="133"/>
        <v>0</v>
      </c>
    </row>
    <row r="748" spans="1:14" hidden="1" outlineLevel="2">
      <c r="A748" s="120" t="s">
        <v>99</v>
      </c>
      <c r="B748" s="115"/>
      <c r="C748" s="115"/>
      <c r="D748" s="115"/>
      <c r="E748" s="291">
        <v>88.039000000000001</v>
      </c>
      <c r="F748" s="291"/>
      <c r="G748" s="291"/>
      <c r="H748" s="291"/>
      <c r="I748" s="291"/>
      <c r="J748" s="291"/>
      <c r="K748" s="291"/>
      <c r="L748" s="291"/>
      <c r="M748" s="291"/>
      <c r="N748" s="291">
        <f t="shared" si="133"/>
        <v>88.039000000000001</v>
      </c>
    </row>
    <row r="749" spans="1:14" hidden="1" outlineLevel="2">
      <c r="A749" s="120" t="s">
        <v>213</v>
      </c>
      <c r="B749" s="115"/>
      <c r="C749" s="115"/>
      <c r="D749" s="115"/>
      <c r="E749" s="291">
        <v>275.54000000000002</v>
      </c>
      <c r="F749" s="291"/>
      <c r="G749" s="291"/>
      <c r="H749" s="291"/>
      <c r="I749" s="291"/>
      <c r="J749" s="291"/>
      <c r="K749" s="291"/>
      <c r="L749" s="291"/>
      <c r="M749" s="291"/>
      <c r="N749" s="291">
        <f t="shared" si="133"/>
        <v>275.54000000000002</v>
      </c>
    </row>
    <row r="750" spans="1:14" hidden="1" outlineLevel="2">
      <c r="A750" s="120" t="s">
        <v>211</v>
      </c>
      <c r="B750" s="115"/>
      <c r="C750" s="115"/>
      <c r="D750" s="115"/>
      <c r="E750" s="291">
        <v>40.815740999999989</v>
      </c>
      <c r="F750" s="291"/>
      <c r="G750" s="291"/>
      <c r="H750" s="291"/>
      <c r="I750" s="291"/>
      <c r="J750" s="291"/>
      <c r="K750" s="291"/>
      <c r="L750" s="291"/>
      <c r="M750" s="291"/>
      <c r="N750" s="291">
        <f t="shared" si="133"/>
        <v>40.815740999999989</v>
      </c>
    </row>
    <row r="751" spans="1:14" hidden="1" outlineLevel="2">
      <c r="A751" s="58" t="s">
        <v>69</v>
      </c>
      <c r="B751" s="75"/>
      <c r="C751" s="75"/>
      <c r="D751" s="75"/>
      <c r="E751" s="185">
        <v>404.39474100000001</v>
      </c>
      <c r="F751" s="185"/>
      <c r="G751" s="185"/>
      <c r="H751" s="185"/>
      <c r="I751" s="185"/>
      <c r="J751" s="185"/>
      <c r="K751" s="185"/>
      <c r="L751" s="185"/>
      <c r="M751" s="185"/>
      <c r="N751" s="185">
        <f t="shared" si="133"/>
        <v>404.39474100000001</v>
      </c>
    </row>
    <row r="752" spans="1:14" collapsed="1">
      <c r="A752" s="124" t="s">
        <v>355</v>
      </c>
      <c r="B752" s="125"/>
      <c r="C752" s="125"/>
      <c r="D752" s="125"/>
      <c r="E752" s="287"/>
      <c r="F752" s="287"/>
      <c r="G752" s="287"/>
      <c r="H752" s="287"/>
      <c r="I752" s="287"/>
      <c r="J752" s="287"/>
      <c r="K752" s="287"/>
      <c r="L752" s="287"/>
      <c r="M752" s="287"/>
      <c r="N752" s="287"/>
    </row>
    <row r="753" spans="1:28">
      <c r="A753" s="125" t="s">
        <v>71</v>
      </c>
      <c r="B753" s="125"/>
      <c r="C753" s="125"/>
      <c r="D753" s="125"/>
      <c r="E753" s="287"/>
      <c r="F753" s="287"/>
      <c r="G753" s="287"/>
      <c r="H753" s="287"/>
      <c r="I753" s="287"/>
      <c r="J753" s="287"/>
      <c r="K753" s="287"/>
      <c r="L753" s="287"/>
      <c r="M753" s="287"/>
      <c r="N753" s="287"/>
    </row>
    <row r="754" spans="1:28">
      <c r="A754" s="165" t="s">
        <v>71</v>
      </c>
      <c r="B754" s="165"/>
      <c r="C754" s="165"/>
      <c r="D754" s="165"/>
      <c r="E754" s="147"/>
      <c r="F754" s="147"/>
      <c r="G754" s="147"/>
      <c r="H754" s="147"/>
      <c r="I754" s="147"/>
      <c r="J754" s="147"/>
      <c r="K754" s="147"/>
      <c r="L754" s="147"/>
      <c r="M754" s="147"/>
      <c r="N754" s="147"/>
    </row>
    <row r="755" spans="1:28">
      <c r="A755" s="163" t="s">
        <v>913</v>
      </c>
      <c r="B755" s="67"/>
      <c r="C755" s="67"/>
      <c r="D755" s="176">
        <v>293.84000000000003</v>
      </c>
      <c r="E755" s="176">
        <v>173.215</v>
      </c>
      <c r="F755" s="176">
        <v>88.88300000000001</v>
      </c>
      <c r="G755" s="176"/>
      <c r="H755" s="176"/>
      <c r="I755" s="494">
        <v>173.3973</v>
      </c>
      <c r="J755" s="494"/>
      <c r="K755" s="494"/>
      <c r="L755" s="621">
        <v>76.52</v>
      </c>
      <c r="M755" s="621"/>
      <c r="N755" s="621">
        <f t="shared" ref="N755:N769" si="134">SUM(B755:M755)</f>
        <v>805.85530000000006</v>
      </c>
    </row>
    <row r="756" spans="1:28">
      <c r="A756" s="127" t="s">
        <v>83</v>
      </c>
      <c r="B756" s="70"/>
      <c r="C756" s="70"/>
      <c r="D756" s="179"/>
      <c r="E756" s="179"/>
      <c r="F756" s="179"/>
      <c r="G756" s="179"/>
      <c r="H756" s="179"/>
      <c r="I756" s="499"/>
      <c r="J756" s="499"/>
      <c r="K756" s="499"/>
      <c r="L756" s="499"/>
      <c r="M756" s="499"/>
      <c r="N756" s="499">
        <f t="shared" si="134"/>
        <v>0</v>
      </c>
    </row>
    <row r="757" spans="1:28">
      <c r="A757" s="139" t="s">
        <v>365</v>
      </c>
      <c r="B757" s="115"/>
      <c r="C757" s="115"/>
      <c r="D757" s="291">
        <v>9.4269999999999996</v>
      </c>
      <c r="E757" s="291">
        <v>6.4450000000000003</v>
      </c>
      <c r="F757" s="291">
        <v>0</v>
      </c>
      <c r="G757" s="291"/>
      <c r="H757" s="291"/>
      <c r="I757" s="505">
        <v>3.6160000000000001</v>
      </c>
      <c r="J757" s="505"/>
      <c r="K757" s="505"/>
      <c r="L757" s="505"/>
      <c r="M757" s="505"/>
      <c r="N757" s="505">
        <f t="shared" si="134"/>
        <v>19.488</v>
      </c>
      <c r="P757" s="640" t="e">
        <f>B757/B$755</f>
        <v>#DIV/0!</v>
      </c>
      <c r="Q757" s="640" t="e">
        <f t="shared" ref="Q757:AB760" si="135">C757/C$755</f>
        <v>#DIV/0!</v>
      </c>
      <c r="R757" s="640">
        <f t="shared" si="135"/>
        <v>3.2082085488701333E-2</v>
      </c>
      <c r="S757" s="640">
        <f t="shared" si="135"/>
        <v>3.7208093987241293E-2</v>
      </c>
      <c r="T757" s="640">
        <f t="shared" si="135"/>
        <v>0</v>
      </c>
      <c r="U757" s="640" t="e">
        <f t="shared" si="135"/>
        <v>#DIV/0!</v>
      </c>
      <c r="V757" s="640" t="e">
        <f t="shared" si="135"/>
        <v>#DIV/0!</v>
      </c>
      <c r="W757" s="640">
        <f t="shared" si="135"/>
        <v>2.0853842591551312E-2</v>
      </c>
      <c r="X757" s="640" t="e">
        <f t="shared" si="135"/>
        <v>#DIV/0!</v>
      </c>
      <c r="Y757" s="640" t="e">
        <f t="shared" si="135"/>
        <v>#DIV/0!</v>
      </c>
      <c r="Z757" s="640">
        <f t="shared" si="135"/>
        <v>0</v>
      </c>
      <c r="AA757" s="640" t="e">
        <f t="shared" si="135"/>
        <v>#DIV/0!</v>
      </c>
      <c r="AB757" s="640">
        <f t="shared" si="135"/>
        <v>2.4183001588498579E-2</v>
      </c>
    </row>
    <row r="758" spans="1:28">
      <c r="A758" s="139" t="s">
        <v>84</v>
      </c>
      <c r="B758" s="115"/>
      <c r="C758" s="115"/>
      <c r="D758" s="291">
        <v>254.63200000000001</v>
      </c>
      <c r="E758" s="291">
        <v>0</v>
      </c>
      <c r="F758" s="291">
        <v>0</v>
      </c>
      <c r="G758" s="291"/>
      <c r="H758" s="291"/>
      <c r="I758" s="505"/>
      <c r="J758" s="505"/>
      <c r="K758" s="505"/>
      <c r="L758" s="628">
        <v>1.56</v>
      </c>
      <c r="M758" s="628"/>
      <c r="N758" s="628">
        <f t="shared" si="134"/>
        <v>256.19200000000001</v>
      </c>
      <c r="P758" s="640" t="e">
        <f t="shared" ref="P758:P760" si="136">B758/B$755</f>
        <v>#DIV/0!</v>
      </c>
      <c r="Q758" s="640" t="e">
        <f t="shared" si="135"/>
        <v>#DIV/0!</v>
      </c>
      <c r="R758" s="640">
        <f t="shared" si="135"/>
        <v>0.86656683909610666</v>
      </c>
      <c r="S758" s="640">
        <f t="shared" si="135"/>
        <v>0</v>
      </c>
      <c r="T758" s="640">
        <f t="shared" si="135"/>
        <v>0</v>
      </c>
      <c r="U758" s="640" t="e">
        <f t="shared" si="135"/>
        <v>#DIV/0!</v>
      </c>
      <c r="V758" s="640" t="e">
        <f t="shared" si="135"/>
        <v>#DIV/0!</v>
      </c>
      <c r="W758" s="640">
        <f t="shared" si="135"/>
        <v>0</v>
      </c>
      <c r="X758" s="640" t="e">
        <f t="shared" si="135"/>
        <v>#DIV/0!</v>
      </c>
      <c r="Y758" s="640" t="e">
        <f t="shared" si="135"/>
        <v>#DIV/0!</v>
      </c>
      <c r="Z758" s="640">
        <f t="shared" si="135"/>
        <v>2.0386826973340304E-2</v>
      </c>
      <c r="AA758" s="640" t="e">
        <f t="shared" si="135"/>
        <v>#DIV/0!</v>
      </c>
      <c r="AB758" s="640">
        <f t="shared" si="135"/>
        <v>0.31791315388755276</v>
      </c>
    </row>
    <row r="759" spans="1:28">
      <c r="A759" s="139" t="s">
        <v>762</v>
      </c>
      <c r="B759" s="115"/>
      <c r="C759" s="115"/>
      <c r="D759" s="291">
        <v>15.95</v>
      </c>
      <c r="E759" s="291">
        <v>157.6754</v>
      </c>
      <c r="F759" s="291">
        <v>69.037000000000006</v>
      </c>
      <c r="G759" s="291"/>
      <c r="H759" s="291"/>
      <c r="I759" s="505">
        <v>162</v>
      </c>
      <c r="J759" s="505"/>
      <c r="K759" s="505"/>
      <c r="L759" s="628">
        <v>35.491</v>
      </c>
      <c r="M759" s="628"/>
      <c r="N759" s="628">
        <f t="shared" si="134"/>
        <v>440.15339999999998</v>
      </c>
      <c r="P759" s="640" t="e">
        <f t="shared" si="136"/>
        <v>#DIV/0!</v>
      </c>
      <c r="Q759" s="640" t="e">
        <f t="shared" si="135"/>
        <v>#DIV/0!</v>
      </c>
      <c r="R759" s="640">
        <f t="shared" si="135"/>
        <v>5.4281241491968411E-2</v>
      </c>
      <c r="S759" s="640">
        <f t="shared" si="135"/>
        <v>0.91028721531045231</v>
      </c>
      <c r="T759" s="640">
        <f t="shared" si="135"/>
        <v>0.77671770754812508</v>
      </c>
      <c r="U759" s="640" t="e">
        <f t="shared" si="135"/>
        <v>#DIV/0!</v>
      </c>
      <c r="V759" s="640" t="e">
        <f t="shared" si="135"/>
        <v>#DIV/0!</v>
      </c>
      <c r="W759" s="640">
        <f t="shared" si="135"/>
        <v>0.93427060282945584</v>
      </c>
      <c r="X759" s="640" t="e">
        <f t="shared" si="135"/>
        <v>#DIV/0!</v>
      </c>
      <c r="Y759" s="640" t="e">
        <f t="shared" si="135"/>
        <v>#DIV/0!</v>
      </c>
      <c r="Z759" s="640">
        <f t="shared" si="135"/>
        <v>0.46381338212232098</v>
      </c>
      <c r="AA759" s="640" t="e">
        <f t="shared" si="135"/>
        <v>#DIV/0!</v>
      </c>
      <c r="AB759" s="640">
        <f t="shared" si="135"/>
        <v>0.54619408720151119</v>
      </c>
    </row>
    <row r="760" spans="1:28">
      <c r="A760" s="164" t="s">
        <v>80</v>
      </c>
      <c r="B760" s="115"/>
      <c r="C760" s="115"/>
      <c r="D760" s="291">
        <v>13.537160000000011</v>
      </c>
      <c r="E760" s="291">
        <v>9.0017150000000186</v>
      </c>
      <c r="F760" s="291">
        <v>19.846</v>
      </c>
      <c r="G760" s="291"/>
      <c r="H760" s="291"/>
      <c r="I760" s="505">
        <v>7.7813000000000017</v>
      </c>
      <c r="J760" s="505"/>
      <c r="K760" s="505"/>
      <c r="L760" s="628">
        <v>8.4100000000000055</v>
      </c>
      <c r="M760" s="628"/>
      <c r="N760" s="628">
        <f t="shared" si="134"/>
        <v>58.576175000000035</v>
      </c>
      <c r="P760" s="640" t="e">
        <f t="shared" si="136"/>
        <v>#DIV/0!</v>
      </c>
      <c r="Q760" s="640" t="e">
        <f t="shared" si="135"/>
        <v>#DIV/0!</v>
      </c>
      <c r="R760" s="640">
        <f t="shared" si="135"/>
        <v>4.6069833923223558E-2</v>
      </c>
      <c r="S760" s="640">
        <f t="shared" si="135"/>
        <v>5.1968449614640873E-2</v>
      </c>
      <c r="T760" s="640">
        <f t="shared" si="135"/>
        <v>0.22328229245187492</v>
      </c>
      <c r="U760" s="640" t="e">
        <f t="shared" si="135"/>
        <v>#DIV/0!</v>
      </c>
      <c r="V760" s="640" t="e">
        <f t="shared" si="135"/>
        <v>#DIV/0!</v>
      </c>
      <c r="W760" s="640">
        <f t="shared" si="135"/>
        <v>4.4875554578992879E-2</v>
      </c>
      <c r="X760" s="640" t="e">
        <f t="shared" si="135"/>
        <v>#DIV/0!</v>
      </c>
      <c r="Y760" s="640" t="e">
        <f t="shared" si="135"/>
        <v>#DIV/0!</v>
      </c>
      <c r="Z760" s="640">
        <f t="shared" si="135"/>
        <v>0.10990590695243081</v>
      </c>
      <c r="AA760" s="640" t="e">
        <f t="shared" si="135"/>
        <v>#DIV/0!</v>
      </c>
      <c r="AB760" s="640">
        <f t="shared" si="135"/>
        <v>7.2688204693820382E-2</v>
      </c>
    </row>
    <row r="761" spans="1:28">
      <c r="A761" s="128" t="s">
        <v>69</v>
      </c>
      <c r="B761" s="75"/>
      <c r="C761" s="75"/>
      <c r="D761" s="185">
        <v>293.54616000000004</v>
      </c>
      <c r="E761" s="373">
        <v>346.33711500000004</v>
      </c>
      <c r="F761" s="185">
        <v>88.88300000000001</v>
      </c>
      <c r="G761" s="185"/>
      <c r="H761" s="185"/>
      <c r="I761" s="524">
        <v>173.4</v>
      </c>
      <c r="J761" s="524"/>
      <c r="K761" s="524"/>
      <c r="L761" s="623">
        <v>76.52</v>
      </c>
      <c r="M761" s="623"/>
      <c r="N761" s="623">
        <f t="shared" si="134"/>
        <v>978.68627500000014</v>
      </c>
    </row>
    <row r="762" spans="1:28" hidden="1" outlineLevel="1">
      <c r="A762" s="271" t="s">
        <v>763</v>
      </c>
      <c r="B762" s="274"/>
      <c r="C762" s="274"/>
      <c r="D762" s="274"/>
      <c r="E762" s="274"/>
      <c r="F762" s="274"/>
      <c r="G762" s="274"/>
      <c r="H762" s="274"/>
      <c r="I762" s="274"/>
      <c r="J762" s="274"/>
      <c r="K762" s="274"/>
      <c r="L762" s="274"/>
      <c r="M762" s="274"/>
      <c r="N762" s="274">
        <f t="shared" si="134"/>
        <v>0</v>
      </c>
    </row>
    <row r="763" spans="1:28" hidden="1" outlineLevel="1">
      <c r="A763" s="188" t="s">
        <v>71</v>
      </c>
      <c r="B763" s="274"/>
      <c r="C763" s="274"/>
      <c r="D763" s="274"/>
      <c r="E763" s="274"/>
      <c r="F763" s="274"/>
      <c r="G763" s="274"/>
      <c r="H763" s="274"/>
      <c r="I763" s="274"/>
      <c r="J763" s="274"/>
      <c r="K763" s="274"/>
      <c r="L763" s="274"/>
      <c r="M763" s="274"/>
      <c r="N763" s="274">
        <f t="shared" si="134"/>
        <v>0</v>
      </c>
    </row>
    <row r="764" spans="1:28" hidden="1" outlineLevel="1">
      <c r="A764" s="47" t="s">
        <v>764</v>
      </c>
      <c r="B764" s="176"/>
      <c r="C764" s="176"/>
      <c r="D764" s="176"/>
      <c r="E764" s="176"/>
      <c r="F764" s="176">
        <v>322</v>
      </c>
      <c r="G764" s="176"/>
      <c r="H764" s="176"/>
      <c r="I764" s="176"/>
      <c r="J764" s="176"/>
      <c r="K764" s="176"/>
      <c r="L764" s="176"/>
      <c r="M764" s="176"/>
      <c r="N764" s="176">
        <f t="shared" si="134"/>
        <v>322</v>
      </c>
    </row>
    <row r="765" spans="1:28" hidden="1" outlineLevel="1">
      <c r="A765" s="177" t="s">
        <v>83</v>
      </c>
      <c r="B765" s="179"/>
      <c r="C765" s="179"/>
      <c r="D765" s="179"/>
      <c r="E765" s="179"/>
      <c r="F765" s="179"/>
      <c r="G765" s="179"/>
      <c r="H765" s="179"/>
      <c r="I765" s="179"/>
      <c r="J765" s="179"/>
      <c r="K765" s="179"/>
      <c r="L765" s="179"/>
      <c r="M765" s="179"/>
      <c r="N765" s="179">
        <f t="shared" si="134"/>
        <v>0</v>
      </c>
    </row>
    <row r="766" spans="1:28" hidden="1" outlineLevel="1">
      <c r="A766" s="55" t="s">
        <v>489</v>
      </c>
      <c r="B766" s="291"/>
      <c r="C766" s="291"/>
      <c r="D766" s="291"/>
      <c r="E766" s="291"/>
      <c r="F766" s="291">
        <v>56.040000000000006</v>
      </c>
      <c r="G766" s="291"/>
      <c r="H766" s="291"/>
      <c r="I766" s="291"/>
      <c r="J766" s="291"/>
      <c r="K766" s="291"/>
      <c r="L766" s="291"/>
      <c r="M766" s="291"/>
      <c r="N766" s="291">
        <f t="shared" si="134"/>
        <v>56.040000000000006</v>
      </c>
    </row>
    <row r="767" spans="1:28" hidden="1" outlineLevel="1">
      <c r="A767" s="55" t="s">
        <v>762</v>
      </c>
      <c r="B767" s="291"/>
      <c r="C767" s="291"/>
      <c r="D767" s="291"/>
      <c r="E767" s="291"/>
      <c r="F767" s="291">
        <v>246.56</v>
      </c>
      <c r="G767" s="291"/>
      <c r="H767" s="291"/>
      <c r="I767" s="291"/>
      <c r="J767" s="291"/>
      <c r="K767" s="291"/>
      <c r="L767" s="291"/>
      <c r="M767" s="291"/>
      <c r="N767" s="291">
        <f t="shared" si="134"/>
        <v>246.56</v>
      </c>
    </row>
    <row r="768" spans="1:28" hidden="1" outlineLevel="1">
      <c r="A768" s="120" t="s">
        <v>128</v>
      </c>
      <c r="B768" s="291"/>
      <c r="C768" s="291"/>
      <c r="D768" s="291"/>
      <c r="E768" s="291"/>
      <c r="F768" s="291">
        <v>19.399999999999999</v>
      </c>
      <c r="G768" s="291"/>
      <c r="H768" s="291"/>
      <c r="I768" s="291"/>
      <c r="J768" s="291"/>
      <c r="K768" s="291"/>
      <c r="L768" s="291"/>
      <c r="M768" s="291"/>
      <c r="N768" s="291">
        <f t="shared" si="134"/>
        <v>19.399999999999999</v>
      </c>
    </row>
    <row r="769" spans="1:14" hidden="1" outlineLevel="1">
      <c r="A769" s="263" t="s">
        <v>69</v>
      </c>
      <c r="B769" s="185"/>
      <c r="C769" s="185"/>
      <c r="D769" s="185"/>
      <c r="E769" s="185"/>
      <c r="F769" s="185">
        <v>322</v>
      </c>
      <c r="G769" s="185"/>
      <c r="H769" s="185"/>
      <c r="I769" s="185"/>
      <c r="J769" s="185"/>
      <c r="K769" s="185"/>
      <c r="L769" s="185"/>
      <c r="M769" s="185"/>
      <c r="N769" s="185">
        <f t="shared" si="134"/>
        <v>322</v>
      </c>
    </row>
    <row r="770" spans="1:14" hidden="1" outlineLevel="1">
      <c r="A770" s="78" t="s">
        <v>414</v>
      </c>
      <c r="B770" s="78"/>
      <c r="C770" s="78"/>
      <c r="D770" s="78"/>
      <c r="E770" s="372"/>
      <c r="F770" s="372"/>
      <c r="G770" s="372"/>
      <c r="H770" s="372"/>
      <c r="I770" s="372"/>
      <c r="J770" s="372"/>
      <c r="K770" s="372"/>
      <c r="L770" s="372"/>
      <c r="M770" s="372"/>
      <c r="N770" s="372"/>
    </row>
    <row r="771" spans="1:14" hidden="1" outlineLevel="1">
      <c r="A771" s="143" t="s">
        <v>71</v>
      </c>
      <c r="B771" s="143"/>
      <c r="C771" s="143"/>
      <c r="D771" s="143"/>
      <c r="E771" s="369"/>
      <c r="F771" s="369"/>
      <c r="G771" s="369"/>
      <c r="H771" s="369"/>
      <c r="I771" s="369"/>
      <c r="J771" s="369"/>
      <c r="K771" s="369"/>
      <c r="L771" s="369"/>
      <c r="M771" s="369"/>
      <c r="N771" s="369"/>
    </row>
    <row r="772" spans="1:14" hidden="1" outlineLevel="1">
      <c r="A772" s="151" t="s">
        <v>414</v>
      </c>
      <c r="B772" s="81">
        <v>227.29399999999998</v>
      </c>
      <c r="C772" s="151"/>
      <c r="D772" s="151"/>
      <c r="E772" s="151"/>
      <c r="F772" s="151"/>
      <c r="G772" s="151"/>
      <c r="H772" s="151"/>
      <c r="I772" s="151"/>
      <c r="J772" s="151"/>
      <c r="K772" s="151"/>
      <c r="L772" s="151"/>
      <c r="M772" s="151"/>
      <c r="N772" s="151">
        <f t="shared" ref="N772:N803" si="137">SUM(B772:M772)</f>
        <v>227.29399999999998</v>
      </c>
    </row>
    <row r="773" spans="1:14" hidden="1" outlineLevel="1">
      <c r="A773" s="82" t="s">
        <v>83</v>
      </c>
      <c r="B773" s="90"/>
      <c r="C773" s="82"/>
      <c r="D773" s="82"/>
      <c r="E773" s="370"/>
      <c r="F773" s="370"/>
      <c r="G773" s="370"/>
      <c r="H773" s="370"/>
      <c r="I773" s="370"/>
      <c r="J773" s="370"/>
      <c r="K773" s="370"/>
      <c r="L773" s="370"/>
      <c r="M773" s="370"/>
      <c r="N773" s="370">
        <f t="shared" si="137"/>
        <v>0</v>
      </c>
    </row>
    <row r="774" spans="1:14" hidden="1" outlineLevel="1">
      <c r="A774" s="144" t="s">
        <v>409</v>
      </c>
      <c r="B774" s="119">
        <v>65.783999999999992</v>
      </c>
      <c r="C774" s="144"/>
      <c r="D774" s="144"/>
      <c r="E774" s="144"/>
      <c r="F774" s="144"/>
      <c r="G774" s="144"/>
      <c r="H774" s="144"/>
      <c r="I774" s="144"/>
      <c r="J774" s="144"/>
      <c r="K774" s="144"/>
      <c r="L774" s="144"/>
      <c r="M774" s="144"/>
      <c r="N774" s="144">
        <f t="shared" si="137"/>
        <v>65.783999999999992</v>
      </c>
    </row>
    <row r="775" spans="1:14" hidden="1" outlineLevel="1">
      <c r="A775" s="144" t="s">
        <v>259</v>
      </c>
      <c r="B775" s="119">
        <v>142.47</v>
      </c>
      <c r="C775" s="144"/>
      <c r="D775" s="144"/>
      <c r="E775" s="144"/>
      <c r="F775" s="144"/>
      <c r="G775" s="144"/>
      <c r="H775" s="144"/>
      <c r="I775" s="144"/>
      <c r="J775" s="144"/>
      <c r="K775" s="144"/>
      <c r="L775" s="144"/>
      <c r="M775" s="144"/>
      <c r="N775" s="144">
        <f t="shared" si="137"/>
        <v>142.47</v>
      </c>
    </row>
    <row r="776" spans="1:14" hidden="1" outlineLevel="1">
      <c r="A776" s="145" t="s">
        <v>80</v>
      </c>
      <c r="B776" s="119">
        <v>18.58541199999997</v>
      </c>
      <c r="C776" s="145"/>
      <c r="D776" s="145"/>
      <c r="E776" s="145"/>
      <c r="F776" s="145"/>
      <c r="G776" s="145"/>
      <c r="H776" s="145"/>
      <c r="I776" s="145"/>
      <c r="J776" s="145"/>
      <c r="K776" s="145"/>
      <c r="L776" s="145"/>
      <c r="M776" s="145"/>
      <c r="N776" s="145">
        <f t="shared" si="137"/>
        <v>18.58541199999997</v>
      </c>
    </row>
    <row r="777" spans="1:14" hidden="1" outlineLevel="1">
      <c r="A777" s="87" t="s">
        <v>69</v>
      </c>
      <c r="B777" s="88">
        <v>226.83941199999995</v>
      </c>
      <c r="C777" s="87"/>
      <c r="D777" s="87"/>
      <c r="E777" s="371"/>
      <c r="F777" s="371"/>
      <c r="G777" s="371"/>
      <c r="H777" s="371"/>
      <c r="I777" s="371"/>
      <c r="J777" s="371"/>
      <c r="K777" s="371"/>
      <c r="L777" s="371"/>
      <c r="M777" s="371"/>
      <c r="N777" s="371">
        <f t="shared" si="137"/>
        <v>226.83941199999995</v>
      </c>
    </row>
    <row r="778" spans="1:14" hidden="1" outlineLevel="1">
      <c r="A778" s="191" t="s">
        <v>491</v>
      </c>
      <c r="B778" s="260"/>
      <c r="C778" s="260"/>
      <c r="D778" s="260"/>
      <c r="E778" s="274"/>
      <c r="F778" s="274"/>
      <c r="G778" s="274"/>
      <c r="H778" s="274"/>
      <c r="I778" s="274"/>
      <c r="J778" s="274"/>
      <c r="K778" s="274"/>
      <c r="L778" s="274"/>
      <c r="M778" s="274"/>
      <c r="N778" s="274">
        <f t="shared" si="137"/>
        <v>0</v>
      </c>
    </row>
    <row r="779" spans="1:14" hidden="1" outlineLevel="1">
      <c r="A779" s="174" t="s">
        <v>71</v>
      </c>
      <c r="B779" s="260"/>
      <c r="C779" s="260"/>
      <c r="D779" s="260"/>
      <c r="E779" s="274"/>
      <c r="F779" s="274"/>
      <c r="G779" s="274"/>
      <c r="H779" s="274"/>
      <c r="I779" s="274"/>
      <c r="J779" s="274"/>
      <c r="K779" s="274"/>
      <c r="L779" s="274"/>
      <c r="M779" s="274"/>
      <c r="N779" s="274">
        <f t="shared" si="137"/>
        <v>0</v>
      </c>
    </row>
    <row r="780" spans="1:14" hidden="1" outlineLevel="1">
      <c r="A780" s="133" t="s">
        <v>86</v>
      </c>
      <c r="B780" s="175"/>
      <c r="C780" s="175"/>
      <c r="D780" s="175"/>
      <c r="E780" s="176">
        <v>10.327999999999999</v>
      </c>
      <c r="F780" s="443">
        <v>210.49</v>
      </c>
      <c r="G780" s="443"/>
      <c r="H780" s="443"/>
      <c r="I780" s="443"/>
      <c r="J780" s="443"/>
      <c r="K780" s="443"/>
      <c r="L780" s="443"/>
      <c r="M780" s="443"/>
      <c r="N780" s="443">
        <f t="shared" si="137"/>
        <v>220.81800000000001</v>
      </c>
    </row>
    <row r="781" spans="1:14" hidden="1" outlineLevel="1">
      <c r="A781" s="177" t="s">
        <v>83</v>
      </c>
      <c r="B781" s="178"/>
      <c r="C781" s="178"/>
      <c r="D781" s="178"/>
      <c r="E781" s="179"/>
      <c r="F781" s="444"/>
      <c r="G781" s="444"/>
      <c r="H781" s="444"/>
      <c r="I781" s="444"/>
      <c r="J781" s="444"/>
      <c r="K781" s="444"/>
      <c r="L781" s="444"/>
      <c r="M781" s="444"/>
      <c r="N781" s="444">
        <f t="shared" si="137"/>
        <v>0</v>
      </c>
    </row>
    <row r="782" spans="1:14" hidden="1" outlineLevel="1">
      <c r="A782" s="120" t="s">
        <v>86</v>
      </c>
      <c r="B782" s="272"/>
      <c r="C782" s="272"/>
      <c r="D782" s="272"/>
      <c r="E782" s="291">
        <v>0</v>
      </c>
      <c r="F782" s="445">
        <v>196.32</v>
      </c>
      <c r="G782" s="445"/>
      <c r="H782" s="445"/>
      <c r="I782" s="445"/>
      <c r="J782" s="445"/>
      <c r="K782" s="445"/>
      <c r="L782" s="445"/>
      <c r="M782" s="445"/>
      <c r="N782" s="445">
        <f t="shared" si="137"/>
        <v>196.32</v>
      </c>
    </row>
    <row r="783" spans="1:14" hidden="1" outlineLevel="1">
      <c r="A783" s="120" t="s">
        <v>89</v>
      </c>
      <c r="B783" s="272"/>
      <c r="C783" s="272"/>
      <c r="D783" s="272"/>
      <c r="E783" s="291">
        <v>9.9250000000000007</v>
      </c>
      <c r="F783" s="445"/>
      <c r="G783" s="445"/>
      <c r="H783" s="445"/>
      <c r="I783" s="445"/>
      <c r="J783" s="445"/>
      <c r="K783" s="445"/>
      <c r="L783" s="445"/>
      <c r="M783" s="445"/>
      <c r="N783" s="445">
        <f t="shared" si="137"/>
        <v>9.9250000000000007</v>
      </c>
    </row>
    <row r="784" spans="1:14" hidden="1" outlineLevel="1">
      <c r="A784" s="273" t="s">
        <v>483</v>
      </c>
      <c r="B784" s="272"/>
      <c r="C784" s="272"/>
      <c r="D784" s="272"/>
      <c r="E784" s="291">
        <v>0.39267199999999924</v>
      </c>
      <c r="F784" s="445">
        <v>14.169999999999998</v>
      </c>
      <c r="G784" s="445"/>
      <c r="H784" s="445"/>
      <c r="I784" s="445"/>
      <c r="J784" s="445"/>
      <c r="K784" s="445"/>
      <c r="L784" s="445"/>
      <c r="M784" s="445"/>
      <c r="N784" s="445">
        <f t="shared" si="137"/>
        <v>14.562671999999997</v>
      </c>
    </row>
    <row r="785" spans="1:14" hidden="1" outlineLevel="1">
      <c r="A785" s="263" t="s">
        <v>69</v>
      </c>
      <c r="B785" s="184"/>
      <c r="C785" s="184"/>
      <c r="D785" s="184"/>
      <c r="E785" s="185">
        <v>10.317672</v>
      </c>
      <c r="F785" s="185">
        <v>210.48999999999998</v>
      </c>
      <c r="G785" s="185"/>
      <c r="H785" s="185"/>
      <c r="I785" s="185"/>
      <c r="J785" s="185"/>
      <c r="K785" s="185"/>
      <c r="L785" s="185"/>
      <c r="M785" s="185"/>
      <c r="N785" s="185">
        <f t="shared" si="137"/>
        <v>220.80767199999997</v>
      </c>
    </row>
    <row r="786" spans="1:14" hidden="1" outlineLevel="1">
      <c r="A786" s="271" t="s">
        <v>798</v>
      </c>
      <c r="B786" s="274"/>
      <c r="C786" s="274"/>
      <c r="D786" s="274"/>
      <c r="E786" s="274"/>
      <c r="F786" s="274"/>
      <c r="G786" s="274"/>
      <c r="H786" s="274"/>
      <c r="I786" s="274"/>
      <c r="J786" s="274"/>
      <c r="K786" s="274"/>
      <c r="L786" s="274"/>
      <c r="M786" s="274"/>
      <c r="N786" s="274">
        <f t="shared" si="137"/>
        <v>0</v>
      </c>
    </row>
    <row r="787" spans="1:14" hidden="1" outlineLevel="1">
      <c r="A787" s="188" t="s">
        <v>71</v>
      </c>
      <c r="B787" s="274"/>
      <c r="C787" s="274"/>
      <c r="D787" s="274"/>
      <c r="E787" s="274"/>
      <c r="F787" s="274"/>
      <c r="G787" s="274"/>
      <c r="H787" s="274"/>
      <c r="I787" s="274"/>
      <c r="J787" s="274"/>
      <c r="K787" s="274"/>
      <c r="L787" s="274"/>
      <c r="M787" s="274"/>
      <c r="N787" s="274">
        <f t="shared" si="137"/>
        <v>0</v>
      </c>
    </row>
    <row r="788" spans="1:14" hidden="1" outlineLevel="1">
      <c r="A788" s="47" t="s">
        <v>798</v>
      </c>
      <c r="B788" s="176"/>
      <c r="C788" s="176"/>
      <c r="D788" s="176"/>
      <c r="E788" s="176"/>
      <c r="F788" s="176"/>
      <c r="G788" s="176"/>
      <c r="H788" s="176"/>
      <c r="I788" s="176"/>
      <c r="J788" s="176"/>
      <c r="K788" s="176"/>
      <c r="L788" s="176"/>
      <c r="M788" s="176"/>
      <c r="N788" s="176">
        <f t="shared" si="137"/>
        <v>0</v>
      </c>
    </row>
    <row r="789" spans="1:14" hidden="1" outlineLevel="1">
      <c r="A789" s="177" t="s">
        <v>83</v>
      </c>
      <c r="B789" s="179"/>
      <c r="C789" s="179"/>
      <c r="D789" s="179"/>
      <c r="E789" s="179"/>
      <c r="F789" s="179"/>
      <c r="G789" s="179"/>
      <c r="H789" s="179"/>
      <c r="I789" s="179"/>
      <c r="J789" s="179"/>
      <c r="K789" s="179"/>
      <c r="L789" s="179"/>
      <c r="M789" s="179"/>
      <c r="N789" s="179">
        <f t="shared" si="137"/>
        <v>0</v>
      </c>
    </row>
    <row r="790" spans="1:14" hidden="1" outlineLevel="1">
      <c r="A790" s="55" t="s">
        <v>160</v>
      </c>
      <c r="B790" s="291"/>
      <c r="C790" s="291"/>
      <c r="D790" s="291"/>
      <c r="E790" s="291"/>
      <c r="F790" s="291"/>
      <c r="G790" s="291"/>
      <c r="H790" s="291"/>
      <c r="I790" s="291"/>
      <c r="J790" s="291"/>
      <c r="K790" s="291"/>
      <c r="L790" s="291"/>
      <c r="M790" s="291"/>
      <c r="N790" s="291">
        <f t="shared" si="137"/>
        <v>0</v>
      </c>
    </row>
    <row r="791" spans="1:14" hidden="1" outlineLevel="1">
      <c r="A791" s="55" t="s">
        <v>785</v>
      </c>
      <c r="B791" s="291"/>
      <c r="C791" s="291"/>
      <c r="D791" s="291"/>
      <c r="E791" s="291"/>
      <c r="F791" s="291"/>
      <c r="G791" s="291"/>
      <c r="H791" s="291"/>
      <c r="I791" s="291"/>
      <c r="J791" s="291"/>
      <c r="K791" s="291"/>
      <c r="L791" s="291"/>
      <c r="M791" s="291"/>
      <c r="N791" s="291">
        <f t="shared" si="137"/>
        <v>0</v>
      </c>
    </row>
    <row r="792" spans="1:14" hidden="1" outlineLevel="1">
      <c r="A792" s="120" t="s">
        <v>128</v>
      </c>
      <c r="B792" s="291"/>
      <c r="C792" s="291"/>
      <c r="D792" s="291"/>
      <c r="E792" s="291"/>
      <c r="F792" s="291"/>
      <c r="G792" s="291"/>
      <c r="H792" s="291"/>
      <c r="I792" s="291"/>
      <c r="J792" s="291"/>
      <c r="K792" s="291"/>
      <c r="L792" s="291"/>
      <c r="M792" s="291"/>
      <c r="N792" s="291">
        <f t="shared" si="137"/>
        <v>0</v>
      </c>
    </row>
    <row r="793" spans="1:14" hidden="1" outlineLevel="1">
      <c r="A793" s="263" t="s">
        <v>69</v>
      </c>
      <c r="B793" s="185"/>
      <c r="C793" s="185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>
        <f t="shared" si="137"/>
        <v>0</v>
      </c>
    </row>
    <row r="794" spans="1:14" hidden="1" outlineLevel="1" collapsed="1">
      <c r="A794" s="191" t="s">
        <v>799</v>
      </c>
      <c r="B794" s="274"/>
      <c r="C794" s="274"/>
      <c r="D794" s="274"/>
      <c r="E794" s="274"/>
      <c r="F794" s="274"/>
      <c r="G794" s="274"/>
      <c r="H794" s="274"/>
      <c r="I794" s="274"/>
      <c r="J794" s="274"/>
      <c r="K794" s="274"/>
      <c r="L794" s="274"/>
      <c r="M794" s="274"/>
      <c r="N794" s="274">
        <f t="shared" si="137"/>
        <v>0</v>
      </c>
    </row>
    <row r="795" spans="1:14" hidden="1" outlineLevel="1">
      <c r="A795" s="174" t="s">
        <v>71</v>
      </c>
      <c r="B795" s="274"/>
      <c r="C795" s="274"/>
      <c r="D795" s="274"/>
      <c r="E795" s="274"/>
      <c r="F795" s="274"/>
      <c r="G795" s="274"/>
      <c r="H795" s="274"/>
      <c r="I795" s="274"/>
      <c r="J795" s="274"/>
      <c r="K795" s="274"/>
      <c r="L795" s="274"/>
      <c r="M795" s="274"/>
      <c r="N795" s="274">
        <f t="shared" si="137"/>
        <v>0</v>
      </c>
    </row>
    <row r="796" spans="1:14" hidden="1" outlineLevel="1">
      <c r="A796" s="133" t="s">
        <v>800</v>
      </c>
      <c r="B796" s="176"/>
      <c r="C796" s="176"/>
      <c r="D796" s="176"/>
      <c r="E796" s="176"/>
      <c r="F796" s="176"/>
      <c r="G796" s="176">
        <v>67.75800000000001</v>
      </c>
      <c r="H796" s="176"/>
      <c r="I796" s="176"/>
      <c r="J796" s="176">
        <v>20.524999999999999</v>
      </c>
      <c r="K796" s="176"/>
      <c r="L796" s="176"/>
      <c r="M796" s="176"/>
      <c r="N796" s="176">
        <f t="shared" si="137"/>
        <v>88.283000000000015</v>
      </c>
    </row>
    <row r="797" spans="1:14" hidden="1" outlineLevel="1">
      <c r="A797" s="177" t="s">
        <v>83</v>
      </c>
      <c r="B797" s="179"/>
      <c r="C797" s="179"/>
      <c r="D797" s="179"/>
      <c r="E797" s="179"/>
      <c r="F797" s="179"/>
      <c r="G797" s="179"/>
      <c r="H797" s="179"/>
      <c r="I797" s="179"/>
      <c r="J797" s="179"/>
      <c r="K797" s="179"/>
      <c r="L797" s="179"/>
      <c r="M797" s="179"/>
      <c r="N797" s="179">
        <f t="shared" si="137"/>
        <v>0</v>
      </c>
    </row>
    <row r="798" spans="1:14" hidden="1" outlineLevel="1">
      <c r="A798" s="120" t="s">
        <v>801</v>
      </c>
      <c r="B798" s="291"/>
      <c r="C798" s="291"/>
      <c r="D798" s="291"/>
      <c r="E798" s="291"/>
      <c r="F798" s="291"/>
      <c r="G798" s="291">
        <v>50.509</v>
      </c>
      <c r="H798" s="291"/>
      <c r="I798" s="291"/>
      <c r="J798" s="291"/>
      <c r="K798" s="291"/>
      <c r="L798" s="291"/>
      <c r="M798" s="291"/>
      <c r="N798" s="291">
        <f t="shared" si="137"/>
        <v>50.509</v>
      </c>
    </row>
    <row r="799" spans="1:14" hidden="1" outlineLevel="1">
      <c r="A799" s="120" t="s">
        <v>259</v>
      </c>
      <c r="B799" s="291"/>
      <c r="C799" s="291"/>
      <c r="D799" s="291"/>
      <c r="E799" s="291"/>
      <c r="F799" s="291"/>
      <c r="G799" s="291">
        <v>12.9</v>
      </c>
      <c r="H799" s="291"/>
      <c r="I799" s="291"/>
      <c r="J799" s="291">
        <v>16.928000000000001</v>
      </c>
      <c r="K799" s="291"/>
      <c r="L799" s="291"/>
      <c r="M799" s="291"/>
      <c r="N799" s="291">
        <f t="shared" si="137"/>
        <v>29.828000000000003</v>
      </c>
    </row>
    <row r="800" spans="1:14" hidden="1" outlineLevel="1">
      <c r="A800" s="120" t="s">
        <v>80</v>
      </c>
      <c r="B800" s="291"/>
      <c r="C800" s="291"/>
      <c r="D800" s="291"/>
      <c r="E800" s="291"/>
      <c r="F800" s="291"/>
      <c r="G800" s="291">
        <v>4.3490000000000055</v>
      </c>
      <c r="H800" s="291"/>
      <c r="I800" s="291"/>
      <c r="J800" s="291">
        <v>3.6</v>
      </c>
      <c r="K800" s="291"/>
      <c r="L800" s="291"/>
      <c r="M800" s="291"/>
      <c r="N800" s="291">
        <f t="shared" si="137"/>
        <v>7.9490000000000052</v>
      </c>
    </row>
    <row r="801" spans="1:28" hidden="1" outlineLevel="1">
      <c r="A801" s="263" t="s">
        <v>69</v>
      </c>
      <c r="B801" s="185"/>
      <c r="C801" s="185"/>
      <c r="D801" s="185"/>
      <c r="E801" s="185"/>
      <c r="F801" s="185"/>
      <c r="G801" s="185">
        <v>67.75800000000001</v>
      </c>
      <c r="H801" s="185"/>
      <c r="I801" s="185"/>
      <c r="J801" s="185">
        <v>20.53</v>
      </c>
      <c r="K801" s="185"/>
      <c r="L801" s="185"/>
      <c r="M801" s="185"/>
      <c r="N801" s="185">
        <f t="shared" si="137"/>
        <v>88.288000000000011</v>
      </c>
    </row>
    <row r="802" spans="1:28" collapsed="1">
      <c r="A802" s="191" t="s">
        <v>799</v>
      </c>
      <c r="B802" s="274"/>
      <c r="C802" s="274"/>
      <c r="D802" s="274"/>
      <c r="E802" s="274"/>
      <c r="F802" s="274"/>
      <c r="G802" s="274"/>
      <c r="H802" s="274"/>
      <c r="I802" s="274"/>
      <c r="J802" s="274"/>
      <c r="K802" s="274"/>
      <c r="L802" s="274"/>
      <c r="M802" s="274"/>
      <c r="N802" s="274">
        <f t="shared" si="137"/>
        <v>0</v>
      </c>
    </row>
    <row r="803" spans="1:28">
      <c r="A803" s="174" t="s">
        <v>71</v>
      </c>
      <c r="B803" s="274"/>
      <c r="C803" s="274"/>
      <c r="D803" s="274"/>
      <c r="E803" s="274"/>
      <c r="F803" s="274"/>
      <c r="G803" s="274"/>
      <c r="H803" s="274"/>
      <c r="I803" s="274"/>
      <c r="J803" s="274"/>
      <c r="K803" s="274"/>
      <c r="L803" s="274"/>
      <c r="M803" s="274"/>
      <c r="N803" s="274">
        <f t="shared" si="137"/>
        <v>0</v>
      </c>
    </row>
    <row r="804" spans="1:28">
      <c r="A804" s="133" t="s">
        <v>799</v>
      </c>
      <c r="B804" s="176"/>
      <c r="C804" s="176"/>
      <c r="D804" s="176"/>
      <c r="E804" s="176"/>
      <c r="F804" s="176"/>
      <c r="G804" s="176">
        <f>G811</f>
        <v>356.59000000000003</v>
      </c>
      <c r="H804" s="176">
        <f t="shared" ref="H804:M804" si="138">H811</f>
        <v>0</v>
      </c>
      <c r="I804" s="176">
        <f t="shared" si="138"/>
        <v>182.66300000000004</v>
      </c>
      <c r="J804" s="176">
        <f t="shared" si="138"/>
        <v>264.86800000000005</v>
      </c>
      <c r="K804" s="176">
        <f t="shared" si="138"/>
        <v>0</v>
      </c>
      <c r="L804" s="176">
        <f t="shared" si="138"/>
        <v>0</v>
      </c>
      <c r="M804" s="176">
        <f t="shared" si="138"/>
        <v>237.83999999999997</v>
      </c>
      <c r="N804" s="621">
        <f t="shared" ref="N804:N835" si="139">SUM(B804:M804)</f>
        <v>1041.961</v>
      </c>
    </row>
    <row r="805" spans="1:28">
      <c r="A805" s="177" t="s">
        <v>83</v>
      </c>
      <c r="B805" s="179"/>
      <c r="C805" s="179"/>
      <c r="D805" s="179"/>
      <c r="E805" s="179"/>
      <c r="F805" s="179"/>
      <c r="G805" s="179"/>
      <c r="H805" s="179"/>
      <c r="I805" s="179"/>
      <c r="J805" s="179">
        <v>0</v>
      </c>
      <c r="K805" s="179"/>
      <c r="L805" s="179"/>
      <c r="M805" s="179"/>
      <c r="N805" s="179">
        <f t="shared" si="139"/>
        <v>0</v>
      </c>
    </row>
    <row r="806" spans="1:28">
      <c r="A806" s="120" t="s">
        <v>918</v>
      </c>
      <c r="B806" s="291"/>
      <c r="C806" s="291"/>
      <c r="D806" s="291"/>
      <c r="E806" s="291"/>
      <c r="F806" s="291"/>
      <c r="G806" s="291">
        <f>G799</f>
        <v>12.9</v>
      </c>
      <c r="H806" s="291"/>
      <c r="I806" s="505"/>
      <c r="J806" s="291">
        <f>J799</f>
        <v>16.928000000000001</v>
      </c>
      <c r="K806" s="505"/>
      <c r="L806" s="505"/>
      <c r="M806" s="628">
        <v>27.436</v>
      </c>
      <c r="N806" s="628">
        <f t="shared" si="139"/>
        <v>57.264000000000003</v>
      </c>
      <c r="P806" s="640" t="e">
        <f>B806/B$804</f>
        <v>#DIV/0!</v>
      </c>
      <c r="Q806" s="640" t="e">
        <f t="shared" ref="Q806:AB810" si="140">C806/C$804</f>
        <v>#DIV/0!</v>
      </c>
      <c r="R806" s="640" t="e">
        <f t="shared" si="140"/>
        <v>#DIV/0!</v>
      </c>
      <c r="S806" s="640" t="e">
        <f t="shared" si="140"/>
        <v>#DIV/0!</v>
      </c>
      <c r="T806" s="640" t="e">
        <f t="shared" si="140"/>
        <v>#DIV/0!</v>
      </c>
      <c r="U806" s="640">
        <f t="shared" si="140"/>
        <v>3.6176000448694574E-2</v>
      </c>
      <c r="V806" s="640" t="e">
        <f t="shared" si="140"/>
        <v>#DIV/0!</v>
      </c>
      <c r="W806" s="640">
        <f t="shared" si="140"/>
        <v>0</v>
      </c>
      <c r="X806" s="640">
        <f t="shared" si="140"/>
        <v>6.3911080236193116E-2</v>
      </c>
      <c r="Y806" s="640" t="e">
        <f t="shared" si="140"/>
        <v>#DIV/0!</v>
      </c>
      <c r="Z806" s="640" t="e">
        <f t="shared" si="140"/>
        <v>#DIV/0!</v>
      </c>
      <c r="AA806" s="640">
        <f t="shared" si="140"/>
        <v>0.11535486041035992</v>
      </c>
      <c r="AB806" s="640">
        <f t="shared" si="140"/>
        <v>5.4957911092641663E-2</v>
      </c>
    </row>
    <row r="807" spans="1:28">
      <c r="A807" s="120" t="s">
        <v>409</v>
      </c>
      <c r="B807" s="291"/>
      <c r="C807" s="291"/>
      <c r="D807" s="291"/>
      <c r="E807" s="291"/>
      <c r="F807" s="291"/>
      <c r="G807" s="291">
        <v>14.362</v>
      </c>
      <c r="H807" s="291"/>
      <c r="I807" s="505">
        <v>8.8759999999999994</v>
      </c>
      <c r="J807" s="505">
        <v>8.9179999999999993</v>
      </c>
      <c r="K807" s="505"/>
      <c r="L807" s="505"/>
      <c r="M807" s="628">
        <v>5.4019999999999992</v>
      </c>
      <c r="N807" s="628">
        <f t="shared" si="139"/>
        <v>37.558</v>
      </c>
      <c r="P807" s="640" t="e">
        <f t="shared" ref="P807:P810" si="141">B807/B$804</f>
        <v>#DIV/0!</v>
      </c>
      <c r="Q807" s="640" t="e">
        <f t="shared" si="140"/>
        <v>#DIV/0!</v>
      </c>
      <c r="R807" s="640" t="e">
        <f t="shared" si="140"/>
        <v>#DIV/0!</v>
      </c>
      <c r="S807" s="640" t="e">
        <f t="shared" si="140"/>
        <v>#DIV/0!</v>
      </c>
      <c r="T807" s="640" t="e">
        <f t="shared" si="140"/>
        <v>#DIV/0!</v>
      </c>
      <c r="U807" s="640">
        <f t="shared" si="140"/>
        <v>4.0275947166213293E-2</v>
      </c>
      <c r="V807" s="640" t="e">
        <f t="shared" si="140"/>
        <v>#DIV/0!</v>
      </c>
      <c r="W807" s="640">
        <f t="shared" si="140"/>
        <v>4.8592216267114838E-2</v>
      </c>
      <c r="X807" s="640">
        <f t="shared" si="140"/>
        <v>3.3669601461860238E-2</v>
      </c>
      <c r="Y807" s="640" t="e">
        <f t="shared" si="140"/>
        <v>#DIV/0!</v>
      </c>
      <c r="Z807" s="640" t="e">
        <f t="shared" si="140"/>
        <v>#DIV/0!</v>
      </c>
      <c r="AA807" s="640">
        <f t="shared" si="140"/>
        <v>2.2712748065926672E-2</v>
      </c>
      <c r="AB807" s="640">
        <f t="shared" si="140"/>
        <v>3.6045494984937053E-2</v>
      </c>
    </row>
    <row r="808" spans="1:28">
      <c r="A808" s="120" t="s">
        <v>802</v>
      </c>
      <c r="B808" s="291"/>
      <c r="C808" s="291"/>
      <c r="D808" s="291"/>
      <c r="E808" s="291"/>
      <c r="F808" s="291"/>
      <c r="G808" s="291">
        <v>26.058</v>
      </c>
      <c r="H808" s="291"/>
      <c r="I808" s="291">
        <v>0</v>
      </c>
      <c r="J808" s="291">
        <v>0</v>
      </c>
      <c r="K808" s="291"/>
      <c r="L808" s="291"/>
      <c r="M808" s="291"/>
      <c r="N808" s="291">
        <f t="shared" si="139"/>
        <v>26.058</v>
      </c>
      <c r="P808" s="640" t="e">
        <f t="shared" si="141"/>
        <v>#DIV/0!</v>
      </c>
      <c r="Q808" s="640" t="e">
        <f t="shared" si="140"/>
        <v>#DIV/0!</v>
      </c>
      <c r="R808" s="640" t="e">
        <f t="shared" si="140"/>
        <v>#DIV/0!</v>
      </c>
      <c r="S808" s="640" t="e">
        <f t="shared" si="140"/>
        <v>#DIV/0!</v>
      </c>
      <c r="T808" s="640" t="e">
        <f t="shared" si="140"/>
        <v>#DIV/0!</v>
      </c>
      <c r="U808" s="640">
        <f t="shared" si="140"/>
        <v>7.3075520906363045E-2</v>
      </c>
      <c r="V808" s="640" t="e">
        <f t="shared" si="140"/>
        <v>#DIV/0!</v>
      </c>
      <c r="W808" s="640">
        <f t="shared" si="140"/>
        <v>0</v>
      </c>
      <c r="X808" s="640">
        <f t="shared" si="140"/>
        <v>0</v>
      </c>
      <c r="Y808" s="640" t="e">
        <f t="shared" si="140"/>
        <v>#DIV/0!</v>
      </c>
      <c r="Z808" s="640" t="e">
        <f t="shared" si="140"/>
        <v>#DIV/0!</v>
      </c>
      <c r="AA808" s="640">
        <f t="shared" si="140"/>
        <v>0</v>
      </c>
      <c r="AB808" s="640">
        <f t="shared" si="140"/>
        <v>2.5008613566150747E-2</v>
      </c>
    </row>
    <row r="809" spans="1:28">
      <c r="A809" s="120" t="s">
        <v>803</v>
      </c>
      <c r="B809" s="291"/>
      <c r="C809" s="291"/>
      <c r="D809" s="291"/>
      <c r="E809" s="291"/>
      <c r="F809" s="291"/>
      <c r="G809" s="291">
        <v>256.25600000000003</v>
      </c>
      <c r="H809" s="291"/>
      <c r="I809" s="505">
        <v>159.16300000000004</v>
      </c>
      <c r="J809" s="505">
        <v>213.01600000000002</v>
      </c>
      <c r="K809" s="505"/>
      <c r="L809" s="505"/>
      <c r="M809" s="628">
        <v>180.17699999999999</v>
      </c>
      <c r="N809" s="628">
        <f t="shared" si="139"/>
        <v>808.61200000000019</v>
      </c>
      <c r="P809" s="640" t="e">
        <f t="shared" si="141"/>
        <v>#DIV/0!</v>
      </c>
      <c r="Q809" s="640" t="e">
        <f t="shared" si="140"/>
        <v>#DIV/0!</v>
      </c>
      <c r="R809" s="640" t="e">
        <f t="shared" si="140"/>
        <v>#DIV/0!</v>
      </c>
      <c r="S809" s="640" t="e">
        <f t="shared" si="140"/>
        <v>#DIV/0!</v>
      </c>
      <c r="T809" s="640" t="e">
        <f t="shared" si="140"/>
        <v>#DIV/0!</v>
      </c>
      <c r="U809" s="640">
        <f t="shared" si="140"/>
        <v>0.71862923806051771</v>
      </c>
      <c r="V809" s="640" t="e">
        <f t="shared" si="140"/>
        <v>#DIV/0!</v>
      </c>
      <c r="W809" s="640">
        <f t="shared" si="140"/>
        <v>0.87134778252848144</v>
      </c>
      <c r="X809" s="640">
        <f t="shared" si="140"/>
        <v>0.80423456212150946</v>
      </c>
      <c r="Y809" s="640" t="e">
        <f t="shared" si="140"/>
        <v>#DIV/0!</v>
      </c>
      <c r="Z809" s="640" t="e">
        <f t="shared" si="140"/>
        <v>#DIV/0!</v>
      </c>
      <c r="AA809" s="640">
        <f t="shared" si="140"/>
        <v>0.75755549949545919</v>
      </c>
      <c r="AB809" s="640">
        <f t="shared" si="140"/>
        <v>0.77604823980935966</v>
      </c>
    </row>
    <row r="810" spans="1:28">
      <c r="A810" s="273" t="s">
        <v>80</v>
      </c>
      <c r="B810" s="291"/>
      <c r="C810" s="291"/>
      <c r="D810" s="291"/>
      <c r="E810" s="291"/>
      <c r="F810" s="291"/>
      <c r="G810" s="291">
        <f>42.664+4.35</f>
        <v>47.014000000000003</v>
      </c>
      <c r="H810" s="291"/>
      <c r="I810" s="505">
        <v>14.623999999999995</v>
      </c>
      <c r="J810" s="505">
        <f>22.406+3.6</f>
        <v>26.006</v>
      </c>
      <c r="K810" s="505"/>
      <c r="L810" s="505"/>
      <c r="M810" s="628">
        <v>24.824999999999996</v>
      </c>
      <c r="N810" s="628">
        <f t="shared" si="139"/>
        <v>112.46899999999999</v>
      </c>
      <c r="P810" s="640" t="e">
        <f t="shared" si="141"/>
        <v>#DIV/0!</v>
      </c>
      <c r="Q810" s="640" t="e">
        <f t="shared" si="140"/>
        <v>#DIV/0!</v>
      </c>
      <c r="R810" s="640" t="e">
        <f t="shared" si="140"/>
        <v>#DIV/0!</v>
      </c>
      <c r="S810" s="640" t="e">
        <f t="shared" si="140"/>
        <v>#DIV/0!</v>
      </c>
      <c r="T810" s="640" t="e">
        <f t="shared" si="140"/>
        <v>#DIV/0!</v>
      </c>
      <c r="U810" s="640">
        <f t="shared" si="140"/>
        <v>0.13184329341821138</v>
      </c>
      <c r="V810" s="640" t="e">
        <f t="shared" si="140"/>
        <v>#DIV/0!</v>
      </c>
      <c r="W810" s="640">
        <f t="shared" si="140"/>
        <v>8.0060001204403694E-2</v>
      </c>
      <c r="X810" s="640">
        <f t="shared" si="140"/>
        <v>9.8184756180437024E-2</v>
      </c>
      <c r="Y810" s="640" t="e">
        <f t="shared" si="140"/>
        <v>#DIV/0!</v>
      </c>
      <c r="Z810" s="640" t="e">
        <f t="shared" si="140"/>
        <v>#DIV/0!</v>
      </c>
      <c r="AA810" s="640">
        <f t="shared" si="140"/>
        <v>0.10437689202825429</v>
      </c>
      <c r="AB810" s="640">
        <f t="shared" si="140"/>
        <v>0.10793974054691106</v>
      </c>
    </row>
    <row r="811" spans="1:28">
      <c r="A811" s="263" t="s">
        <v>69</v>
      </c>
      <c r="B811" s="185"/>
      <c r="C811" s="185"/>
      <c r="D811" s="185"/>
      <c r="E811" s="185"/>
      <c r="F811" s="185"/>
      <c r="G811" s="185">
        <f>SUM(G806:G810)</f>
        <v>356.59000000000003</v>
      </c>
      <c r="H811" s="185">
        <f t="shared" ref="H811:M811" si="142">SUM(H806:H810)</f>
        <v>0</v>
      </c>
      <c r="I811" s="185">
        <f t="shared" si="142"/>
        <v>182.66300000000004</v>
      </c>
      <c r="J811" s="185">
        <f t="shared" si="142"/>
        <v>264.86800000000005</v>
      </c>
      <c r="K811" s="185">
        <f t="shared" si="142"/>
        <v>0</v>
      </c>
      <c r="L811" s="185">
        <f t="shared" si="142"/>
        <v>0</v>
      </c>
      <c r="M811" s="185">
        <f t="shared" si="142"/>
        <v>237.83999999999997</v>
      </c>
      <c r="N811" s="623">
        <f t="shared" si="139"/>
        <v>1041.961</v>
      </c>
    </row>
    <row r="812" spans="1:28" hidden="1" outlineLevel="1">
      <c r="A812" s="191" t="s">
        <v>804</v>
      </c>
      <c r="B812" s="274"/>
      <c r="C812" s="274"/>
      <c r="D812" s="274"/>
      <c r="E812" s="274"/>
      <c r="F812" s="274"/>
      <c r="G812" s="274"/>
      <c r="H812" s="274"/>
      <c r="I812" s="274"/>
      <c r="J812" s="274"/>
      <c r="K812" s="274"/>
      <c r="L812" s="274"/>
      <c r="M812" s="274"/>
      <c r="N812" s="274">
        <f t="shared" si="139"/>
        <v>0</v>
      </c>
    </row>
    <row r="813" spans="1:28" hidden="1" outlineLevel="1">
      <c r="A813" s="174" t="s">
        <v>71</v>
      </c>
      <c r="B813" s="274"/>
      <c r="C813" s="274"/>
      <c r="D813" s="274"/>
      <c r="E813" s="274"/>
      <c r="F813" s="274"/>
      <c r="G813" s="274"/>
      <c r="H813" s="274"/>
      <c r="I813" s="274"/>
      <c r="J813" s="274"/>
      <c r="K813" s="274"/>
      <c r="L813" s="274"/>
      <c r="M813" s="274"/>
      <c r="N813" s="274">
        <f t="shared" si="139"/>
        <v>0</v>
      </c>
    </row>
    <row r="814" spans="1:28" hidden="1" outlineLevel="1">
      <c r="A814" s="133" t="s">
        <v>804</v>
      </c>
      <c r="B814" s="176"/>
      <c r="C814" s="176"/>
      <c r="D814" s="176"/>
      <c r="E814" s="176"/>
      <c r="F814" s="176"/>
      <c r="G814" s="176">
        <v>160.70000000000002</v>
      </c>
      <c r="H814" s="176"/>
      <c r="I814" s="176"/>
      <c r="J814" s="176"/>
      <c r="K814" s="176"/>
      <c r="L814" s="176"/>
      <c r="M814" s="176"/>
      <c r="N814" s="176">
        <f t="shared" si="139"/>
        <v>160.70000000000002</v>
      </c>
    </row>
    <row r="815" spans="1:28" hidden="1" outlineLevel="1">
      <c r="A815" s="177" t="s">
        <v>83</v>
      </c>
      <c r="B815" s="179"/>
      <c r="C815" s="179"/>
      <c r="D815" s="179"/>
      <c r="E815" s="179"/>
      <c r="F815" s="179"/>
      <c r="G815" s="179"/>
      <c r="H815" s="179"/>
      <c r="I815" s="179"/>
      <c r="J815" s="179"/>
      <c r="K815" s="179"/>
      <c r="L815" s="179"/>
      <c r="M815" s="179"/>
      <c r="N815" s="179">
        <f t="shared" si="139"/>
        <v>0</v>
      </c>
    </row>
    <row r="816" spans="1:28" hidden="1" outlineLevel="1">
      <c r="A816" s="120" t="s">
        <v>805</v>
      </c>
      <c r="B816" s="291"/>
      <c r="C816" s="291"/>
      <c r="D816" s="291"/>
      <c r="E816" s="291"/>
      <c r="F816" s="291"/>
      <c r="G816" s="291">
        <v>38.349000000000004</v>
      </c>
      <c r="H816" s="291"/>
      <c r="I816" s="291"/>
      <c r="J816" s="291"/>
      <c r="K816" s="291"/>
      <c r="L816" s="291"/>
      <c r="M816" s="291"/>
      <c r="N816" s="291">
        <f t="shared" si="139"/>
        <v>38.349000000000004</v>
      </c>
    </row>
    <row r="817" spans="1:28" hidden="1" outlineLevel="1">
      <c r="A817" s="120" t="s">
        <v>365</v>
      </c>
      <c r="B817" s="291"/>
      <c r="C817" s="291"/>
      <c r="D817" s="291"/>
      <c r="E817" s="291"/>
      <c r="F817" s="291"/>
      <c r="G817" s="291">
        <v>43.879000000000005</v>
      </c>
      <c r="H817" s="291"/>
      <c r="I817" s="291"/>
      <c r="J817" s="291"/>
      <c r="K817" s="291"/>
      <c r="L817" s="291"/>
      <c r="M817" s="291"/>
      <c r="N817" s="291">
        <f t="shared" si="139"/>
        <v>43.879000000000005</v>
      </c>
    </row>
    <row r="818" spans="1:28" hidden="1" outlineLevel="1">
      <c r="A818" s="120" t="s">
        <v>787</v>
      </c>
      <c r="B818" s="291"/>
      <c r="C818" s="291"/>
      <c r="D818" s="291"/>
      <c r="E818" s="291"/>
      <c r="F818" s="291"/>
      <c r="G818" s="291">
        <v>37.320999999999998</v>
      </c>
      <c r="H818" s="291"/>
      <c r="I818" s="291"/>
      <c r="J818" s="291"/>
      <c r="K818" s="291"/>
      <c r="L818" s="291"/>
      <c r="M818" s="291"/>
      <c r="N818" s="291">
        <f t="shared" si="139"/>
        <v>37.320999999999998</v>
      </c>
    </row>
    <row r="819" spans="1:28" hidden="1" outlineLevel="1">
      <c r="A819" s="120" t="s">
        <v>80</v>
      </c>
      <c r="B819" s="291"/>
      <c r="C819" s="291"/>
      <c r="D819" s="291"/>
      <c r="E819" s="291"/>
      <c r="F819" s="291"/>
      <c r="G819" s="291">
        <v>17.045999999999996</v>
      </c>
      <c r="H819" s="291"/>
      <c r="I819" s="291"/>
      <c r="J819" s="291"/>
      <c r="K819" s="291"/>
      <c r="L819" s="291"/>
      <c r="M819" s="291"/>
      <c r="N819" s="291">
        <f t="shared" si="139"/>
        <v>17.045999999999996</v>
      </c>
    </row>
    <row r="820" spans="1:28" hidden="1" outlineLevel="1">
      <c r="A820" s="120" t="s">
        <v>192</v>
      </c>
      <c r="B820" s="291"/>
      <c r="C820" s="291"/>
      <c r="D820" s="291"/>
      <c r="E820" s="291"/>
      <c r="F820" s="291"/>
      <c r="G820" s="291">
        <v>24.105000000000008</v>
      </c>
      <c r="H820" s="291"/>
      <c r="I820" s="291"/>
      <c r="J820" s="291"/>
      <c r="K820" s="291"/>
      <c r="L820" s="291"/>
      <c r="M820" s="291"/>
      <c r="N820" s="291">
        <f t="shared" si="139"/>
        <v>24.105000000000008</v>
      </c>
    </row>
    <row r="821" spans="1:28" hidden="1" outlineLevel="1">
      <c r="A821" s="263" t="s">
        <v>69</v>
      </c>
      <c r="B821" s="185"/>
      <c r="C821" s="185"/>
      <c r="D821" s="185"/>
      <c r="E821" s="185"/>
      <c r="F821" s="185"/>
      <c r="G821" s="185">
        <v>160.70000000000002</v>
      </c>
      <c r="H821" s="185"/>
      <c r="I821" s="185"/>
      <c r="J821" s="185"/>
      <c r="K821" s="185"/>
      <c r="L821" s="185"/>
      <c r="M821" s="185"/>
      <c r="N821" s="185">
        <f t="shared" si="139"/>
        <v>160.70000000000002</v>
      </c>
    </row>
    <row r="822" spans="1:28" collapsed="1">
      <c r="A822" s="530" t="s">
        <v>889</v>
      </c>
      <c r="B822" s="274"/>
      <c r="C822" s="274"/>
      <c r="D822" s="274"/>
      <c r="E822" s="274"/>
      <c r="F822" s="274"/>
      <c r="G822" s="274"/>
      <c r="H822" s="274"/>
      <c r="I822" s="274"/>
      <c r="J822" s="274"/>
      <c r="K822" s="274"/>
      <c r="L822" s="274"/>
      <c r="M822" s="274"/>
      <c r="N822" s="274">
        <f t="shared" si="139"/>
        <v>0</v>
      </c>
    </row>
    <row r="823" spans="1:28">
      <c r="A823" s="64" t="s">
        <v>71</v>
      </c>
      <c r="B823" s="274"/>
      <c r="C823" s="274"/>
      <c r="D823" s="274"/>
      <c r="E823" s="274"/>
      <c r="F823" s="274"/>
      <c r="G823" s="274"/>
      <c r="H823" s="274"/>
      <c r="I823" s="274"/>
      <c r="J823" s="274"/>
      <c r="K823" s="274"/>
      <c r="L823" s="274"/>
      <c r="M823" s="274"/>
      <c r="N823" s="274">
        <f t="shared" si="139"/>
        <v>0</v>
      </c>
    </row>
    <row r="824" spans="1:28">
      <c r="A824" s="133" t="s">
        <v>890</v>
      </c>
      <c r="B824" s="176"/>
      <c r="C824" s="176"/>
      <c r="D824" s="176"/>
      <c r="E824" s="176"/>
      <c r="F824" s="176"/>
      <c r="G824" s="176"/>
      <c r="H824" s="176"/>
      <c r="I824" s="176"/>
      <c r="J824" s="176"/>
      <c r="K824" s="176">
        <f>K832</f>
        <v>422.76900000000001</v>
      </c>
      <c r="L824" s="176">
        <f t="shared" ref="L824:M824" si="143">L832</f>
        <v>895.34000000000015</v>
      </c>
      <c r="M824" s="176">
        <f t="shared" si="143"/>
        <v>656.99900000000002</v>
      </c>
      <c r="N824" s="621">
        <f t="shared" si="139"/>
        <v>1975.1080000000002</v>
      </c>
    </row>
    <row r="825" spans="1:28">
      <c r="A825" s="536" t="s">
        <v>83</v>
      </c>
      <c r="B825" s="179"/>
      <c r="C825" s="179"/>
      <c r="D825" s="179"/>
      <c r="E825" s="179"/>
      <c r="F825" s="179"/>
      <c r="G825" s="179"/>
      <c r="H825" s="179"/>
      <c r="I825" s="179"/>
      <c r="J825" s="179"/>
      <c r="K825" s="179"/>
      <c r="L825" s="624"/>
      <c r="M825" s="624">
        <v>0</v>
      </c>
      <c r="N825" s="624">
        <f t="shared" si="139"/>
        <v>0</v>
      </c>
    </row>
    <row r="826" spans="1:28">
      <c r="A826" s="612" t="s">
        <v>899</v>
      </c>
      <c r="B826" s="291"/>
      <c r="C826" s="291"/>
      <c r="D826" s="291"/>
      <c r="E826" s="291"/>
      <c r="F826" s="291"/>
      <c r="G826" s="291"/>
      <c r="H826" s="291"/>
      <c r="I826" s="291"/>
      <c r="J826" s="291"/>
      <c r="K826" s="291">
        <f>K838</f>
        <v>0</v>
      </c>
      <c r="L826" s="291">
        <f t="shared" ref="L826:M826" si="144">L838</f>
        <v>5.2</v>
      </c>
      <c r="M826" s="291">
        <f t="shared" si="144"/>
        <v>1.76</v>
      </c>
      <c r="N826" s="628">
        <f t="shared" si="139"/>
        <v>6.96</v>
      </c>
      <c r="P826" s="640" t="e">
        <f>B826/B$824</f>
        <v>#DIV/0!</v>
      </c>
      <c r="Q826" s="640" t="e">
        <f t="shared" ref="Q826:AB831" si="145">C826/C$824</f>
        <v>#DIV/0!</v>
      </c>
      <c r="R826" s="640" t="e">
        <f t="shared" si="145"/>
        <v>#DIV/0!</v>
      </c>
      <c r="S826" s="640" t="e">
        <f t="shared" si="145"/>
        <v>#DIV/0!</v>
      </c>
      <c r="T826" s="640" t="e">
        <f t="shared" si="145"/>
        <v>#DIV/0!</v>
      </c>
      <c r="U826" s="640" t="e">
        <f t="shared" si="145"/>
        <v>#DIV/0!</v>
      </c>
      <c r="V826" s="640" t="e">
        <f t="shared" si="145"/>
        <v>#DIV/0!</v>
      </c>
      <c r="W826" s="640" t="e">
        <f t="shared" si="145"/>
        <v>#DIV/0!</v>
      </c>
      <c r="X826" s="640" t="e">
        <f t="shared" si="145"/>
        <v>#DIV/0!</v>
      </c>
      <c r="Y826" s="640">
        <f t="shared" si="145"/>
        <v>0</v>
      </c>
      <c r="Z826" s="640">
        <f t="shared" si="145"/>
        <v>5.8078495320213544E-3</v>
      </c>
      <c r="AA826" s="640">
        <f t="shared" si="145"/>
        <v>2.678847304181589E-3</v>
      </c>
      <c r="AB826" s="640">
        <f t="shared" si="145"/>
        <v>3.5238579358698357E-3</v>
      </c>
    </row>
    <row r="827" spans="1:28">
      <c r="A827" s="120" t="s">
        <v>180</v>
      </c>
      <c r="B827" s="291">
        <f>B839</f>
        <v>0</v>
      </c>
      <c r="C827" s="291">
        <f t="shared" ref="C827:M827" si="146">C839</f>
        <v>0</v>
      </c>
      <c r="D827" s="291">
        <f t="shared" si="146"/>
        <v>0</v>
      </c>
      <c r="E827" s="291">
        <f t="shared" si="146"/>
        <v>0</v>
      </c>
      <c r="F827" s="291">
        <f t="shared" si="146"/>
        <v>0</v>
      </c>
      <c r="G827" s="291">
        <f t="shared" si="146"/>
        <v>0</v>
      </c>
      <c r="H827" s="291">
        <f t="shared" si="146"/>
        <v>0</v>
      </c>
      <c r="I827" s="291">
        <f t="shared" si="146"/>
        <v>0</v>
      </c>
      <c r="J827" s="291">
        <f t="shared" si="146"/>
        <v>0</v>
      </c>
      <c r="K827" s="291">
        <f t="shared" si="146"/>
        <v>9.7759999999999998</v>
      </c>
      <c r="L827" s="291">
        <f t="shared" si="146"/>
        <v>0</v>
      </c>
      <c r="M827" s="291">
        <f t="shared" si="146"/>
        <v>0</v>
      </c>
      <c r="N827" s="628">
        <f t="shared" si="139"/>
        <v>9.7759999999999998</v>
      </c>
      <c r="P827" s="640" t="e">
        <f t="shared" ref="P827:P831" si="147">B827/B$824</f>
        <v>#DIV/0!</v>
      </c>
      <c r="Q827" s="640" t="e">
        <f t="shared" si="145"/>
        <v>#DIV/0!</v>
      </c>
      <c r="R827" s="640" t="e">
        <f t="shared" si="145"/>
        <v>#DIV/0!</v>
      </c>
      <c r="S827" s="640" t="e">
        <f t="shared" si="145"/>
        <v>#DIV/0!</v>
      </c>
      <c r="T827" s="640" t="e">
        <f t="shared" si="145"/>
        <v>#DIV/0!</v>
      </c>
      <c r="U827" s="640" t="e">
        <f t="shared" si="145"/>
        <v>#DIV/0!</v>
      </c>
      <c r="V827" s="640" t="e">
        <f t="shared" si="145"/>
        <v>#DIV/0!</v>
      </c>
      <c r="W827" s="640" t="e">
        <f t="shared" si="145"/>
        <v>#DIV/0!</v>
      </c>
      <c r="X827" s="640" t="e">
        <f t="shared" si="145"/>
        <v>#DIV/0!</v>
      </c>
      <c r="Y827" s="640">
        <f t="shared" si="145"/>
        <v>2.3123738968562027E-2</v>
      </c>
      <c r="Z827" s="640">
        <f t="shared" si="145"/>
        <v>0</v>
      </c>
      <c r="AA827" s="640">
        <f t="shared" si="145"/>
        <v>0</v>
      </c>
      <c r="AB827" s="640">
        <f t="shared" si="145"/>
        <v>4.9496027558999303E-3</v>
      </c>
    </row>
    <row r="828" spans="1:28">
      <c r="A828" s="612" t="str">
        <f>A840</f>
        <v>DLGMFA</v>
      </c>
      <c r="B828" s="291">
        <f>B840</f>
        <v>0</v>
      </c>
      <c r="C828" s="291">
        <f t="shared" ref="C828:M828" si="148">C840</f>
        <v>0</v>
      </c>
      <c r="D828" s="291">
        <f t="shared" si="148"/>
        <v>0</v>
      </c>
      <c r="E828" s="291">
        <f t="shared" si="148"/>
        <v>0</v>
      </c>
      <c r="F828" s="291">
        <f t="shared" si="148"/>
        <v>0</v>
      </c>
      <c r="G828" s="291">
        <f t="shared" si="148"/>
        <v>0</v>
      </c>
      <c r="H828" s="291">
        <f t="shared" si="148"/>
        <v>0</v>
      </c>
      <c r="I828" s="291">
        <f t="shared" si="148"/>
        <v>0</v>
      </c>
      <c r="J828" s="291">
        <f t="shared" si="148"/>
        <v>0</v>
      </c>
      <c r="K828" s="291">
        <f t="shared" si="148"/>
        <v>0</v>
      </c>
      <c r="L828" s="291">
        <f t="shared" si="148"/>
        <v>0</v>
      </c>
      <c r="M828" s="291">
        <f t="shared" si="148"/>
        <v>12.73</v>
      </c>
      <c r="N828" s="628">
        <f t="shared" si="139"/>
        <v>12.73</v>
      </c>
      <c r="P828" s="640" t="e">
        <f t="shared" si="147"/>
        <v>#DIV/0!</v>
      </c>
      <c r="Q828" s="640" t="e">
        <f t="shared" si="145"/>
        <v>#DIV/0!</v>
      </c>
      <c r="R828" s="640" t="e">
        <f t="shared" si="145"/>
        <v>#DIV/0!</v>
      </c>
      <c r="S828" s="640" t="e">
        <f t="shared" si="145"/>
        <v>#DIV/0!</v>
      </c>
      <c r="T828" s="640" t="e">
        <f t="shared" si="145"/>
        <v>#DIV/0!</v>
      </c>
      <c r="U828" s="640" t="e">
        <f t="shared" si="145"/>
        <v>#DIV/0!</v>
      </c>
      <c r="V828" s="640" t="e">
        <f t="shared" si="145"/>
        <v>#DIV/0!</v>
      </c>
      <c r="W828" s="640" t="e">
        <f t="shared" si="145"/>
        <v>#DIV/0!</v>
      </c>
      <c r="X828" s="640" t="e">
        <f t="shared" si="145"/>
        <v>#DIV/0!</v>
      </c>
      <c r="Y828" s="640">
        <f t="shared" si="145"/>
        <v>0</v>
      </c>
      <c r="Z828" s="640">
        <f t="shared" si="145"/>
        <v>0</v>
      </c>
      <c r="AA828" s="640">
        <f t="shared" si="145"/>
        <v>1.9375980785358883E-2</v>
      </c>
      <c r="AB828" s="640">
        <f t="shared" si="145"/>
        <v>6.4452171729343401E-3</v>
      </c>
    </row>
    <row r="829" spans="1:28">
      <c r="A829" s="120" t="s">
        <v>160</v>
      </c>
      <c r="B829" s="291"/>
      <c r="C829" s="291"/>
      <c r="D829" s="291"/>
      <c r="E829" s="291"/>
      <c r="F829" s="291"/>
      <c r="G829" s="291"/>
      <c r="H829" s="291"/>
      <c r="I829" s="291"/>
      <c r="J829" s="291"/>
      <c r="K829" s="291">
        <f>98.643+4.39</f>
        <v>103.033</v>
      </c>
      <c r="L829" s="628">
        <v>223.86</v>
      </c>
      <c r="M829" s="628">
        <f>155.242+3.17</f>
        <v>158.41199999999998</v>
      </c>
      <c r="N829" s="628">
        <f t="shared" si="139"/>
        <v>485.30500000000001</v>
      </c>
      <c r="P829" s="640" t="e">
        <f t="shared" si="147"/>
        <v>#DIV/0!</v>
      </c>
      <c r="Q829" s="640" t="e">
        <f t="shared" si="145"/>
        <v>#DIV/0!</v>
      </c>
      <c r="R829" s="640" t="e">
        <f t="shared" si="145"/>
        <v>#DIV/0!</v>
      </c>
      <c r="S829" s="640" t="e">
        <f t="shared" si="145"/>
        <v>#DIV/0!</v>
      </c>
      <c r="T829" s="640" t="e">
        <f t="shared" si="145"/>
        <v>#DIV/0!</v>
      </c>
      <c r="U829" s="640" t="e">
        <f t="shared" si="145"/>
        <v>#DIV/0!</v>
      </c>
      <c r="V829" s="640" t="e">
        <f t="shared" si="145"/>
        <v>#DIV/0!</v>
      </c>
      <c r="W829" s="640" t="e">
        <f t="shared" si="145"/>
        <v>#DIV/0!</v>
      </c>
      <c r="X829" s="640" t="e">
        <f t="shared" si="145"/>
        <v>#DIV/0!</v>
      </c>
      <c r="Y829" s="640">
        <f t="shared" si="145"/>
        <v>0.24370992196684241</v>
      </c>
      <c r="Z829" s="640">
        <f t="shared" si="145"/>
        <v>0.25002792235351928</v>
      </c>
      <c r="AA829" s="640">
        <f t="shared" si="145"/>
        <v>0.24111452224432606</v>
      </c>
      <c r="AB829" s="640">
        <f t="shared" si="145"/>
        <v>0.24571061430564808</v>
      </c>
    </row>
    <row r="830" spans="1:28">
      <c r="A830" s="120" t="s">
        <v>891</v>
      </c>
      <c r="B830" s="291"/>
      <c r="C830" s="291"/>
      <c r="D830" s="291"/>
      <c r="E830" s="291"/>
      <c r="F830" s="291"/>
      <c r="G830" s="291"/>
      <c r="H830" s="291"/>
      <c r="I830" s="291"/>
      <c r="J830" s="291"/>
      <c r="K830" s="291">
        <v>256.233</v>
      </c>
      <c r="L830" s="628">
        <v>583.09</v>
      </c>
      <c r="M830" s="628">
        <v>417.33500000000004</v>
      </c>
      <c r="N830" s="628">
        <f t="shared" si="139"/>
        <v>1256.6580000000001</v>
      </c>
      <c r="P830" s="640" t="e">
        <f t="shared" si="147"/>
        <v>#DIV/0!</v>
      </c>
      <c r="Q830" s="640" t="e">
        <f t="shared" si="145"/>
        <v>#DIV/0!</v>
      </c>
      <c r="R830" s="640" t="e">
        <f t="shared" si="145"/>
        <v>#DIV/0!</v>
      </c>
      <c r="S830" s="640" t="e">
        <f t="shared" si="145"/>
        <v>#DIV/0!</v>
      </c>
      <c r="T830" s="640" t="e">
        <f t="shared" si="145"/>
        <v>#DIV/0!</v>
      </c>
      <c r="U830" s="640" t="e">
        <f t="shared" si="145"/>
        <v>#DIV/0!</v>
      </c>
      <c r="V830" s="640" t="e">
        <f t="shared" si="145"/>
        <v>#DIV/0!</v>
      </c>
      <c r="W830" s="640" t="e">
        <f t="shared" si="145"/>
        <v>#DIV/0!</v>
      </c>
      <c r="X830" s="640" t="e">
        <f t="shared" si="145"/>
        <v>#DIV/0!</v>
      </c>
      <c r="Y830" s="640">
        <f t="shared" si="145"/>
        <v>0.60608275441198389</v>
      </c>
      <c r="Z830" s="640">
        <f t="shared" si="145"/>
        <v>0.65124980454352532</v>
      </c>
      <c r="AA830" s="640">
        <f t="shared" si="145"/>
        <v>0.63521405664239983</v>
      </c>
      <c r="AB830" s="640">
        <f t="shared" si="145"/>
        <v>0.63624773936412593</v>
      </c>
    </row>
    <row r="831" spans="1:28">
      <c r="A831" s="273" t="s">
        <v>128</v>
      </c>
      <c r="B831" s="291"/>
      <c r="C831" s="291"/>
      <c r="D831" s="291"/>
      <c r="E831" s="291"/>
      <c r="F831" s="291"/>
      <c r="G831" s="291"/>
      <c r="H831" s="291"/>
      <c r="I831" s="291"/>
      <c r="J831" s="291"/>
      <c r="K831" s="291">
        <f>46.147+7.58</f>
        <v>53.726999999999997</v>
      </c>
      <c r="L831" s="628">
        <f>66+8.89+8.3</f>
        <v>83.19</v>
      </c>
      <c r="M831" s="628">
        <f>60.422+6.34</f>
        <v>66.762</v>
      </c>
      <c r="N831" s="628">
        <f t="shared" si="139"/>
        <v>203.679</v>
      </c>
      <c r="P831" s="640" t="e">
        <f t="shared" si="147"/>
        <v>#DIV/0!</v>
      </c>
      <c r="Q831" s="640" t="e">
        <f t="shared" si="145"/>
        <v>#DIV/0!</v>
      </c>
      <c r="R831" s="640" t="e">
        <f t="shared" si="145"/>
        <v>#DIV/0!</v>
      </c>
      <c r="S831" s="640" t="e">
        <f t="shared" si="145"/>
        <v>#DIV/0!</v>
      </c>
      <c r="T831" s="640" t="e">
        <f t="shared" si="145"/>
        <v>#DIV/0!</v>
      </c>
      <c r="U831" s="640" t="e">
        <f t="shared" si="145"/>
        <v>#DIV/0!</v>
      </c>
      <c r="V831" s="640" t="e">
        <f t="shared" si="145"/>
        <v>#DIV/0!</v>
      </c>
      <c r="W831" s="640" t="e">
        <f t="shared" si="145"/>
        <v>#DIV/0!</v>
      </c>
      <c r="X831" s="640" t="e">
        <f t="shared" si="145"/>
        <v>#DIV/0!</v>
      </c>
      <c r="Y831" s="640">
        <f t="shared" si="145"/>
        <v>0.12708358465261171</v>
      </c>
      <c r="Z831" s="640">
        <f t="shared" si="145"/>
        <v>9.2914423570933935E-2</v>
      </c>
      <c r="AA831" s="640">
        <f t="shared" si="145"/>
        <v>0.10161659302373367</v>
      </c>
      <c r="AB831" s="640">
        <f t="shared" si="145"/>
        <v>0.10312296846552188</v>
      </c>
    </row>
    <row r="832" spans="1:28">
      <c r="A832" s="541" t="s">
        <v>69</v>
      </c>
      <c r="B832" s="185"/>
      <c r="C832" s="185"/>
      <c r="D832" s="185"/>
      <c r="E832" s="185"/>
      <c r="F832" s="185"/>
      <c r="G832" s="185"/>
      <c r="H832" s="185"/>
      <c r="I832" s="185"/>
      <c r="J832" s="185"/>
      <c r="K832" s="185">
        <f>SUM(K826:K831)</f>
        <v>422.76900000000001</v>
      </c>
      <c r="L832" s="185">
        <f t="shared" ref="L832:M832" si="149">SUM(L826:L831)</f>
        <v>895.34000000000015</v>
      </c>
      <c r="M832" s="185">
        <f t="shared" si="149"/>
        <v>656.99900000000002</v>
      </c>
      <c r="N832" s="623">
        <f t="shared" si="139"/>
        <v>1975.1080000000002</v>
      </c>
    </row>
    <row r="833" spans="1:14" hidden="1" outlineLevel="1">
      <c r="A833" s="530" t="s">
        <v>892</v>
      </c>
      <c r="B833" s="274"/>
      <c r="C833" s="274"/>
      <c r="D833" s="274"/>
      <c r="E833" s="274"/>
      <c r="F833" s="274"/>
      <c r="G833" s="274"/>
      <c r="H833" s="274"/>
      <c r="I833" s="274"/>
      <c r="J833" s="274"/>
      <c r="K833" s="274"/>
      <c r="L833" s="274"/>
      <c r="M833" s="274"/>
      <c r="N833" s="274">
        <f t="shared" si="139"/>
        <v>0</v>
      </c>
    </row>
    <row r="834" spans="1:14" hidden="1" outlineLevel="1">
      <c r="A834" s="64" t="s">
        <v>71</v>
      </c>
      <c r="B834" s="274"/>
      <c r="C834" s="274"/>
      <c r="D834" s="274"/>
      <c r="E834" s="274"/>
      <c r="F834" s="274"/>
      <c r="G834" s="274"/>
      <c r="H834" s="274"/>
      <c r="I834" s="274"/>
      <c r="J834" s="274"/>
      <c r="K834" s="274"/>
      <c r="L834" s="274"/>
      <c r="M834" s="274"/>
      <c r="N834" s="274">
        <f t="shared" si="139"/>
        <v>0</v>
      </c>
    </row>
    <row r="835" spans="1:14" hidden="1" outlineLevel="1">
      <c r="A835" s="133" t="s">
        <v>893</v>
      </c>
      <c r="B835" s="176"/>
      <c r="C835" s="176"/>
      <c r="D835" s="176"/>
      <c r="E835" s="176"/>
      <c r="F835" s="176"/>
      <c r="G835" s="176"/>
      <c r="H835" s="176"/>
      <c r="I835" s="176"/>
      <c r="J835" s="176"/>
      <c r="K835" s="176">
        <v>21.745000000000001</v>
      </c>
      <c r="L835" s="621">
        <v>22.39</v>
      </c>
      <c r="M835" s="621">
        <v>24</v>
      </c>
      <c r="N835" s="621">
        <f t="shared" si="139"/>
        <v>68.135000000000005</v>
      </c>
    </row>
    <row r="836" spans="1:14" hidden="1" outlineLevel="1">
      <c r="A836" s="536" t="s">
        <v>83</v>
      </c>
      <c r="B836" s="179"/>
      <c r="C836" s="179"/>
      <c r="D836" s="179"/>
      <c r="E836" s="179"/>
      <c r="F836" s="179"/>
      <c r="G836" s="179"/>
      <c r="H836" s="179"/>
      <c r="I836" s="179"/>
      <c r="J836" s="179"/>
      <c r="K836" s="179"/>
      <c r="L836" s="179"/>
      <c r="M836" s="179"/>
      <c r="N836" s="179">
        <f t="shared" ref="N836:N867" si="150">SUM(B836:M836)</f>
        <v>0</v>
      </c>
    </row>
    <row r="837" spans="1:14" hidden="1" outlineLevel="1">
      <c r="A837" s="120" t="s">
        <v>489</v>
      </c>
      <c r="B837" s="291"/>
      <c r="C837" s="291"/>
      <c r="D837" s="291"/>
      <c r="E837" s="291"/>
      <c r="F837" s="291"/>
      <c r="G837" s="291"/>
      <c r="H837" s="291"/>
      <c r="I837" s="291"/>
      <c r="J837" s="291"/>
      <c r="K837" s="291">
        <v>4.3899999999999997</v>
      </c>
      <c r="L837" s="291"/>
      <c r="M837" s="628">
        <v>3.17</v>
      </c>
      <c r="N837" s="628">
        <f t="shared" si="150"/>
        <v>7.56</v>
      </c>
    </row>
    <row r="838" spans="1:14" hidden="1" outlineLevel="1">
      <c r="A838" s="612" t="s">
        <v>899</v>
      </c>
      <c r="B838" s="291"/>
      <c r="C838" s="291"/>
      <c r="D838" s="291"/>
      <c r="E838" s="291"/>
      <c r="F838" s="291"/>
      <c r="G838" s="291"/>
      <c r="H838" s="291"/>
      <c r="I838" s="291"/>
      <c r="J838" s="291"/>
      <c r="K838" s="291"/>
      <c r="L838" s="628">
        <v>5.2</v>
      </c>
      <c r="M838" s="628">
        <v>1.76</v>
      </c>
      <c r="N838" s="628">
        <f t="shared" si="150"/>
        <v>6.96</v>
      </c>
    </row>
    <row r="839" spans="1:14" hidden="1" outlineLevel="1">
      <c r="A839" s="120" t="s">
        <v>180</v>
      </c>
      <c r="B839" s="291"/>
      <c r="C839" s="291"/>
      <c r="D839" s="291"/>
      <c r="E839" s="291"/>
      <c r="F839" s="291"/>
      <c r="G839" s="291"/>
      <c r="H839" s="291"/>
      <c r="I839" s="291"/>
      <c r="J839" s="291"/>
      <c r="K839" s="291">
        <v>9.7759999999999998</v>
      </c>
      <c r="L839" s="291"/>
      <c r="M839" s="291"/>
      <c r="N839" s="291">
        <f t="shared" si="150"/>
        <v>9.7759999999999998</v>
      </c>
    </row>
    <row r="840" spans="1:14" hidden="1" outlineLevel="1">
      <c r="A840" s="606" t="s">
        <v>259</v>
      </c>
      <c r="B840" s="291"/>
      <c r="C840" s="291"/>
      <c r="D840" s="291"/>
      <c r="E840" s="291"/>
      <c r="F840" s="291"/>
      <c r="G840" s="291"/>
      <c r="H840" s="291"/>
      <c r="I840" s="291"/>
      <c r="J840" s="291"/>
      <c r="K840" s="291"/>
      <c r="L840" s="291"/>
      <c r="M840" s="628">
        <v>12.73</v>
      </c>
      <c r="N840" s="628">
        <f t="shared" si="150"/>
        <v>12.73</v>
      </c>
    </row>
    <row r="841" spans="1:14" hidden="1" outlineLevel="1">
      <c r="A841" s="273" t="s">
        <v>898</v>
      </c>
      <c r="B841" s="291"/>
      <c r="C841" s="291"/>
      <c r="D841" s="291"/>
      <c r="E841" s="291"/>
      <c r="F841" s="291"/>
      <c r="G841" s="291"/>
      <c r="H841" s="291"/>
      <c r="I841" s="291"/>
      <c r="J841" s="291"/>
      <c r="K841" s="291"/>
      <c r="L841" s="628">
        <v>8.3000000000000007</v>
      </c>
      <c r="M841" s="628"/>
      <c r="N841" s="628">
        <f t="shared" si="150"/>
        <v>8.3000000000000007</v>
      </c>
    </row>
    <row r="842" spans="1:14" hidden="1" outlineLevel="1">
      <c r="A842" s="273" t="s">
        <v>128</v>
      </c>
      <c r="B842" s="291"/>
      <c r="C842" s="291"/>
      <c r="D842" s="291"/>
      <c r="E842" s="291"/>
      <c r="F842" s="291"/>
      <c r="G842" s="291"/>
      <c r="H842" s="291"/>
      <c r="I842" s="291"/>
      <c r="J842" s="291"/>
      <c r="K842" s="291">
        <v>7.5790000000000006</v>
      </c>
      <c r="L842" s="628">
        <v>8.89</v>
      </c>
      <c r="M842" s="628">
        <v>6.34</v>
      </c>
      <c r="N842" s="628">
        <f t="shared" si="150"/>
        <v>22.809000000000001</v>
      </c>
    </row>
    <row r="843" spans="1:14" hidden="1" outlineLevel="1">
      <c r="A843" s="541" t="s">
        <v>69</v>
      </c>
      <c r="B843" s="185"/>
      <c r="C843" s="185"/>
      <c r="D843" s="185"/>
      <c r="E843" s="185"/>
      <c r="F843" s="185"/>
      <c r="G843" s="185"/>
      <c r="H843" s="185"/>
      <c r="I843" s="185"/>
      <c r="J843" s="185"/>
      <c r="K843" s="185">
        <v>21.745000000000001</v>
      </c>
      <c r="L843" s="623">
        <v>22.39</v>
      </c>
      <c r="M843" s="623">
        <v>24</v>
      </c>
      <c r="N843" s="623">
        <f t="shared" si="150"/>
        <v>68.135000000000005</v>
      </c>
    </row>
    <row r="844" spans="1:14" hidden="1" outlineLevel="2" collapsed="1">
      <c r="A844" s="461" t="s">
        <v>834</v>
      </c>
      <c r="B844" s="478"/>
      <c r="C844" s="478"/>
      <c r="D844" s="478"/>
      <c r="E844" s="478"/>
      <c r="F844" s="478"/>
      <c r="G844" s="478"/>
      <c r="H844" s="478"/>
      <c r="I844" s="478"/>
      <c r="J844" s="478"/>
      <c r="K844" s="478"/>
      <c r="L844" s="478"/>
      <c r="M844" s="478"/>
      <c r="N844" s="478">
        <f t="shared" si="150"/>
        <v>0</v>
      </c>
    </row>
    <row r="845" spans="1:14" hidden="1" outlineLevel="2">
      <c r="A845" s="470" t="s">
        <v>71</v>
      </c>
      <c r="B845" s="478"/>
      <c r="C845" s="478"/>
      <c r="D845" s="478"/>
      <c r="E845" s="478"/>
      <c r="F845" s="478"/>
      <c r="G845" s="478"/>
      <c r="H845" s="478"/>
      <c r="I845" s="478"/>
      <c r="J845" s="478"/>
      <c r="K845" s="478"/>
      <c r="L845" s="478"/>
      <c r="M845" s="478"/>
      <c r="N845" s="478">
        <f t="shared" si="150"/>
        <v>0</v>
      </c>
    </row>
    <row r="846" spans="1:14" hidden="1" outlineLevel="2">
      <c r="A846" s="477" t="s">
        <v>834</v>
      </c>
      <c r="B846" s="494"/>
      <c r="C846" s="494"/>
      <c r="D846" s="494"/>
      <c r="E846" s="494"/>
      <c r="F846" s="494"/>
      <c r="G846" s="494"/>
      <c r="H846" s="494">
        <v>383.98600000000005</v>
      </c>
      <c r="I846" s="494"/>
      <c r="J846" s="494"/>
      <c r="K846" s="494"/>
      <c r="L846" s="494"/>
      <c r="M846" s="494"/>
      <c r="N846" s="494">
        <f t="shared" si="150"/>
        <v>383.98600000000005</v>
      </c>
    </row>
    <row r="847" spans="1:14" hidden="1" outlineLevel="2">
      <c r="A847" s="464" t="s">
        <v>83</v>
      </c>
      <c r="B847" s="499"/>
      <c r="C847" s="499"/>
      <c r="D847" s="499"/>
      <c r="E847" s="499"/>
      <c r="F847" s="499"/>
      <c r="G847" s="499"/>
      <c r="H847" s="499"/>
      <c r="I847" s="499"/>
      <c r="J847" s="499"/>
      <c r="K847" s="499"/>
      <c r="L847" s="499"/>
      <c r="M847" s="499"/>
      <c r="N847" s="499">
        <f t="shared" si="150"/>
        <v>0</v>
      </c>
    </row>
    <row r="848" spans="1:14" hidden="1" outlineLevel="2">
      <c r="A848" s="476" t="s">
        <v>805</v>
      </c>
      <c r="B848" s="505"/>
      <c r="C848" s="505"/>
      <c r="D848" s="505"/>
      <c r="E848" s="505"/>
      <c r="F848" s="505"/>
      <c r="G848" s="505"/>
      <c r="H848" s="505">
        <v>81.93</v>
      </c>
      <c r="I848" s="505"/>
      <c r="J848" s="505"/>
      <c r="K848" s="505"/>
      <c r="L848" s="505"/>
      <c r="M848" s="505"/>
      <c r="N848" s="505">
        <f t="shared" si="150"/>
        <v>81.93</v>
      </c>
    </row>
    <row r="849" spans="1:14" hidden="1" outlineLevel="2">
      <c r="A849" s="476" t="s">
        <v>365</v>
      </c>
      <c r="B849" s="505"/>
      <c r="C849" s="505"/>
      <c r="D849" s="505"/>
      <c r="E849" s="505"/>
      <c r="F849" s="505"/>
      <c r="G849" s="505"/>
      <c r="H849" s="505">
        <v>0</v>
      </c>
      <c r="I849" s="505"/>
      <c r="J849" s="505"/>
      <c r="K849" s="505"/>
      <c r="L849" s="505"/>
      <c r="M849" s="505"/>
      <c r="N849" s="505">
        <f t="shared" si="150"/>
        <v>0</v>
      </c>
    </row>
    <row r="850" spans="1:14" hidden="1" outlineLevel="2">
      <c r="A850" s="476" t="s">
        <v>835</v>
      </c>
      <c r="B850" s="505"/>
      <c r="C850" s="505"/>
      <c r="D850" s="505"/>
      <c r="E850" s="505"/>
      <c r="F850" s="505"/>
      <c r="G850" s="505"/>
      <c r="H850" s="505">
        <v>205.63</v>
      </c>
      <c r="I850" s="505"/>
      <c r="J850" s="505"/>
      <c r="K850" s="505"/>
      <c r="L850" s="505"/>
      <c r="M850" s="505"/>
      <c r="N850" s="505">
        <f t="shared" si="150"/>
        <v>205.63</v>
      </c>
    </row>
    <row r="851" spans="1:14" hidden="1" outlineLevel="2">
      <c r="A851" s="476" t="s">
        <v>80</v>
      </c>
      <c r="B851" s="505"/>
      <c r="C851" s="505"/>
      <c r="D851" s="505"/>
      <c r="E851" s="505"/>
      <c r="F851" s="505"/>
      <c r="G851" s="505"/>
      <c r="H851" s="505">
        <v>96.426000000000045</v>
      </c>
      <c r="I851" s="505"/>
      <c r="J851" s="505"/>
      <c r="K851" s="505"/>
      <c r="L851" s="505"/>
      <c r="M851" s="505"/>
      <c r="N851" s="505">
        <f t="shared" si="150"/>
        <v>96.426000000000045</v>
      </c>
    </row>
    <row r="852" spans="1:14" hidden="1" outlineLevel="2">
      <c r="A852" s="471" t="s">
        <v>69</v>
      </c>
      <c r="B852" s="496"/>
      <c r="C852" s="496"/>
      <c r="D852" s="496"/>
      <c r="E852" s="496"/>
      <c r="F852" s="496"/>
      <c r="G852" s="496"/>
      <c r="H852" s="496">
        <v>383.98600000000005</v>
      </c>
      <c r="I852" s="496"/>
      <c r="J852" s="496"/>
      <c r="K852" s="496"/>
      <c r="L852" s="496"/>
      <c r="M852" s="496"/>
      <c r="N852" s="496">
        <f t="shared" si="150"/>
        <v>383.98600000000005</v>
      </c>
    </row>
    <row r="853" spans="1:14" hidden="1" outlineLevel="2">
      <c r="A853" s="453" t="s">
        <v>798</v>
      </c>
      <c r="B853" s="176"/>
      <c r="C853" s="176"/>
      <c r="D853" s="176"/>
      <c r="E853" s="176"/>
      <c r="F853" s="176"/>
      <c r="G853" s="176"/>
      <c r="H853" s="176"/>
      <c r="I853" s="176"/>
      <c r="J853" s="176"/>
      <c r="K853" s="176"/>
      <c r="L853" s="176"/>
      <c r="M853" s="176"/>
      <c r="N853" s="176">
        <f t="shared" si="150"/>
        <v>0</v>
      </c>
    </row>
    <row r="854" spans="1:14" hidden="1" outlineLevel="2">
      <c r="A854" s="454" t="s">
        <v>71</v>
      </c>
      <c r="B854" s="179"/>
      <c r="C854" s="179"/>
      <c r="D854" s="179"/>
      <c r="E854" s="179"/>
      <c r="F854" s="179"/>
      <c r="G854" s="179"/>
      <c r="H854" s="179"/>
      <c r="I854" s="179"/>
      <c r="J854" s="179"/>
      <c r="K854" s="179"/>
      <c r="L854" s="179"/>
      <c r="M854" s="179"/>
      <c r="N854" s="179">
        <f t="shared" si="150"/>
        <v>0</v>
      </c>
    </row>
    <row r="855" spans="1:14" hidden="1" outlineLevel="2">
      <c r="A855" s="455" t="s">
        <v>798</v>
      </c>
      <c r="B855" s="291"/>
      <c r="C855" s="291"/>
      <c r="D855" s="291"/>
      <c r="E855" s="291"/>
      <c r="F855" s="291"/>
      <c r="G855" s="291">
        <v>131.67500000000001</v>
      </c>
      <c r="H855" s="291"/>
      <c r="I855" s="291"/>
      <c r="J855" s="291"/>
      <c r="K855" s="291"/>
      <c r="L855" s="291"/>
      <c r="M855" s="291"/>
      <c r="N855" s="291">
        <f t="shared" si="150"/>
        <v>131.67500000000001</v>
      </c>
    </row>
    <row r="856" spans="1:14" hidden="1" outlineLevel="2">
      <c r="A856" s="456" t="s">
        <v>83</v>
      </c>
      <c r="B856" s="291"/>
      <c r="C856" s="291"/>
      <c r="D856" s="291"/>
      <c r="E856" s="291"/>
      <c r="F856" s="291"/>
      <c r="G856" s="291"/>
      <c r="H856" s="291"/>
      <c r="I856" s="291"/>
      <c r="J856" s="291"/>
      <c r="K856" s="291"/>
      <c r="L856" s="291"/>
      <c r="M856" s="291"/>
      <c r="N856" s="291">
        <f t="shared" si="150"/>
        <v>0</v>
      </c>
    </row>
    <row r="857" spans="1:14" hidden="1" outlineLevel="2">
      <c r="A857" s="457" t="s">
        <v>160</v>
      </c>
      <c r="B857" s="291"/>
      <c r="C857" s="291"/>
      <c r="D857" s="291"/>
      <c r="E857" s="291"/>
      <c r="F857" s="291"/>
      <c r="G857" s="291">
        <v>18.123999999999999</v>
      </c>
      <c r="H857" s="291"/>
      <c r="I857" s="291"/>
      <c r="J857" s="291"/>
      <c r="K857" s="291"/>
      <c r="L857" s="291"/>
      <c r="M857" s="291"/>
      <c r="N857" s="291">
        <f t="shared" si="150"/>
        <v>18.123999999999999</v>
      </c>
    </row>
    <row r="858" spans="1:14" hidden="1" outlineLevel="2">
      <c r="A858" s="457" t="s">
        <v>785</v>
      </c>
      <c r="B858" s="291"/>
      <c r="C858" s="291"/>
      <c r="D858" s="291"/>
      <c r="E858" s="291"/>
      <c r="F858" s="291"/>
      <c r="G858" s="291">
        <v>106.411</v>
      </c>
      <c r="H858" s="291"/>
      <c r="I858" s="291"/>
      <c r="J858" s="291"/>
      <c r="K858" s="291"/>
      <c r="L858" s="291"/>
      <c r="M858" s="291"/>
      <c r="N858" s="291">
        <f t="shared" si="150"/>
        <v>106.411</v>
      </c>
    </row>
    <row r="859" spans="1:14" hidden="1" outlineLevel="2">
      <c r="A859" s="458" t="s">
        <v>128</v>
      </c>
      <c r="B859" s="291"/>
      <c r="C859" s="291"/>
      <c r="D859" s="291"/>
      <c r="E859" s="291"/>
      <c r="F859" s="291"/>
      <c r="G859" s="291">
        <v>7.1399999999999899</v>
      </c>
      <c r="H859" s="291"/>
      <c r="I859" s="291"/>
      <c r="J859" s="291"/>
      <c r="K859" s="291"/>
      <c r="L859" s="291"/>
      <c r="M859" s="291"/>
      <c r="N859" s="291">
        <f t="shared" si="150"/>
        <v>7.1399999999999899</v>
      </c>
    </row>
    <row r="860" spans="1:14" hidden="1" outlineLevel="2">
      <c r="A860" s="459" t="s">
        <v>69</v>
      </c>
      <c r="B860" s="185"/>
      <c r="C860" s="185"/>
      <c r="D860" s="185"/>
      <c r="E860" s="185"/>
      <c r="F860" s="185"/>
      <c r="G860" s="185">
        <v>131.67499999999998</v>
      </c>
      <c r="H860" s="185"/>
      <c r="I860" s="185"/>
      <c r="J860" s="185"/>
      <c r="K860" s="185"/>
      <c r="L860" s="185"/>
      <c r="M860" s="185"/>
      <c r="N860" s="185">
        <f t="shared" si="150"/>
        <v>131.67499999999998</v>
      </c>
    </row>
    <row r="861" spans="1:14" collapsed="1">
      <c r="A861" s="166" t="s">
        <v>214</v>
      </c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>
        <f t="shared" si="150"/>
        <v>0</v>
      </c>
    </row>
    <row r="862" spans="1:14">
      <c r="A862" s="62" t="s">
        <v>215</v>
      </c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>
        <f t="shared" si="150"/>
        <v>0</v>
      </c>
    </row>
    <row r="863" spans="1:14">
      <c r="A863" s="64" t="s">
        <v>71</v>
      </c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>
        <f t="shared" si="150"/>
        <v>0</v>
      </c>
    </row>
    <row r="864" spans="1:14">
      <c r="A864" s="167" t="s">
        <v>215</v>
      </c>
      <c r="B864" s="50">
        <f>B873</f>
        <v>1275.9639580000003</v>
      </c>
      <c r="C864" s="50"/>
      <c r="D864" s="50"/>
      <c r="E864" s="50">
        <f>E873</f>
        <v>44.644311000000002</v>
      </c>
      <c r="F864" s="50">
        <f>F873</f>
        <v>78.135360000000006</v>
      </c>
      <c r="G864" s="176"/>
      <c r="H864" s="176"/>
      <c r="I864" s="176"/>
      <c r="J864" s="50">
        <f>J873</f>
        <v>957.29499999999996</v>
      </c>
      <c r="K864" s="176"/>
      <c r="L864" s="176"/>
      <c r="M864" s="176"/>
      <c r="N864" s="176">
        <f t="shared" si="150"/>
        <v>2356.0386290000001</v>
      </c>
    </row>
    <row r="865" spans="1:28">
      <c r="A865" s="51" t="s">
        <v>83</v>
      </c>
      <c r="B865" s="90"/>
      <c r="C865" s="54"/>
      <c r="D865" s="54"/>
      <c r="E865" s="179"/>
      <c r="F865" s="179"/>
      <c r="G865" s="179"/>
      <c r="H865" s="179"/>
      <c r="I865" s="179"/>
      <c r="J865" s="179"/>
      <c r="K865" s="179"/>
      <c r="L865" s="179"/>
      <c r="M865" s="179"/>
      <c r="N865" s="179">
        <f t="shared" si="150"/>
        <v>0</v>
      </c>
    </row>
    <row r="866" spans="1:28">
      <c r="A866" s="545" t="s">
        <v>870</v>
      </c>
      <c r="B866" s="52"/>
      <c r="C866" s="52"/>
      <c r="D866" s="52"/>
      <c r="E866" s="52"/>
      <c r="F866" s="52"/>
      <c r="G866" s="52"/>
      <c r="H866" s="52"/>
      <c r="I866" s="52"/>
      <c r="J866" s="52">
        <v>13.61</v>
      </c>
      <c r="K866" s="52"/>
      <c r="L866" s="52"/>
      <c r="M866" s="52"/>
      <c r="N866" s="52">
        <f t="shared" si="150"/>
        <v>13.61</v>
      </c>
      <c r="P866" s="640">
        <f>B866/B$864</f>
        <v>0</v>
      </c>
      <c r="Q866" s="640" t="e">
        <f t="shared" ref="Q866:AB872" si="151">C866/C$864</f>
        <v>#DIV/0!</v>
      </c>
      <c r="R866" s="640" t="e">
        <f t="shared" si="151"/>
        <v>#DIV/0!</v>
      </c>
      <c r="S866" s="640">
        <f t="shared" si="151"/>
        <v>0</v>
      </c>
      <c r="T866" s="640">
        <f t="shared" si="151"/>
        <v>0</v>
      </c>
      <c r="U866" s="640" t="e">
        <f t="shared" si="151"/>
        <v>#DIV/0!</v>
      </c>
      <c r="V866" s="640" t="e">
        <f t="shared" si="151"/>
        <v>#DIV/0!</v>
      </c>
      <c r="W866" s="640" t="e">
        <f t="shared" si="151"/>
        <v>#DIV/0!</v>
      </c>
      <c r="X866" s="640">
        <f t="shared" si="151"/>
        <v>1.4217143095910875E-2</v>
      </c>
      <c r="Y866" s="640" t="e">
        <f t="shared" si="151"/>
        <v>#DIV/0!</v>
      </c>
      <c r="Z866" s="640" t="e">
        <f t="shared" si="151"/>
        <v>#DIV/0!</v>
      </c>
      <c r="AA866" s="640" t="e">
        <f t="shared" si="151"/>
        <v>#DIV/0!</v>
      </c>
      <c r="AB866" s="640">
        <f t="shared" si="151"/>
        <v>5.7766455237521488E-3</v>
      </c>
    </row>
    <row r="867" spans="1:28">
      <c r="A867" s="55" t="s">
        <v>84</v>
      </c>
      <c r="B867" s="168">
        <v>2.77</v>
      </c>
      <c r="C867" s="57"/>
      <c r="D867" s="57"/>
      <c r="E867" s="181">
        <v>0</v>
      </c>
      <c r="F867" s="181">
        <v>0</v>
      </c>
      <c r="G867" s="181"/>
      <c r="H867" s="181"/>
      <c r="I867" s="181"/>
      <c r="J867" s="181"/>
      <c r="K867" s="181"/>
      <c r="L867" s="181"/>
      <c r="M867" s="181"/>
      <c r="N867" s="181">
        <f t="shared" si="150"/>
        <v>2.77</v>
      </c>
      <c r="P867" s="640">
        <f t="shared" ref="P867:P872" si="152">B867/B$864</f>
        <v>2.1709077146205721E-3</v>
      </c>
      <c r="Q867" s="640" t="e">
        <f t="shared" si="151"/>
        <v>#DIV/0!</v>
      </c>
      <c r="R867" s="640" t="e">
        <f t="shared" si="151"/>
        <v>#DIV/0!</v>
      </c>
      <c r="S867" s="640">
        <f t="shared" si="151"/>
        <v>0</v>
      </c>
      <c r="T867" s="640">
        <f t="shared" si="151"/>
        <v>0</v>
      </c>
      <c r="U867" s="640" t="e">
        <f t="shared" si="151"/>
        <v>#DIV/0!</v>
      </c>
      <c r="V867" s="640" t="e">
        <f t="shared" si="151"/>
        <v>#DIV/0!</v>
      </c>
      <c r="W867" s="640" t="e">
        <f t="shared" si="151"/>
        <v>#DIV/0!</v>
      </c>
      <c r="X867" s="640">
        <f t="shared" si="151"/>
        <v>0</v>
      </c>
      <c r="Y867" s="640" t="e">
        <f t="shared" si="151"/>
        <v>#DIV/0!</v>
      </c>
      <c r="Z867" s="640" t="e">
        <f t="shared" si="151"/>
        <v>#DIV/0!</v>
      </c>
      <c r="AA867" s="640" t="e">
        <f t="shared" si="151"/>
        <v>#DIV/0!</v>
      </c>
      <c r="AB867" s="640">
        <f t="shared" si="151"/>
        <v>1.1757022851427959E-3</v>
      </c>
    </row>
    <row r="868" spans="1:28">
      <c r="A868" s="55" t="s">
        <v>216</v>
      </c>
      <c r="B868" s="85">
        <v>14.192000000000002</v>
      </c>
      <c r="C868" s="57"/>
      <c r="D868" s="57"/>
      <c r="E868" s="181">
        <v>0</v>
      </c>
      <c r="F868" s="181">
        <v>0</v>
      </c>
      <c r="G868" s="181"/>
      <c r="H868" s="181"/>
      <c r="I868" s="181"/>
      <c r="J868" s="181">
        <v>0.12</v>
      </c>
      <c r="K868" s="181"/>
      <c r="L868" s="181"/>
      <c r="M868" s="181"/>
      <c r="N868" s="181">
        <f t="shared" ref="N868:N873" si="153">SUM(B868:M868)</f>
        <v>14.312000000000001</v>
      </c>
      <c r="P868" s="640">
        <f t="shared" si="152"/>
        <v>1.1122571222344823E-2</v>
      </c>
      <c r="Q868" s="640" t="e">
        <f t="shared" si="151"/>
        <v>#DIV/0!</v>
      </c>
      <c r="R868" s="640" t="e">
        <f t="shared" si="151"/>
        <v>#DIV/0!</v>
      </c>
      <c r="S868" s="640">
        <f t="shared" si="151"/>
        <v>0</v>
      </c>
      <c r="T868" s="640">
        <f t="shared" si="151"/>
        <v>0</v>
      </c>
      <c r="U868" s="640" t="e">
        <f t="shared" si="151"/>
        <v>#DIV/0!</v>
      </c>
      <c r="V868" s="640" t="e">
        <f t="shared" si="151"/>
        <v>#DIV/0!</v>
      </c>
      <c r="W868" s="640" t="e">
        <f t="shared" si="151"/>
        <v>#DIV/0!</v>
      </c>
      <c r="X868" s="640">
        <f t="shared" si="151"/>
        <v>1.2535320878099228E-4</v>
      </c>
      <c r="Y868" s="640" t="e">
        <f t="shared" si="151"/>
        <v>#DIV/0!</v>
      </c>
      <c r="Z868" s="640" t="e">
        <f t="shared" si="151"/>
        <v>#DIV/0!</v>
      </c>
      <c r="AA868" s="640" t="e">
        <f t="shared" si="151"/>
        <v>#DIV/0!</v>
      </c>
      <c r="AB868" s="640">
        <f t="shared" si="151"/>
        <v>6.0746032869905039E-3</v>
      </c>
    </row>
    <row r="869" spans="1:28">
      <c r="A869" s="55" t="s">
        <v>217</v>
      </c>
      <c r="B869" s="85">
        <v>422.37</v>
      </c>
      <c r="C869" s="57"/>
      <c r="D869" s="57"/>
      <c r="E869" s="181">
        <v>5.1589999999999998</v>
      </c>
      <c r="F869" s="181">
        <v>27.616</v>
      </c>
      <c r="G869" s="181"/>
      <c r="H869" s="181"/>
      <c r="I869" s="181"/>
      <c r="J869" s="181">
        <v>333.31199999999995</v>
      </c>
      <c r="K869" s="181"/>
      <c r="L869" s="181"/>
      <c r="M869" s="181"/>
      <c r="N869" s="181">
        <f t="shared" si="153"/>
        <v>788.45699999999988</v>
      </c>
      <c r="P869" s="640">
        <f t="shared" si="152"/>
        <v>0.33102032181382346</v>
      </c>
      <c r="Q869" s="640" t="e">
        <f t="shared" si="151"/>
        <v>#DIV/0!</v>
      </c>
      <c r="R869" s="640" t="e">
        <f t="shared" si="151"/>
        <v>#DIV/0!</v>
      </c>
      <c r="S869" s="640">
        <f t="shared" si="151"/>
        <v>0.11555783669726698</v>
      </c>
      <c r="T869" s="640">
        <f t="shared" si="151"/>
        <v>0.35343793130280576</v>
      </c>
      <c r="U869" s="640" t="e">
        <f t="shared" si="151"/>
        <v>#DIV/0!</v>
      </c>
      <c r="V869" s="640" t="e">
        <f t="shared" si="151"/>
        <v>#DIV/0!</v>
      </c>
      <c r="W869" s="640" t="e">
        <f t="shared" si="151"/>
        <v>#DIV/0!</v>
      </c>
      <c r="X869" s="640">
        <f t="shared" si="151"/>
        <v>0.34818107271008414</v>
      </c>
      <c r="Y869" s="640" t="e">
        <f t="shared" si="151"/>
        <v>#DIV/0!</v>
      </c>
      <c r="Z869" s="640" t="e">
        <f t="shared" si="151"/>
        <v>#DIV/0!</v>
      </c>
      <c r="AA869" s="640" t="e">
        <f t="shared" si="151"/>
        <v>#DIV/0!</v>
      </c>
      <c r="AB869" s="640">
        <f t="shared" si="151"/>
        <v>0.3346536810963297</v>
      </c>
    </row>
    <row r="870" spans="1:28">
      <c r="A870" s="55" t="s">
        <v>218</v>
      </c>
      <c r="B870" s="85">
        <v>13.565000000000001</v>
      </c>
      <c r="C870" s="57"/>
      <c r="D870" s="57"/>
      <c r="E870" s="181">
        <v>9.9849999999999994</v>
      </c>
      <c r="F870" s="181">
        <v>0</v>
      </c>
      <c r="G870" s="181"/>
      <c r="H870" s="181"/>
      <c r="I870" s="181"/>
      <c r="J870" s="181"/>
      <c r="K870" s="181"/>
      <c r="L870" s="181"/>
      <c r="M870" s="181"/>
      <c r="N870" s="181">
        <f t="shared" si="153"/>
        <v>23.55</v>
      </c>
      <c r="P870" s="640">
        <f t="shared" si="152"/>
        <v>1.0631178032067892E-2</v>
      </c>
      <c r="Q870" s="640" t="e">
        <f t="shared" si="151"/>
        <v>#DIV/0!</v>
      </c>
      <c r="R870" s="640" t="e">
        <f t="shared" si="151"/>
        <v>#DIV/0!</v>
      </c>
      <c r="S870" s="640">
        <f t="shared" si="151"/>
        <v>0.22365671630591408</v>
      </c>
      <c r="T870" s="640">
        <f t="shared" si="151"/>
        <v>0</v>
      </c>
      <c r="U870" s="640" t="e">
        <f t="shared" si="151"/>
        <v>#DIV/0!</v>
      </c>
      <c r="V870" s="640" t="e">
        <f t="shared" si="151"/>
        <v>#DIV/0!</v>
      </c>
      <c r="W870" s="640" t="e">
        <f t="shared" si="151"/>
        <v>#DIV/0!</v>
      </c>
      <c r="X870" s="640">
        <f t="shared" si="151"/>
        <v>0</v>
      </c>
      <c r="Y870" s="640" t="e">
        <f t="shared" si="151"/>
        <v>#DIV/0!</v>
      </c>
      <c r="Z870" s="640" t="e">
        <f t="shared" si="151"/>
        <v>#DIV/0!</v>
      </c>
      <c r="AA870" s="640" t="e">
        <f t="shared" si="151"/>
        <v>#DIV/0!</v>
      </c>
      <c r="AB870" s="640">
        <f t="shared" si="151"/>
        <v>9.9955916300046369E-3</v>
      </c>
    </row>
    <row r="871" spans="1:28">
      <c r="A871" s="55" t="s">
        <v>219</v>
      </c>
      <c r="B871" s="85">
        <v>640.01900000000012</v>
      </c>
      <c r="C871" s="57"/>
      <c r="D871" s="57"/>
      <c r="E871" s="181">
        <v>19.376000000000001</v>
      </c>
      <c r="F871" s="181">
        <v>33.752000000000002</v>
      </c>
      <c r="G871" s="181"/>
      <c r="H871" s="181"/>
      <c r="I871" s="181"/>
      <c r="J871" s="181">
        <v>454.10199999999998</v>
      </c>
      <c r="K871" s="181"/>
      <c r="L871" s="181"/>
      <c r="M871" s="181"/>
      <c r="N871" s="181">
        <f t="shared" si="153"/>
        <v>1147.249</v>
      </c>
      <c r="P871" s="640">
        <f t="shared" si="152"/>
        <v>0.50159645653564766</v>
      </c>
      <c r="Q871" s="640" t="e">
        <f t="shared" si="151"/>
        <v>#DIV/0!</v>
      </c>
      <c r="R871" s="640" t="e">
        <f t="shared" si="151"/>
        <v>#DIV/0!</v>
      </c>
      <c r="S871" s="640">
        <f t="shared" si="151"/>
        <v>0.43400826591320896</v>
      </c>
      <c r="T871" s="640">
        <f t="shared" si="151"/>
        <v>0.43196831754534692</v>
      </c>
      <c r="U871" s="640" t="e">
        <f t="shared" si="151"/>
        <v>#DIV/0!</v>
      </c>
      <c r="V871" s="640" t="e">
        <f t="shared" si="151"/>
        <v>#DIV/0!</v>
      </c>
      <c r="W871" s="640" t="e">
        <f t="shared" si="151"/>
        <v>#DIV/0!</v>
      </c>
      <c r="X871" s="640">
        <f t="shared" si="151"/>
        <v>0.4743595234488846</v>
      </c>
      <c r="Y871" s="640" t="e">
        <f t="shared" si="151"/>
        <v>#DIV/0!</v>
      </c>
      <c r="Z871" s="640" t="e">
        <f t="shared" si="151"/>
        <v>#DIV/0!</v>
      </c>
      <c r="AA871" s="640" t="e">
        <f t="shared" si="151"/>
        <v>#DIV/0!</v>
      </c>
      <c r="AB871" s="640">
        <f t="shared" si="151"/>
        <v>0.48693980899920125</v>
      </c>
    </row>
    <row r="872" spans="1:28">
      <c r="A872" s="55" t="s">
        <v>220</v>
      </c>
      <c r="B872" s="85">
        <v>183.04795800000008</v>
      </c>
      <c r="C872" s="57"/>
      <c r="D872" s="57"/>
      <c r="E872" s="181">
        <v>10.124311000000002</v>
      </c>
      <c r="F872" s="181">
        <v>16.767360000000004</v>
      </c>
      <c r="G872" s="181"/>
      <c r="H872" s="181"/>
      <c r="I872" s="181"/>
      <c r="J872" s="181">
        <v>156.15099999999998</v>
      </c>
      <c r="K872" s="181"/>
      <c r="L872" s="181"/>
      <c r="M872" s="181"/>
      <c r="N872" s="181">
        <f t="shared" si="153"/>
        <v>366.09062900000004</v>
      </c>
      <c r="P872" s="640">
        <f t="shared" si="152"/>
        <v>0.14345856468149554</v>
      </c>
      <c r="Q872" s="640" t="e">
        <f t="shared" si="151"/>
        <v>#DIV/0!</v>
      </c>
      <c r="R872" s="640" t="e">
        <f t="shared" si="151"/>
        <v>#DIV/0!</v>
      </c>
      <c r="S872" s="640">
        <f t="shared" si="151"/>
        <v>0.22677718108361</v>
      </c>
      <c r="T872" s="640">
        <f t="shared" si="151"/>
        <v>0.21459375115184728</v>
      </c>
      <c r="U872" s="640" t="e">
        <f t="shared" si="151"/>
        <v>#DIV/0!</v>
      </c>
      <c r="V872" s="640" t="e">
        <f t="shared" si="151"/>
        <v>#DIV/0!</v>
      </c>
      <c r="W872" s="640" t="e">
        <f t="shared" si="151"/>
        <v>#DIV/0!</v>
      </c>
      <c r="X872" s="640">
        <f t="shared" si="151"/>
        <v>0.16311690753633937</v>
      </c>
      <c r="Y872" s="640" t="e">
        <f t="shared" si="151"/>
        <v>#DIV/0!</v>
      </c>
      <c r="Z872" s="640" t="e">
        <f t="shared" si="151"/>
        <v>#DIV/0!</v>
      </c>
      <c r="AA872" s="640" t="e">
        <f t="shared" si="151"/>
        <v>#DIV/0!</v>
      </c>
      <c r="AB872" s="640">
        <f t="shared" si="151"/>
        <v>0.15538396717857889</v>
      </c>
    </row>
    <row r="873" spans="1:28">
      <c r="A873" s="58" t="s">
        <v>69</v>
      </c>
      <c r="B873" s="88">
        <f>SUM(B866:B872)</f>
        <v>1275.9639580000003</v>
      </c>
      <c r="C873" s="61"/>
      <c r="D873" s="61"/>
      <c r="E873" s="88">
        <f>SUM(E866:E872)</f>
        <v>44.644311000000002</v>
      </c>
      <c r="F873" s="88">
        <f>SUM(F866:F872)</f>
        <v>78.135360000000006</v>
      </c>
      <c r="G873" s="185"/>
      <c r="H873" s="185"/>
      <c r="I873" s="185"/>
      <c r="J873" s="88">
        <f>SUM(J866:J872)</f>
        <v>957.29499999999996</v>
      </c>
      <c r="K873" s="185"/>
      <c r="L873" s="185"/>
      <c r="M873" s="185"/>
      <c r="N873" s="185">
        <f t="shared" si="153"/>
        <v>2356.0386290000001</v>
      </c>
    </row>
    <row r="874" spans="1:28" hidden="1" outlineLevel="1">
      <c r="A874" s="62" t="s">
        <v>424</v>
      </c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</row>
    <row r="875" spans="1:28" hidden="1" outlineLevel="1">
      <c r="A875" s="64" t="s">
        <v>71</v>
      </c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</row>
    <row r="876" spans="1:28" hidden="1" outlineLevel="1">
      <c r="A876" s="167" t="s">
        <v>425</v>
      </c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621">
        <v>331.30599999999998</v>
      </c>
      <c r="N876" s="621">
        <f t="shared" ref="N876:N885" si="154">SUM(B876:M876)</f>
        <v>331.30599999999998</v>
      </c>
    </row>
    <row r="877" spans="1:28" hidden="1" outlineLevel="1">
      <c r="A877" s="51" t="s">
        <v>83</v>
      </c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>
        <f t="shared" si="154"/>
        <v>0</v>
      </c>
    </row>
    <row r="878" spans="1:28" hidden="1" outlineLevel="1">
      <c r="A878" s="55" t="s">
        <v>924</v>
      </c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622">
        <v>6.2889999999999997</v>
      </c>
      <c r="N878" s="622">
        <f t="shared" si="154"/>
        <v>6.2889999999999997</v>
      </c>
    </row>
    <row r="879" spans="1:28" hidden="1" outlineLevel="1">
      <c r="A879" s="55" t="s">
        <v>218</v>
      </c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622">
        <v>133.631</v>
      </c>
      <c r="N879" s="622">
        <f t="shared" si="154"/>
        <v>133.631</v>
      </c>
    </row>
    <row r="880" spans="1:28" hidden="1" outlineLevel="1">
      <c r="A880" s="55" t="s">
        <v>426</v>
      </c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622">
        <v>152.703</v>
      </c>
      <c r="N880" s="622">
        <f t="shared" si="154"/>
        <v>152.703</v>
      </c>
    </row>
    <row r="881" spans="1:14" hidden="1" outlineLevel="1">
      <c r="A881" s="55" t="s">
        <v>220</v>
      </c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622">
        <v>38.683000000000007</v>
      </c>
      <c r="N881" s="622">
        <f t="shared" si="154"/>
        <v>38.683000000000007</v>
      </c>
    </row>
    <row r="882" spans="1:14" hidden="1" outlineLevel="1">
      <c r="A882" s="58" t="s">
        <v>69</v>
      </c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23">
        <v>331.30600000000004</v>
      </c>
      <c r="N882" s="623">
        <f t="shared" si="154"/>
        <v>331.30600000000004</v>
      </c>
    </row>
    <row r="883" spans="1:14" hidden="1" outlineLevel="1" collapsed="1">
      <c r="A883" s="62" t="s">
        <v>221</v>
      </c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>
        <f t="shared" si="154"/>
        <v>0</v>
      </c>
    </row>
    <row r="884" spans="1:14" hidden="1" outlineLevel="1">
      <c r="A884" s="64" t="s">
        <v>71</v>
      </c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>
        <f t="shared" si="154"/>
        <v>0</v>
      </c>
    </row>
    <row r="885" spans="1:14" hidden="1" outlineLevel="1">
      <c r="A885" s="167" t="s">
        <v>221</v>
      </c>
      <c r="B885" s="81">
        <v>131.81100000000001</v>
      </c>
      <c r="C885" s="50"/>
      <c r="D885" s="50"/>
      <c r="E885" s="176">
        <v>705.34699999999998</v>
      </c>
      <c r="F885" s="81"/>
      <c r="G885" s="81"/>
      <c r="H885" s="81"/>
      <c r="I885" s="81"/>
      <c r="J885" s="81"/>
      <c r="K885" s="81"/>
      <c r="L885" s="81"/>
      <c r="M885" s="81"/>
      <c r="N885" s="81">
        <f t="shared" si="154"/>
        <v>837.15800000000002</v>
      </c>
    </row>
    <row r="886" spans="1:14" hidden="1" outlineLevel="1">
      <c r="A886" s="51" t="s">
        <v>83</v>
      </c>
      <c r="B886" s="169"/>
      <c r="C886" s="54"/>
      <c r="D886" s="54"/>
      <c r="E886" s="179"/>
      <c r="F886" s="169"/>
      <c r="G886" s="169"/>
      <c r="H886" s="169"/>
      <c r="I886" s="169"/>
      <c r="J886" s="169"/>
      <c r="K886" s="169"/>
      <c r="L886" s="169"/>
      <c r="M886" s="169"/>
      <c r="N886" s="169"/>
    </row>
    <row r="887" spans="1:14" hidden="1" outlineLevel="1">
      <c r="A887" s="55" t="s">
        <v>84</v>
      </c>
      <c r="B887" s="85">
        <v>0.42</v>
      </c>
      <c r="C887" s="57"/>
      <c r="D887" s="57"/>
      <c r="E887" s="181">
        <v>0</v>
      </c>
      <c r="F887" s="85"/>
      <c r="G887" s="85"/>
      <c r="H887" s="85"/>
      <c r="I887" s="85"/>
      <c r="J887" s="85"/>
      <c r="K887" s="85"/>
      <c r="L887" s="85"/>
      <c r="M887" s="85"/>
      <c r="N887" s="85">
        <f t="shared" ref="N887:N928" si="155">SUM(B887:M887)</f>
        <v>0.42</v>
      </c>
    </row>
    <row r="888" spans="1:14" hidden="1" outlineLevel="1">
      <c r="A888" s="55" t="s">
        <v>216</v>
      </c>
      <c r="B888" s="85">
        <v>1.8139999999999998</v>
      </c>
      <c r="C888" s="57"/>
      <c r="D888" s="57"/>
      <c r="E888" s="181">
        <v>10.093999999999999</v>
      </c>
      <c r="F888" s="85"/>
      <c r="G888" s="85"/>
      <c r="H888" s="85"/>
      <c r="I888" s="85"/>
      <c r="J888" s="85"/>
      <c r="K888" s="85"/>
      <c r="L888" s="85"/>
      <c r="M888" s="85"/>
      <c r="N888" s="85">
        <f t="shared" si="155"/>
        <v>11.907999999999999</v>
      </c>
    </row>
    <row r="889" spans="1:14" hidden="1" outlineLevel="1">
      <c r="A889" s="55" t="s">
        <v>506</v>
      </c>
      <c r="B889" s="85">
        <v>56.646999999999998</v>
      </c>
      <c r="C889" s="57"/>
      <c r="D889" s="57"/>
      <c r="E889" s="181">
        <v>257.70699999999999</v>
      </c>
      <c r="F889" s="85"/>
      <c r="G889" s="85"/>
      <c r="H889" s="85"/>
      <c r="I889" s="85"/>
      <c r="J889" s="85"/>
      <c r="K889" s="85"/>
      <c r="L889" s="85"/>
      <c r="M889" s="85"/>
      <c r="N889" s="85">
        <f t="shared" si="155"/>
        <v>314.35399999999998</v>
      </c>
    </row>
    <row r="890" spans="1:14" hidden="1" outlineLevel="1">
      <c r="A890" s="55" t="s">
        <v>219</v>
      </c>
      <c r="B890" s="85"/>
      <c r="C890" s="57"/>
      <c r="D890" s="57"/>
      <c r="E890" s="181">
        <v>301.87200000000001</v>
      </c>
      <c r="F890" s="85"/>
      <c r="G890" s="85"/>
      <c r="H890" s="85"/>
      <c r="I890" s="85"/>
      <c r="J890" s="85"/>
      <c r="K890" s="85"/>
      <c r="L890" s="85"/>
      <c r="M890" s="85"/>
      <c r="N890" s="85">
        <f t="shared" si="155"/>
        <v>301.87200000000001</v>
      </c>
    </row>
    <row r="891" spans="1:14" hidden="1" outlineLevel="1">
      <c r="A891" s="55" t="s">
        <v>222</v>
      </c>
      <c r="B891" s="85">
        <v>55.783999999999999</v>
      </c>
      <c r="C891" s="57"/>
      <c r="D891" s="57"/>
      <c r="E891" s="181">
        <v>11.185</v>
      </c>
      <c r="F891" s="85"/>
      <c r="G891" s="85"/>
      <c r="H891" s="85"/>
      <c r="I891" s="85"/>
      <c r="J891" s="85"/>
      <c r="K891" s="85"/>
      <c r="L891" s="85"/>
      <c r="M891" s="85"/>
      <c r="N891" s="85">
        <f t="shared" si="155"/>
        <v>66.968999999999994</v>
      </c>
    </row>
    <row r="892" spans="1:14" hidden="1" outlineLevel="1">
      <c r="A892" s="55" t="s">
        <v>220</v>
      </c>
      <c r="B892" s="85">
        <v>16.882377999999989</v>
      </c>
      <c r="C892" s="57"/>
      <c r="D892" s="57"/>
      <c r="E892" s="181">
        <v>124.153012</v>
      </c>
      <c r="F892" s="85"/>
      <c r="G892" s="85"/>
      <c r="H892" s="85"/>
      <c r="I892" s="85"/>
      <c r="J892" s="85"/>
      <c r="K892" s="85"/>
      <c r="L892" s="85"/>
      <c r="M892" s="85"/>
      <c r="N892" s="85">
        <f t="shared" si="155"/>
        <v>141.03539000000001</v>
      </c>
    </row>
    <row r="893" spans="1:14" hidden="1" outlineLevel="1">
      <c r="A893" s="58" t="s">
        <v>69</v>
      </c>
      <c r="B893" s="100">
        <v>131.54737799999998</v>
      </c>
      <c r="C893" s="61"/>
      <c r="D893" s="61"/>
      <c r="E893" s="185">
        <v>705.01101199999994</v>
      </c>
      <c r="F893" s="100"/>
      <c r="G893" s="100"/>
      <c r="H893" s="100"/>
      <c r="I893" s="100"/>
      <c r="J893" s="100"/>
      <c r="K893" s="100"/>
      <c r="L893" s="100"/>
      <c r="M893" s="100"/>
      <c r="N893" s="100">
        <f t="shared" si="155"/>
        <v>836.55838999999992</v>
      </c>
    </row>
    <row r="894" spans="1:14" hidden="1" outlineLevel="1" collapsed="1">
      <c r="A894" s="62" t="s">
        <v>223</v>
      </c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>
        <f t="shared" si="155"/>
        <v>0</v>
      </c>
    </row>
    <row r="895" spans="1:14" hidden="1" outlineLevel="1">
      <c r="A895" s="64" t="s">
        <v>71</v>
      </c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>
        <f t="shared" si="155"/>
        <v>0</v>
      </c>
    </row>
    <row r="896" spans="1:14" hidden="1" outlineLevel="1">
      <c r="A896" s="167" t="s">
        <v>224</v>
      </c>
      <c r="B896" s="50"/>
      <c r="C896" s="81">
        <v>18.893999999999998</v>
      </c>
      <c r="D896" s="81"/>
      <c r="E896" s="81"/>
      <c r="F896" s="81">
        <v>32.3949</v>
      </c>
      <c r="G896" s="81"/>
      <c r="H896" s="81"/>
      <c r="I896" s="81"/>
      <c r="J896" s="81"/>
      <c r="K896" s="81"/>
      <c r="L896" s="81"/>
      <c r="M896" s="81"/>
      <c r="N896" s="81">
        <f t="shared" si="155"/>
        <v>51.288899999999998</v>
      </c>
    </row>
    <row r="897" spans="1:28" hidden="1" outlineLevel="1">
      <c r="A897" s="51" t="s">
        <v>83</v>
      </c>
      <c r="B897" s="54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>
        <f t="shared" si="155"/>
        <v>0</v>
      </c>
    </row>
    <row r="898" spans="1:28" hidden="1" outlineLevel="1">
      <c r="A898" s="123" t="s">
        <v>184</v>
      </c>
      <c r="B898" s="57"/>
      <c r="C898" s="85">
        <v>10.89</v>
      </c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>
        <f t="shared" si="155"/>
        <v>10.89</v>
      </c>
    </row>
    <row r="899" spans="1:28" hidden="1" outlineLevel="1">
      <c r="A899" s="55" t="s">
        <v>141</v>
      </c>
      <c r="B899" s="57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>
        <f t="shared" si="155"/>
        <v>0</v>
      </c>
    </row>
    <row r="900" spans="1:28" hidden="1" outlineLevel="1">
      <c r="A900" s="55" t="s">
        <v>89</v>
      </c>
      <c r="B900" s="57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>
        <f t="shared" si="155"/>
        <v>0</v>
      </c>
    </row>
    <row r="901" spans="1:28" hidden="1" outlineLevel="1">
      <c r="A901" s="55" t="s">
        <v>513</v>
      </c>
      <c r="B901" s="57"/>
      <c r="C901" s="85">
        <v>7.9662119999999996</v>
      </c>
      <c r="D901" s="85"/>
      <c r="E901" s="85"/>
      <c r="F901" s="85">
        <v>32.3949</v>
      </c>
      <c r="G901" s="85"/>
      <c r="H901" s="85"/>
      <c r="I901" s="85"/>
      <c r="J901" s="85"/>
      <c r="K901" s="85"/>
      <c r="L901" s="85"/>
      <c r="M901" s="85"/>
      <c r="N901" s="85">
        <f t="shared" si="155"/>
        <v>40.361111999999999</v>
      </c>
    </row>
    <row r="902" spans="1:28" hidden="1" outlineLevel="1">
      <c r="A902" s="58" t="s">
        <v>69</v>
      </c>
      <c r="B902" s="61"/>
      <c r="C902" s="88">
        <v>18.856211999999999</v>
      </c>
      <c r="D902" s="88"/>
      <c r="E902" s="88"/>
      <c r="F902" s="88">
        <v>32.3949</v>
      </c>
      <c r="G902" s="88"/>
      <c r="H902" s="88"/>
      <c r="I902" s="88"/>
      <c r="J902" s="88"/>
      <c r="K902" s="88"/>
      <c r="L902" s="88"/>
      <c r="M902" s="88"/>
      <c r="N902" s="88">
        <f t="shared" si="155"/>
        <v>51.251111999999999</v>
      </c>
    </row>
    <row r="903" spans="1:28" hidden="1" outlineLevel="1">
      <c r="A903" s="62" t="s">
        <v>225</v>
      </c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>
        <f t="shared" si="155"/>
        <v>0</v>
      </c>
    </row>
    <row r="904" spans="1:28" collapsed="1">
      <c r="A904" s="64" t="s">
        <v>71</v>
      </c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>
        <f t="shared" si="155"/>
        <v>0</v>
      </c>
    </row>
    <row r="905" spans="1:28">
      <c r="A905" s="167" t="s">
        <v>775</v>
      </c>
      <c r="B905" s="81">
        <f>B914</f>
        <v>546.89992600000005</v>
      </c>
      <c r="C905" s="81">
        <f t="shared" ref="C905:M905" si="156">C914</f>
        <v>565.75613799999996</v>
      </c>
      <c r="D905" s="81">
        <f t="shared" si="156"/>
        <v>533.41231799999991</v>
      </c>
      <c r="E905" s="81">
        <f t="shared" si="156"/>
        <v>323.92200000000003</v>
      </c>
      <c r="F905" s="81">
        <f t="shared" si="156"/>
        <v>865.98000000000013</v>
      </c>
      <c r="G905" s="81">
        <f t="shared" si="156"/>
        <v>0</v>
      </c>
      <c r="H905" s="81">
        <f t="shared" si="156"/>
        <v>821.20699999999988</v>
      </c>
      <c r="I905" s="81">
        <f t="shared" si="156"/>
        <v>442.61100000000005</v>
      </c>
      <c r="J905" s="81">
        <f t="shared" si="156"/>
        <v>1034.9320000000002</v>
      </c>
      <c r="K905" s="81">
        <f t="shared" si="156"/>
        <v>558.06599999999992</v>
      </c>
      <c r="L905" s="81">
        <f t="shared" si="156"/>
        <v>0</v>
      </c>
      <c r="M905" s="81">
        <f t="shared" si="156"/>
        <v>0</v>
      </c>
      <c r="N905" s="176">
        <f t="shared" si="155"/>
        <v>5692.7863819999993</v>
      </c>
    </row>
    <row r="906" spans="1:28">
      <c r="A906" s="51" t="s">
        <v>83</v>
      </c>
      <c r="B906" s="70"/>
      <c r="C906" s="70"/>
      <c r="D906" s="179"/>
      <c r="E906" s="179"/>
      <c r="F906" s="179"/>
      <c r="G906" s="179"/>
      <c r="H906" s="499"/>
      <c r="I906" s="499"/>
      <c r="J906" s="499">
        <v>0</v>
      </c>
      <c r="K906" s="499"/>
      <c r="L906" s="499"/>
      <c r="M906" s="499"/>
      <c r="N906" s="499">
        <f t="shared" si="155"/>
        <v>0</v>
      </c>
    </row>
    <row r="907" spans="1:28">
      <c r="A907" s="55" t="s">
        <v>259</v>
      </c>
      <c r="B907" s="73"/>
      <c r="C907" s="73"/>
      <c r="D907" s="181"/>
      <c r="E907" s="181">
        <v>5.15</v>
      </c>
      <c r="F907" s="181">
        <v>0</v>
      </c>
      <c r="G907" s="181"/>
      <c r="H907" s="507">
        <v>0</v>
      </c>
      <c r="I907" s="507"/>
      <c r="J907" s="507">
        <v>0</v>
      </c>
      <c r="K907" s="507"/>
      <c r="L907" s="507"/>
      <c r="M907" s="507"/>
      <c r="N907" s="507">
        <f t="shared" si="155"/>
        <v>5.15</v>
      </c>
      <c r="P907" s="640">
        <f>B907/B$905</f>
        <v>0</v>
      </c>
      <c r="Q907" s="640">
        <f t="shared" ref="Q907:AB913" si="157">C907/C$905</f>
        <v>0</v>
      </c>
      <c r="R907" s="640">
        <f t="shared" si="157"/>
        <v>0</v>
      </c>
      <c r="S907" s="640">
        <f t="shared" si="157"/>
        <v>1.5898889238767356E-2</v>
      </c>
      <c r="T907" s="640">
        <f t="shared" si="157"/>
        <v>0</v>
      </c>
      <c r="U907" s="640" t="e">
        <f t="shared" si="157"/>
        <v>#DIV/0!</v>
      </c>
      <c r="V907" s="640">
        <f t="shared" si="157"/>
        <v>0</v>
      </c>
      <c r="W907" s="640">
        <f t="shared" si="157"/>
        <v>0</v>
      </c>
      <c r="X907" s="640">
        <f t="shared" si="157"/>
        <v>0</v>
      </c>
      <c r="Y907" s="640">
        <f t="shared" si="157"/>
        <v>0</v>
      </c>
      <c r="Z907" s="640" t="e">
        <f t="shared" si="157"/>
        <v>#DIV/0!</v>
      </c>
      <c r="AA907" s="640" t="e">
        <f t="shared" si="157"/>
        <v>#DIV/0!</v>
      </c>
      <c r="AB907" s="640">
        <f t="shared" si="157"/>
        <v>9.0465365366312824E-4</v>
      </c>
    </row>
    <row r="908" spans="1:28">
      <c r="A908" s="55" t="s">
        <v>928</v>
      </c>
      <c r="B908" s="73"/>
      <c r="C908" s="73">
        <f>C902</f>
        <v>18.856211999999999</v>
      </c>
      <c r="D908" s="181"/>
      <c r="E908" s="181"/>
      <c r="F908" s="181">
        <v>32.29</v>
      </c>
      <c r="G908" s="181"/>
      <c r="H908" s="507"/>
      <c r="I908" s="507"/>
      <c r="J908" s="507"/>
      <c r="K908" s="507"/>
      <c r="L908" s="507"/>
      <c r="M908" s="507"/>
      <c r="N908" s="507">
        <f t="shared" si="155"/>
        <v>51.146211999999998</v>
      </c>
      <c r="P908" s="640">
        <f t="shared" ref="P908:P913" si="158">B908/B$905</f>
        <v>0</v>
      </c>
      <c r="Q908" s="640">
        <f t="shared" si="157"/>
        <v>3.3329222139168377E-2</v>
      </c>
      <c r="R908" s="640">
        <f t="shared" si="157"/>
        <v>0</v>
      </c>
      <c r="S908" s="640">
        <f t="shared" si="157"/>
        <v>0</v>
      </c>
      <c r="T908" s="640">
        <f t="shared" si="157"/>
        <v>3.7287235271022422E-2</v>
      </c>
      <c r="U908" s="640" t="e">
        <f t="shared" si="157"/>
        <v>#DIV/0!</v>
      </c>
      <c r="V908" s="640">
        <f t="shared" si="157"/>
        <v>0</v>
      </c>
      <c r="W908" s="640">
        <f t="shared" si="157"/>
        <v>0</v>
      </c>
      <c r="X908" s="640">
        <f t="shared" si="157"/>
        <v>0</v>
      </c>
      <c r="Y908" s="640">
        <f t="shared" si="157"/>
        <v>0</v>
      </c>
      <c r="Z908" s="640" t="e">
        <f t="shared" si="157"/>
        <v>#DIV/0!</v>
      </c>
      <c r="AA908" s="640" t="e">
        <f t="shared" si="157"/>
        <v>#DIV/0!</v>
      </c>
      <c r="AB908" s="640">
        <f t="shared" si="157"/>
        <v>8.9843898168599865E-3</v>
      </c>
    </row>
    <row r="909" spans="1:28">
      <c r="A909" s="55" t="s">
        <v>84</v>
      </c>
      <c r="B909" s="73">
        <v>56.05</v>
      </c>
      <c r="C909" s="73">
        <v>56.05</v>
      </c>
      <c r="D909" s="181">
        <v>92.525999999999996</v>
      </c>
      <c r="E909" s="181">
        <v>66.146000000000001</v>
      </c>
      <c r="F909" s="181">
        <v>210.18399999999997</v>
      </c>
      <c r="G909" s="181"/>
      <c r="H909" s="507">
        <v>113.40899999999999</v>
      </c>
      <c r="I909" s="495">
        <v>102.328</v>
      </c>
      <c r="J909" s="495">
        <v>237.72876000000002</v>
      </c>
      <c r="K909" s="181">
        <v>134.37309999999999</v>
      </c>
      <c r="L909" s="181"/>
      <c r="M909" s="181"/>
      <c r="N909" s="181">
        <f t="shared" si="155"/>
        <v>1068.79486</v>
      </c>
      <c r="P909" s="640">
        <f t="shared" si="158"/>
        <v>0.10248675733044439</v>
      </c>
      <c r="Q909" s="640">
        <f t="shared" si="157"/>
        <v>9.9070953429054975E-2</v>
      </c>
      <c r="R909" s="640">
        <f t="shared" si="157"/>
        <v>0.17346056114137209</v>
      </c>
      <c r="S909" s="640">
        <f t="shared" si="157"/>
        <v>0.20420348108495254</v>
      </c>
      <c r="T909" s="640">
        <f t="shared" si="157"/>
        <v>0.24271230282454553</v>
      </c>
      <c r="U909" s="640" t="e">
        <f t="shared" si="157"/>
        <v>#DIV/0!</v>
      </c>
      <c r="V909" s="640">
        <f t="shared" si="157"/>
        <v>0.13810038151160428</v>
      </c>
      <c r="W909" s="640">
        <f t="shared" si="157"/>
        <v>0.23119172365802024</v>
      </c>
      <c r="X909" s="640">
        <f t="shared" si="157"/>
        <v>0.2297047148991431</v>
      </c>
      <c r="Y909" s="640">
        <f t="shared" si="157"/>
        <v>0.24078352739640116</v>
      </c>
      <c r="Z909" s="640" t="e">
        <f t="shared" si="157"/>
        <v>#DIV/0!</v>
      </c>
      <c r="AA909" s="640" t="e">
        <f t="shared" si="157"/>
        <v>#DIV/0!</v>
      </c>
      <c r="AB909" s="640">
        <f t="shared" si="157"/>
        <v>0.18774547089618865</v>
      </c>
    </row>
    <row r="910" spans="1:28">
      <c r="A910" s="55" t="s">
        <v>121</v>
      </c>
      <c r="B910" s="85">
        <v>332.55700000000002</v>
      </c>
      <c r="C910" s="85">
        <v>332.55700000000002</v>
      </c>
      <c r="D910" s="181">
        <v>310.13100000000003</v>
      </c>
      <c r="E910" s="181">
        <v>206.95500000000001</v>
      </c>
      <c r="F910" s="181">
        <v>505.47700000000003</v>
      </c>
      <c r="G910" s="181"/>
      <c r="H910" s="507">
        <v>511.28620000000001</v>
      </c>
      <c r="I910" s="495">
        <v>253.95300000000003</v>
      </c>
      <c r="J910" s="495">
        <v>595.80310000000009</v>
      </c>
      <c r="K910" s="181">
        <v>324.79099999999994</v>
      </c>
      <c r="L910" s="181"/>
      <c r="M910" s="181"/>
      <c r="N910" s="181">
        <f t="shared" si="155"/>
        <v>3373.5102999999999</v>
      </c>
      <c r="P910" s="640">
        <f t="shared" si="158"/>
        <v>0.60807651306941302</v>
      </c>
      <c r="Q910" s="640">
        <f t="shared" si="157"/>
        <v>0.58780979588771165</v>
      </c>
      <c r="R910" s="640">
        <f t="shared" si="157"/>
        <v>0.58140952043031013</v>
      </c>
      <c r="S910" s="640">
        <f t="shared" si="157"/>
        <v>0.63890381017652398</v>
      </c>
      <c r="T910" s="640">
        <f t="shared" si="157"/>
        <v>0.58370516640107162</v>
      </c>
      <c r="U910" s="640" t="e">
        <f t="shared" si="157"/>
        <v>#DIV/0!</v>
      </c>
      <c r="V910" s="640">
        <f t="shared" si="157"/>
        <v>0.62260331438967287</v>
      </c>
      <c r="W910" s="640">
        <f t="shared" si="157"/>
        <v>0.5737611582179386</v>
      </c>
      <c r="X910" s="640">
        <f t="shared" si="157"/>
        <v>0.57569299238983807</v>
      </c>
      <c r="Y910" s="640">
        <f t="shared" si="157"/>
        <v>0.58199388602781743</v>
      </c>
      <c r="Z910" s="640" t="e">
        <f t="shared" si="157"/>
        <v>#DIV/0!</v>
      </c>
      <c r="AA910" s="640" t="e">
        <f t="shared" si="157"/>
        <v>#DIV/0!</v>
      </c>
      <c r="AB910" s="640">
        <f t="shared" si="157"/>
        <v>0.59259386768256228</v>
      </c>
    </row>
    <row r="911" spans="1:28">
      <c r="A911" s="123" t="s">
        <v>227</v>
      </c>
      <c r="B911" s="85">
        <v>158.29292600000002</v>
      </c>
      <c r="C911" s="85">
        <v>158.29292600000002</v>
      </c>
      <c r="D911" s="181">
        <v>130.75531799999993</v>
      </c>
      <c r="E911" s="181">
        <v>45.671000000000006</v>
      </c>
      <c r="F911" s="181">
        <v>118.02900000000007</v>
      </c>
      <c r="G911" s="181"/>
      <c r="H911" s="507">
        <v>36.132000000000005</v>
      </c>
      <c r="I911" s="507"/>
      <c r="J911" s="507">
        <v>0</v>
      </c>
      <c r="K911" s="507"/>
      <c r="L911" s="507"/>
      <c r="M911" s="507"/>
      <c r="N911" s="507">
        <f t="shared" si="155"/>
        <v>647.17317000000003</v>
      </c>
      <c r="P911" s="640">
        <f t="shared" si="158"/>
        <v>0.28943672960014261</v>
      </c>
      <c r="Q911" s="640">
        <f t="shared" si="157"/>
        <v>0.27979002854406509</v>
      </c>
      <c r="R911" s="640">
        <f t="shared" si="157"/>
        <v>0.24512991842831788</v>
      </c>
      <c r="S911" s="640">
        <f t="shared" si="157"/>
        <v>0.14099381949975612</v>
      </c>
      <c r="T911" s="640">
        <f t="shared" si="157"/>
        <v>0.13629529550336042</v>
      </c>
      <c r="U911" s="640" t="e">
        <f t="shared" si="157"/>
        <v>#DIV/0!</v>
      </c>
      <c r="V911" s="640">
        <f t="shared" si="157"/>
        <v>4.3998650766493723E-2</v>
      </c>
      <c r="W911" s="640">
        <f t="shared" si="157"/>
        <v>0</v>
      </c>
      <c r="X911" s="640">
        <f t="shared" si="157"/>
        <v>0</v>
      </c>
      <c r="Y911" s="640">
        <f t="shared" si="157"/>
        <v>0</v>
      </c>
      <c r="Z911" s="640" t="e">
        <f t="shared" si="157"/>
        <v>#DIV/0!</v>
      </c>
      <c r="AA911" s="640" t="e">
        <f t="shared" si="157"/>
        <v>#DIV/0!</v>
      </c>
      <c r="AB911" s="640">
        <f t="shared" si="157"/>
        <v>0.11368302384334929</v>
      </c>
    </row>
    <row r="912" spans="1:28">
      <c r="A912" s="123" t="s">
        <v>847</v>
      </c>
      <c r="B912" s="85"/>
      <c r="C912" s="85"/>
      <c r="D912" s="181"/>
      <c r="E912" s="181"/>
      <c r="F912" s="181"/>
      <c r="G912" s="181"/>
      <c r="H912" s="507">
        <v>160.37979999999999</v>
      </c>
      <c r="I912" s="495">
        <v>86.33</v>
      </c>
      <c r="J912" s="495">
        <v>157.84614000000005</v>
      </c>
      <c r="K912" s="495"/>
      <c r="L912" s="495"/>
      <c r="M912" s="495"/>
      <c r="N912" s="495">
        <f t="shared" si="155"/>
        <v>404.55594000000002</v>
      </c>
      <c r="P912" s="640">
        <f t="shared" si="158"/>
        <v>0</v>
      </c>
      <c r="Q912" s="640">
        <f t="shared" si="157"/>
        <v>0</v>
      </c>
      <c r="R912" s="640">
        <f t="shared" si="157"/>
        <v>0</v>
      </c>
      <c r="S912" s="640">
        <f t="shared" si="157"/>
        <v>0</v>
      </c>
      <c r="T912" s="640">
        <f t="shared" si="157"/>
        <v>0</v>
      </c>
      <c r="U912" s="640" t="e">
        <f t="shared" si="157"/>
        <v>#DIV/0!</v>
      </c>
      <c r="V912" s="640">
        <f t="shared" si="157"/>
        <v>0.19529765333222929</v>
      </c>
      <c r="W912" s="640">
        <f t="shared" si="157"/>
        <v>0.19504711812404119</v>
      </c>
      <c r="X912" s="640">
        <f t="shared" si="157"/>
        <v>0.15251836835656837</v>
      </c>
      <c r="Y912" s="640">
        <f t="shared" si="157"/>
        <v>0</v>
      </c>
      <c r="Z912" s="640" t="e">
        <f t="shared" si="157"/>
        <v>#DIV/0!</v>
      </c>
      <c r="AA912" s="640" t="e">
        <f t="shared" si="157"/>
        <v>#DIV/0!</v>
      </c>
      <c r="AB912" s="640">
        <f t="shared" si="157"/>
        <v>7.1064661986819669E-2</v>
      </c>
    </row>
    <row r="913" spans="1:28">
      <c r="A913" s="123" t="s">
        <v>89</v>
      </c>
      <c r="B913" s="85"/>
      <c r="C913" s="85"/>
      <c r="D913" s="181"/>
      <c r="E913" s="181"/>
      <c r="F913" s="181"/>
      <c r="G913" s="181"/>
      <c r="H913" s="507"/>
      <c r="I913" s="495"/>
      <c r="J913" s="495">
        <v>43.553999999999995</v>
      </c>
      <c r="K913" s="181">
        <v>98.901899999999998</v>
      </c>
      <c r="L913" s="181"/>
      <c r="M913" s="181"/>
      <c r="N913" s="181">
        <f t="shared" si="155"/>
        <v>142.45589999999999</v>
      </c>
      <c r="P913" s="640">
        <f t="shared" si="158"/>
        <v>0</v>
      </c>
      <c r="Q913" s="640">
        <f t="shared" si="157"/>
        <v>0</v>
      </c>
      <c r="R913" s="640">
        <f t="shared" si="157"/>
        <v>0</v>
      </c>
      <c r="S913" s="640">
        <f t="shared" si="157"/>
        <v>0</v>
      </c>
      <c r="T913" s="640">
        <f t="shared" si="157"/>
        <v>0</v>
      </c>
      <c r="U913" s="640" t="e">
        <f t="shared" si="157"/>
        <v>#DIV/0!</v>
      </c>
      <c r="V913" s="640">
        <f t="shared" si="157"/>
        <v>0</v>
      </c>
      <c r="W913" s="640">
        <f t="shared" si="157"/>
        <v>0</v>
      </c>
      <c r="X913" s="640">
        <f t="shared" si="157"/>
        <v>4.2083924354450325E-2</v>
      </c>
      <c r="Y913" s="640">
        <f t="shared" si="157"/>
        <v>0.17722258657578138</v>
      </c>
      <c r="Z913" s="640" t="e">
        <f t="shared" si="157"/>
        <v>#DIV/0!</v>
      </c>
      <c r="AA913" s="640" t="e">
        <f t="shared" si="157"/>
        <v>#DIV/0!</v>
      </c>
      <c r="AB913" s="640">
        <f t="shared" si="157"/>
        <v>2.5023932120557129E-2</v>
      </c>
    </row>
    <row r="914" spans="1:28">
      <c r="A914" s="58" t="s">
        <v>69</v>
      </c>
      <c r="B914" s="88">
        <f>SUM(B907:B913)</f>
        <v>546.89992600000005</v>
      </c>
      <c r="C914" s="88">
        <f t="shared" ref="C914:M914" si="159">SUM(C907:C913)</f>
        <v>565.75613799999996</v>
      </c>
      <c r="D914" s="88">
        <f t="shared" si="159"/>
        <v>533.41231799999991</v>
      </c>
      <c r="E914" s="88">
        <f t="shared" si="159"/>
        <v>323.92200000000003</v>
      </c>
      <c r="F914" s="88">
        <f t="shared" si="159"/>
        <v>865.98000000000013</v>
      </c>
      <c r="G914" s="88">
        <f t="shared" si="159"/>
        <v>0</v>
      </c>
      <c r="H914" s="88">
        <f t="shared" si="159"/>
        <v>821.20699999999988</v>
      </c>
      <c r="I914" s="88">
        <f t="shared" si="159"/>
        <v>442.61100000000005</v>
      </c>
      <c r="J914" s="88">
        <f t="shared" si="159"/>
        <v>1034.9320000000002</v>
      </c>
      <c r="K914" s="88">
        <f t="shared" si="159"/>
        <v>558.06599999999992</v>
      </c>
      <c r="L914" s="88">
        <f t="shared" si="159"/>
        <v>0</v>
      </c>
      <c r="M914" s="88">
        <f t="shared" si="159"/>
        <v>0</v>
      </c>
      <c r="N914" s="185">
        <f t="shared" si="155"/>
        <v>5692.7863819999993</v>
      </c>
    </row>
    <row r="915" spans="1:28">
      <c r="A915" s="191" t="s">
        <v>461</v>
      </c>
      <c r="B915" s="53"/>
      <c r="C915" s="53"/>
      <c r="D915" s="53"/>
      <c r="E915" s="53"/>
      <c r="F915" s="289"/>
      <c r="G915" s="289"/>
      <c r="H915" s="289"/>
      <c r="I915" s="289"/>
      <c r="J915" s="289"/>
      <c r="K915" s="289"/>
      <c r="L915" s="289"/>
      <c r="M915" s="289"/>
      <c r="N915" s="289">
        <f t="shared" si="155"/>
        <v>0</v>
      </c>
    </row>
    <row r="916" spans="1:28">
      <c r="A916" s="188" t="s">
        <v>71</v>
      </c>
      <c r="B916" s="53"/>
      <c r="C916" s="53"/>
      <c r="D916" s="53"/>
      <c r="E916" s="53"/>
      <c r="F916" s="289"/>
      <c r="G916" s="289"/>
      <c r="H916" s="289"/>
      <c r="I916" s="289"/>
      <c r="J916" s="289"/>
      <c r="K916" s="289"/>
      <c r="L916" s="289"/>
      <c r="M916" s="289"/>
      <c r="N916" s="289">
        <f t="shared" si="155"/>
        <v>0</v>
      </c>
    </row>
    <row r="917" spans="1:28">
      <c r="A917" s="167" t="s">
        <v>766</v>
      </c>
      <c r="B917" s="49"/>
      <c r="C917" s="49"/>
      <c r="D917" s="49"/>
      <c r="E917" s="49"/>
      <c r="F917" s="435">
        <v>62.734999999999964</v>
      </c>
      <c r="G917" s="435">
        <v>1056.8609999999999</v>
      </c>
      <c r="H917" s="435"/>
      <c r="I917" s="435"/>
      <c r="J917" s="435"/>
      <c r="K917" s="176">
        <v>15.025</v>
      </c>
      <c r="L917" s="621">
        <v>81.231999999999999</v>
      </c>
      <c r="M917" s="621">
        <v>378.7713</v>
      </c>
      <c r="N917" s="621">
        <f t="shared" si="155"/>
        <v>1594.6242999999999</v>
      </c>
    </row>
    <row r="918" spans="1:28">
      <c r="A918" s="177" t="s">
        <v>83</v>
      </c>
      <c r="B918" s="53"/>
      <c r="C918" s="53"/>
      <c r="D918" s="53"/>
      <c r="E918" s="53"/>
      <c r="F918" s="179"/>
      <c r="G918" s="179"/>
      <c r="H918" s="179"/>
      <c r="I918" s="179"/>
      <c r="J918" s="179"/>
      <c r="K918" s="179"/>
      <c r="L918" s="624"/>
      <c r="M918" s="624"/>
      <c r="N918" s="624">
        <f t="shared" si="155"/>
        <v>0</v>
      </c>
    </row>
    <row r="919" spans="1:28">
      <c r="A919" s="55" t="s">
        <v>259</v>
      </c>
      <c r="B919" s="56"/>
      <c r="C919" s="56"/>
      <c r="D919" s="56"/>
      <c r="E919" s="56"/>
      <c r="F919" s="290">
        <v>0</v>
      </c>
      <c r="G919" s="290">
        <v>27</v>
      </c>
      <c r="H919" s="290"/>
      <c r="I919" s="290"/>
      <c r="J919" s="290"/>
      <c r="K919" s="290"/>
      <c r="L919" s="622">
        <v>0</v>
      </c>
      <c r="M919" s="622"/>
      <c r="N919" s="622">
        <f t="shared" si="155"/>
        <v>27</v>
      </c>
      <c r="P919" s="640" t="e">
        <f>B919/B$917</f>
        <v>#DIV/0!</v>
      </c>
      <c r="Q919" s="640" t="e">
        <f t="shared" ref="Q919:AB924" si="160">C919/C$917</f>
        <v>#DIV/0!</v>
      </c>
      <c r="R919" s="640" t="e">
        <f t="shared" si="160"/>
        <v>#DIV/0!</v>
      </c>
      <c r="S919" s="640" t="e">
        <f t="shared" si="160"/>
        <v>#DIV/0!</v>
      </c>
      <c r="T919" s="640">
        <f t="shared" si="160"/>
        <v>0</v>
      </c>
      <c r="U919" s="640">
        <f t="shared" si="160"/>
        <v>2.5547352016963443E-2</v>
      </c>
      <c r="V919" s="640" t="e">
        <f t="shared" si="160"/>
        <v>#DIV/0!</v>
      </c>
      <c r="W919" s="640" t="e">
        <f t="shared" si="160"/>
        <v>#DIV/0!</v>
      </c>
      <c r="X919" s="640" t="e">
        <f t="shared" si="160"/>
        <v>#DIV/0!</v>
      </c>
      <c r="Y919" s="640">
        <f t="shared" si="160"/>
        <v>0</v>
      </c>
      <c r="Z919" s="640">
        <f t="shared" si="160"/>
        <v>0</v>
      </c>
      <c r="AA919" s="640">
        <f t="shared" si="160"/>
        <v>0</v>
      </c>
      <c r="AB919" s="640">
        <f t="shared" si="160"/>
        <v>1.6931887968846329E-2</v>
      </c>
    </row>
    <row r="920" spans="1:28">
      <c r="A920" s="55" t="s">
        <v>237</v>
      </c>
      <c r="B920" s="56"/>
      <c r="C920" s="56"/>
      <c r="D920" s="56"/>
      <c r="E920" s="56"/>
      <c r="F920" s="290"/>
      <c r="G920" s="290"/>
      <c r="H920" s="290"/>
      <c r="I920" s="290"/>
      <c r="J920" s="290"/>
      <c r="K920" s="181">
        <v>8.1999999999999993</v>
      </c>
      <c r="L920" s="622">
        <v>0</v>
      </c>
      <c r="M920" s="622">
        <v>10.95</v>
      </c>
      <c r="N920" s="622">
        <f t="shared" si="155"/>
        <v>19.149999999999999</v>
      </c>
      <c r="P920" s="640" t="e">
        <f t="shared" ref="P920:P924" si="161">B920/B$917</f>
        <v>#DIV/0!</v>
      </c>
      <c r="Q920" s="640" t="e">
        <f t="shared" si="160"/>
        <v>#DIV/0!</v>
      </c>
      <c r="R920" s="640" t="e">
        <f t="shared" si="160"/>
        <v>#DIV/0!</v>
      </c>
      <c r="S920" s="640" t="e">
        <f t="shared" si="160"/>
        <v>#DIV/0!</v>
      </c>
      <c r="T920" s="640">
        <f t="shared" si="160"/>
        <v>0</v>
      </c>
      <c r="U920" s="640">
        <f t="shared" si="160"/>
        <v>0</v>
      </c>
      <c r="V920" s="640" t="e">
        <f t="shared" si="160"/>
        <v>#DIV/0!</v>
      </c>
      <c r="W920" s="640" t="e">
        <f t="shared" si="160"/>
        <v>#DIV/0!</v>
      </c>
      <c r="X920" s="640" t="e">
        <f t="shared" si="160"/>
        <v>#DIV/0!</v>
      </c>
      <c r="Y920" s="640">
        <f t="shared" si="160"/>
        <v>0.54575707154742092</v>
      </c>
      <c r="Z920" s="640">
        <f t="shared" si="160"/>
        <v>0</v>
      </c>
      <c r="AA920" s="640">
        <f t="shared" si="160"/>
        <v>2.8909265300723682E-2</v>
      </c>
      <c r="AB920" s="640">
        <f t="shared" si="160"/>
        <v>1.2009098318644711E-2</v>
      </c>
    </row>
    <row r="921" spans="1:28">
      <c r="A921" s="55" t="s">
        <v>703</v>
      </c>
      <c r="B921" s="56"/>
      <c r="C921" s="56"/>
      <c r="D921" s="56"/>
      <c r="E921" s="56"/>
      <c r="F921" s="290"/>
      <c r="G921" s="290"/>
      <c r="H921" s="290"/>
      <c r="I921" s="290"/>
      <c r="J921" s="290"/>
      <c r="K921" s="181">
        <v>6.8250000000000011</v>
      </c>
      <c r="L921" s="622">
        <v>0</v>
      </c>
      <c r="M921" s="622"/>
      <c r="N921" s="622">
        <f t="shared" si="155"/>
        <v>6.8250000000000011</v>
      </c>
      <c r="P921" s="640" t="e">
        <f t="shared" si="161"/>
        <v>#DIV/0!</v>
      </c>
      <c r="Q921" s="640" t="e">
        <f t="shared" si="160"/>
        <v>#DIV/0!</v>
      </c>
      <c r="R921" s="640" t="e">
        <f t="shared" si="160"/>
        <v>#DIV/0!</v>
      </c>
      <c r="S921" s="640" t="e">
        <f t="shared" si="160"/>
        <v>#DIV/0!</v>
      </c>
      <c r="T921" s="640">
        <f t="shared" si="160"/>
        <v>0</v>
      </c>
      <c r="U921" s="640">
        <f t="shared" si="160"/>
        <v>0</v>
      </c>
      <c r="V921" s="640" t="e">
        <f t="shared" si="160"/>
        <v>#DIV/0!</v>
      </c>
      <c r="W921" s="640" t="e">
        <f t="shared" si="160"/>
        <v>#DIV/0!</v>
      </c>
      <c r="X921" s="640" t="e">
        <f t="shared" si="160"/>
        <v>#DIV/0!</v>
      </c>
      <c r="Y921" s="640">
        <f t="shared" si="160"/>
        <v>0.45424292845257908</v>
      </c>
      <c r="Z921" s="640">
        <f t="shared" si="160"/>
        <v>0</v>
      </c>
      <c r="AA921" s="640">
        <f t="shared" si="160"/>
        <v>0</v>
      </c>
      <c r="AB921" s="640">
        <f t="shared" si="160"/>
        <v>4.2800050143472672E-3</v>
      </c>
    </row>
    <row r="922" spans="1:28">
      <c r="A922" s="55" t="s">
        <v>765</v>
      </c>
      <c r="B922" s="56"/>
      <c r="C922" s="56"/>
      <c r="D922" s="56"/>
      <c r="E922" s="56"/>
      <c r="F922" s="181">
        <v>13.419999999999998</v>
      </c>
      <c r="G922" s="181">
        <v>206.87059999999997</v>
      </c>
      <c r="H922" s="181"/>
      <c r="I922" s="181"/>
      <c r="J922" s="181"/>
      <c r="K922" s="181"/>
      <c r="L922" s="622">
        <v>15.7</v>
      </c>
      <c r="M922" s="622">
        <v>92.933299999999988</v>
      </c>
      <c r="N922" s="622">
        <f t="shared" si="155"/>
        <v>328.92389999999995</v>
      </c>
      <c r="P922" s="640" t="e">
        <f t="shared" si="161"/>
        <v>#DIV/0!</v>
      </c>
      <c r="Q922" s="640" t="e">
        <f t="shared" si="160"/>
        <v>#DIV/0!</v>
      </c>
      <c r="R922" s="640" t="e">
        <f t="shared" si="160"/>
        <v>#DIV/0!</v>
      </c>
      <c r="S922" s="640" t="e">
        <f t="shared" si="160"/>
        <v>#DIV/0!</v>
      </c>
      <c r="T922" s="640">
        <f t="shared" si="160"/>
        <v>0.21391567705427603</v>
      </c>
      <c r="U922" s="640">
        <f t="shared" si="160"/>
        <v>0.19574059408001618</v>
      </c>
      <c r="V922" s="640" t="e">
        <f t="shared" si="160"/>
        <v>#DIV/0!</v>
      </c>
      <c r="W922" s="640" t="e">
        <f t="shared" si="160"/>
        <v>#DIV/0!</v>
      </c>
      <c r="X922" s="640" t="e">
        <f t="shared" si="160"/>
        <v>#DIV/0!</v>
      </c>
      <c r="Y922" s="640">
        <f t="shared" si="160"/>
        <v>0</v>
      </c>
      <c r="Z922" s="640">
        <f t="shared" si="160"/>
        <v>0.19327358676383691</v>
      </c>
      <c r="AA922" s="640">
        <f t="shared" si="160"/>
        <v>0.24535465068235104</v>
      </c>
      <c r="AB922" s="640">
        <f t="shared" si="160"/>
        <v>0.20627046759540787</v>
      </c>
    </row>
    <row r="923" spans="1:28">
      <c r="A923" s="55" t="s">
        <v>463</v>
      </c>
      <c r="B923" s="56"/>
      <c r="C923" s="56"/>
      <c r="D923" s="56"/>
      <c r="E923" s="56"/>
      <c r="F923" s="181">
        <v>46.729000000000013</v>
      </c>
      <c r="G923" s="181">
        <v>689.077</v>
      </c>
      <c r="H923" s="181"/>
      <c r="I923" s="181"/>
      <c r="J923" s="181"/>
      <c r="K923" s="181"/>
      <c r="L923" s="622">
        <v>65.531999999999996</v>
      </c>
      <c r="M923" s="622">
        <v>274.86299999999994</v>
      </c>
      <c r="N923" s="622">
        <f t="shared" si="155"/>
        <v>1076.201</v>
      </c>
      <c r="P923" s="640" t="e">
        <f t="shared" si="161"/>
        <v>#DIV/0!</v>
      </c>
      <c r="Q923" s="640" t="e">
        <f t="shared" si="160"/>
        <v>#DIV/0!</v>
      </c>
      <c r="R923" s="640" t="e">
        <f t="shared" si="160"/>
        <v>#DIV/0!</v>
      </c>
      <c r="S923" s="640" t="e">
        <f t="shared" si="160"/>
        <v>#DIV/0!</v>
      </c>
      <c r="T923" s="640">
        <f t="shared" si="160"/>
        <v>0.74486331393958782</v>
      </c>
      <c r="U923" s="640">
        <f t="shared" si="160"/>
        <v>0.65200343280715256</v>
      </c>
      <c r="V923" s="640" t="e">
        <f t="shared" si="160"/>
        <v>#DIV/0!</v>
      </c>
      <c r="W923" s="640" t="e">
        <f t="shared" si="160"/>
        <v>#DIV/0!</v>
      </c>
      <c r="X923" s="640" t="e">
        <f t="shared" si="160"/>
        <v>#DIV/0!</v>
      </c>
      <c r="Y923" s="640">
        <f t="shared" si="160"/>
        <v>0</v>
      </c>
      <c r="Z923" s="640">
        <f t="shared" si="160"/>
        <v>0.80672641323616301</v>
      </c>
      <c r="AA923" s="640">
        <f t="shared" si="160"/>
        <v>0.72567008112811071</v>
      </c>
      <c r="AB923" s="640">
        <f t="shared" si="160"/>
        <v>0.67489313940594031</v>
      </c>
    </row>
    <row r="924" spans="1:28">
      <c r="A924" s="55" t="s">
        <v>80</v>
      </c>
      <c r="B924" s="56"/>
      <c r="C924" s="56"/>
      <c r="D924" s="56"/>
      <c r="E924" s="56"/>
      <c r="F924" s="181">
        <v>2.5859999999999559</v>
      </c>
      <c r="G924" s="181">
        <v>133.92539999999997</v>
      </c>
      <c r="H924" s="181"/>
      <c r="I924" s="181"/>
      <c r="J924" s="181"/>
      <c r="K924" s="181"/>
      <c r="L924" s="181">
        <v>0</v>
      </c>
      <c r="M924" s="181"/>
      <c r="N924" s="181">
        <f t="shared" si="155"/>
        <v>136.51139999999992</v>
      </c>
      <c r="P924" s="640" t="e">
        <f t="shared" si="161"/>
        <v>#DIV/0!</v>
      </c>
      <c r="Q924" s="640" t="e">
        <f t="shared" si="160"/>
        <v>#DIV/0!</v>
      </c>
      <c r="R924" s="640" t="e">
        <f t="shared" si="160"/>
        <v>#DIV/0!</v>
      </c>
      <c r="S924" s="640" t="e">
        <f t="shared" si="160"/>
        <v>#DIV/0!</v>
      </c>
      <c r="T924" s="640">
        <f t="shared" si="160"/>
        <v>4.1221009006136247E-2</v>
      </c>
      <c r="U924" s="640">
        <f t="shared" si="160"/>
        <v>0.12671997547454206</v>
      </c>
      <c r="V924" s="640" t="e">
        <f t="shared" si="160"/>
        <v>#DIV/0!</v>
      </c>
      <c r="W924" s="640" t="e">
        <f t="shared" si="160"/>
        <v>#DIV/0!</v>
      </c>
      <c r="X924" s="640" t="e">
        <f t="shared" si="160"/>
        <v>#DIV/0!</v>
      </c>
      <c r="Y924" s="640">
        <f t="shared" si="160"/>
        <v>0</v>
      </c>
      <c r="Z924" s="640">
        <f t="shared" si="160"/>
        <v>0</v>
      </c>
      <c r="AA924" s="640">
        <f t="shared" si="160"/>
        <v>0</v>
      </c>
      <c r="AB924" s="640">
        <f t="shared" si="160"/>
        <v>8.5607249306309918E-2</v>
      </c>
    </row>
    <row r="925" spans="1:28">
      <c r="A925" s="276" t="s">
        <v>69</v>
      </c>
      <c r="B925" s="60"/>
      <c r="C925" s="60"/>
      <c r="D925" s="60"/>
      <c r="E925" s="60"/>
      <c r="F925" s="185">
        <v>62.734999999999971</v>
      </c>
      <c r="G925" s="185">
        <v>1056.873</v>
      </c>
      <c r="H925" s="185"/>
      <c r="I925" s="185"/>
      <c r="J925" s="185"/>
      <c r="K925" s="185">
        <v>15.03</v>
      </c>
      <c r="L925" s="623">
        <v>81.231999999999999</v>
      </c>
      <c r="M925" s="623">
        <v>378.75</v>
      </c>
      <c r="N925" s="623">
        <f t="shared" si="155"/>
        <v>1594.62</v>
      </c>
    </row>
    <row r="926" spans="1:28">
      <c r="A926" s="62" t="s">
        <v>228</v>
      </c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>
        <f t="shared" si="155"/>
        <v>0</v>
      </c>
    </row>
    <row r="927" spans="1:28">
      <c r="A927" s="64" t="s">
        <v>71</v>
      </c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>
        <f t="shared" si="155"/>
        <v>0</v>
      </c>
    </row>
    <row r="928" spans="1:28">
      <c r="A928" s="167" t="s">
        <v>816</v>
      </c>
      <c r="B928" s="81">
        <f>B935</f>
        <v>1374.6501899999998</v>
      </c>
      <c r="C928" s="81">
        <f t="shared" ref="C928:G928" si="162">C935</f>
        <v>1119.8182959999999</v>
      </c>
      <c r="D928" s="81">
        <f t="shared" si="162"/>
        <v>598.39800300000002</v>
      </c>
      <c r="E928" s="81">
        <f t="shared" si="162"/>
        <v>973.84177899999997</v>
      </c>
      <c r="F928" s="81">
        <f t="shared" si="162"/>
        <v>865.82299999999998</v>
      </c>
      <c r="G928" s="81">
        <f t="shared" si="162"/>
        <v>216.899</v>
      </c>
      <c r="H928" s="176"/>
      <c r="I928" s="176"/>
      <c r="J928" s="176"/>
      <c r="K928" s="176">
        <v>519.10700000000008</v>
      </c>
      <c r="L928" s="621">
        <v>427.84799999999996</v>
      </c>
      <c r="M928" s="621">
        <v>315.76400000000001</v>
      </c>
      <c r="N928" s="621">
        <f t="shared" si="155"/>
        <v>6412.1492680000001</v>
      </c>
    </row>
    <row r="929" spans="1:28">
      <c r="A929" s="51" t="s">
        <v>83</v>
      </c>
      <c r="B929" s="90"/>
      <c r="C929" s="90"/>
      <c r="D929" s="179"/>
      <c r="E929" s="179"/>
      <c r="F929" s="179"/>
      <c r="G929" s="179"/>
      <c r="H929" s="179"/>
      <c r="I929" s="179"/>
      <c r="J929" s="179"/>
      <c r="K929" s="278"/>
      <c r="L929" s="613"/>
      <c r="M929" s="613">
        <v>0</v>
      </c>
      <c r="N929" s="613"/>
    </row>
    <row r="930" spans="1:28">
      <c r="A930" s="55" t="s">
        <v>230</v>
      </c>
      <c r="B930" s="85">
        <v>3.6319999999999997</v>
      </c>
      <c r="C930" s="85">
        <v>1.51</v>
      </c>
      <c r="D930" s="181">
        <v>0</v>
      </c>
      <c r="E930" s="181">
        <v>0</v>
      </c>
      <c r="F930" s="181">
        <v>0</v>
      </c>
      <c r="G930" s="181">
        <v>0</v>
      </c>
      <c r="H930" s="181"/>
      <c r="I930" s="181"/>
      <c r="J930" s="181"/>
      <c r="K930" s="181">
        <v>0</v>
      </c>
      <c r="L930" s="622">
        <v>0</v>
      </c>
      <c r="M930" s="622">
        <v>0</v>
      </c>
      <c r="N930" s="622">
        <f t="shared" ref="N930:N938" si="163">SUM(B930:M930)</f>
        <v>5.1419999999999995</v>
      </c>
      <c r="P930" s="640">
        <f>B930/B$928</f>
        <v>2.6421267217080152E-3</v>
      </c>
      <c r="Q930" s="640">
        <f t="shared" ref="Q930:AB934" si="164">C930/C$928</f>
        <v>1.3484330497132726E-3</v>
      </c>
      <c r="R930" s="640">
        <f t="shared" si="164"/>
        <v>0</v>
      </c>
      <c r="S930" s="640">
        <f t="shared" si="164"/>
        <v>0</v>
      </c>
      <c r="T930" s="640">
        <f t="shared" si="164"/>
        <v>0</v>
      </c>
      <c r="U930" s="640">
        <f t="shared" si="164"/>
        <v>0</v>
      </c>
      <c r="V930" s="640" t="e">
        <f t="shared" si="164"/>
        <v>#DIV/0!</v>
      </c>
      <c r="W930" s="640" t="e">
        <f t="shared" si="164"/>
        <v>#DIV/0!</v>
      </c>
      <c r="X930" s="640" t="e">
        <f t="shared" si="164"/>
        <v>#DIV/0!</v>
      </c>
      <c r="Y930" s="640">
        <f t="shared" si="164"/>
        <v>0</v>
      </c>
      <c r="Z930" s="640">
        <f t="shared" si="164"/>
        <v>0</v>
      </c>
      <c r="AA930" s="640">
        <f t="shared" si="164"/>
        <v>0</v>
      </c>
      <c r="AB930" s="640">
        <f t="shared" si="164"/>
        <v>8.0191520582050175E-4</v>
      </c>
    </row>
    <row r="931" spans="1:28">
      <c r="A931" s="55" t="s">
        <v>216</v>
      </c>
      <c r="B931" s="85">
        <v>29.937000000000001</v>
      </c>
      <c r="C931" s="85">
        <v>30.725999999999996</v>
      </c>
      <c r="D931" s="181">
        <v>14.15</v>
      </c>
      <c r="E931" s="181">
        <v>22.013000000000002</v>
      </c>
      <c r="F931" s="181">
        <v>21.376000000000001</v>
      </c>
      <c r="G931" s="181">
        <v>6.0706249999999997</v>
      </c>
      <c r="H931" s="181"/>
      <c r="I931" s="181"/>
      <c r="J931" s="181"/>
      <c r="K931" s="181">
        <v>12.3353</v>
      </c>
      <c r="L931" s="622">
        <v>10.88</v>
      </c>
      <c r="M931" s="622">
        <v>9.83</v>
      </c>
      <c r="N931" s="622">
        <f t="shared" si="163"/>
        <v>157.317925</v>
      </c>
      <c r="P931" s="640">
        <f t="shared" ref="P931:P934" si="165">B931/B$928</f>
        <v>2.1777904093549797E-2</v>
      </c>
      <c r="Q931" s="640">
        <f t="shared" si="164"/>
        <v>2.7438380056615898E-2</v>
      </c>
      <c r="R931" s="640">
        <f t="shared" si="164"/>
        <v>2.3646469288100214E-2</v>
      </c>
      <c r="S931" s="640">
        <f t="shared" si="164"/>
        <v>2.2604287960005465E-2</v>
      </c>
      <c r="T931" s="640">
        <f t="shared" si="164"/>
        <v>2.4688648834692545E-2</v>
      </c>
      <c r="U931" s="640">
        <f t="shared" si="164"/>
        <v>2.7988257207271584E-2</v>
      </c>
      <c r="V931" s="640" t="e">
        <f t="shared" si="164"/>
        <v>#DIV/0!</v>
      </c>
      <c r="W931" s="640" t="e">
        <f t="shared" si="164"/>
        <v>#DIV/0!</v>
      </c>
      <c r="X931" s="640" t="e">
        <f t="shared" si="164"/>
        <v>#DIV/0!</v>
      </c>
      <c r="Y931" s="640">
        <f t="shared" si="164"/>
        <v>2.376253835914368E-2</v>
      </c>
      <c r="Z931" s="640">
        <f t="shared" si="164"/>
        <v>2.5429591817654872E-2</v>
      </c>
      <c r="AA931" s="640">
        <f t="shared" si="164"/>
        <v>3.1130844554794087E-2</v>
      </c>
      <c r="AB931" s="640">
        <f t="shared" si="164"/>
        <v>2.4534351654148048E-2</v>
      </c>
    </row>
    <row r="932" spans="1:28">
      <c r="A932" s="55" t="s">
        <v>218</v>
      </c>
      <c r="B932" s="85">
        <v>599.09299999999996</v>
      </c>
      <c r="C932" s="85">
        <v>492.26100000000002</v>
      </c>
      <c r="D932" s="181">
        <v>264.83699999999999</v>
      </c>
      <c r="E932" s="181">
        <v>430.90099999999995</v>
      </c>
      <c r="F932" s="181">
        <v>389.745</v>
      </c>
      <c r="G932" s="181">
        <v>96.731625000000008</v>
      </c>
      <c r="H932" s="181"/>
      <c r="I932" s="181"/>
      <c r="J932" s="181"/>
      <c r="K932" s="181">
        <v>230.94</v>
      </c>
      <c r="L932" s="622">
        <v>191.04199999999997</v>
      </c>
      <c r="M932" s="622">
        <v>134.62799999999999</v>
      </c>
      <c r="N932" s="622">
        <f t="shared" si="163"/>
        <v>2830.178625</v>
      </c>
      <c r="P932" s="640">
        <f t="shared" si="165"/>
        <v>0.43581487447362882</v>
      </c>
      <c r="Q932" s="640">
        <f t="shared" si="164"/>
        <v>0.43959006720854654</v>
      </c>
      <c r="R932" s="640">
        <f t="shared" si="164"/>
        <v>0.44257667751608454</v>
      </c>
      <c r="S932" s="640">
        <f t="shared" si="164"/>
        <v>0.44247536847564223</v>
      </c>
      <c r="T932" s="640">
        <f t="shared" si="164"/>
        <v>0.4501439670694819</v>
      </c>
      <c r="U932" s="640">
        <f t="shared" si="164"/>
        <v>0.44597543096095421</v>
      </c>
      <c r="V932" s="640" t="e">
        <f t="shared" si="164"/>
        <v>#DIV/0!</v>
      </c>
      <c r="W932" s="640" t="e">
        <f t="shared" si="164"/>
        <v>#DIV/0!</v>
      </c>
      <c r="X932" s="640" t="e">
        <f t="shared" si="164"/>
        <v>#DIV/0!</v>
      </c>
      <c r="Y932" s="640">
        <f t="shared" si="164"/>
        <v>0.44487937939576999</v>
      </c>
      <c r="Z932" s="640">
        <f t="shared" si="164"/>
        <v>0.44651838970849461</v>
      </c>
      <c r="AA932" s="640">
        <f t="shared" si="164"/>
        <v>0.42635639274901505</v>
      </c>
      <c r="AB932" s="640">
        <f t="shared" si="164"/>
        <v>0.44137753297854138</v>
      </c>
    </row>
    <row r="933" spans="1:28">
      <c r="A933" s="55" t="s">
        <v>231</v>
      </c>
      <c r="B933" s="85">
        <v>576.08299999999997</v>
      </c>
      <c r="C933" s="85">
        <v>458.06800000000004</v>
      </c>
      <c r="D933" s="181">
        <v>250.292</v>
      </c>
      <c r="E933" s="181">
        <v>407.32500000000005</v>
      </c>
      <c r="F933" s="181">
        <v>367.58299999999991</v>
      </c>
      <c r="G933" s="181">
        <v>87.38</v>
      </c>
      <c r="H933" s="181"/>
      <c r="I933" s="181"/>
      <c r="J933" s="181"/>
      <c r="K933" s="181">
        <v>210.767</v>
      </c>
      <c r="L933" s="622">
        <v>177.30699999999999</v>
      </c>
      <c r="M933" s="622">
        <v>130.89699999999999</v>
      </c>
      <c r="N933" s="622">
        <f t="shared" si="163"/>
        <v>2665.7019999999998</v>
      </c>
      <c r="P933" s="640">
        <f t="shared" si="165"/>
        <v>0.41907607054562734</v>
      </c>
      <c r="Q933" s="640">
        <f t="shared" si="164"/>
        <v>0.40905564914970821</v>
      </c>
      <c r="R933" s="640">
        <f t="shared" si="164"/>
        <v>0.41827011244220347</v>
      </c>
      <c r="S933" s="640">
        <f t="shared" si="164"/>
        <v>0.41826609700219081</v>
      </c>
      <c r="T933" s="640">
        <f t="shared" si="164"/>
        <v>0.4245475114428699</v>
      </c>
      <c r="U933" s="640">
        <f t="shared" si="164"/>
        <v>0.40286031747495377</v>
      </c>
      <c r="V933" s="640" t="e">
        <f t="shared" si="164"/>
        <v>#DIV/0!</v>
      </c>
      <c r="W933" s="640" t="e">
        <f t="shared" si="164"/>
        <v>#DIV/0!</v>
      </c>
      <c r="X933" s="640" t="e">
        <f t="shared" si="164"/>
        <v>#DIV/0!</v>
      </c>
      <c r="Y933" s="640">
        <f t="shared" si="164"/>
        <v>0.40601841238896791</v>
      </c>
      <c r="Z933" s="640">
        <f t="shared" si="164"/>
        <v>0.41441586731736507</v>
      </c>
      <c r="AA933" s="640">
        <f t="shared" si="164"/>
        <v>0.41454060627557288</v>
      </c>
      <c r="AB933" s="640">
        <f t="shared" si="164"/>
        <v>0.4157267537896</v>
      </c>
    </row>
    <row r="934" spans="1:28">
      <c r="A934" s="55" t="s">
        <v>232</v>
      </c>
      <c r="B934" s="85">
        <v>165.90519000000006</v>
      </c>
      <c r="C934" s="85">
        <v>137.25329599999998</v>
      </c>
      <c r="D934" s="181">
        <v>69.119002999999992</v>
      </c>
      <c r="E934" s="181">
        <v>113.60277899999997</v>
      </c>
      <c r="F934" s="181">
        <v>87.119000000000057</v>
      </c>
      <c r="G934" s="181">
        <v>26.71674999999999</v>
      </c>
      <c r="H934" s="181"/>
      <c r="I934" s="181"/>
      <c r="J934" s="181"/>
      <c r="K934" s="181">
        <v>65.064700000000045</v>
      </c>
      <c r="L934" s="622">
        <v>48.619000000000028</v>
      </c>
      <c r="M934" s="622">
        <v>40.40900000000002</v>
      </c>
      <c r="N934" s="622">
        <f t="shared" si="163"/>
        <v>753.80871800000011</v>
      </c>
      <c r="P934" s="640">
        <f t="shared" si="165"/>
        <v>0.12068902416548612</v>
      </c>
      <c r="Q934" s="640">
        <f t="shared" si="164"/>
        <v>0.12256747053541621</v>
      </c>
      <c r="R934" s="640">
        <f t="shared" si="164"/>
        <v>0.11550674075361175</v>
      </c>
      <c r="S934" s="640">
        <f t="shared" si="164"/>
        <v>0.11665424656216149</v>
      </c>
      <c r="T934" s="640">
        <f t="shared" si="164"/>
        <v>0.10061987265295569</v>
      </c>
      <c r="U934" s="640">
        <f t="shared" si="164"/>
        <v>0.12317599435682042</v>
      </c>
      <c r="V934" s="640" t="e">
        <f t="shared" si="164"/>
        <v>#DIV/0!</v>
      </c>
      <c r="W934" s="640" t="e">
        <f t="shared" si="164"/>
        <v>#DIV/0!</v>
      </c>
      <c r="X934" s="640" t="e">
        <f t="shared" si="164"/>
        <v>#DIV/0!</v>
      </c>
      <c r="Y934" s="640">
        <f t="shared" si="164"/>
        <v>0.12533966985611836</v>
      </c>
      <c r="Z934" s="640">
        <f t="shared" si="164"/>
        <v>0.11363615115648555</v>
      </c>
      <c r="AA934" s="640">
        <f t="shared" si="164"/>
        <v>0.12797215642061799</v>
      </c>
      <c r="AB934" s="640">
        <f t="shared" si="164"/>
        <v>0.11755944637189006</v>
      </c>
    </row>
    <row r="935" spans="1:28">
      <c r="A935" s="58" t="s">
        <v>69</v>
      </c>
      <c r="B935" s="88">
        <f>SUM(B930:B934)</f>
        <v>1374.6501899999998</v>
      </c>
      <c r="C935" s="88">
        <f t="shared" ref="C935:G935" si="166">SUM(C930:C934)</f>
        <v>1119.8182959999999</v>
      </c>
      <c r="D935" s="88">
        <f t="shared" si="166"/>
        <v>598.39800300000002</v>
      </c>
      <c r="E935" s="88">
        <f t="shared" si="166"/>
        <v>973.84177899999997</v>
      </c>
      <c r="F935" s="88">
        <f t="shared" si="166"/>
        <v>865.82299999999998</v>
      </c>
      <c r="G935" s="88">
        <f t="shared" si="166"/>
        <v>216.899</v>
      </c>
      <c r="H935" s="185"/>
      <c r="I935" s="185"/>
      <c r="J935" s="185"/>
      <c r="K935" s="192">
        <v>519.10699999999997</v>
      </c>
      <c r="L935" s="609">
        <v>427.84799999999996</v>
      </c>
      <c r="M935" s="609">
        <v>315.76400000000001</v>
      </c>
      <c r="N935" s="609">
        <f t="shared" si="163"/>
        <v>6412.1492680000001</v>
      </c>
    </row>
    <row r="936" spans="1:28">
      <c r="A936" s="62" t="s">
        <v>228</v>
      </c>
      <c r="B936" s="170"/>
      <c r="C936" s="170"/>
      <c r="D936" s="289"/>
      <c r="E936" s="289"/>
      <c r="F936" s="289"/>
      <c r="G936" s="289"/>
      <c r="H936" s="289"/>
      <c r="I936" s="289"/>
      <c r="J936" s="289"/>
      <c r="K936" s="289"/>
      <c r="L936" s="629"/>
      <c r="M936" s="629"/>
      <c r="N936" s="629">
        <f t="shared" si="163"/>
        <v>0</v>
      </c>
    </row>
    <row r="937" spans="1:28">
      <c r="A937" s="64" t="s">
        <v>71</v>
      </c>
      <c r="B937" s="170"/>
      <c r="C937" s="170"/>
      <c r="D937" s="289"/>
      <c r="E937" s="289"/>
      <c r="F937" s="289"/>
      <c r="G937" s="289"/>
      <c r="H937" s="289"/>
      <c r="I937" s="289"/>
      <c r="J937" s="289"/>
      <c r="K937" s="289"/>
      <c r="L937" s="629"/>
      <c r="M937" s="629"/>
      <c r="N937" s="629">
        <f t="shared" si="163"/>
        <v>0</v>
      </c>
    </row>
    <row r="938" spans="1:28">
      <c r="A938" s="167" t="s">
        <v>817</v>
      </c>
      <c r="B938" s="81">
        <f>B948</f>
        <v>275.40722599999998</v>
      </c>
      <c r="C938" s="81">
        <f t="shared" ref="C938:M938" si="167">C948</f>
        <v>301.31052</v>
      </c>
      <c r="D938" s="81">
        <f t="shared" si="167"/>
        <v>259.54147459999996</v>
      </c>
      <c r="E938" s="81">
        <f t="shared" si="167"/>
        <v>336.49829899999997</v>
      </c>
      <c r="F938" s="81">
        <f t="shared" si="167"/>
        <v>158.11900000000003</v>
      </c>
      <c r="G938" s="81">
        <f t="shared" si="167"/>
        <v>178.48099999999999</v>
      </c>
      <c r="H938" s="81">
        <f t="shared" si="167"/>
        <v>0</v>
      </c>
      <c r="I938" s="81">
        <f t="shared" si="167"/>
        <v>0</v>
      </c>
      <c r="J938" s="81">
        <f t="shared" si="167"/>
        <v>318.31</v>
      </c>
      <c r="K938" s="81">
        <f t="shared" si="167"/>
        <v>382.10999999999996</v>
      </c>
      <c r="L938" s="81">
        <f t="shared" si="167"/>
        <v>567.91800000000001</v>
      </c>
      <c r="M938" s="81">
        <f t="shared" si="167"/>
        <v>147.07900000000001</v>
      </c>
      <c r="N938" s="621">
        <f t="shared" si="163"/>
        <v>2924.7745196000001</v>
      </c>
    </row>
    <row r="939" spans="1:28">
      <c r="A939" s="51" t="s">
        <v>83</v>
      </c>
      <c r="B939" s="90"/>
      <c r="C939" s="90"/>
      <c r="D939" s="179"/>
      <c r="E939" s="179"/>
      <c r="F939" s="179"/>
      <c r="G939" s="179"/>
      <c r="H939" s="179"/>
      <c r="I939" s="179"/>
      <c r="J939" s="179"/>
      <c r="K939" s="278"/>
      <c r="L939" s="613"/>
      <c r="M939" s="613">
        <v>0</v>
      </c>
      <c r="N939" s="613"/>
    </row>
    <row r="940" spans="1:28">
      <c r="A940" s="55" t="s">
        <v>929</v>
      </c>
      <c r="B940" s="85">
        <f>B1077</f>
        <v>7.234</v>
      </c>
      <c r="C940" s="85">
        <f t="shared" ref="C940:M940" si="168">C1077</f>
        <v>5.4749999999999996</v>
      </c>
      <c r="D940" s="85">
        <f t="shared" si="168"/>
        <v>0</v>
      </c>
      <c r="E940" s="85">
        <f t="shared" si="168"/>
        <v>0</v>
      </c>
      <c r="F940" s="85">
        <f t="shared" si="168"/>
        <v>0</v>
      </c>
      <c r="G940" s="85">
        <f t="shared" si="168"/>
        <v>11.100000000000001</v>
      </c>
      <c r="H940" s="85">
        <f t="shared" si="168"/>
        <v>0</v>
      </c>
      <c r="I940" s="85">
        <f t="shared" si="168"/>
        <v>0</v>
      </c>
      <c r="J940" s="85">
        <f t="shared" si="168"/>
        <v>0</v>
      </c>
      <c r="K940" s="85">
        <f t="shared" si="168"/>
        <v>0</v>
      </c>
      <c r="L940" s="85">
        <f t="shared" si="168"/>
        <v>11.77</v>
      </c>
      <c r="M940" s="85">
        <f t="shared" si="168"/>
        <v>0</v>
      </c>
      <c r="N940" s="622">
        <f t="shared" ref="N940:N951" si="169">SUM(B940:M940)</f>
        <v>35.579000000000001</v>
      </c>
      <c r="P940" s="640">
        <f>B940/B$938</f>
        <v>2.6266558452609376E-2</v>
      </c>
      <c r="Q940" s="640">
        <f t="shared" ref="Q940:AB947" si="170">C940/C$938</f>
        <v>1.8170623448527452E-2</v>
      </c>
      <c r="R940" s="640">
        <f t="shared" si="170"/>
        <v>0</v>
      </c>
      <c r="S940" s="640">
        <f t="shared" si="170"/>
        <v>0</v>
      </c>
      <c r="T940" s="640">
        <f t="shared" si="170"/>
        <v>0</v>
      </c>
      <c r="U940" s="640">
        <f t="shared" si="170"/>
        <v>6.2191493772446378E-2</v>
      </c>
      <c r="V940" s="640" t="e">
        <f t="shared" si="170"/>
        <v>#DIV/0!</v>
      </c>
      <c r="W940" s="640" t="e">
        <f t="shared" si="170"/>
        <v>#DIV/0!</v>
      </c>
      <c r="X940" s="640">
        <f t="shared" si="170"/>
        <v>0</v>
      </c>
      <c r="Y940" s="640">
        <f t="shared" si="170"/>
        <v>0</v>
      </c>
      <c r="Z940" s="640">
        <f t="shared" si="170"/>
        <v>2.0724822949792047E-2</v>
      </c>
      <c r="AA940" s="640">
        <f t="shared" si="170"/>
        <v>0</v>
      </c>
      <c r="AB940" s="640">
        <f t="shared" si="170"/>
        <v>1.2164698427715337E-2</v>
      </c>
    </row>
    <row r="941" spans="1:28">
      <c r="A941" s="606" t="s">
        <v>921</v>
      </c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>
        <f>M1075</f>
        <v>12.81</v>
      </c>
      <c r="N941" s="622">
        <f t="shared" si="169"/>
        <v>12.81</v>
      </c>
      <c r="P941" s="640">
        <f t="shared" ref="P941:P947" si="171">B941/B$938</f>
        <v>0</v>
      </c>
      <c r="Q941" s="640">
        <f t="shared" si="170"/>
        <v>0</v>
      </c>
      <c r="R941" s="640">
        <f t="shared" si="170"/>
        <v>0</v>
      </c>
      <c r="S941" s="640">
        <f t="shared" si="170"/>
        <v>0</v>
      </c>
      <c r="T941" s="640">
        <f t="shared" si="170"/>
        <v>0</v>
      </c>
      <c r="U941" s="640">
        <f t="shared" si="170"/>
        <v>0</v>
      </c>
      <c r="V941" s="640" t="e">
        <f t="shared" si="170"/>
        <v>#DIV/0!</v>
      </c>
      <c r="W941" s="640" t="e">
        <f t="shared" si="170"/>
        <v>#DIV/0!</v>
      </c>
      <c r="X941" s="640">
        <f t="shared" si="170"/>
        <v>0</v>
      </c>
      <c r="Y941" s="640">
        <f t="shared" si="170"/>
        <v>0</v>
      </c>
      <c r="Z941" s="640">
        <f t="shared" si="170"/>
        <v>0</v>
      </c>
      <c r="AA941" s="640">
        <f t="shared" si="170"/>
        <v>8.7096050421882121E-2</v>
      </c>
      <c r="AB941" s="640">
        <f t="shared" si="170"/>
        <v>4.3798248084272592E-3</v>
      </c>
    </row>
    <row r="942" spans="1:28">
      <c r="A942" s="55" t="s">
        <v>930</v>
      </c>
      <c r="B942" s="85">
        <f>B1078</f>
        <v>0</v>
      </c>
      <c r="C942" s="85">
        <f t="shared" ref="C942:M942" si="172">C1078</f>
        <v>0</v>
      </c>
      <c r="D942" s="85">
        <f t="shared" si="172"/>
        <v>24.850999999999999</v>
      </c>
      <c r="E942" s="85">
        <f t="shared" si="172"/>
        <v>0</v>
      </c>
      <c r="F942" s="85">
        <f t="shared" si="172"/>
        <v>0</v>
      </c>
      <c r="G942" s="85">
        <f t="shared" si="172"/>
        <v>0</v>
      </c>
      <c r="H942" s="85">
        <f t="shared" si="172"/>
        <v>0</v>
      </c>
      <c r="I942" s="85">
        <f t="shared" si="172"/>
        <v>0</v>
      </c>
      <c r="J942" s="85">
        <f t="shared" si="172"/>
        <v>0</v>
      </c>
      <c r="K942" s="85">
        <f t="shared" si="172"/>
        <v>0</v>
      </c>
      <c r="L942" s="85">
        <f t="shared" si="172"/>
        <v>0</v>
      </c>
      <c r="M942" s="85">
        <f t="shared" si="172"/>
        <v>0</v>
      </c>
      <c r="N942" s="622">
        <f t="shared" si="169"/>
        <v>24.850999999999999</v>
      </c>
      <c r="P942" s="640">
        <f t="shared" si="171"/>
        <v>0</v>
      </c>
      <c r="Q942" s="640">
        <f t="shared" si="170"/>
        <v>0</v>
      </c>
      <c r="R942" s="640">
        <f t="shared" si="170"/>
        <v>9.57496293734936E-2</v>
      </c>
      <c r="S942" s="640">
        <f t="shared" si="170"/>
        <v>0</v>
      </c>
      <c r="T942" s="640">
        <f t="shared" si="170"/>
        <v>0</v>
      </c>
      <c r="U942" s="640">
        <f t="shared" si="170"/>
        <v>0</v>
      </c>
      <c r="V942" s="640" t="e">
        <f t="shared" si="170"/>
        <v>#DIV/0!</v>
      </c>
      <c r="W942" s="640" t="e">
        <f t="shared" si="170"/>
        <v>#DIV/0!</v>
      </c>
      <c r="X942" s="640">
        <f t="shared" si="170"/>
        <v>0</v>
      </c>
      <c r="Y942" s="640">
        <f t="shared" si="170"/>
        <v>0</v>
      </c>
      <c r="Z942" s="640">
        <f t="shared" si="170"/>
        <v>0</v>
      </c>
      <c r="AA942" s="640">
        <f t="shared" si="170"/>
        <v>0</v>
      </c>
      <c r="AB942" s="640">
        <f t="shared" si="170"/>
        <v>8.4967233656694629E-3</v>
      </c>
    </row>
    <row r="943" spans="1:28">
      <c r="A943" s="55" t="s">
        <v>120</v>
      </c>
      <c r="B943" s="85">
        <v>0.63</v>
      </c>
      <c r="C943" s="85">
        <v>0.42</v>
      </c>
      <c r="D943" s="181">
        <v>0</v>
      </c>
      <c r="E943" s="181">
        <v>0</v>
      </c>
      <c r="F943" s="181">
        <v>0</v>
      </c>
      <c r="G943" s="181">
        <v>0</v>
      </c>
      <c r="H943" s="181"/>
      <c r="I943" s="181"/>
      <c r="J943" s="181">
        <v>0</v>
      </c>
      <c r="K943" s="181">
        <v>17.02</v>
      </c>
      <c r="L943" s="622">
        <v>0</v>
      </c>
      <c r="M943" s="622">
        <v>0</v>
      </c>
      <c r="N943" s="622">
        <f t="shared" si="169"/>
        <v>18.07</v>
      </c>
      <c r="P943" s="640">
        <f t="shared" si="171"/>
        <v>2.287521678897416E-3</v>
      </c>
      <c r="Q943" s="640">
        <f t="shared" si="170"/>
        <v>1.3939108398870375E-3</v>
      </c>
      <c r="R943" s="640">
        <f t="shared" si="170"/>
        <v>0</v>
      </c>
      <c r="S943" s="640">
        <f t="shared" si="170"/>
        <v>0</v>
      </c>
      <c r="T943" s="640">
        <f t="shared" si="170"/>
        <v>0</v>
      </c>
      <c r="U943" s="640">
        <f t="shared" si="170"/>
        <v>0</v>
      </c>
      <c r="V943" s="640" t="e">
        <f t="shared" si="170"/>
        <v>#DIV/0!</v>
      </c>
      <c r="W943" s="640" t="e">
        <f t="shared" si="170"/>
        <v>#DIV/0!</v>
      </c>
      <c r="X943" s="640">
        <f t="shared" si="170"/>
        <v>0</v>
      </c>
      <c r="Y943" s="640">
        <f t="shared" si="170"/>
        <v>4.4542147549135068E-2</v>
      </c>
      <c r="Z943" s="640">
        <f t="shared" si="170"/>
        <v>0</v>
      </c>
      <c r="AA943" s="640">
        <f t="shared" si="170"/>
        <v>0</v>
      </c>
      <c r="AB943" s="640">
        <f t="shared" si="170"/>
        <v>6.1782540428009817E-3</v>
      </c>
    </row>
    <row r="944" spans="1:28">
      <c r="A944" s="55" t="s">
        <v>216</v>
      </c>
      <c r="B944" s="85">
        <v>10.164</v>
      </c>
      <c r="C944" s="85">
        <v>8.1020000000000003</v>
      </c>
      <c r="D944" s="181">
        <v>6.649</v>
      </c>
      <c r="E944" s="181">
        <v>7.7840000000000007</v>
      </c>
      <c r="F944" s="181">
        <v>3.3879999999999999</v>
      </c>
      <c r="G944" s="181">
        <v>4.0488500000000007</v>
      </c>
      <c r="H944" s="181"/>
      <c r="I944" s="181"/>
      <c r="J944" s="181">
        <v>4.5030000000000001</v>
      </c>
      <c r="K944" s="181">
        <v>6.2149999999999999</v>
      </c>
      <c r="L944" s="622">
        <v>11.919000000000002</v>
      </c>
      <c r="M944" s="622">
        <v>4.0250000000000004</v>
      </c>
      <c r="N944" s="622">
        <f t="shared" si="169"/>
        <v>66.797849999999997</v>
      </c>
      <c r="P944" s="640">
        <f t="shared" si="171"/>
        <v>3.6905349752878305E-2</v>
      </c>
      <c r="Q944" s="640">
        <f t="shared" si="170"/>
        <v>2.6889203868487567E-2</v>
      </c>
      <c r="R944" s="640">
        <f t="shared" si="170"/>
        <v>2.5618256235336968E-2</v>
      </c>
      <c r="S944" s="640">
        <f t="shared" si="170"/>
        <v>2.313236061855992E-2</v>
      </c>
      <c r="T944" s="640">
        <f t="shared" si="170"/>
        <v>2.1426899993043209E-2</v>
      </c>
      <c r="U944" s="640">
        <f t="shared" si="170"/>
        <v>2.2685047708159416E-2</v>
      </c>
      <c r="V944" s="640" t="e">
        <f t="shared" si="170"/>
        <v>#DIV/0!</v>
      </c>
      <c r="W944" s="640" t="e">
        <f t="shared" si="170"/>
        <v>#DIV/0!</v>
      </c>
      <c r="X944" s="640">
        <f t="shared" si="170"/>
        <v>1.4146586660802363E-2</v>
      </c>
      <c r="Y944" s="640">
        <f t="shared" si="170"/>
        <v>1.626494988354139E-2</v>
      </c>
      <c r="Z944" s="640">
        <f t="shared" si="170"/>
        <v>2.0987184769632239E-2</v>
      </c>
      <c r="AA944" s="640">
        <f t="shared" si="170"/>
        <v>2.7366245351137825E-2</v>
      </c>
      <c r="AB944" s="640">
        <f t="shared" si="170"/>
        <v>2.283863236374729E-2</v>
      </c>
    </row>
    <row r="945" spans="1:28">
      <c r="A945" s="55" t="s">
        <v>218</v>
      </c>
      <c r="B945" s="85">
        <v>121.685</v>
      </c>
      <c r="C945" s="85">
        <v>129.126</v>
      </c>
      <c r="D945" s="181">
        <v>105.9</v>
      </c>
      <c r="E945" s="181">
        <v>148.00899999999996</v>
      </c>
      <c r="F945" s="181">
        <v>60.846000000000018</v>
      </c>
      <c r="G945" s="181">
        <v>74.886960000000002</v>
      </c>
      <c r="H945" s="181"/>
      <c r="I945" s="181"/>
      <c r="J945" s="181">
        <v>149.12799999999999</v>
      </c>
      <c r="K945" s="181">
        <v>163.91399999999999</v>
      </c>
      <c r="L945" s="622">
        <v>240.125</v>
      </c>
      <c r="M945" s="622">
        <v>49.451000000000001</v>
      </c>
      <c r="N945" s="622">
        <f t="shared" si="169"/>
        <v>1243.07096</v>
      </c>
      <c r="P945" s="640">
        <f t="shared" si="171"/>
        <v>0.44183662777243182</v>
      </c>
      <c r="Q945" s="640">
        <f t="shared" si="170"/>
        <v>0.42854793121727047</v>
      </c>
      <c r="R945" s="640">
        <f t="shared" si="170"/>
        <v>0.40802727257063992</v>
      </c>
      <c r="S945" s="640">
        <f t="shared" si="170"/>
        <v>0.43985066325699307</v>
      </c>
      <c r="T945" s="640">
        <f t="shared" si="170"/>
        <v>0.38481143948545088</v>
      </c>
      <c r="U945" s="640">
        <f t="shared" si="170"/>
        <v>0.41957945103400363</v>
      </c>
      <c r="V945" s="640" t="e">
        <f t="shared" si="170"/>
        <v>#DIV/0!</v>
      </c>
      <c r="W945" s="640" t="e">
        <f t="shared" si="170"/>
        <v>#DIV/0!</v>
      </c>
      <c r="X945" s="640">
        <f t="shared" si="170"/>
        <v>0.46849926172599032</v>
      </c>
      <c r="Y945" s="640">
        <f t="shared" si="170"/>
        <v>0.42897071523906732</v>
      </c>
      <c r="Z945" s="640">
        <f t="shared" si="170"/>
        <v>0.42281632207466568</v>
      </c>
      <c r="AA945" s="640">
        <f t="shared" si="170"/>
        <v>0.33622067052400412</v>
      </c>
      <c r="AB945" s="640">
        <f t="shared" si="170"/>
        <v>0.42501428799714985</v>
      </c>
    </row>
    <row r="946" spans="1:28">
      <c r="A946" s="55" t="s">
        <v>234</v>
      </c>
      <c r="B946" s="85">
        <v>107.907</v>
      </c>
      <c r="C946" s="85">
        <v>111.123</v>
      </c>
      <c r="D946" s="181">
        <v>95.528000000000006</v>
      </c>
      <c r="E946" s="181">
        <v>136.102</v>
      </c>
      <c r="F946" s="181">
        <v>56.720700000000001</v>
      </c>
      <c r="G946" s="181">
        <v>66.6233</v>
      </c>
      <c r="H946" s="181"/>
      <c r="I946" s="181"/>
      <c r="J946" s="181">
        <v>132.74299999999999</v>
      </c>
      <c r="K946" s="181">
        <v>149.79</v>
      </c>
      <c r="L946" s="622">
        <v>227.40899999999999</v>
      </c>
      <c r="M946" s="622">
        <v>46.491000000000007</v>
      </c>
      <c r="N946" s="622">
        <f t="shared" si="169"/>
        <v>1130.4369999999999</v>
      </c>
      <c r="P946" s="640">
        <f t="shared" si="171"/>
        <v>0.39180889175362454</v>
      </c>
      <c r="Q946" s="640">
        <f t="shared" si="170"/>
        <v>0.36879893871611258</v>
      </c>
      <c r="R946" s="640">
        <f t="shared" si="170"/>
        <v>0.36806448814096404</v>
      </c>
      <c r="S946" s="640">
        <f t="shared" si="170"/>
        <v>0.40446564040432198</v>
      </c>
      <c r="T946" s="640">
        <f t="shared" si="170"/>
        <v>0.35872159576015528</v>
      </c>
      <c r="U946" s="640">
        <f t="shared" si="170"/>
        <v>0.37327950874322757</v>
      </c>
      <c r="V946" s="640" t="e">
        <f t="shared" si="170"/>
        <v>#DIV/0!</v>
      </c>
      <c r="W946" s="640" t="e">
        <f t="shared" si="170"/>
        <v>#DIV/0!</v>
      </c>
      <c r="X946" s="640">
        <f t="shared" si="170"/>
        <v>0.41702428450252899</v>
      </c>
      <c r="Y946" s="640">
        <f t="shared" si="170"/>
        <v>0.3920075370966476</v>
      </c>
      <c r="Z946" s="640">
        <f t="shared" si="170"/>
        <v>0.40042576569152588</v>
      </c>
      <c r="AA946" s="640">
        <f t="shared" si="170"/>
        <v>0.31609543170676985</v>
      </c>
      <c r="AB946" s="640">
        <f t="shared" si="170"/>
        <v>0.3865039825889216</v>
      </c>
    </row>
    <row r="947" spans="1:28">
      <c r="A947" s="55" t="s">
        <v>232</v>
      </c>
      <c r="B947" s="85">
        <f>25.967226+1.82</f>
        <v>27.787226</v>
      </c>
      <c r="C947" s="85">
        <f>37.89452+9.17</f>
        <v>47.064520000000002</v>
      </c>
      <c r="D947" s="181">
        <v>26.613474599999986</v>
      </c>
      <c r="E947" s="181">
        <v>44.603298999999971</v>
      </c>
      <c r="F947" s="181">
        <f>12.9643+24.2</f>
        <v>37.164299999999997</v>
      </c>
      <c r="G947" s="181">
        <f>19.92189+1.9</f>
        <v>21.82189</v>
      </c>
      <c r="H947" s="181"/>
      <c r="I947" s="181"/>
      <c r="J947" s="181">
        <v>31.936000000000014</v>
      </c>
      <c r="K947" s="181">
        <v>45.170999999999978</v>
      </c>
      <c r="L947" s="622">
        <f>60.695+16</f>
        <v>76.694999999999993</v>
      </c>
      <c r="M947" s="622">
        <f>15.102+19.2</f>
        <v>34.302</v>
      </c>
      <c r="N947" s="622">
        <f t="shared" si="169"/>
        <v>393.15870959999995</v>
      </c>
      <c r="P947" s="640">
        <f t="shared" si="171"/>
        <v>0.10089505058955861</v>
      </c>
      <c r="Q947" s="640">
        <f t="shared" si="170"/>
        <v>0.15619939190971494</v>
      </c>
      <c r="R947" s="640">
        <f t="shared" si="170"/>
        <v>0.1025403536795656</v>
      </c>
      <c r="S947" s="640">
        <f t="shared" si="170"/>
        <v>0.13255133572012492</v>
      </c>
      <c r="T947" s="640">
        <f t="shared" si="170"/>
        <v>0.23504006476135056</v>
      </c>
      <c r="U947" s="640">
        <f t="shared" si="170"/>
        <v>0.12226449874216304</v>
      </c>
      <c r="V947" s="640" t="e">
        <f t="shared" si="170"/>
        <v>#DIV/0!</v>
      </c>
      <c r="W947" s="640" t="e">
        <f t="shared" si="170"/>
        <v>#DIV/0!</v>
      </c>
      <c r="X947" s="640">
        <f t="shared" si="170"/>
        <v>0.10032986711067832</v>
      </c>
      <c r="Y947" s="640">
        <f t="shared" si="170"/>
        <v>0.11821465023160865</v>
      </c>
      <c r="Z947" s="640">
        <f t="shared" si="170"/>
        <v>0.13504590451438411</v>
      </c>
      <c r="AA947" s="640">
        <f t="shared" si="170"/>
        <v>0.23322160199620612</v>
      </c>
      <c r="AB947" s="640">
        <f t="shared" si="170"/>
        <v>0.13442359640556817</v>
      </c>
    </row>
    <row r="948" spans="1:28">
      <c r="A948" s="58" t="s">
        <v>69</v>
      </c>
      <c r="B948" s="88">
        <f>SUM(B940:B947)</f>
        <v>275.40722599999998</v>
      </c>
      <c r="C948" s="88">
        <f t="shared" ref="C948:M948" si="173">SUM(C940:C947)</f>
        <v>301.31052</v>
      </c>
      <c r="D948" s="88">
        <f t="shared" si="173"/>
        <v>259.54147459999996</v>
      </c>
      <c r="E948" s="88">
        <f t="shared" si="173"/>
        <v>336.49829899999997</v>
      </c>
      <c r="F948" s="88">
        <f t="shared" si="173"/>
        <v>158.11900000000003</v>
      </c>
      <c r="G948" s="88">
        <f t="shared" si="173"/>
        <v>178.48099999999999</v>
      </c>
      <c r="H948" s="88">
        <f t="shared" si="173"/>
        <v>0</v>
      </c>
      <c r="I948" s="88">
        <f t="shared" si="173"/>
        <v>0</v>
      </c>
      <c r="J948" s="88">
        <f t="shared" si="173"/>
        <v>318.31</v>
      </c>
      <c r="K948" s="88">
        <f t="shared" si="173"/>
        <v>382.10999999999996</v>
      </c>
      <c r="L948" s="88">
        <f t="shared" si="173"/>
        <v>567.91800000000001</v>
      </c>
      <c r="M948" s="88">
        <f t="shared" si="173"/>
        <v>147.07900000000001</v>
      </c>
      <c r="N948" s="609">
        <f t="shared" si="169"/>
        <v>2924.7745196000001</v>
      </c>
    </row>
    <row r="949" spans="1:28">
      <c r="A949" s="602" t="s">
        <v>919</v>
      </c>
      <c r="B949" s="629"/>
      <c r="C949" s="629"/>
      <c r="D949" s="629"/>
      <c r="E949" s="629"/>
      <c r="F949" s="629"/>
      <c r="G949" s="629"/>
      <c r="H949" s="629"/>
      <c r="I949" s="629"/>
      <c r="J949" s="629"/>
      <c r="K949" s="629"/>
      <c r="L949" s="629"/>
      <c r="M949" s="629">
        <v>0</v>
      </c>
      <c r="N949" s="629">
        <f t="shared" si="169"/>
        <v>0</v>
      </c>
    </row>
    <row r="950" spans="1:28">
      <c r="A950" s="603" t="s">
        <v>71</v>
      </c>
      <c r="B950" s="629"/>
      <c r="C950" s="629"/>
      <c r="D950" s="629"/>
      <c r="E950" s="629"/>
      <c r="F950" s="629"/>
      <c r="G950" s="629"/>
      <c r="H950" s="629"/>
      <c r="I950" s="629"/>
      <c r="J950" s="629"/>
      <c r="K950" s="629"/>
      <c r="L950" s="629"/>
      <c r="M950" s="629">
        <v>0</v>
      </c>
      <c r="N950" s="629">
        <f t="shared" si="169"/>
        <v>0</v>
      </c>
    </row>
    <row r="951" spans="1:28">
      <c r="A951" s="636" t="s">
        <v>919</v>
      </c>
      <c r="B951" s="621"/>
      <c r="C951" s="621"/>
      <c r="D951" s="621"/>
      <c r="E951" s="621"/>
      <c r="F951" s="621"/>
      <c r="G951" s="621"/>
      <c r="H951" s="621"/>
      <c r="I951" s="621"/>
      <c r="J951" s="621"/>
      <c r="K951" s="621"/>
      <c r="L951" s="621"/>
      <c r="M951" s="621">
        <v>383.976</v>
      </c>
      <c r="N951" s="621">
        <f t="shared" si="169"/>
        <v>383.976</v>
      </c>
    </row>
    <row r="952" spans="1:28">
      <c r="A952" s="605" t="s">
        <v>83</v>
      </c>
      <c r="B952" s="613"/>
      <c r="C952" s="613"/>
      <c r="D952" s="613"/>
      <c r="E952" s="613"/>
      <c r="F952" s="613"/>
      <c r="G952" s="613"/>
      <c r="H952" s="613"/>
      <c r="I952" s="613"/>
      <c r="J952" s="613"/>
      <c r="K952" s="613"/>
      <c r="L952" s="613"/>
      <c r="M952" s="613">
        <v>0</v>
      </c>
      <c r="N952" s="613"/>
    </row>
    <row r="953" spans="1:28">
      <c r="A953" s="606" t="s">
        <v>230</v>
      </c>
      <c r="B953" s="622"/>
      <c r="C953" s="622"/>
      <c r="D953" s="622"/>
      <c r="E953" s="622"/>
      <c r="F953" s="622"/>
      <c r="G953" s="622"/>
      <c r="H953" s="622"/>
      <c r="I953" s="622"/>
      <c r="J953" s="622"/>
      <c r="K953" s="622"/>
      <c r="L953" s="622"/>
      <c r="M953" s="622">
        <v>0</v>
      </c>
      <c r="N953" s="622">
        <f t="shared" ref="N953:N976" si="174">SUM(B953:M953)</f>
        <v>0</v>
      </c>
      <c r="AA953" s="640">
        <f>M953/M$951</f>
        <v>0</v>
      </c>
      <c r="AB953" s="640">
        <f>N953/N$951</f>
        <v>0</v>
      </c>
    </row>
    <row r="954" spans="1:28">
      <c r="A954" s="606" t="s">
        <v>216</v>
      </c>
      <c r="B954" s="622"/>
      <c r="C954" s="622"/>
      <c r="D954" s="622"/>
      <c r="E954" s="622"/>
      <c r="F954" s="622"/>
      <c r="G954" s="622"/>
      <c r="H954" s="622"/>
      <c r="I954" s="622"/>
      <c r="J954" s="622"/>
      <c r="K954" s="622"/>
      <c r="L954" s="622"/>
      <c r="M954" s="622">
        <v>12.157999999999999</v>
      </c>
      <c r="N954" s="622">
        <f t="shared" si="174"/>
        <v>12.157999999999999</v>
      </c>
      <c r="AA954" s="640">
        <f t="shared" ref="AA954:AB958" si="175">M954/M$951</f>
        <v>3.1663437298164468E-2</v>
      </c>
      <c r="AB954" s="640">
        <f t="shared" si="175"/>
        <v>3.1663437298164468E-2</v>
      </c>
    </row>
    <row r="955" spans="1:28">
      <c r="A955" s="606" t="s">
        <v>218</v>
      </c>
      <c r="B955" s="622"/>
      <c r="C955" s="622"/>
      <c r="D955" s="622"/>
      <c r="E955" s="622"/>
      <c r="F955" s="622"/>
      <c r="G955" s="622"/>
      <c r="H955" s="622"/>
      <c r="I955" s="622"/>
      <c r="J955" s="622"/>
      <c r="K955" s="622"/>
      <c r="L955" s="622"/>
      <c r="M955" s="622">
        <v>163.86699999999999</v>
      </c>
      <c r="N955" s="622">
        <f t="shared" si="174"/>
        <v>163.86699999999999</v>
      </c>
      <c r="AA955" s="640">
        <f t="shared" si="175"/>
        <v>0.42676365189491006</v>
      </c>
      <c r="AB955" s="640">
        <f t="shared" si="175"/>
        <v>0.42676365189491006</v>
      </c>
    </row>
    <row r="956" spans="1:28">
      <c r="A956" s="615" t="s">
        <v>920</v>
      </c>
      <c r="B956" s="622"/>
      <c r="C956" s="622"/>
      <c r="D956" s="622"/>
      <c r="E956" s="622"/>
      <c r="F956" s="622"/>
      <c r="G956" s="622"/>
      <c r="H956" s="622"/>
      <c r="I956" s="622"/>
      <c r="J956" s="622"/>
      <c r="K956" s="622"/>
      <c r="L956" s="622"/>
      <c r="M956" s="622">
        <v>153.75399999999999</v>
      </c>
      <c r="N956" s="622">
        <f t="shared" si="174"/>
        <v>153.75399999999999</v>
      </c>
      <c r="AA956" s="640">
        <f t="shared" si="175"/>
        <v>0.40042606829593513</v>
      </c>
      <c r="AB956" s="640">
        <f t="shared" si="175"/>
        <v>0.40042606829593513</v>
      </c>
    </row>
    <row r="957" spans="1:28">
      <c r="A957" s="615" t="s">
        <v>232</v>
      </c>
      <c r="B957" s="622"/>
      <c r="C957" s="622"/>
      <c r="D957" s="622"/>
      <c r="E957" s="622"/>
      <c r="F957" s="622"/>
      <c r="G957" s="622"/>
      <c r="H957" s="622"/>
      <c r="I957" s="622"/>
      <c r="J957" s="622"/>
      <c r="K957" s="622"/>
      <c r="L957" s="622"/>
      <c r="M957" s="622">
        <v>54.197000000000017</v>
      </c>
      <c r="N957" s="622">
        <f t="shared" si="174"/>
        <v>54.197000000000017</v>
      </c>
      <c r="AA957" s="640">
        <f t="shared" si="175"/>
        <v>0.14114684251099033</v>
      </c>
      <c r="AB957" s="640">
        <f t="shared" si="175"/>
        <v>0.14114684251099033</v>
      </c>
    </row>
    <row r="958" spans="1:28">
      <c r="A958" s="606" t="s">
        <v>69</v>
      </c>
      <c r="B958" s="622"/>
      <c r="C958" s="622"/>
      <c r="D958" s="622"/>
      <c r="E958" s="622"/>
      <c r="F958" s="622"/>
      <c r="G958" s="622"/>
      <c r="H958" s="622"/>
      <c r="I958" s="622"/>
      <c r="J958" s="622"/>
      <c r="K958" s="622"/>
      <c r="L958" s="622"/>
      <c r="M958" s="622">
        <v>0</v>
      </c>
      <c r="N958" s="622">
        <f t="shared" si="174"/>
        <v>0</v>
      </c>
      <c r="AA958" s="640">
        <f t="shared" si="175"/>
        <v>0</v>
      </c>
      <c r="AB958" s="640">
        <f t="shared" si="175"/>
        <v>0</v>
      </c>
    </row>
    <row r="959" spans="1:28">
      <c r="A959" s="634" t="s">
        <v>69</v>
      </c>
      <c r="B959" s="623"/>
      <c r="C959" s="623"/>
      <c r="D959" s="623"/>
      <c r="E959" s="623"/>
      <c r="F959" s="623"/>
      <c r="G959" s="623"/>
      <c r="H959" s="623"/>
      <c r="I959" s="623"/>
      <c r="J959" s="623"/>
      <c r="K959" s="623"/>
      <c r="L959" s="623"/>
      <c r="M959" s="623">
        <v>383.976</v>
      </c>
      <c r="N959" s="623">
        <f t="shared" si="174"/>
        <v>383.976</v>
      </c>
    </row>
    <row r="960" spans="1:28" hidden="1" outlineLevel="1">
      <c r="A960" s="517" t="s">
        <v>912</v>
      </c>
      <c r="B960" s="506"/>
      <c r="C960" s="506"/>
      <c r="D960" s="506"/>
      <c r="E960" s="506"/>
      <c r="F960" s="506"/>
      <c r="G960" s="506"/>
      <c r="H960" s="506"/>
      <c r="I960" s="506"/>
      <c r="J960" s="506"/>
      <c r="K960" s="506"/>
      <c r="L960" s="506"/>
      <c r="M960" s="506"/>
      <c r="N960" s="506">
        <f t="shared" si="174"/>
        <v>0</v>
      </c>
    </row>
    <row r="961" spans="1:14" hidden="1" outlineLevel="1">
      <c r="A961" s="516" t="s">
        <v>71</v>
      </c>
      <c r="B961" s="506"/>
      <c r="C961" s="506"/>
      <c r="D961" s="506"/>
      <c r="E961" s="506"/>
      <c r="F961" s="506"/>
      <c r="G961" s="506"/>
      <c r="H961" s="506"/>
      <c r="I961" s="506"/>
      <c r="J961" s="506"/>
      <c r="K961" s="506"/>
      <c r="L961" s="506"/>
      <c r="M961" s="506"/>
      <c r="N961" s="506">
        <f t="shared" si="174"/>
        <v>0</v>
      </c>
    </row>
    <row r="962" spans="1:14" hidden="1" outlineLevel="1">
      <c r="A962" s="463" t="s">
        <v>864</v>
      </c>
      <c r="B962" s="494"/>
      <c r="C962" s="494"/>
      <c r="D962" s="494"/>
      <c r="E962" s="494"/>
      <c r="F962" s="494"/>
      <c r="G962" s="494"/>
      <c r="H962" s="494"/>
      <c r="I962" s="494">
        <v>28.89</v>
      </c>
      <c r="J962" s="494"/>
      <c r="K962" s="494"/>
      <c r="L962" s="494"/>
      <c r="M962" s="494"/>
      <c r="N962" s="494">
        <f t="shared" si="174"/>
        <v>28.89</v>
      </c>
    </row>
    <row r="963" spans="1:14" hidden="1" outlineLevel="1">
      <c r="A963" s="519" t="s">
        <v>83</v>
      </c>
      <c r="B963" s="499"/>
      <c r="C963" s="499"/>
      <c r="D963" s="499"/>
      <c r="E963" s="499"/>
      <c r="F963" s="499"/>
      <c r="G963" s="499"/>
      <c r="H963" s="499"/>
      <c r="I963" s="499"/>
      <c r="J963" s="499"/>
      <c r="K963" s="499"/>
      <c r="L963" s="499"/>
      <c r="M963" s="499"/>
      <c r="N963" s="499">
        <f t="shared" si="174"/>
        <v>0</v>
      </c>
    </row>
    <row r="964" spans="1:14" hidden="1" outlineLevel="1">
      <c r="A964" s="465"/>
      <c r="B964" s="468"/>
      <c r="C964" s="468"/>
      <c r="D964" s="468"/>
      <c r="E964" s="468"/>
      <c r="F964" s="468"/>
      <c r="G964" s="468"/>
      <c r="H964" s="468"/>
      <c r="I964" s="468">
        <v>0</v>
      </c>
      <c r="J964" s="468"/>
      <c r="K964" s="468"/>
      <c r="L964" s="468"/>
      <c r="M964" s="468"/>
      <c r="N964" s="468">
        <f t="shared" si="174"/>
        <v>0</v>
      </c>
    </row>
    <row r="965" spans="1:14" hidden="1" outlineLevel="1">
      <c r="A965" s="465" t="s">
        <v>192</v>
      </c>
      <c r="B965" s="468"/>
      <c r="C965" s="468"/>
      <c r="D965" s="468"/>
      <c r="E965" s="468"/>
      <c r="F965" s="468"/>
      <c r="G965" s="468"/>
      <c r="H965" s="468"/>
      <c r="I965" s="468"/>
      <c r="J965" s="468"/>
      <c r="K965" s="468"/>
      <c r="L965" s="468"/>
      <c r="M965" s="468"/>
      <c r="N965" s="468">
        <f t="shared" si="174"/>
        <v>0</v>
      </c>
    </row>
    <row r="966" spans="1:14" hidden="1" outlineLevel="1">
      <c r="A966" s="465" t="s">
        <v>260</v>
      </c>
      <c r="B966" s="468"/>
      <c r="C966" s="468"/>
      <c r="D966" s="468"/>
      <c r="E966" s="468"/>
      <c r="F966" s="468"/>
      <c r="G966" s="468"/>
      <c r="H966" s="468"/>
      <c r="I966" s="468">
        <v>17.09</v>
      </c>
      <c r="J966" s="468"/>
      <c r="K966" s="468"/>
      <c r="L966" s="468"/>
      <c r="M966" s="468"/>
      <c r="N966" s="468">
        <f t="shared" si="174"/>
        <v>17.09</v>
      </c>
    </row>
    <row r="967" spans="1:14" hidden="1" outlineLevel="1">
      <c r="A967" s="526" t="s">
        <v>69</v>
      </c>
      <c r="B967" s="472"/>
      <c r="C967" s="472"/>
      <c r="D967" s="472"/>
      <c r="E967" s="472"/>
      <c r="F967" s="472"/>
      <c r="G967" s="472"/>
      <c r="H967" s="472"/>
      <c r="I967" s="472">
        <v>28.89</v>
      </c>
      <c r="J967" s="472"/>
      <c r="K967" s="472"/>
      <c r="L967" s="472"/>
      <c r="M967" s="472"/>
      <c r="N967" s="472">
        <f t="shared" si="174"/>
        <v>28.89</v>
      </c>
    </row>
    <row r="968" spans="1:14" hidden="1" outlineLevel="1">
      <c r="A968" s="517" t="s">
        <v>865</v>
      </c>
      <c r="B968" s="506"/>
      <c r="C968" s="506"/>
      <c r="D968" s="506"/>
      <c r="E968" s="506"/>
      <c r="F968" s="506"/>
      <c r="G968" s="506"/>
      <c r="H968" s="506"/>
      <c r="I968" s="506"/>
      <c r="J968" s="506"/>
      <c r="K968" s="506"/>
      <c r="L968" s="506"/>
      <c r="M968" s="506"/>
      <c r="N968" s="506">
        <f t="shared" si="174"/>
        <v>0</v>
      </c>
    </row>
    <row r="969" spans="1:14" hidden="1" outlineLevel="1">
      <c r="A969" s="516" t="s">
        <v>71</v>
      </c>
      <c r="B969" s="506"/>
      <c r="C969" s="506"/>
      <c r="D969" s="506"/>
      <c r="E969" s="506"/>
      <c r="F969" s="506"/>
      <c r="G969" s="506"/>
      <c r="H969" s="506"/>
      <c r="I969" s="506"/>
      <c r="J969" s="506"/>
      <c r="K969" s="506"/>
      <c r="L969" s="506"/>
      <c r="M969" s="506"/>
      <c r="N969" s="506">
        <f t="shared" si="174"/>
        <v>0</v>
      </c>
    </row>
    <row r="970" spans="1:14" hidden="1" outlineLevel="1">
      <c r="A970" s="463" t="s">
        <v>865</v>
      </c>
      <c r="B970" s="494"/>
      <c r="C970" s="494"/>
      <c r="D970" s="494"/>
      <c r="E970" s="494"/>
      <c r="F970" s="494"/>
      <c r="G970" s="494"/>
      <c r="H970" s="494"/>
      <c r="I970" s="494">
        <v>955.66399999999999</v>
      </c>
      <c r="J970" s="494">
        <v>93.21</v>
      </c>
      <c r="K970" s="494"/>
      <c r="L970" s="494"/>
      <c r="M970" s="494"/>
      <c r="N970" s="494">
        <f t="shared" si="174"/>
        <v>1048.874</v>
      </c>
    </row>
    <row r="971" spans="1:14" hidden="1" outlineLevel="1">
      <c r="A971" s="519" t="s">
        <v>83</v>
      </c>
      <c r="B971" s="499"/>
      <c r="C971" s="499"/>
      <c r="D971" s="499"/>
      <c r="E971" s="499"/>
      <c r="F971" s="499"/>
      <c r="G971" s="499"/>
      <c r="H971" s="499"/>
      <c r="I971" s="499"/>
      <c r="J971" s="499"/>
      <c r="K971" s="499"/>
      <c r="L971" s="499"/>
      <c r="M971" s="499"/>
      <c r="N971" s="499">
        <f t="shared" si="174"/>
        <v>0</v>
      </c>
    </row>
    <row r="972" spans="1:14" hidden="1" outlineLevel="1">
      <c r="A972" s="465" t="s">
        <v>216</v>
      </c>
      <c r="B972" s="468"/>
      <c r="C972" s="468"/>
      <c r="D972" s="468"/>
      <c r="E972" s="468"/>
      <c r="F972" s="468"/>
      <c r="G972" s="468"/>
      <c r="H972" s="468"/>
      <c r="I972" s="468">
        <v>239.47499999999997</v>
      </c>
      <c r="J972" s="468">
        <v>33.53</v>
      </c>
      <c r="K972" s="468"/>
      <c r="L972" s="468"/>
      <c r="M972" s="468"/>
      <c r="N972" s="468">
        <f t="shared" si="174"/>
        <v>273.005</v>
      </c>
    </row>
    <row r="973" spans="1:14" hidden="1" outlineLevel="1">
      <c r="A973" s="465" t="s">
        <v>866</v>
      </c>
      <c r="B973" s="468"/>
      <c r="C973" s="468"/>
      <c r="D973" s="468"/>
      <c r="E973" s="468"/>
      <c r="F973" s="468"/>
      <c r="G973" s="468"/>
      <c r="H973" s="468"/>
      <c r="I973" s="468">
        <v>343.22300000000001</v>
      </c>
      <c r="J973" s="468">
        <v>26.1</v>
      </c>
      <c r="K973" s="468"/>
      <c r="L973" s="468"/>
      <c r="M973" s="468"/>
      <c r="N973" s="468">
        <f t="shared" si="174"/>
        <v>369.32300000000004</v>
      </c>
    </row>
    <row r="974" spans="1:14" hidden="1" outlineLevel="1">
      <c r="A974" s="465" t="s">
        <v>192</v>
      </c>
      <c r="B974" s="468"/>
      <c r="C974" s="468"/>
      <c r="D974" s="468"/>
      <c r="E974" s="468"/>
      <c r="F974" s="468"/>
      <c r="G974" s="468"/>
      <c r="H974" s="468"/>
      <c r="I974" s="468">
        <v>372.96600000000001</v>
      </c>
      <c r="J974" s="468">
        <v>33.58</v>
      </c>
      <c r="K974" s="468"/>
      <c r="L974" s="468"/>
      <c r="M974" s="468"/>
      <c r="N974" s="468">
        <f t="shared" si="174"/>
        <v>406.54599999999999</v>
      </c>
    </row>
    <row r="975" spans="1:14" hidden="1" outlineLevel="1">
      <c r="A975" s="526" t="s">
        <v>69</v>
      </c>
      <c r="B975" s="472"/>
      <c r="C975" s="472"/>
      <c r="D975" s="472"/>
      <c r="E975" s="472"/>
      <c r="F975" s="472"/>
      <c r="G975" s="472"/>
      <c r="H975" s="472"/>
      <c r="I975" s="472">
        <v>955.66399999999999</v>
      </c>
      <c r="J975" s="472">
        <v>93.21</v>
      </c>
      <c r="K975" s="472"/>
      <c r="L975" s="472"/>
      <c r="M975" s="472"/>
      <c r="N975" s="472">
        <f t="shared" si="174"/>
        <v>1048.874</v>
      </c>
    </row>
    <row r="976" spans="1:14" hidden="1" outlineLevel="1">
      <c r="A976" s="191" t="s">
        <v>406</v>
      </c>
      <c r="B976" s="170"/>
      <c r="C976" s="170"/>
      <c r="D976" s="289"/>
      <c r="E976" s="289"/>
      <c r="F976" s="289"/>
      <c r="G976" s="289"/>
      <c r="H976" s="289"/>
      <c r="I976" s="289"/>
      <c r="J976" s="289"/>
      <c r="K976" s="289"/>
      <c r="L976" s="289"/>
      <c r="M976" s="289"/>
      <c r="N976" s="289">
        <f t="shared" si="174"/>
        <v>0</v>
      </c>
    </row>
    <row r="977" spans="1:28" hidden="1" outlineLevel="1">
      <c r="A977" s="188" t="s">
        <v>71</v>
      </c>
      <c r="B977" s="188"/>
      <c r="C977" s="188"/>
      <c r="D977" s="188"/>
      <c r="E977" s="223"/>
      <c r="F977" s="188"/>
      <c r="G977" s="188"/>
      <c r="H977" s="188"/>
      <c r="I977" s="188"/>
      <c r="J977" s="223"/>
      <c r="K977" s="223"/>
      <c r="L977" s="223"/>
      <c r="M977" s="223"/>
      <c r="N977" s="223"/>
    </row>
    <row r="978" spans="1:28" hidden="1" outlineLevel="1">
      <c r="A978" s="167" t="s">
        <v>407</v>
      </c>
      <c r="B978" s="167"/>
      <c r="C978" s="167"/>
      <c r="D978" s="176">
        <v>36.769999999999996</v>
      </c>
      <c r="E978" s="176"/>
      <c r="F978" s="176"/>
      <c r="G978" s="176"/>
      <c r="H978" s="176"/>
      <c r="I978" s="176"/>
      <c r="J978" s="176"/>
      <c r="K978" s="176"/>
      <c r="L978" s="176"/>
      <c r="M978" s="176"/>
      <c r="N978" s="176">
        <f t="shared" ref="N978:N993" si="176">SUM(B978:M978)</f>
        <v>36.769999999999996</v>
      </c>
    </row>
    <row r="979" spans="1:28" hidden="1" outlineLevel="1">
      <c r="A979" s="177" t="s">
        <v>83</v>
      </c>
      <c r="B979" s="177"/>
      <c r="C979" s="177"/>
      <c r="D979" s="179"/>
      <c r="E979" s="179"/>
      <c r="F979" s="179"/>
      <c r="G979" s="179"/>
      <c r="H979" s="179"/>
      <c r="I979" s="179"/>
      <c r="J979" s="179"/>
      <c r="K979" s="179"/>
      <c r="L979" s="179"/>
      <c r="M979" s="179"/>
      <c r="N979" s="179">
        <f t="shared" si="176"/>
        <v>0</v>
      </c>
    </row>
    <row r="980" spans="1:28" hidden="1" outlineLevel="1">
      <c r="A980" s="55" t="s">
        <v>216</v>
      </c>
      <c r="B980" s="55"/>
      <c r="C980" s="55"/>
      <c r="D980" s="181">
        <v>1.08</v>
      </c>
      <c r="E980" s="181"/>
      <c r="F980" s="181"/>
      <c r="G980" s="181"/>
      <c r="H980" s="181"/>
      <c r="I980" s="181"/>
      <c r="J980" s="181"/>
      <c r="K980" s="181"/>
      <c r="L980" s="181"/>
      <c r="M980" s="181"/>
      <c r="N980" s="181">
        <f t="shared" si="176"/>
        <v>1.08</v>
      </c>
    </row>
    <row r="981" spans="1:28" hidden="1" outlineLevel="1">
      <c r="A981" s="55" t="s">
        <v>218</v>
      </c>
      <c r="B981" s="55"/>
      <c r="C981" s="55"/>
      <c r="D981" s="181">
        <v>16.128</v>
      </c>
      <c r="E981" s="181"/>
      <c r="F981" s="181"/>
      <c r="G981" s="181"/>
      <c r="H981" s="181"/>
      <c r="I981" s="181"/>
      <c r="J981" s="181"/>
      <c r="K981" s="181"/>
      <c r="L981" s="181"/>
      <c r="M981" s="181"/>
      <c r="N981" s="181">
        <f t="shared" si="176"/>
        <v>16.128</v>
      </c>
    </row>
    <row r="982" spans="1:28" hidden="1" outlineLevel="1">
      <c r="A982" s="55" t="s">
        <v>408</v>
      </c>
      <c r="B982" s="55"/>
      <c r="C982" s="55"/>
      <c r="D982" s="181">
        <v>15.298</v>
      </c>
      <c r="E982" s="181"/>
      <c r="F982" s="181"/>
      <c r="G982" s="181"/>
      <c r="H982" s="181"/>
      <c r="I982" s="181"/>
      <c r="J982" s="181"/>
      <c r="K982" s="181"/>
      <c r="L982" s="181"/>
      <c r="M982" s="181"/>
      <c r="N982" s="181">
        <f t="shared" si="176"/>
        <v>15.298</v>
      </c>
    </row>
    <row r="983" spans="1:28" hidden="1" outlineLevel="1">
      <c r="A983" s="55" t="s">
        <v>232</v>
      </c>
      <c r="B983" s="55"/>
      <c r="C983" s="55"/>
      <c r="D983" s="181">
        <v>4.190459999999999</v>
      </c>
      <c r="E983" s="181"/>
      <c r="F983" s="181"/>
      <c r="G983" s="181"/>
      <c r="H983" s="181"/>
      <c r="I983" s="181"/>
      <c r="J983" s="181"/>
      <c r="K983" s="181"/>
      <c r="L983" s="181"/>
      <c r="M983" s="181"/>
      <c r="N983" s="181">
        <f t="shared" si="176"/>
        <v>4.190459999999999</v>
      </c>
    </row>
    <row r="984" spans="1:28" hidden="1" outlineLevel="1">
      <c r="A984" s="276" t="s">
        <v>69</v>
      </c>
      <c r="B984" s="276"/>
      <c r="C984" s="276"/>
      <c r="D984" s="185">
        <v>36.696460000000002</v>
      </c>
      <c r="E984" s="185"/>
      <c r="F984" s="185"/>
      <c r="G984" s="185"/>
      <c r="H984" s="185"/>
      <c r="I984" s="185"/>
      <c r="J984" s="185"/>
      <c r="K984" s="185"/>
      <c r="L984" s="185"/>
      <c r="M984" s="185"/>
      <c r="N984" s="185">
        <f t="shared" si="176"/>
        <v>36.696460000000002</v>
      </c>
    </row>
    <row r="985" spans="1:28" hidden="1" outlineLevel="1">
      <c r="A985" s="64" t="s">
        <v>71</v>
      </c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>
        <f t="shared" si="176"/>
        <v>0</v>
      </c>
    </row>
    <row r="986" spans="1:28" collapsed="1">
      <c r="A986" s="62" t="s">
        <v>776</v>
      </c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>
        <f t="shared" si="176"/>
        <v>0</v>
      </c>
    </row>
    <row r="987" spans="1:28">
      <c r="A987" s="64" t="s">
        <v>71</v>
      </c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>
        <f t="shared" si="176"/>
        <v>0</v>
      </c>
    </row>
    <row r="988" spans="1:28">
      <c r="A988" s="47" t="s">
        <v>246</v>
      </c>
      <c r="B988" s="50"/>
      <c r="C988" s="50"/>
      <c r="D988" s="50"/>
      <c r="E988" s="50"/>
      <c r="F988" s="176">
        <v>286.04699999999997</v>
      </c>
      <c r="G988" s="176"/>
      <c r="H988" s="176"/>
      <c r="I988" s="494">
        <v>289.91399999999999</v>
      </c>
      <c r="J988" s="494">
        <v>445.47</v>
      </c>
      <c r="K988" s="494"/>
      <c r="L988" s="494"/>
      <c r="M988" s="494"/>
      <c r="N988" s="494">
        <f t="shared" si="176"/>
        <v>1021.431</v>
      </c>
    </row>
    <row r="989" spans="1:28">
      <c r="A989" s="51" t="s">
        <v>83</v>
      </c>
      <c r="B989" s="54"/>
      <c r="C989" s="54"/>
      <c r="D989" s="54"/>
      <c r="E989" s="54"/>
      <c r="F989" s="179"/>
      <c r="G989" s="179"/>
      <c r="H989" s="179"/>
      <c r="I989" s="179"/>
      <c r="J989" s="179"/>
      <c r="K989" s="179"/>
      <c r="L989" s="179"/>
      <c r="M989" s="179"/>
      <c r="N989" s="179">
        <f t="shared" si="176"/>
        <v>0</v>
      </c>
    </row>
    <row r="990" spans="1:28">
      <c r="A990" s="55" t="s">
        <v>85</v>
      </c>
      <c r="B990" s="57"/>
      <c r="C990" s="57"/>
      <c r="D990" s="57"/>
      <c r="E990" s="57"/>
      <c r="F990" s="259">
        <v>92.1</v>
      </c>
      <c r="G990" s="259"/>
      <c r="H990" s="259"/>
      <c r="I990" s="495">
        <v>75.495000000000005</v>
      </c>
      <c r="J990" s="495">
        <v>144.34</v>
      </c>
      <c r="K990" s="495"/>
      <c r="L990" s="495"/>
      <c r="M990" s="495"/>
      <c r="N990" s="495">
        <f t="shared" si="176"/>
        <v>311.935</v>
      </c>
      <c r="P990" s="640" t="e">
        <f>B990/B$988</f>
        <v>#DIV/0!</v>
      </c>
      <c r="Q990" s="640" t="e">
        <f t="shared" ref="Q990:AB992" si="177">C990/C$988</f>
        <v>#DIV/0!</v>
      </c>
      <c r="R990" s="640" t="e">
        <f t="shared" si="177"/>
        <v>#DIV/0!</v>
      </c>
      <c r="S990" s="640" t="e">
        <f t="shared" si="177"/>
        <v>#DIV/0!</v>
      </c>
      <c r="T990" s="640">
        <f t="shared" si="177"/>
        <v>0.32197506004258042</v>
      </c>
      <c r="U990" s="640" t="e">
        <f t="shared" si="177"/>
        <v>#DIV/0!</v>
      </c>
      <c r="V990" s="640" t="e">
        <f t="shared" si="177"/>
        <v>#DIV/0!</v>
      </c>
      <c r="W990" s="640">
        <f t="shared" si="177"/>
        <v>0.26040480970218755</v>
      </c>
      <c r="X990" s="640">
        <f t="shared" si="177"/>
        <v>0.32401733001099958</v>
      </c>
      <c r="Y990" s="640" t="e">
        <f t="shared" si="177"/>
        <v>#DIV/0!</v>
      </c>
      <c r="Z990" s="640" t="e">
        <f t="shared" si="177"/>
        <v>#DIV/0!</v>
      </c>
      <c r="AA990" s="640" t="e">
        <f t="shared" si="177"/>
        <v>#DIV/0!</v>
      </c>
      <c r="AB990" s="640">
        <f t="shared" si="177"/>
        <v>0.30539018298837611</v>
      </c>
    </row>
    <row r="991" spans="1:28">
      <c r="A991" s="55" t="s">
        <v>248</v>
      </c>
      <c r="B991" s="57"/>
      <c r="C991" s="57"/>
      <c r="D991" s="57"/>
      <c r="E991" s="57"/>
      <c r="F991" s="259">
        <v>171.79300000000001</v>
      </c>
      <c r="G991" s="259"/>
      <c r="H991" s="259"/>
      <c r="I991" s="495">
        <v>180.07</v>
      </c>
      <c r="J991" s="495">
        <v>256.45999999999998</v>
      </c>
      <c r="K991" s="495"/>
      <c r="L991" s="495"/>
      <c r="M991" s="495"/>
      <c r="N991" s="495">
        <f t="shared" si="176"/>
        <v>608.32299999999998</v>
      </c>
      <c r="P991" s="640" t="e">
        <f t="shared" ref="P991:P992" si="178">B991/B$988</f>
        <v>#DIV/0!</v>
      </c>
      <c r="Q991" s="640" t="e">
        <f t="shared" si="177"/>
        <v>#DIV/0!</v>
      </c>
      <c r="R991" s="640" t="e">
        <f t="shared" si="177"/>
        <v>#DIV/0!</v>
      </c>
      <c r="S991" s="640" t="e">
        <f t="shared" si="177"/>
        <v>#DIV/0!</v>
      </c>
      <c r="T991" s="640">
        <f t="shared" si="177"/>
        <v>0.60057612909766589</v>
      </c>
      <c r="U991" s="640" t="e">
        <f t="shared" si="177"/>
        <v>#DIV/0!</v>
      </c>
      <c r="V991" s="640" t="e">
        <f t="shared" si="177"/>
        <v>#DIV/0!</v>
      </c>
      <c r="W991" s="640">
        <f t="shared" si="177"/>
        <v>0.62111522727429513</v>
      </c>
      <c r="X991" s="640">
        <f t="shared" si="177"/>
        <v>0.57570655711944685</v>
      </c>
      <c r="Y991" s="640" t="e">
        <f t="shared" si="177"/>
        <v>#DIV/0!</v>
      </c>
      <c r="Z991" s="640" t="e">
        <f t="shared" si="177"/>
        <v>#DIV/0!</v>
      </c>
      <c r="AA991" s="640" t="e">
        <f t="shared" si="177"/>
        <v>#DIV/0!</v>
      </c>
      <c r="AB991" s="640">
        <f t="shared" si="177"/>
        <v>0.59555956300523472</v>
      </c>
    </row>
    <row r="992" spans="1:28">
      <c r="A992" s="55" t="s">
        <v>89</v>
      </c>
      <c r="B992" s="57"/>
      <c r="C992" s="57"/>
      <c r="D992" s="57"/>
      <c r="E992" s="57"/>
      <c r="F992" s="259">
        <v>22.15</v>
      </c>
      <c r="G992" s="259"/>
      <c r="H992" s="259"/>
      <c r="I992" s="495">
        <v>34.34899999999999</v>
      </c>
      <c r="J992" s="495">
        <v>44.68</v>
      </c>
      <c r="K992" s="495"/>
      <c r="L992" s="495"/>
      <c r="M992" s="495"/>
      <c r="N992" s="495">
        <f t="shared" si="176"/>
        <v>101.17899999999999</v>
      </c>
      <c r="P992" s="640" t="e">
        <f t="shared" si="178"/>
        <v>#DIV/0!</v>
      </c>
      <c r="Q992" s="640" t="e">
        <f t="shared" si="177"/>
        <v>#DIV/0!</v>
      </c>
      <c r="R992" s="640" t="e">
        <f t="shared" si="177"/>
        <v>#DIV/0!</v>
      </c>
      <c r="S992" s="640" t="e">
        <f t="shared" si="177"/>
        <v>#DIV/0!</v>
      </c>
      <c r="T992" s="640">
        <f t="shared" si="177"/>
        <v>7.743482714379106E-2</v>
      </c>
      <c r="U992" s="640" t="e">
        <f t="shared" si="177"/>
        <v>#DIV/0!</v>
      </c>
      <c r="V992" s="640" t="e">
        <f t="shared" si="177"/>
        <v>#DIV/0!</v>
      </c>
      <c r="W992" s="640">
        <f t="shared" si="177"/>
        <v>0.11847996302351729</v>
      </c>
      <c r="X992" s="640">
        <f t="shared" si="177"/>
        <v>0.10029856107033021</v>
      </c>
      <c r="Y992" s="640" t="e">
        <f t="shared" si="177"/>
        <v>#DIV/0!</v>
      </c>
      <c r="Z992" s="640" t="e">
        <f t="shared" si="177"/>
        <v>#DIV/0!</v>
      </c>
      <c r="AA992" s="640" t="e">
        <f t="shared" si="177"/>
        <v>#DIV/0!</v>
      </c>
      <c r="AB992" s="640">
        <f t="shared" si="177"/>
        <v>9.9056128118296768E-2</v>
      </c>
    </row>
    <row r="993" spans="1:14">
      <c r="A993" s="58" t="s">
        <v>69</v>
      </c>
      <c r="B993" s="61"/>
      <c r="C993" s="61"/>
      <c r="D993" s="61"/>
      <c r="E993" s="61"/>
      <c r="F993" s="192">
        <v>286.04699999999997</v>
      </c>
      <c r="G993" s="192"/>
      <c r="H993" s="192"/>
      <c r="I993" s="527">
        <v>289.91399999999999</v>
      </c>
      <c r="J993" s="527">
        <v>445.47</v>
      </c>
      <c r="K993" s="527"/>
      <c r="L993" s="527"/>
      <c r="M993" s="527"/>
      <c r="N993" s="527">
        <f t="shared" si="176"/>
        <v>1021.431</v>
      </c>
    </row>
    <row r="994" spans="1:14" hidden="1" outlineLevel="1">
      <c r="A994" s="173" t="s">
        <v>371</v>
      </c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</row>
    <row r="995" spans="1:14" hidden="1" outlineLevel="1">
      <c r="A995" s="174" t="s">
        <v>71</v>
      </c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</row>
    <row r="996" spans="1:14" hidden="1" outlineLevel="1">
      <c r="A996" s="47" t="s">
        <v>372</v>
      </c>
      <c r="B996" s="176"/>
      <c r="C996" s="176"/>
      <c r="D996" s="176"/>
      <c r="E996" s="176">
        <v>363.48599999999999</v>
      </c>
      <c r="F996" s="175"/>
      <c r="G996" s="175"/>
      <c r="H996" s="175"/>
      <c r="I996" s="175"/>
      <c r="J996" s="176"/>
      <c r="K996" s="176"/>
      <c r="L996" s="176"/>
      <c r="M996" s="176"/>
      <c r="N996" s="176">
        <f t="shared" ref="N996:N1027" si="179">SUM(B996:M996)</f>
        <v>363.48599999999999</v>
      </c>
    </row>
    <row r="997" spans="1:14" hidden="1" outlineLevel="1">
      <c r="A997" s="177" t="s">
        <v>83</v>
      </c>
      <c r="B997" s="179"/>
      <c r="C997" s="179"/>
      <c r="D997" s="179"/>
      <c r="E997" s="179"/>
      <c r="F997" s="178"/>
      <c r="G997" s="178"/>
      <c r="H997" s="178"/>
      <c r="I997" s="178"/>
      <c r="J997" s="179"/>
      <c r="K997" s="179"/>
      <c r="L997" s="179"/>
      <c r="M997" s="179"/>
      <c r="N997" s="179">
        <f t="shared" si="179"/>
        <v>0</v>
      </c>
    </row>
    <row r="998" spans="1:14" hidden="1" outlineLevel="1">
      <c r="A998" s="55" t="s">
        <v>247</v>
      </c>
      <c r="B998" s="181"/>
      <c r="C998" s="181"/>
      <c r="D998" s="181"/>
      <c r="E998" s="181"/>
      <c r="F998" s="180"/>
      <c r="G998" s="180"/>
      <c r="H998" s="180"/>
      <c r="I998" s="180"/>
      <c r="J998" s="181"/>
      <c r="K998" s="181"/>
      <c r="L998" s="181"/>
      <c r="M998" s="181"/>
      <c r="N998" s="181">
        <f t="shared" si="179"/>
        <v>0</v>
      </c>
    </row>
    <row r="999" spans="1:14" hidden="1" outlineLevel="1">
      <c r="A999" s="55" t="s">
        <v>190</v>
      </c>
      <c r="B999" s="181"/>
      <c r="C999" s="181"/>
      <c r="D999" s="181"/>
      <c r="E999" s="181"/>
      <c r="F999" s="180"/>
      <c r="G999" s="180"/>
      <c r="H999" s="180"/>
      <c r="I999" s="180"/>
      <c r="J999" s="181"/>
      <c r="K999" s="181"/>
      <c r="L999" s="181"/>
      <c r="M999" s="181"/>
      <c r="N999" s="181">
        <f t="shared" si="179"/>
        <v>0</v>
      </c>
    </row>
    <row r="1000" spans="1:14" hidden="1" outlineLevel="1">
      <c r="A1000" s="55" t="s">
        <v>85</v>
      </c>
      <c r="B1000" s="181"/>
      <c r="C1000" s="181"/>
      <c r="D1000" s="181"/>
      <c r="E1000" s="181">
        <v>96.589999999999989</v>
      </c>
      <c r="F1000" s="180"/>
      <c r="G1000" s="180"/>
      <c r="H1000" s="180"/>
      <c r="I1000" s="180"/>
      <c r="J1000" s="181"/>
      <c r="K1000" s="181"/>
      <c r="L1000" s="181"/>
      <c r="M1000" s="181"/>
      <c r="N1000" s="181">
        <f t="shared" si="179"/>
        <v>96.589999999999989</v>
      </c>
    </row>
    <row r="1001" spans="1:14" hidden="1" outlineLevel="1">
      <c r="A1001" s="55" t="s">
        <v>373</v>
      </c>
      <c r="B1001" s="181"/>
      <c r="C1001" s="181"/>
      <c r="D1001" s="181"/>
      <c r="E1001" s="181">
        <v>231.572</v>
      </c>
      <c r="F1001" s="180"/>
      <c r="G1001" s="180"/>
      <c r="H1001" s="180"/>
      <c r="I1001" s="180"/>
      <c r="J1001" s="181"/>
      <c r="K1001" s="181"/>
      <c r="L1001" s="181"/>
      <c r="M1001" s="181"/>
      <c r="N1001" s="181">
        <f t="shared" si="179"/>
        <v>231.572</v>
      </c>
    </row>
    <row r="1002" spans="1:14" hidden="1" outlineLevel="1">
      <c r="A1002" s="55" t="s">
        <v>342</v>
      </c>
      <c r="B1002" s="181"/>
      <c r="C1002" s="181"/>
      <c r="D1002" s="181"/>
      <c r="E1002" s="181">
        <v>0</v>
      </c>
      <c r="F1002" s="180"/>
      <c r="G1002" s="180"/>
      <c r="H1002" s="180"/>
      <c r="I1002" s="180"/>
      <c r="J1002" s="181"/>
      <c r="K1002" s="181"/>
      <c r="L1002" s="181"/>
      <c r="M1002" s="181"/>
      <c r="N1002" s="181">
        <f t="shared" si="179"/>
        <v>0</v>
      </c>
    </row>
    <row r="1003" spans="1:14" hidden="1" outlineLevel="1">
      <c r="A1003" s="182" t="s">
        <v>89</v>
      </c>
      <c r="B1003" s="181"/>
      <c r="C1003" s="181"/>
      <c r="D1003" s="181"/>
      <c r="E1003" s="181">
        <v>34.960514000000032</v>
      </c>
      <c r="F1003" s="180"/>
      <c r="G1003" s="180"/>
      <c r="H1003" s="180"/>
      <c r="I1003" s="180"/>
      <c r="J1003" s="181"/>
      <c r="K1003" s="181"/>
      <c r="L1003" s="181"/>
      <c r="M1003" s="181"/>
      <c r="N1003" s="181">
        <f t="shared" si="179"/>
        <v>34.960514000000032</v>
      </c>
    </row>
    <row r="1004" spans="1:14" hidden="1" outlineLevel="1">
      <c r="A1004" s="183" t="s">
        <v>69</v>
      </c>
      <c r="B1004" s="185"/>
      <c r="C1004" s="185"/>
      <c r="D1004" s="185"/>
      <c r="E1004" s="185">
        <v>363.12251400000002</v>
      </c>
      <c r="F1004" s="184"/>
      <c r="G1004" s="184"/>
      <c r="H1004" s="184"/>
      <c r="I1004" s="184"/>
      <c r="J1004" s="185"/>
      <c r="K1004" s="185"/>
      <c r="L1004" s="185"/>
      <c r="M1004" s="185"/>
      <c r="N1004" s="185">
        <f t="shared" si="179"/>
        <v>363.12251400000002</v>
      </c>
    </row>
    <row r="1005" spans="1:14" collapsed="1">
      <c r="A1005" s="62" t="s">
        <v>249</v>
      </c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>
        <f t="shared" si="179"/>
        <v>0</v>
      </c>
    </row>
    <row r="1006" spans="1:14">
      <c r="A1006" s="64" t="s">
        <v>71</v>
      </c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>
        <f t="shared" si="179"/>
        <v>0</v>
      </c>
    </row>
    <row r="1007" spans="1:14">
      <c r="A1007" s="47" t="s">
        <v>249</v>
      </c>
      <c r="B1007" s="50"/>
      <c r="C1007" s="50"/>
      <c r="D1007" s="50"/>
      <c r="E1007" s="50"/>
      <c r="F1007" s="50"/>
      <c r="G1007" s="50"/>
      <c r="H1007" s="50"/>
      <c r="I1007" s="50"/>
      <c r="J1007" s="50">
        <v>471.58499999999998</v>
      </c>
      <c r="K1007" s="50"/>
      <c r="L1007" s="50"/>
      <c r="M1007" s="621">
        <v>466.77200000000005</v>
      </c>
      <c r="N1007" s="621">
        <f t="shared" si="179"/>
        <v>938.35699999999997</v>
      </c>
    </row>
    <row r="1008" spans="1:14">
      <c r="A1008" s="51" t="s">
        <v>83</v>
      </c>
      <c r="B1008" s="54"/>
      <c r="C1008" s="54"/>
      <c r="D1008" s="54"/>
      <c r="E1008" s="54"/>
      <c r="F1008" s="54"/>
      <c r="G1008" s="54"/>
      <c r="H1008" s="54"/>
      <c r="I1008" s="54"/>
      <c r="J1008" s="54">
        <v>0</v>
      </c>
      <c r="K1008" s="54"/>
      <c r="L1008" s="54"/>
      <c r="M1008" s="624"/>
      <c r="N1008" s="624">
        <f t="shared" si="179"/>
        <v>0</v>
      </c>
    </row>
    <row r="1009" spans="1:28">
      <c r="A1009" s="55" t="s">
        <v>357</v>
      </c>
      <c r="B1009" s="57"/>
      <c r="C1009" s="57"/>
      <c r="D1009" s="57"/>
      <c r="E1009" s="57"/>
      <c r="F1009" s="57"/>
      <c r="G1009" s="57"/>
      <c r="H1009" s="57"/>
      <c r="I1009" s="57"/>
      <c r="J1009" s="57">
        <v>13.818</v>
      </c>
      <c r="K1009" s="57"/>
      <c r="L1009" s="57"/>
      <c r="M1009" s="622">
        <v>18.719079999999998</v>
      </c>
      <c r="N1009" s="622">
        <f t="shared" si="179"/>
        <v>32.537079999999996</v>
      </c>
      <c r="P1009" s="640" t="e">
        <f>B1009/B$1007</f>
        <v>#DIV/0!</v>
      </c>
      <c r="Q1009" s="640" t="e">
        <f t="shared" ref="Q1009:AB1013" si="180">C1009/C$1007</f>
        <v>#DIV/0!</v>
      </c>
      <c r="R1009" s="640" t="e">
        <f t="shared" si="180"/>
        <v>#DIV/0!</v>
      </c>
      <c r="S1009" s="640" t="e">
        <f t="shared" si="180"/>
        <v>#DIV/0!</v>
      </c>
      <c r="T1009" s="640" t="e">
        <f t="shared" si="180"/>
        <v>#DIV/0!</v>
      </c>
      <c r="U1009" s="640" t="e">
        <f t="shared" si="180"/>
        <v>#DIV/0!</v>
      </c>
      <c r="V1009" s="640" t="e">
        <f t="shared" si="180"/>
        <v>#DIV/0!</v>
      </c>
      <c r="W1009" s="640" t="e">
        <f t="shared" si="180"/>
        <v>#DIV/0!</v>
      </c>
      <c r="X1009" s="640">
        <f t="shared" si="180"/>
        <v>2.9301186424504598E-2</v>
      </c>
      <c r="Y1009" s="640" t="e">
        <f t="shared" si="180"/>
        <v>#DIV/0!</v>
      </c>
      <c r="Z1009" s="640" t="e">
        <f t="shared" si="180"/>
        <v>#DIV/0!</v>
      </c>
      <c r="AA1009" s="640">
        <f t="shared" si="180"/>
        <v>4.0103262406485388E-2</v>
      </c>
      <c r="AB1009" s="640">
        <f t="shared" si="180"/>
        <v>3.4674521530718053E-2</v>
      </c>
    </row>
    <row r="1010" spans="1:28">
      <c r="A1010" s="55" t="s">
        <v>227</v>
      </c>
      <c r="B1010" s="57"/>
      <c r="C1010" s="57"/>
      <c r="D1010" s="57"/>
      <c r="E1010" s="57"/>
      <c r="F1010" s="57"/>
      <c r="G1010" s="57"/>
      <c r="H1010" s="57"/>
      <c r="I1010" s="57"/>
      <c r="J1010" s="57">
        <v>0</v>
      </c>
      <c r="K1010" s="57"/>
      <c r="L1010" s="57"/>
      <c r="M1010" s="622"/>
      <c r="N1010" s="622">
        <f t="shared" si="179"/>
        <v>0</v>
      </c>
      <c r="P1010" s="640" t="e">
        <f t="shared" ref="P1010:P1013" si="181">B1010/B$1007</f>
        <v>#DIV/0!</v>
      </c>
      <c r="Q1010" s="640" t="e">
        <f t="shared" si="180"/>
        <v>#DIV/0!</v>
      </c>
      <c r="R1010" s="640" t="e">
        <f t="shared" si="180"/>
        <v>#DIV/0!</v>
      </c>
      <c r="S1010" s="640" t="e">
        <f t="shared" si="180"/>
        <v>#DIV/0!</v>
      </c>
      <c r="T1010" s="640" t="e">
        <f t="shared" si="180"/>
        <v>#DIV/0!</v>
      </c>
      <c r="U1010" s="640" t="e">
        <f t="shared" si="180"/>
        <v>#DIV/0!</v>
      </c>
      <c r="V1010" s="640" t="e">
        <f t="shared" si="180"/>
        <v>#DIV/0!</v>
      </c>
      <c r="W1010" s="640" t="e">
        <f t="shared" si="180"/>
        <v>#DIV/0!</v>
      </c>
      <c r="X1010" s="640">
        <f t="shared" si="180"/>
        <v>0</v>
      </c>
      <c r="Y1010" s="640" t="e">
        <f t="shared" si="180"/>
        <v>#DIV/0!</v>
      </c>
      <c r="Z1010" s="640" t="e">
        <f t="shared" si="180"/>
        <v>#DIV/0!</v>
      </c>
      <c r="AA1010" s="640">
        <f t="shared" si="180"/>
        <v>0</v>
      </c>
      <c r="AB1010" s="640">
        <f t="shared" si="180"/>
        <v>0</v>
      </c>
    </row>
    <row r="1011" spans="1:28">
      <c r="A1011" s="55" t="s">
        <v>100</v>
      </c>
      <c r="B1011" s="57"/>
      <c r="C1011" s="57"/>
      <c r="D1011" s="57"/>
      <c r="E1011" s="57"/>
      <c r="F1011" s="57"/>
      <c r="G1011" s="57"/>
      <c r="H1011" s="57"/>
      <c r="I1011" s="57"/>
      <c r="J1011" s="57">
        <v>211.95600000000002</v>
      </c>
      <c r="K1011" s="57"/>
      <c r="L1011" s="57"/>
      <c r="M1011" s="622">
        <v>208.00799999999998</v>
      </c>
      <c r="N1011" s="622">
        <f t="shared" si="179"/>
        <v>419.964</v>
      </c>
      <c r="P1011" s="640" t="e">
        <f t="shared" si="181"/>
        <v>#DIV/0!</v>
      </c>
      <c r="Q1011" s="640" t="e">
        <f t="shared" si="180"/>
        <v>#DIV/0!</v>
      </c>
      <c r="R1011" s="640" t="e">
        <f t="shared" si="180"/>
        <v>#DIV/0!</v>
      </c>
      <c r="S1011" s="640" t="e">
        <f t="shared" si="180"/>
        <v>#DIV/0!</v>
      </c>
      <c r="T1011" s="640" t="e">
        <f t="shared" si="180"/>
        <v>#DIV/0!</v>
      </c>
      <c r="U1011" s="640" t="e">
        <f t="shared" si="180"/>
        <v>#DIV/0!</v>
      </c>
      <c r="V1011" s="640" t="e">
        <f t="shared" si="180"/>
        <v>#DIV/0!</v>
      </c>
      <c r="W1011" s="640" t="e">
        <f t="shared" si="180"/>
        <v>#DIV/0!</v>
      </c>
      <c r="X1011" s="640">
        <f t="shared" si="180"/>
        <v>0.44945449918890557</v>
      </c>
      <c r="Y1011" s="640" t="e">
        <f t="shared" si="180"/>
        <v>#DIV/0!</v>
      </c>
      <c r="Z1011" s="640" t="e">
        <f t="shared" si="180"/>
        <v>#DIV/0!</v>
      </c>
      <c r="AA1011" s="640">
        <f t="shared" si="180"/>
        <v>0.44563084332393538</v>
      </c>
      <c r="AB1011" s="640">
        <f t="shared" si="180"/>
        <v>0.44755247736202747</v>
      </c>
    </row>
    <row r="1012" spans="1:28">
      <c r="A1012" s="55" t="s">
        <v>250</v>
      </c>
      <c r="B1012" s="57"/>
      <c r="C1012" s="57"/>
      <c r="D1012" s="57"/>
      <c r="E1012" s="57"/>
      <c r="F1012" s="57"/>
      <c r="G1012" s="57"/>
      <c r="H1012" s="57"/>
      <c r="I1012" s="57"/>
      <c r="J1012" s="57">
        <v>0</v>
      </c>
      <c r="K1012" s="57"/>
      <c r="L1012" s="57"/>
      <c r="M1012" s="622"/>
      <c r="N1012" s="622">
        <f t="shared" si="179"/>
        <v>0</v>
      </c>
      <c r="P1012" s="640" t="e">
        <f t="shared" si="181"/>
        <v>#DIV/0!</v>
      </c>
      <c r="Q1012" s="640" t="e">
        <f t="shared" si="180"/>
        <v>#DIV/0!</v>
      </c>
      <c r="R1012" s="640" t="e">
        <f t="shared" si="180"/>
        <v>#DIV/0!</v>
      </c>
      <c r="S1012" s="640" t="e">
        <f t="shared" si="180"/>
        <v>#DIV/0!</v>
      </c>
      <c r="T1012" s="640" t="e">
        <f t="shared" si="180"/>
        <v>#DIV/0!</v>
      </c>
      <c r="U1012" s="640" t="e">
        <f t="shared" si="180"/>
        <v>#DIV/0!</v>
      </c>
      <c r="V1012" s="640" t="e">
        <f t="shared" si="180"/>
        <v>#DIV/0!</v>
      </c>
      <c r="W1012" s="640" t="e">
        <f t="shared" si="180"/>
        <v>#DIV/0!</v>
      </c>
      <c r="X1012" s="640">
        <f t="shared" si="180"/>
        <v>0</v>
      </c>
      <c r="Y1012" s="640" t="e">
        <f t="shared" si="180"/>
        <v>#DIV/0!</v>
      </c>
      <c r="Z1012" s="640" t="e">
        <f t="shared" si="180"/>
        <v>#DIV/0!</v>
      </c>
      <c r="AA1012" s="640">
        <f t="shared" si="180"/>
        <v>0</v>
      </c>
      <c r="AB1012" s="640">
        <f t="shared" si="180"/>
        <v>0</v>
      </c>
    </row>
    <row r="1013" spans="1:28">
      <c r="A1013" s="55" t="s">
        <v>179</v>
      </c>
      <c r="B1013" s="57"/>
      <c r="C1013" s="57"/>
      <c r="D1013" s="57"/>
      <c r="E1013" s="57"/>
      <c r="F1013" s="57"/>
      <c r="G1013" s="57"/>
      <c r="H1013" s="57"/>
      <c r="I1013" s="57"/>
      <c r="J1013" s="57">
        <v>245.81099999999998</v>
      </c>
      <c r="K1013" s="57"/>
      <c r="L1013" s="57"/>
      <c r="M1013" s="622">
        <v>240.04491999999999</v>
      </c>
      <c r="N1013" s="622">
        <f t="shared" si="179"/>
        <v>485.85591999999997</v>
      </c>
      <c r="P1013" s="640" t="e">
        <f t="shared" si="181"/>
        <v>#DIV/0!</v>
      </c>
      <c r="Q1013" s="640" t="e">
        <f t="shared" si="180"/>
        <v>#DIV/0!</v>
      </c>
      <c r="R1013" s="640" t="e">
        <f t="shared" si="180"/>
        <v>#DIV/0!</v>
      </c>
      <c r="S1013" s="640" t="e">
        <f t="shared" si="180"/>
        <v>#DIV/0!</v>
      </c>
      <c r="T1013" s="640" t="e">
        <f t="shared" si="180"/>
        <v>#DIV/0!</v>
      </c>
      <c r="U1013" s="640" t="e">
        <f t="shared" si="180"/>
        <v>#DIV/0!</v>
      </c>
      <c r="V1013" s="640" t="e">
        <f t="shared" si="180"/>
        <v>#DIV/0!</v>
      </c>
      <c r="W1013" s="640" t="e">
        <f t="shared" si="180"/>
        <v>#DIV/0!</v>
      </c>
      <c r="X1013" s="640">
        <f t="shared" si="180"/>
        <v>0.52124431438658991</v>
      </c>
      <c r="Y1013" s="640" t="e">
        <f t="shared" si="180"/>
        <v>#DIV/0!</v>
      </c>
      <c r="Z1013" s="640" t="e">
        <f t="shared" si="180"/>
        <v>#DIV/0!</v>
      </c>
      <c r="AA1013" s="640">
        <f t="shared" si="180"/>
        <v>0.51426589426957903</v>
      </c>
      <c r="AB1013" s="640">
        <f t="shared" si="180"/>
        <v>0.51777300110725444</v>
      </c>
    </row>
    <row r="1014" spans="1:28">
      <c r="A1014" s="58" t="s">
        <v>69</v>
      </c>
      <c r="B1014" s="61"/>
      <c r="C1014" s="61"/>
      <c r="D1014" s="61"/>
      <c r="E1014" s="61"/>
      <c r="F1014" s="61"/>
      <c r="G1014" s="61"/>
      <c r="H1014" s="61"/>
      <c r="I1014" s="61"/>
      <c r="J1014" s="61">
        <v>471.58500000000004</v>
      </c>
      <c r="K1014" s="61"/>
      <c r="L1014" s="61"/>
      <c r="M1014" s="623">
        <v>466.77200000000005</v>
      </c>
      <c r="N1014" s="623">
        <f t="shared" si="179"/>
        <v>938.35700000000008</v>
      </c>
    </row>
    <row r="1015" spans="1:28" hidden="1" outlineLevel="1">
      <c r="A1015" s="62" t="s">
        <v>251</v>
      </c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>
        <f t="shared" si="179"/>
        <v>0</v>
      </c>
    </row>
    <row r="1016" spans="1:28" hidden="1" outlineLevel="1">
      <c r="A1016" s="64" t="s">
        <v>71</v>
      </c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>
        <f t="shared" si="179"/>
        <v>0</v>
      </c>
    </row>
    <row r="1017" spans="1:28" hidden="1" outlineLevel="1">
      <c r="A1017" s="47" t="s">
        <v>242</v>
      </c>
      <c r="B1017" s="50"/>
      <c r="C1017" s="81">
        <v>16.02</v>
      </c>
      <c r="D1017" s="81">
        <v>19.952999999999999</v>
      </c>
      <c r="E1017" s="176">
        <v>16.795000000000002</v>
      </c>
      <c r="F1017" s="175"/>
      <c r="G1017" s="176">
        <v>35.43</v>
      </c>
      <c r="H1017" s="176"/>
      <c r="I1017" s="494">
        <v>31.26</v>
      </c>
      <c r="J1017" s="494">
        <v>26.59</v>
      </c>
      <c r="K1017" s="494"/>
      <c r="L1017" s="494"/>
      <c r="M1017" s="494"/>
      <c r="N1017" s="494">
        <f t="shared" si="179"/>
        <v>146.048</v>
      </c>
    </row>
    <row r="1018" spans="1:28" hidden="1" outlineLevel="1">
      <c r="A1018" s="51" t="s">
        <v>83</v>
      </c>
      <c r="B1018" s="54"/>
      <c r="C1018" s="90"/>
      <c r="D1018" s="90"/>
      <c r="E1018" s="90"/>
      <c r="F1018" s="90"/>
      <c r="G1018" s="90"/>
      <c r="H1018" s="90"/>
      <c r="I1018" s="90"/>
      <c r="J1018" s="90"/>
      <c r="K1018" s="90"/>
      <c r="L1018" s="90"/>
      <c r="M1018" s="90"/>
      <c r="N1018" s="90">
        <f t="shared" si="179"/>
        <v>0</v>
      </c>
    </row>
    <row r="1019" spans="1:28" hidden="1" outlineLevel="1">
      <c r="A1019" s="55" t="s">
        <v>384</v>
      </c>
      <c r="B1019" s="57"/>
      <c r="C1019" s="85"/>
      <c r="D1019" s="85"/>
      <c r="E1019" s="85"/>
      <c r="F1019" s="85"/>
      <c r="G1019" s="85"/>
      <c r="H1019" s="85"/>
      <c r="I1019" s="85"/>
      <c r="J1019" s="85"/>
      <c r="K1019" s="85"/>
      <c r="L1019" s="85"/>
      <c r="M1019" s="85"/>
      <c r="N1019" s="85">
        <f t="shared" si="179"/>
        <v>0</v>
      </c>
    </row>
    <row r="1020" spans="1:28" hidden="1" outlineLevel="1">
      <c r="A1020" s="55" t="s">
        <v>244</v>
      </c>
      <c r="B1020" s="57"/>
      <c r="C1020" s="85">
        <v>15.987959999999999</v>
      </c>
      <c r="D1020" s="85"/>
      <c r="E1020" s="85"/>
      <c r="F1020" s="85"/>
      <c r="G1020" s="85"/>
      <c r="H1020" s="85"/>
      <c r="I1020" s="85"/>
      <c r="J1020" s="85"/>
      <c r="K1020" s="85"/>
      <c r="L1020" s="85"/>
      <c r="M1020" s="85"/>
      <c r="N1020" s="85">
        <f t="shared" si="179"/>
        <v>15.987959999999999</v>
      </c>
    </row>
    <row r="1021" spans="1:28" hidden="1" outlineLevel="1">
      <c r="A1021" s="55" t="s">
        <v>252</v>
      </c>
      <c r="B1021" s="57"/>
      <c r="C1021" s="85"/>
      <c r="D1021" s="85"/>
      <c r="E1021" s="85"/>
      <c r="F1021" s="85"/>
      <c r="G1021" s="85"/>
      <c r="H1021" s="85"/>
      <c r="I1021" s="85"/>
      <c r="J1021" s="85"/>
      <c r="K1021" s="85"/>
      <c r="L1021" s="85"/>
      <c r="M1021" s="85"/>
      <c r="N1021" s="85">
        <f t="shared" si="179"/>
        <v>0</v>
      </c>
    </row>
    <row r="1022" spans="1:28" hidden="1" outlineLevel="1">
      <c r="A1022" s="55" t="s">
        <v>237</v>
      </c>
      <c r="B1022" s="57"/>
      <c r="C1022" s="85"/>
      <c r="D1022" s="85"/>
      <c r="E1022" s="85"/>
      <c r="F1022" s="85"/>
      <c r="G1022" s="181">
        <v>22.43</v>
      </c>
      <c r="H1022" s="181"/>
      <c r="I1022" s="495">
        <v>22.37</v>
      </c>
      <c r="J1022" s="495">
        <v>26.59</v>
      </c>
      <c r="K1022" s="495"/>
      <c r="L1022" s="495"/>
      <c r="M1022" s="495"/>
      <c r="N1022" s="495">
        <f t="shared" si="179"/>
        <v>71.39</v>
      </c>
    </row>
    <row r="1023" spans="1:28" hidden="1" outlineLevel="1">
      <c r="A1023" s="55" t="s">
        <v>253</v>
      </c>
      <c r="B1023" s="57"/>
      <c r="C1023" s="85"/>
      <c r="D1023" s="85">
        <v>19.952999999999999</v>
      </c>
      <c r="E1023" s="85">
        <v>16.795000000000002</v>
      </c>
      <c r="F1023" s="85"/>
      <c r="G1023" s="181">
        <v>13.9</v>
      </c>
      <c r="H1023" s="181"/>
      <c r="I1023" s="495">
        <v>8.8889999999999993</v>
      </c>
      <c r="J1023" s="495"/>
      <c r="K1023" s="495"/>
      <c r="L1023" s="495"/>
      <c r="M1023" s="495"/>
      <c r="N1023" s="495">
        <f t="shared" si="179"/>
        <v>59.537000000000006</v>
      </c>
    </row>
    <row r="1024" spans="1:28" hidden="1" outlineLevel="1">
      <c r="A1024" s="55" t="s">
        <v>80</v>
      </c>
      <c r="B1024" s="57"/>
      <c r="C1024" s="85"/>
      <c r="D1024" s="85"/>
      <c r="E1024" s="85"/>
      <c r="F1024" s="85"/>
      <c r="G1024" s="85"/>
      <c r="H1024" s="85"/>
      <c r="I1024" s="85"/>
      <c r="J1024" s="85"/>
      <c r="K1024" s="85"/>
      <c r="L1024" s="85"/>
      <c r="M1024" s="85"/>
      <c r="N1024" s="85">
        <f t="shared" si="179"/>
        <v>0</v>
      </c>
    </row>
    <row r="1025" spans="1:28" hidden="1" outlineLevel="1">
      <c r="A1025" s="58" t="s">
        <v>69</v>
      </c>
      <c r="B1025" s="61"/>
      <c r="C1025" s="88">
        <v>15.987959999999999</v>
      </c>
      <c r="D1025" s="88">
        <v>19.952999999999999</v>
      </c>
      <c r="E1025" s="88">
        <v>16.795000000000002</v>
      </c>
      <c r="F1025" s="88"/>
      <c r="G1025" s="185">
        <v>36.33</v>
      </c>
      <c r="H1025" s="185"/>
      <c r="I1025" s="496">
        <v>31.259</v>
      </c>
      <c r="J1025" s="496">
        <v>26.59</v>
      </c>
      <c r="K1025" s="496"/>
      <c r="L1025" s="496"/>
      <c r="M1025" s="496"/>
      <c r="N1025" s="496">
        <f t="shared" si="179"/>
        <v>146.91495999999998</v>
      </c>
    </row>
    <row r="1026" spans="1:28" collapsed="1">
      <c r="A1026" s="62" t="s">
        <v>97</v>
      </c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>
        <f t="shared" si="179"/>
        <v>0</v>
      </c>
    </row>
    <row r="1027" spans="1:28">
      <c r="A1027" s="64" t="s">
        <v>71</v>
      </c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>
        <f t="shared" si="179"/>
        <v>0</v>
      </c>
    </row>
    <row r="1028" spans="1:28">
      <c r="A1028" s="167" t="s">
        <v>469</v>
      </c>
      <c r="B1028" s="50"/>
      <c r="C1028" s="81">
        <f>C1038</f>
        <v>893.34173600000008</v>
      </c>
      <c r="D1028" s="81">
        <f t="shared" ref="D1028:M1028" si="182">D1038</f>
        <v>677.03576599999997</v>
      </c>
      <c r="E1028" s="81">
        <f t="shared" si="182"/>
        <v>16.795000000000002</v>
      </c>
      <c r="F1028" s="81">
        <f t="shared" si="182"/>
        <v>0</v>
      </c>
      <c r="G1028" s="81">
        <f t="shared" si="182"/>
        <v>542.96799999999996</v>
      </c>
      <c r="H1028" s="81">
        <f t="shared" si="182"/>
        <v>208.04099999999994</v>
      </c>
      <c r="I1028" s="81">
        <f t="shared" si="182"/>
        <v>613.14099999999996</v>
      </c>
      <c r="J1028" s="81">
        <f t="shared" si="182"/>
        <v>410.88</v>
      </c>
      <c r="K1028" s="81">
        <f t="shared" si="182"/>
        <v>702.827</v>
      </c>
      <c r="L1028" s="81">
        <f t="shared" si="182"/>
        <v>307.03500000000003</v>
      </c>
      <c r="M1028" s="81">
        <f t="shared" si="182"/>
        <v>0</v>
      </c>
      <c r="N1028" s="621">
        <f t="shared" ref="N1028:N1055" si="183">SUM(B1028:M1028)</f>
        <v>4372.0645020000002</v>
      </c>
    </row>
    <row r="1029" spans="1:28">
      <c r="A1029" s="51" t="s">
        <v>83</v>
      </c>
      <c r="B1029" s="54"/>
      <c r="C1029" s="90"/>
      <c r="D1029" s="179"/>
      <c r="E1029" s="179"/>
      <c r="F1029" s="179"/>
      <c r="G1029" s="179"/>
      <c r="H1029" s="499"/>
      <c r="I1029" s="499"/>
      <c r="J1029" s="499"/>
      <c r="K1029" s="499"/>
      <c r="L1029" s="499"/>
      <c r="M1029" s="499"/>
      <c r="N1029" s="499">
        <f t="shared" si="183"/>
        <v>0</v>
      </c>
    </row>
    <row r="1030" spans="1:28">
      <c r="A1030" s="55" t="s">
        <v>254</v>
      </c>
      <c r="B1030" s="57"/>
      <c r="C1030" s="85">
        <f>C1020</f>
        <v>15.987959999999999</v>
      </c>
      <c r="D1030" s="181">
        <v>82.518000000000001</v>
      </c>
      <c r="E1030" s="181"/>
      <c r="F1030" s="181"/>
      <c r="G1030" s="181"/>
      <c r="H1030" s="468">
        <v>65.491</v>
      </c>
      <c r="I1030" s="468">
        <v>138.38999999999999</v>
      </c>
      <c r="J1030" s="468">
        <v>0</v>
      </c>
      <c r="K1030" s="468"/>
      <c r="L1030" s="468"/>
      <c r="M1030" s="468"/>
      <c r="N1030" s="468">
        <f t="shared" si="183"/>
        <v>302.38695999999999</v>
      </c>
      <c r="P1030" s="640" t="e">
        <f>B1030/B$1028</f>
        <v>#DIV/0!</v>
      </c>
      <c r="Q1030" s="640">
        <f t="shared" ref="Q1030:AB1037" si="184">C1030/C$1028</f>
        <v>1.7896801812470112E-2</v>
      </c>
      <c r="R1030" s="640">
        <f t="shared" si="184"/>
        <v>0.12188130102420616</v>
      </c>
      <c r="S1030" s="640">
        <f t="shared" si="184"/>
        <v>0</v>
      </c>
      <c r="T1030" s="640" t="e">
        <f t="shared" si="184"/>
        <v>#DIV/0!</v>
      </c>
      <c r="U1030" s="640">
        <f t="shared" si="184"/>
        <v>0</v>
      </c>
      <c r="V1030" s="640">
        <f t="shared" si="184"/>
        <v>0.31479852529068797</v>
      </c>
      <c r="W1030" s="640">
        <f t="shared" si="184"/>
        <v>0.22570664822610134</v>
      </c>
      <c r="X1030" s="640">
        <f t="shared" si="184"/>
        <v>0</v>
      </c>
      <c r="Y1030" s="640">
        <f t="shared" si="184"/>
        <v>0</v>
      </c>
      <c r="Z1030" s="640">
        <f t="shared" si="184"/>
        <v>0</v>
      </c>
      <c r="AA1030" s="640" t="e">
        <f t="shared" si="184"/>
        <v>#DIV/0!</v>
      </c>
      <c r="AB1030" s="640">
        <f t="shared" si="184"/>
        <v>6.916342607975548E-2</v>
      </c>
    </row>
    <row r="1031" spans="1:28">
      <c r="A1031" s="55" t="s">
        <v>237</v>
      </c>
      <c r="B1031" s="57">
        <f>B1022</f>
        <v>0</v>
      </c>
      <c r="C1031" s="57">
        <f t="shared" ref="C1031:M1031" si="185">C1022</f>
        <v>0</v>
      </c>
      <c r="D1031" s="57">
        <f t="shared" si="185"/>
        <v>0</v>
      </c>
      <c r="E1031" s="57">
        <f t="shared" si="185"/>
        <v>0</v>
      </c>
      <c r="F1031" s="57">
        <f t="shared" si="185"/>
        <v>0</v>
      </c>
      <c r="G1031" s="57">
        <f t="shared" si="185"/>
        <v>22.43</v>
      </c>
      <c r="H1031" s="57">
        <f t="shared" si="185"/>
        <v>0</v>
      </c>
      <c r="I1031" s="57">
        <f t="shared" si="185"/>
        <v>22.37</v>
      </c>
      <c r="J1031" s="57">
        <f t="shared" si="185"/>
        <v>26.59</v>
      </c>
      <c r="K1031" s="57">
        <f t="shared" si="185"/>
        <v>0</v>
      </c>
      <c r="L1031" s="57">
        <f t="shared" si="185"/>
        <v>0</v>
      </c>
      <c r="M1031" s="57">
        <f t="shared" si="185"/>
        <v>0</v>
      </c>
      <c r="N1031" s="468">
        <f t="shared" si="183"/>
        <v>71.39</v>
      </c>
      <c r="P1031" s="640" t="e">
        <f t="shared" ref="P1031:P1037" si="186">B1031/B$1028</f>
        <v>#DIV/0!</v>
      </c>
      <c r="Q1031" s="640">
        <f t="shared" si="184"/>
        <v>0</v>
      </c>
      <c r="R1031" s="640">
        <f t="shared" si="184"/>
        <v>0</v>
      </c>
      <c r="S1031" s="640">
        <f t="shared" si="184"/>
        <v>0</v>
      </c>
      <c r="T1031" s="640" t="e">
        <f t="shared" si="184"/>
        <v>#DIV/0!</v>
      </c>
      <c r="U1031" s="640">
        <f t="shared" si="184"/>
        <v>4.1309985118828371E-2</v>
      </c>
      <c r="V1031" s="640">
        <f t="shared" si="184"/>
        <v>0</v>
      </c>
      <c r="W1031" s="640">
        <f t="shared" si="184"/>
        <v>3.6484267077230202E-2</v>
      </c>
      <c r="X1031" s="640">
        <f t="shared" si="184"/>
        <v>6.4714758566978198E-2</v>
      </c>
      <c r="Y1031" s="640">
        <f t="shared" si="184"/>
        <v>0</v>
      </c>
      <c r="Z1031" s="640">
        <f t="shared" si="184"/>
        <v>0</v>
      </c>
      <c r="AA1031" s="640" t="e">
        <f t="shared" si="184"/>
        <v>#DIV/0!</v>
      </c>
      <c r="AB1031" s="640">
        <f t="shared" si="184"/>
        <v>1.6328670349520839E-2</v>
      </c>
    </row>
    <row r="1032" spans="1:28">
      <c r="A1032" s="55" t="s">
        <v>253</v>
      </c>
      <c r="B1032" s="57">
        <f>B1023</f>
        <v>0</v>
      </c>
      <c r="C1032" s="57">
        <f t="shared" ref="C1032:M1032" si="187">C1023</f>
        <v>0</v>
      </c>
      <c r="D1032" s="57">
        <f t="shared" si="187"/>
        <v>19.952999999999999</v>
      </c>
      <c r="E1032" s="57">
        <f t="shared" si="187"/>
        <v>16.795000000000002</v>
      </c>
      <c r="F1032" s="57">
        <f t="shared" si="187"/>
        <v>0</v>
      </c>
      <c r="G1032" s="57">
        <f t="shared" si="187"/>
        <v>13.9</v>
      </c>
      <c r="H1032" s="57">
        <f t="shared" si="187"/>
        <v>0</v>
      </c>
      <c r="I1032" s="57">
        <f t="shared" si="187"/>
        <v>8.8889999999999993</v>
      </c>
      <c r="J1032" s="57">
        <f t="shared" si="187"/>
        <v>0</v>
      </c>
      <c r="K1032" s="57">
        <f t="shared" si="187"/>
        <v>0</v>
      </c>
      <c r="L1032" s="57">
        <f t="shared" si="187"/>
        <v>0</v>
      </c>
      <c r="M1032" s="57">
        <f t="shared" si="187"/>
        <v>0</v>
      </c>
      <c r="N1032" s="468">
        <f t="shared" si="183"/>
        <v>59.537000000000006</v>
      </c>
      <c r="P1032" s="640" t="e">
        <f t="shared" si="186"/>
        <v>#DIV/0!</v>
      </c>
      <c r="Q1032" s="640">
        <f t="shared" si="184"/>
        <v>0</v>
      </c>
      <c r="R1032" s="640">
        <f t="shared" si="184"/>
        <v>2.9471116596815065E-2</v>
      </c>
      <c r="S1032" s="640">
        <f t="shared" si="184"/>
        <v>1</v>
      </c>
      <c r="T1032" s="640" t="e">
        <f t="shared" si="184"/>
        <v>#DIV/0!</v>
      </c>
      <c r="U1032" s="640">
        <f t="shared" si="184"/>
        <v>2.5600035361199924E-2</v>
      </c>
      <c r="V1032" s="640">
        <f t="shared" si="184"/>
        <v>0</v>
      </c>
      <c r="W1032" s="640">
        <f t="shared" si="184"/>
        <v>1.4497481003553832E-2</v>
      </c>
      <c r="X1032" s="640">
        <f t="shared" si="184"/>
        <v>0</v>
      </c>
      <c r="Y1032" s="640">
        <f t="shared" si="184"/>
        <v>0</v>
      </c>
      <c r="Z1032" s="640">
        <f t="shared" si="184"/>
        <v>0</v>
      </c>
      <c r="AA1032" s="640" t="e">
        <f t="shared" si="184"/>
        <v>#DIV/0!</v>
      </c>
      <c r="AB1032" s="640">
        <f t="shared" si="184"/>
        <v>1.361759415323466E-2</v>
      </c>
    </row>
    <row r="1033" spans="1:28">
      <c r="A1033" s="55" t="s">
        <v>385</v>
      </c>
      <c r="B1033" s="57"/>
      <c r="C1033" s="85">
        <v>246.43299999999999</v>
      </c>
      <c r="D1033" s="181">
        <v>112.91</v>
      </c>
      <c r="E1033" s="181"/>
      <c r="F1033" s="181"/>
      <c r="G1033" s="181">
        <v>147.369</v>
      </c>
      <c r="H1033" s="181"/>
      <c r="I1033" s="468">
        <v>58.402000000000001</v>
      </c>
      <c r="J1033" s="468">
        <v>113.05200000000001</v>
      </c>
      <c r="K1033" s="181">
        <v>227.31700000000001</v>
      </c>
      <c r="L1033" s="622">
        <v>123.31400000000001</v>
      </c>
      <c r="M1033" s="622"/>
      <c r="N1033" s="622">
        <f t="shared" si="183"/>
        <v>1028.797</v>
      </c>
      <c r="P1033" s="640" t="e">
        <f t="shared" si="186"/>
        <v>#DIV/0!</v>
      </c>
      <c r="Q1033" s="640">
        <f t="shared" si="184"/>
        <v>0.27585524113473187</v>
      </c>
      <c r="R1033" s="640">
        <f t="shared" si="184"/>
        <v>0.16677110083428001</v>
      </c>
      <c r="S1033" s="640">
        <f t="shared" si="184"/>
        <v>0</v>
      </c>
      <c r="T1033" s="640" t="e">
        <f t="shared" si="184"/>
        <v>#DIV/0!</v>
      </c>
      <c r="U1033" s="640">
        <f t="shared" si="184"/>
        <v>0.2714137849744368</v>
      </c>
      <c r="V1033" s="640">
        <f t="shared" si="184"/>
        <v>0</v>
      </c>
      <c r="W1033" s="640">
        <f t="shared" si="184"/>
        <v>9.5250521495055793E-2</v>
      </c>
      <c r="X1033" s="640">
        <f t="shared" si="184"/>
        <v>0.27514602803738319</v>
      </c>
      <c r="Y1033" s="640">
        <f t="shared" si="184"/>
        <v>0.3234323667132879</v>
      </c>
      <c r="Z1033" s="640">
        <f t="shared" si="184"/>
        <v>0.40162847883791747</v>
      </c>
      <c r="AA1033" s="640" t="e">
        <f t="shared" si="184"/>
        <v>#DIV/0!</v>
      </c>
      <c r="AB1033" s="640">
        <f t="shared" si="184"/>
        <v>0.23531148717713954</v>
      </c>
    </row>
    <row r="1034" spans="1:28">
      <c r="A1034" s="55" t="s">
        <v>787</v>
      </c>
      <c r="B1034" s="57"/>
      <c r="C1034" s="85"/>
      <c r="D1034" s="181"/>
      <c r="E1034" s="181"/>
      <c r="F1034" s="181"/>
      <c r="G1034" s="181">
        <v>7.1459999999999999</v>
      </c>
      <c r="H1034" s="181"/>
      <c r="I1034" s="468">
        <v>10.16</v>
      </c>
      <c r="J1034" s="468">
        <v>0</v>
      </c>
      <c r="K1034" s="468"/>
      <c r="L1034" s="468"/>
      <c r="M1034" s="468"/>
      <c r="N1034" s="468">
        <f t="shared" si="183"/>
        <v>17.306000000000001</v>
      </c>
      <c r="P1034" s="640" t="e">
        <f t="shared" si="186"/>
        <v>#DIV/0!</v>
      </c>
      <c r="Q1034" s="640">
        <f t="shared" si="184"/>
        <v>0</v>
      </c>
      <c r="R1034" s="640">
        <f t="shared" si="184"/>
        <v>0</v>
      </c>
      <c r="S1034" s="640">
        <f t="shared" si="184"/>
        <v>0</v>
      </c>
      <c r="T1034" s="640" t="e">
        <f t="shared" si="184"/>
        <v>#DIV/0!</v>
      </c>
      <c r="U1034" s="640">
        <f t="shared" si="184"/>
        <v>1.3160996596484509E-2</v>
      </c>
      <c r="V1034" s="640">
        <f t="shared" si="184"/>
        <v>0</v>
      </c>
      <c r="W1034" s="640">
        <f t="shared" si="184"/>
        <v>1.6570413656891318E-2</v>
      </c>
      <c r="X1034" s="640">
        <f t="shared" si="184"/>
        <v>0</v>
      </c>
      <c r="Y1034" s="640">
        <f t="shared" si="184"/>
        <v>0</v>
      </c>
      <c r="Z1034" s="640">
        <f t="shared" si="184"/>
        <v>0</v>
      </c>
      <c r="AA1034" s="640" t="e">
        <f t="shared" si="184"/>
        <v>#DIV/0!</v>
      </c>
      <c r="AB1034" s="640">
        <f t="shared" si="184"/>
        <v>3.9583130560135547E-3</v>
      </c>
    </row>
    <row r="1035" spans="1:28">
      <c r="A1035" s="55" t="s">
        <v>259</v>
      </c>
      <c r="B1035" s="57"/>
      <c r="C1035" s="85"/>
      <c r="D1035" s="181"/>
      <c r="E1035" s="181"/>
      <c r="F1035" s="181"/>
      <c r="G1035" s="181">
        <v>5.5279999999999996</v>
      </c>
      <c r="H1035" s="181"/>
      <c r="I1035" s="468">
        <v>13.639000000000003</v>
      </c>
      <c r="J1035" s="468">
        <v>0</v>
      </c>
      <c r="K1035" s="468"/>
      <c r="L1035" s="468"/>
      <c r="M1035" s="468"/>
      <c r="N1035" s="468">
        <f t="shared" si="183"/>
        <v>19.167000000000002</v>
      </c>
      <c r="P1035" s="640" t="e">
        <f t="shared" si="186"/>
        <v>#DIV/0!</v>
      </c>
      <c r="Q1035" s="640">
        <f t="shared" si="184"/>
        <v>0</v>
      </c>
      <c r="R1035" s="640">
        <f t="shared" si="184"/>
        <v>0</v>
      </c>
      <c r="S1035" s="640">
        <f t="shared" si="184"/>
        <v>0</v>
      </c>
      <c r="T1035" s="640" t="e">
        <f t="shared" si="184"/>
        <v>#DIV/0!</v>
      </c>
      <c r="U1035" s="640">
        <f t="shared" si="184"/>
        <v>1.0181078811274329E-2</v>
      </c>
      <c r="V1035" s="640">
        <f t="shared" si="184"/>
        <v>0</v>
      </c>
      <c r="W1035" s="640">
        <f t="shared" si="184"/>
        <v>2.2244475577395745E-2</v>
      </c>
      <c r="X1035" s="640">
        <f t="shared" si="184"/>
        <v>0</v>
      </c>
      <c r="Y1035" s="640">
        <f t="shared" si="184"/>
        <v>0</v>
      </c>
      <c r="Z1035" s="640">
        <f t="shared" si="184"/>
        <v>0</v>
      </c>
      <c r="AA1035" s="640" t="e">
        <f t="shared" si="184"/>
        <v>#DIV/0!</v>
      </c>
      <c r="AB1035" s="640">
        <f t="shared" si="184"/>
        <v>4.383970088097296E-3</v>
      </c>
    </row>
    <row r="1036" spans="1:28">
      <c r="A1036" s="55" t="s">
        <v>255</v>
      </c>
      <c r="B1036" s="57"/>
      <c r="C1036" s="85">
        <v>519.26599999999996</v>
      </c>
      <c r="D1036" s="181">
        <v>403.42</v>
      </c>
      <c r="E1036" s="181"/>
      <c r="F1036" s="181"/>
      <c r="G1036" s="181">
        <v>306.84899999999999</v>
      </c>
      <c r="H1036" s="468">
        <v>131.34699999999998</v>
      </c>
      <c r="I1036" s="468">
        <v>306.11099999999999</v>
      </c>
      <c r="J1036" s="468">
        <v>221.637</v>
      </c>
      <c r="K1036" s="181">
        <v>404.48099999999999</v>
      </c>
      <c r="L1036" s="622">
        <v>160.32</v>
      </c>
      <c r="M1036" s="622"/>
      <c r="N1036" s="622">
        <f t="shared" si="183"/>
        <v>2453.431</v>
      </c>
      <c r="P1036" s="640" t="e">
        <f t="shared" si="186"/>
        <v>#DIV/0!</v>
      </c>
      <c r="Q1036" s="640">
        <f t="shared" si="184"/>
        <v>0.58126244311057229</v>
      </c>
      <c r="R1036" s="640">
        <f t="shared" si="184"/>
        <v>0.59586216897143962</v>
      </c>
      <c r="S1036" s="640">
        <f t="shared" si="184"/>
        <v>0</v>
      </c>
      <c r="T1036" s="640" t="e">
        <f t="shared" si="184"/>
        <v>#DIV/0!</v>
      </c>
      <c r="U1036" s="640">
        <f t="shared" si="184"/>
        <v>0.56513275183804568</v>
      </c>
      <c r="V1036" s="640">
        <f t="shared" si="184"/>
        <v>0.63135151244225907</v>
      </c>
      <c r="W1036" s="640">
        <f t="shared" si="184"/>
        <v>0.49925058020911994</v>
      </c>
      <c r="X1036" s="640">
        <f t="shared" si="184"/>
        <v>0.53942026869158877</v>
      </c>
      <c r="Y1036" s="640">
        <f t="shared" si="184"/>
        <v>0.57550577880474141</v>
      </c>
      <c r="Z1036" s="640">
        <f t="shared" si="184"/>
        <v>0.52215545458986756</v>
      </c>
      <c r="AA1036" s="640" t="e">
        <f t="shared" si="184"/>
        <v>#DIV/0!</v>
      </c>
      <c r="AB1036" s="640">
        <f t="shared" si="184"/>
        <v>0.56116075114575237</v>
      </c>
    </row>
    <row r="1037" spans="1:28">
      <c r="A1037" s="55" t="s">
        <v>89</v>
      </c>
      <c r="B1037" s="57"/>
      <c r="C1037" s="85">
        <v>111.65477600000006</v>
      </c>
      <c r="D1037" s="181">
        <v>58.234765999999929</v>
      </c>
      <c r="E1037" s="181"/>
      <c r="F1037" s="181"/>
      <c r="G1037" s="181">
        <v>39.745999999999981</v>
      </c>
      <c r="H1037" s="468">
        <v>11.202999999999989</v>
      </c>
      <c r="I1037" s="468">
        <v>55.179999999999986</v>
      </c>
      <c r="J1037" s="468">
        <v>49.600999999999999</v>
      </c>
      <c r="K1037" s="181">
        <v>71.029000000000011</v>
      </c>
      <c r="L1037" s="622">
        <v>23.400999999999996</v>
      </c>
      <c r="M1037" s="622"/>
      <c r="N1037" s="622">
        <f t="shared" si="183"/>
        <v>420.04954199999997</v>
      </c>
      <c r="P1037" s="640" t="e">
        <f t="shared" si="186"/>
        <v>#DIV/0!</v>
      </c>
      <c r="Q1037" s="640">
        <f t="shared" si="184"/>
        <v>0.12498551394222562</v>
      </c>
      <c r="R1037" s="640">
        <f t="shared" si="184"/>
        <v>8.6014312573259144E-2</v>
      </c>
      <c r="S1037" s="640">
        <f t="shared" si="184"/>
        <v>0</v>
      </c>
      <c r="T1037" s="640" t="e">
        <f t="shared" si="184"/>
        <v>#DIV/0!</v>
      </c>
      <c r="U1037" s="640">
        <f t="shared" si="184"/>
        <v>7.3201367299730341E-2</v>
      </c>
      <c r="V1037" s="640">
        <f t="shared" si="184"/>
        <v>5.3849962267053089E-2</v>
      </c>
      <c r="W1037" s="640">
        <f t="shared" si="184"/>
        <v>8.9995612754651844E-2</v>
      </c>
      <c r="X1037" s="640">
        <f t="shared" si="184"/>
        <v>0.12071894470404984</v>
      </c>
      <c r="Y1037" s="640">
        <f t="shared" si="184"/>
        <v>0.10106185448197069</v>
      </c>
      <c r="Z1037" s="640">
        <f t="shared" si="184"/>
        <v>7.6216066572214872E-2</v>
      </c>
      <c r="AA1037" s="640" t="e">
        <f t="shared" si="184"/>
        <v>#DIV/0!</v>
      </c>
      <c r="AB1037" s="640">
        <f t="shared" si="184"/>
        <v>9.6075787950486186E-2</v>
      </c>
    </row>
    <row r="1038" spans="1:28">
      <c r="A1038" s="58" t="s">
        <v>69</v>
      </c>
      <c r="B1038" s="61"/>
      <c r="C1038" s="88">
        <f>SUM(C1030:C1037)</f>
        <v>893.34173600000008</v>
      </c>
      <c r="D1038" s="88">
        <f t="shared" ref="D1038:M1038" si="188">SUM(D1030:D1037)</f>
        <v>677.03576599999997</v>
      </c>
      <c r="E1038" s="88">
        <f t="shared" si="188"/>
        <v>16.795000000000002</v>
      </c>
      <c r="F1038" s="88">
        <f t="shared" si="188"/>
        <v>0</v>
      </c>
      <c r="G1038" s="88">
        <f t="shared" si="188"/>
        <v>542.96799999999996</v>
      </c>
      <c r="H1038" s="88">
        <f t="shared" si="188"/>
        <v>208.04099999999994</v>
      </c>
      <c r="I1038" s="88">
        <f t="shared" si="188"/>
        <v>613.14099999999996</v>
      </c>
      <c r="J1038" s="88">
        <f t="shared" si="188"/>
        <v>410.88</v>
      </c>
      <c r="K1038" s="88">
        <f t="shared" si="188"/>
        <v>702.827</v>
      </c>
      <c r="L1038" s="88">
        <f t="shared" si="188"/>
        <v>307.03500000000003</v>
      </c>
      <c r="M1038" s="88">
        <f t="shared" si="188"/>
        <v>0</v>
      </c>
      <c r="N1038" s="623">
        <f t="shared" si="183"/>
        <v>4372.0645020000002</v>
      </c>
    </row>
    <row r="1039" spans="1:28">
      <c r="A1039" s="530" t="s">
        <v>894</v>
      </c>
      <c r="B1039" s="289"/>
      <c r="C1039" s="289"/>
      <c r="D1039" s="289"/>
      <c r="E1039" s="289"/>
      <c r="F1039" s="289"/>
      <c r="G1039" s="289"/>
      <c r="H1039" s="289"/>
      <c r="I1039" s="289"/>
      <c r="J1039" s="289"/>
      <c r="K1039" s="289">
        <v>0</v>
      </c>
      <c r="L1039" s="289"/>
      <c r="M1039" s="289"/>
      <c r="N1039" s="289">
        <f t="shared" si="183"/>
        <v>0</v>
      </c>
    </row>
    <row r="1040" spans="1:28">
      <c r="A1040" s="64" t="s">
        <v>71</v>
      </c>
      <c r="B1040" s="289"/>
      <c r="C1040" s="289"/>
      <c r="D1040" s="289"/>
      <c r="E1040" s="289"/>
      <c r="F1040" s="289"/>
      <c r="G1040" s="289"/>
      <c r="H1040" s="289"/>
      <c r="I1040" s="289"/>
      <c r="J1040" s="289"/>
      <c r="K1040" s="289">
        <v>0</v>
      </c>
      <c r="L1040" s="289"/>
      <c r="M1040" s="289"/>
      <c r="N1040" s="289">
        <f t="shared" si="183"/>
        <v>0</v>
      </c>
    </row>
    <row r="1041" spans="1:28">
      <c r="A1041" s="47" t="s">
        <v>895</v>
      </c>
      <c r="B1041" s="176"/>
      <c r="C1041" s="176"/>
      <c r="D1041" s="176"/>
      <c r="E1041" s="176"/>
      <c r="F1041" s="176"/>
      <c r="G1041" s="176"/>
      <c r="H1041" s="176"/>
      <c r="I1041" s="176"/>
      <c r="J1041" s="176"/>
      <c r="K1041" s="176">
        <v>733.27599999999995</v>
      </c>
      <c r="L1041" s="621">
        <v>803.27599999999995</v>
      </c>
      <c r="M1041" s="621"/>
      <c r="N1041" s="621">
        <f t="shared" si="183"/>
        <v>1536.5519999999999</v>
      </c>
    </row>
    <row r="1042" spans="1:28">
      <c r="A1042" s="536" t="s">
        <v>83</v>
      </c>
      <c r="B1042" s="179"/>
      <c r="C1042" s="179"/>
      <c r="D1042" s="179"/>
      <c r="E1042" s="179"/>
      <c r="F1042" s="179"/>
      <c r="G1042" s="179"/>
      <c r="H1042" s="179"/>
      <c r="I1042" s="179"/>
      <c r="J1042" s="179"/>
      <c r="K1042" s="179">
        <v>0</v>
      </c>
      <c r="L1042" s="624">
        <v>0</v>
      </c>
      <c r="M1042" s="624"/>
      <c r="N1042" s="624">
        <f t="shared" si="183"/>
        <v>0</v>
      </c>
    </row>
    <row r="1043" spans="1:28">
      <c r="A1043" s="606" t="s">
        <v>259</v>
      </c>
      <c r="B1043" s="259"/>
      <c r="C1043" s="259"/>
      <c r="D1043" s="259"/>
      <c r="E1043" s="259"/>
      <c r="F1043" s="259"/>
      <c r="G1043" s="259"/>
      <c r="H1043" s="259"/>
      <c r="I1043" s="259"/>
      <c r="J1043" s="259"/>
      <c r="K1043" s="259">
        <v>0</v>
      </c>
      <c r="L1043" s="622">
        <v>11.47</v>
      </c>
      <c r="M1043" s="622"/>
      <c r="N1043" s="622">
        <f t="shared" si="183"/>
        <v>11.47</v>
      </c>
      <c r="P1043" s="640" t="e">
        <f>B1043/B$1041</f>
        <v>#DIV/0!</v>
      </c>
      <c r="Q1043" s="640" t="e">
        <f t="shared" ref="Q1043:AB1045" si="189">C1043/C$1041</f>
        <v>#DIV/0!</v>
      </c>
      <c r="R1043" s="640" t="e">
        <f t="shared" si="189"/>
        <v>#DIV/0!</v>
      </c>
      <c r="S1043" s="640" t="e">
        <f t="shared" si="189"/>
        <v>#DIV/0!</v>
      </c>
      <c r="T1043" s="640" t="e">
        <f t="shared" si="189"/>
        <v>#DIV/0!</v>
      </c>
      <c r="U1043" s="640" t="e">
        <f t="shared" si="189"/>
        <v>#DIV/0!</v>
      </c>
      <c r="V1043" s="640" t="e">
        <f t="shared" si="189"/>
        <v>#DIV/0!</v>
      </c>
      <c r="W1043" s="640" t="e">
        <f t="shared" si="189"/>
        <v>#DIV/0!</v>
      </c>
      <c r="X1043" s="640" t="e">
        <f t="shared" si="189"/>
        <v>#DIV/0!</v>
      </c>
      <c r="Y1043" s="640">
        <f t="shared" si="189"/>
        <v>0</v>
      </c>
      <c r="Z1043" s="640">
        <f t="shared" si="189"/>
        <v>1.4279027382867161E-2</v>
      </c>
      <c r="AA1043" s="640" t="e">
        <f t="shared" si="189"/>
        <v>#DIV/0!</v>
      </c>
      <c r="AB1043" s="640">
        <f t="shared" si="189"/>
        <v>7.4647652666489659E-3</v>
      </c>
    </row>
    <row r="1044" spans="1:28">
      <c r="A1044" s="55" t="s">
        <v>896</v>
      </c>
      <c r="B1044" s="259"/>
      <c r="C1044" s="259"/>
      <c r="D1044" s="259"/>
      <c r="E1044" s="259"/>
      <c r="F1044" s="259"/>
      <c r="G1044" s="259"/>
      <c r="H1044" s="259"/>
      <c r="I1044" s="259"/>
      <c r="J1044" s="259"/>
      <c r="K1044" s="259">
        <v>644.94799999999998</v>
      </c>
      <c r="L1044" s="622">
        <v>694.83600000000001</v>
      </c>
      <c r="M1044" s="622"/>
      <c r="N1044" s="622">
        <f t="shared" si="183"/>
        <v>1339.7840000000001</v>
      </c>
      <c r="P1044" s="640" t="e">
        <f t="shared" ref="P1044:P1045" si="190">B1044/B$1041</f>
        <v>#DIV/0!</v>
      </c>
      <c r="Q1044" s="640" t="e">
        <f t="shared" si="189"/>
        <v>#DIV/0!</v>
      </c>
      <c r="R1044" s="640" t="e">
        <f t="shared" si="189"/>
        <v>#DIV/0!</v>
      </c>
      <c r="S1044" s="640" t="e">
        <f t="shared" si="189"/>
        <v>#DIV/0!</v>
      </c>
      <c r="T1044" s="640" t="e">
        <f t="shared" si="189"/>
        <v>#DIV/0!</v>
      </c>
      <c r="U1044" s="640" t="e">
        <f t="shared" si="189"/>
        <v>#DIV/0!</v>
      </c>
      <c r="V1044" s="640" t="e">
        <f t="shared" si="189"/>
        <v>#DIV/0!</v>
      </c>
      <c r="W1044" s="640" t="e">
        <f t="shared" si="189"/>
        <v>#DIV/0!</v>
      </c>
      <c r="X1044" s="640" t="e">
        <f t="shared" si="189"/>
        <v>#DIV/0!</v>
      </c>
      <c r="Y1044" s="640">
        <f t="shared" si="189"/>
        <v>0.87954330974967132</v>
      </c>
      <c r="Z1044" s="640">
        <f t="shared" si="189"/>
        <v>0.86500281347880437</v>
      </c>
      <c r="AA1044" s="640" t="e">
        <f t="shared" si="189"/>
        <v>#DIV/0!</v>
      </c>
      <c r="AB1044" s="640">
        <f t="shared" si="189"/>
        <v>0.87194185422946979</v>
      </c>
    </row>
    <row r="1045" spans="1:28">
      <c r="A1045" s="55" t="s">
        <v>80</v>
      </c>
      <c r="B1045" s="259"/>
      <c r="C1045" s="259"/>
      <c r="D1045" s="259"/>
      <c r="E1045" s="259"/>
      <c r="F1045" s="259"/>
      <c r="G1045" s="259"/>
      <c r="H1045" s="259"/>
      <c r="I1045" s="259"/>
      <c r="J1045" s="259"/>
      <c r="K1045" s="259">
        <v>88.327999999999989</v>
      </c>
      <c r="L1045" s="622">
        <v>96.96999999999997</v>
      </c>
      <c r="M1045" s="622"/>
      <c r="N1045" s="622">
        <f t="shared" si="183"/>
        <v>185.29799999999994</v>
      </c>
      <c r="P1045" s="640" t="e">
        <f t="shared" si="190"/>
        <v>#DIV/0!</v>
      </c>
      <c r="Q1045" s="640" t="e">
        <f t="shared" si="189"/>
        <v>#DIV/0!</v>
      </c>
      <c r="R1045" s="640" t="e">
        <f t="shared" si="189"/>
        <v>#DIV/0!</v>
      </c>
      <c r="S1045" s="640" t="e">
        <f t="shared" si="189"/>
        <v>#DIV/0!</v>
      </c>
      <c r="T1045" s="640" t="e">
        <f t="shared" si="189"/>
        <v>#DIV/0!</v>
      </c>
      <c r="U1045" s="640" t="e">
        <f t="shared" si="189"/>
        <v>#DIV/0!</v>
      </c>
      <c r="V1045" s="640" t="e">
        <f t="shared" si="189"/>
        <v>#DIV/0!</v>
      </c>
      <c r="W1045" s="640" t="e">
        <f t="shared" si="189"/>
        <v>#DIV/0!</v>
      </c>
      <c r="X1045" s="640" t="e">
        <f t="shared" si="189"/>
        <v>#DIV/0!</v>
      </c>
      <c r="Y1045" s="640">
        <f t="shared" si="189"/>
        <v>0.12045669025032865</v>
      </c>
      <c r="Z1045" s="640">
        <f t="shared" si="189"/>
        <v>0.12071815913832852</v>
      </c>
      <c r="AA1045" s="640" t="e">
        <f t="shared" si="189"/>
        <v>#DIV/0!</v>
      </c>
      <c r="AB1045" s="640">
        <f t="shared" si="189"/>
        <v>0.12059338050388139</v>
      </c>
    </row>
    <row r="1046" spans="1:28">
      <c r="A1046" s="58" t="s">
        <v>69</v>
      </c>
      <c r="B1046" s="192"/>
      <c r="C1046" s="192"/>
      <c r="D1046" s="192"/>
      <c r="E1046" s="192"/>
      <c r="F1046" s="192"/>
      <c r="G1046" s="192"/>
      <c r="H1046" s="192"/>
      <c r="I1046" s="192"/>
      <c r="J1046" s="192"/>
      <c r="K1046" s="192">
        <v>733.27599999999995</v>
      </c>
      <c r="L1046" s="623">
        <v>803.27599999999995</v>
      </c>
      <c r="M1046" s="623"/>
      <c r="N1046" s="623">
        <f t="shared" si="183"/>
        <v>1536.5519999999999</v>
      </c>
    </row>
    <row r="1047" spans="1:28" hidden="1" outlineLevel="2">
      <c r="A1047" s="124" t="s">
        <v>388</v>
      </c>
      <c r="B1047" s="186"/>
      <c r="C1047" s="186"/>
      <c r="D1047" s="186"/>
      <c r="E1047" s="198"/>
      <c r="F1047" s="186"/>
      <c r="G1047" s="186"/>
      <c r="H1047" s="186"/>
      <c r="I1047" s="186"/>
      <c r="J1047" s="198"/>
      <c r="K1047" s="198"/>
      <c r="L1047" s="198"/>
      <c r="M1047" s="198"/>
      <c r="N1047" s="198">
        <f t="shared" si="183"/>
        <v>0</v>
      </c>
    </row>
    <row r="1048" spans="1:28" hidden="1" outlineLevel="2">
      <c r="A1048" s="125" t="s">
        <v>71</v>
      </c>
      <c r="B1048" s="186"/>
      <c r="C1048" s="186"/>
      <c r="D1048" s="186"/>
      <c r="E1048" s="198"/>
      <c r="F1048" s="186"/>
      <c r="G1048" s="186"/>
      <c r="H1048" s="186"/>
      <c r="I1048" s="186"/>
      <c r="J1048" s="198"/>
      <c r="K1048" s="198"/>
      <c r="L1048" s="198"/>
      <c r="M1048" s="198"/>
      <c r="N1048" s="198">
        <f t="shared" si="183"/>
        <v>0</v>
      </c>
    </row>
    <row r="1049" spans="1:28" hidden="1" outlineLevel="2">
      <c r="A1049" s="187" t="s">
        <v>389</v>
      </c>
      <c r="B1049" s="81">
        <v>228.50300000000001</v>
      </c>
      <c r="C1049" s="67"/>
      <c r="D1049" s="67"/>
      <c r="E1049" s="67"/>
      <c r="F1049" s="67"/>
      <c r="G1049" s="67"/>
      <c r="H1049" s="67"/>
      <c r="I1049" s="494">
        <v>424.29900000000004</v>
      </c>
      <c r="J1049" s="494"/>
      <c r="K1049" s="494"/>
      <c r="L1049" s="494"/>
      <c r="M1049" s="494"/>
      <c r="N1049" s="494">
        <f t="shared" si="183"/>
        <v>652.80200000000002</v>
      </c>
    </row>
    <row r="1050" spans="1:28" hidden="1" outlineLevel="2">
      <c r="A1050" s="127" t="s">
        <v>83</v>
      </c>
      <c r="B1050" s="90"/>
      <c r="C1050" s="70"/>
      <c r="D1050" s="70"/>
      <c r="E1050" s="70"/>
      <c r="F1050" s="70"/>
      <c r="G1050" s="70"/>
      <c r="H1050" s="70"/>
      <c r="I1050" s="70"/>
      <c r="J1050" s="70"/>
      <c r="K1050" s="70"/>
      <c r="L1050" s="70"/>
      <c r="M1050" s="70"/>
      <c r="N1050" s="70">
        <f t="shared" si="183"/>
        <v>0</v>
      </c>
    </row>
    <row r="1051" spans="1:28" hidden="1" outlineLevel="2">
      <c r="A1051" s="543" t="s">
        <v>859</v>
      </c>
      <c r="B1051" s="495"/>
      <c r="C1051" s="495"/>
      <c r="D1051" s="495"/>
      <c r="E1051" s="495"/>
      <c r="F1051" s="495"/>
      <c r="G1051" s="495"/>
      <c r="H1051" s="495"/>
      <c r="I1051" s="495">
        <v>45.6143</v>
      </c>
      <c r="J1051" s="495"/>
      <c r="K1051" s="495"/>
      <c r="L1051" s="495"/>
      <c r="M1051" s="495"/>
      <c r="N1051" s="495">
        <f t="shared" si="183"/>
        <v>45.6143</v>
      </c>
    </row>
    <row r="1052" spans="1:28" hidden="1" outlineLevel="2">
      <c r="A1052" s="123" t="s">
        <v>84</v>
      </c>
      <c r="B1052" s="72">
        <v>31.564</v>
      </c>
      <c r="C1052" s="73"/>
      <c r="D1052" s="73"/>
      <c r="E1052" s="73"/>
      <c r="F1052" s="73"/>
      <c r="G1052" s="73"/>
      <c r="H1052" s="73"/>
      <c r="I1052" s="495">
        <v>92.094999999999985</v>
      </c>
      <c r="J1052" s="495"/>
      <c r="K1052" s="495"/>
      <c r="L1052" s="495"/>
      <c r="M1052" s="495"/>
      <c r="N1052" s="495">
        <f t="shared" si="183"/>
        <v>123.65899999999999</v>
      </c>
    </row>
    <row r="1053" spans="1:28" hidden="1" outlineLevel="2">
      <c r="A1053" s="123" t="s">
        <v>259</v>
      </c>
      <c r="B1053" s="72">
        <v>128.48699999999999</v>
      </c>
      <c r="C1053" s="73"/>
      <c r="D1053" s="73"/>
      <c r="E1053" s="73"/>
      <c r="F1053" s="73"/>
      <c r="G1053" s="73"/>
      <c r="H1053" s="73"/>
      <c r="I1053" s="495">
        <v>246.25700000000001</v>
      </c>
      <c r="J1053" s="495"/>
      <c r="K1053" s="495"/>
      <c r="L1053" s="495"/>
      <c r="M1053" s="495"/>
      <c r="N1053" s="495">
        <f t="shared" si="183"/>
        <v>374.74400000000003</v>
      </c>
    </row>
    <row r="1054" spans="1:28" hidden="1" outlineLevel="2">
      <c r="A1054" s="123" t="s">
        <v>190</v>
      </c>
      <c r="B1054" s="72">
        <v>67.994993999999991</v>
      </c>
      <c r="C1054" s="73"/>
      <c r="D1054" s="73"/>
      <c r="E1054" s="73"/>
      <c r="F1054" s="73"/>
      <c r="G1054" s="73"/>
      <c r="H1054" s="73"/>
      <c r="I1054" s="495">
        <v>40.332700000000003</v>
      </c>
      <c r="J1054" s="495"/>
      <c r="K1054" s="495"/>
      <c r="L1054" s="495"/>
      <c r="M1054" s="495"/>
      <c r="N1054" s="495">
        <f t="shared" si="183"/>
        <v>108.32769399999999</v>
      </c>
    </row>
    <row r="1055" spans="1:28" hidden="1" outlineLevel="2">
      <c r="A1055" s="128" t="s">
        <v>69</v>
      </c>
      <c r="B1055" s="100">
        <v>228.04599400000001</v>
      </c>
      <c r="C1055" s="75"/>
      <c r="D1055" s="75"/>
      <c r="E1055" s="75"/>
      <c r="F1055" s="75"/>
      <c r="G1055" s="75"/>
      <c r="H1055" s="75"/>
      <c r="I1055" s="496">
        <v>424.3</v>
      </c>
      <c r="J1055" s="496"/>
      <c r="K1055" s="496"/>
      <c r="L1055" s="496"/>
      <c r="M1055" s="496"/>
      <c r="N1055" s="496">
        <f t="shared" si="183"/>
        <v>652.34599400000002</v>
      </c>
    </row>
    <row r="1056" spans="1:28" hidden="1" outlineLevel="1">
      <c r="A1056" s="191" t="s">
        <v>499</v>
      </c>
      <c r="B1056" s="191"/>
      <c r="C1056" s="191"/>
      <c r="D1056" s="191"/>
      <c r="E1056" s="532"/>
      <c r="F1056" s="359"/>
      <c r="G1056" s="359"/>
      <c r="H1056" s="359"/>
      <c r="I1056" s="359"/>
      <c r="J1056" s="532"/>
      <c r="K1056" s="532"/>
      <c r="L1056" s="532"/>
      <c r="M1056" s="532"/>
      <c r="N1056" s="532"/>
    </row>
    <row r="1057" spans="1:14" hidden="1" outlineLevel="1">
      <c r="A1057" s="174" t="s">
        <v>71</v>
      </c>
      <c r="B1057" s="174"/>
      <c r="C1057" s="174"/>
      <c r="D1057" s="174"/>
      <c r="E1057" s="341"/>
      <c r="F1057" s="360"/>
      <c r="G1057" s="360"/>
      <c r="H1057" s="360"/>
      <c r="I1057" s="360"/>
      <c r="J1057" s="341"/>
      <c r="K1057" s="341"/>
      <c r="L1057" s="341"/>
      <c r="M1057" s="341"/>
      <c r="N1057" s="341"/>
    </row>
    <row r="1058" spans="1:14" hidden="1" outlineLevel="1">
      <c r="A1058" s="47" t="s">
        <v>500</v>
      </c>
      <c r="B1058" s="47"/>
      <c r="C1058" s="47"/>
      <c r="D1058" s="47"/>
      <c r="E1058" s="361">
        <v>15.2</v>
      </c>
      <c r="F1058" s="361"/>
      <c r="G1058" s="176">
        <v>8.9</v>
      </c>
      <c r="H1058" s="176"/>
      <c r="I1058" s="176"/>
      <c r="J1058" s="176"/>
      <c r="K1058" s="176"/>
      <c r="L1058" s="176"/>
      <c r="M1058" s="176"/>
      <c r="N1058" s="176">
        <f>SUM(B1058:M1058)</f>
        <v>24.1</v>
      </c>
    </row>
    <row r="1059" spans="1:14" hidden="1" outlineLevel="1">
      <c r="A1059" s="177" t="s">
        <v>83</v>
      </c>
      <c r="B1059" s="177"/>
      <c r="C1059" s="177"/>
      <c r="D1059" s="177"/>
      <c r="E1059" s="533"/>
      <c r="F1059" s="362"/>
      <c r="G1059" s="362"/>
      <c r="H1059" s="362"/>
      <c r="I1059" s="362"/>
      <c r="J1059" s="533"/>
      <c r="K1059" s="533"/>
      <c r="L1059" s="533"/>
      <c r="M1059" s="533"/>
      <c r="N1059" s="533">
        <f>SUM(B1059:M1059)</f>
        <v>0</v>
      </c>
    </row>
    <row r="1060" spans="1:14" hidden="1" outlineLevel="1">
      <c r="A1060" s="55" t="s">
        <v>365</v>
      </c>
      <c r="B1060" s="55"/>
      <c r="C1060" s="55"/>
      <c r="D1060" s="55"/>
      <c r="E1060" s="363">
        <v>15.2</v>
      </c>
      <c r="F1060" s="363"/>
      <c r="G1060" s="363"/>
      <c r="H1060" s="363"/>
      <c r="I1060" s="363"/>
      <c r="J1060" s="363"/>
      <c r="K1060" s="363"/>
      <c r="L1060" s="363"/>
      <c r="M1060" s="363"/>
      <c r="N1060" s="363">
        <f>SUM(B1060:M1060)</f>
        <v>15.2</v>
      </c>
    </row>
    <row r="1061" spans="1:14" hidden="1" outlineLevel="1">
      <c r="A1061" s="55" t="s">
        <v>260</v>
      </c>
      <c r="B1061" s="55"/>
      <c r="C1061" s="55"/>
      <c r="D1061" s="55"/>
      <c r="E1061" s="363"/>
      <c r="F1061" s="363"/>
      <c r="G1061" s="363">
        <v>8.9</v>
      </c>
      <c r="H1061" s="363"/>
      <c r="I1061" s="363"/>
      <c r="J1061" s="363"/>
      <c r="K1061" s="363"/>
      <c r="L1061" s="363"/>
      <c r="M1061" s="363"/>
      <c r="N1061" s="363">
        <f>SUM(B1061:M1061)</f>
        <v>8.9</v>
      </c>
    </row>
    <row r="1062" spans="1:14" hidden="1" outlineLevel="1">
      <c r="A1062" s="276" t="s">
        <v>69</v>
      </c>
      <c r="B1062" s="276"/>
      <c r="C1062" s="276"/>
      <c r="D1062" s="276"/>
      <c r="E1062" s="534">
        <v>15.2</v>
      </c>
      <c r="F1062" s="364"/>
      <c r="G1062" s="364">
        <v>8.9</v>
      </c>
      <c r="H1062" s="364"/>
      <c r="I1062" s="364"/>
      <c r="J1062" s="534"/>
      <c r="K1062" s="534"/>
      <c r="L1062" s="534"/>
      <c r="M1062" s="534"/>
      <c r="N1062" s="534">
        <f>SUM(B1062:M1062)</f>
        <v>24.1</v>
      </c>
    </row>
    <row r="1063" spans="1:14" hidden="1" outlineLevel="1">
      <c r="A1063" s="191" t="s">
        <v>501</v>
      </c>
      <c r="B1063" s="191"/>
      <c r="C1063" s="191"/>
      <c r="D1063" s="191"/>
      <c r="E1063" s="532"/>
      <c r="F1063" s="359"/>
      <c r="G1063" s="359"/>
      <c r="H1063" s="359"/>
      <c r="I1063" s="359"/>
      <c r="J1063" s="532"/>
      <c r="K1063" s="532"/>
      <c r="L1063" s="532"/>
      <c r="M1063" s="532"/>
      <c r="N1063" s="532"/>
    </row>
    <row r="1064" spans="1:14" hidden="1" outlineLevel="1">
      <c r="A1064" s="174" t="s">
        <v>71</v>
      </c>
      <c r="B1064" s="174"/>
      <c r="C1064" s="174"/>
      <c r="D1064" s="174"/>
      <c r="E1064" s="341"/>
      <c r="F1064" s="360"/>
      <c r="G1064" s="360"/>
      <c r="H1064" s="360"/>
      <c r="I1064" s="360"/>
      <c r="J1064" s="341"/>
      <c r="K1064" s="341"/>
      <c r="L1064" s="341"/>
      <c r="M1064" s="341"/>
      <c r="N1064" s="341"/>
    </row>
    <row r="1065" spans="1:14" hidden="1" outlineLevel="1">
      <c r="A1065" s="47" t="s">
        <v>498</v>
      </c>
      <c r="B1065" s="47"/>
      <c r="C1065" s="47"/>
      <c r="D1065" s="47"/>
      <c r="E1065" s="361">
        <v>97.48299999999999</v>
      </c>
      <c r="F1065" s="361"/>
      <c r="G1065" s="176">
        <v>582.98699999999997</v>
      </c>
      <c r="H1065" s="176"/>
      <c r="I1065" s="176"/>
      <c r="J1065" s="176"/>
      <c r="K1065" s="176"/>
      <c r="L1065" s="176"/>
      <c r="M1065" s="176"/>
      <c r="N1065" s="176">
        <f>SUM(B1065:M1065)</f>
        <v>680.46999999999991</v>
      </c>
    </row>
    <row r="1066" spans="1:14" hidden="1" outlineLevel="1">
      <c r="A1066" s="177" t="s">
        <v>83</v>
      </c>
      <c r="B1066" s="177"/>
      <c r="C1066" s="177"/>
      <c r="D1066" s="177"/>
      <c r="E1066" s="533"/>
      <c r="F1066" s="362"/>
      <c r="G1066" s="179"/>
      <c r="H1066" s="179"/>
      <c r="I1066" s="179"/>
      <c r="J1066" s="179"/>
      <c r="K1066" s="179"/>
      <c r="L1066" s="179"/>
      <c r="M1066" s="179"/>
      <c r="N1066" s="179">
        <f>SUM(B1066:M1066)</f>
        <v>0</v>
      </c>
    </row>
    <row r="1067" spans="1:14" hidden="1" outlineLevel="1">
      <c r="A1067" s="55" t="s">
        <v>502</v>
      </c>
      <c r="B1067" s="55"/>
      <c r="C1067" s="55"/>
      <c r="D1067" s="55"/>
      <c r="E1067" s="363">
        <v>85.308999999999997</v>
      </c>
      <c r="F1067" s="363"/>
      <c r="G1067" s="259">
        <v>439.01199999999994</v>
      </c>
      <c r="H1067" s="259"/>
      <c r="I1067" s="259"/>
      <c r="J1067" s="259"/>
      <c r="K1067" s="259"/>
      <c r="L1067" s="259"/>
      <c r="M1067" s="259"/>
      <c r="N1067" s="259">
        <f>SUM(B1067:M1067)</f>
        <v>524.32099999999991</v>
      </c>
    </row>
    <row r="1068" spans="1:14" hidden="1" outlineLevel="1">
      <c r="A1068" s="55" t="s">
        <v>818</v>
      </c>
      <c r="B1068" s="55"/>
      <c r="C1068" s="55"/>
      <c r="D1068" s="55"/>
      <c r="E1068" s="363">
        <v>0.71878699999997053</v>
      </c>
      <c r="F1068" s="363"/>
      <c r="G1068" s="259">
        <v>143.97500000000002</v>
      </c>
      <c r="H1068" s="259"/>
      <c r="I1068" s="259"/>
      <c r="J1068" s="259"/>
      <c r="K1068" s="259"/>
      <c r="L1068" s="259"/>
      <c r="M1068" s="259"/>
      <c r="N1068" s="259">
        <f>SUM(B1068:M1068)</f>
        <v>144.69378699999999</v>
      </c>
    </row>
    <row r="1069" spans="1:14" hidden="1" outlineLevel="1">
      <c r="A1069" s="276" t="s">
        <v>69</v>
      </c>
      <c r="B1069" s="276"/>
      <c r="C1069" s="276"/>
      <c r="D1069" s="276"/>
      <c r="E1069" s="534">
        <v>97.402786999999975</v>
      </c>
      <c r="F1069" s="364"/>
      <c r="G1069" s="192">
        <v>582.98699999999997</v>
      </c>
      <c r="H1069" s="192"/>
      <c r="I1069" s="192"/>
      <c r="J1069" s="192"/>
      <c r="K1069" s="192"/>
      <c r="L1069" s="192"/>
      <c r="M1069" s="192"/>
      <c r="N1069" s="192">
        <f>SUM(B1069:M1069)</f>
        <v>680.38978699999996</v>
      </c>
    </row>
    <row r="1070" spans="1:14" hidden="1" outlineLevel="3">
      <c r="A1070" s="62" t="s">
        <v>256</v>
      </c>
      <c r="B1070" s="113"/>
      <c r="C1070" s="113"/>
      <c r="D1070" s="113"/>
      <c r="E1070" s="113"/>
      <c r="F1070" s="113"/>
      <c r="G1070" s="113"/>
      <c r="H1070" s="113"/>
      <c r="I1070" s="113"/>
      <c r="J1070" s="113"/>
      <c r="K1070" s="113"/>
      <c r="L1070" s="113"/>
      <c r="M1070" s="113"/>
      <c r="N1070" s="113"/>
    </row>
    <row r="1071" spans="1:14" hidden="1" outlineLevel="3">
      <c r="A1071" s="64" t="s">
        <v>71</v>
      </c>
      <c r="B1071" s="113"/>
      <c r="C1071" s="113"/>
      <c r="D1071" s="113"/>
      <c r="E1071" s="113"/>
      <c r="F1071" s="113"/>
      <c r="G1071" s="113"/>
      <c r="H1071" s="113"/>
      <c r="I1071" s="113"/>
      <c r="J1071" s="113"/>
      <c r="K1071" s="113"/>
      <c r="L1071" s="113"/>
      <c r="M1071" s="113"/>
      <c r="N1071" s="113"/>
    </row>
    <row r="1072" spans="1:14" hidden="1" outlineLevel="3">
      <c r="A1072" s="167" t="s">
        <v>256</v>
      </c>
      <c r="B1072" s="81">
        <v>9.0730000000000004</v>
      </c>
      <c r="C1072" s="81">
        <v>14.675000000000001</v>
      </c>
      <c r="D1072" s="175">
        <v>24.850999999999999</v>
      </c>
      <c r="E1072" s="176">
        <v>110</v>
      </c>
      <c r="F1072" s="175">
        <v>24.2</v>
      </c>
      <c r="G1072" s="176">
        <v>13</v>
      </c>
      <c r="H1072" s="176"/>
      <c r="I1072" s="176"/>
      <c r="J1072" s="176"/>
      <c r="K1072" s="176">
        <v>17.015000000000001</v>
      </c>
      <c r="L1072" s="621">
        <v>27.768000000000001</v>
      </c>
      <c r="M1072" s="621">
        <v>32.004999999999995</v>
      </c>
      <c r="N1072" s="621">
        <f t="shared" ref="N1072:N1082" si="191">SUM(B1072:M1072)</f>
        <v>272.58699999999999</v>
      </c>
    </row>
    <row r="1073" spans="1:28" hidden="1" outlineLevel="3">
      <c r="A1073" s="51" t="s">
        <v>83</v>
      </c>
      <c r="B1073" s="90"/>
      <c r="C1073" s="90"/>
      <c r="D1073" s="90"/>
      <c r="E1073" s="90"/>
      <c r="F1073" s="90"/>
      <c r="G1073" s="90"/>
      <c r="H1073" s="90"/>
      <c r="I1073" s="90"/>
      <c r="J1073" s="90"/>
      <c r="K1073" s="90"/>
      <c r="L1073" s="90"/>
      <c r="M1073" s="90"/>
      <c r="N1073" s="90">
        <f t="shared" si="191"/>
        <v>0</v>
      </c>
    </row>
    <row r="1074" spans="1:28" hidden="1" outlineLevel="3">
      <c r="A1074" s="55" t="s">
        <v>257</v>
      </c>
      <c r="B1074" s="85"/>
      <c r="C1074" s="85"/>
      <c r="D1074" s="85"/>
      <c r="E1074" s="85"/>
      <c r="F1074" s="85"/>
      <c r="G1074" s="85"/>
      <c r="H1074" s="85"/>
      <c r="I1074" s="85"/>
      <c r="J1074" s="85"/>
      <c r="K1074" s="85"/>
      <c r="L1074" s="85"/>
      <c r="M1074" s="85"/>
      <c r="N1074" s="85">
        <f t="shared" si="191"/>
        <v>0</v>
      </c>
    </row>
    <row r="1075" spans="1:28" hidden="1" outlineLevel="3">
      <c r="A1075" s="606" t="s">
        <v>921</v>
      </c>
      <c r="B1075" s="85"/>
      <c r="C1075" s="85"/>
      <c r="D1075" s="85"/>
      <c r="E1075" s="85"/>
      <c r="F1075" s="85"/>
      <c r="G1075" s="85"/>
      <c r="H1075" s="85"/>
      <c r="I1075" s="85"/>
      <c r="J1075" s="85"/>
      <c r="K1075" s="85"/>
      <c r="L1075" s="85"/>
      <c r="M1075" s="85">
        <v>12.81</v>
      </c>
      <c r="N1075" s="85">
        <f t="shared" si="191"/>
        <v>12.81</v>
      </c>
    </row>
    <row r="1076" spans="1:28" hidden="1" outlineLevel="3">
      <c r="A1076" s="55" t="s">
        <v>84</v>
      </c>
      <c r="B1076" s="85"/>
      <c r="C1076" s="85"/>
      <c r="D1076" s="85"/>
      <c r="E1076" s="85"/>
      <c r="F1076" s="85"/>
      <c r="G1076" s="85"/>
      <c r="H1076" s="85"/>
      <c r="I1076" s="85"/>
      <c r="J1076" s="85"/>
      <c r="K1076" s="85">
        <v>17.02</v>
      </c>
      <c r="L1076" s="85"/>
      <c r="M1076" s="85"/>
      <c r="N1076" s="85">
        <f t="shared" si="191"/>
        <v>17.02</v>
      </c>
    </row>
    <row r="1077" spans="1:28" hidden="1" outlineLevel="3">
      <c r="A1077" s="55" t="s">
        <v>237</v>
      </c>
      <c r="B1077" s="85">
        <v>7.234</v>
      </c>
      <c r="C1077" s="85">
        <v>5.4749999999999996</v>
      </c>
      <c r="D1077" s="85"/>
      <c r="E1077" s="85"/>
      <c r="F1077" s="85"/>
      <c r="G1077" s="181">
        <v>11.100000000000001</v>
      </c>
      <c r="H1077" s="181"/>
      <c r="I1077" s="181"/>
      <c r="J1077" s="181"/>
      <c r="K1077" s="181"/>
      <c r="L1077" s="622">
        <v>11.77</v>
      </c>
      <c r="M1077" s="622"/>
      <c r="N1077" s="622">
        <f t="shared" si="191"/>
        <v>35.579000000000001</v>
      </c>
    </row>
    <row r="1078" spans="1:28" hidden="1" outlineLevel="3">
      <c r="A1078" s="55" t="s">
        <v>227</v>
      </c>
      <c r="B1078" s="57"/>
      <c r="C1078" s="57"/>
      <c r="D1078" s="85">
        <v>24.850999999999999</v>
      </c>
      <c r="E1078" s="85"/>
      <c r="F1078" s="85"/>
      <c r="G1078" s="85"/>
      <c r="H1078" s="85"/>
      <c r="I1078" s="85"/>
      <c r="J1078" s="85"/>
      <c r="K1078" s="85"/>
      <c r="L1078" s="85"/>
      <c r="M1078" s="85"/>
      <c r="N1078" s="85">
        <f t="shared" si="191"/>
        <v>24.850999999999999</v>
      </c>
    </row>
    <row r="1079" spans="1:28" hidden="1" outlineLevel="3">
      <c r="A1079" s="55" t="s">
        <v>507</v>
      </c>
      <c r="B1079" s="57"/>
      <c r="C1079" s="57"/>
      <c r="D1079" s="56"/>
      <c r="E1079" s="56">
        <v>110</v>
      </c>
      <c r="F1079" s="56"/>
      <c r="G1079" s="56"/>
      <c r="H1079" s="56"/>
      <c r="I1079" s="56"/>
      <c r="J1079" s="56"/>
      <c r="K1079" s="56"/>
      <c r="L1079" s="56"/>
      <c r="M1079" s="56"/>
      <c r="N1079" s="56">
        <f t="shared" si="191"/>
        <v>110</v>
      </c>
    </row>
    <row r="1080" spans="1:28" hidden="1" outlineLevel="3">
      <c r="A1080" s="55" t="s">
        <v>259</v>
      </c>
      <c r="B1080" s="57"/>
      <c r="C1080" s="57"/>
      <c r="D1080" s="56"/>
      <c r="E1080" s="56"/>
      <c r="F1080" s="56"/>
      <c r="G1080" s="56"/>
      <c r="H1080" s="56"/>
      <c r="I1080" s="56"/>
      <c r="J1080" s="56"/>
      <c r="K1080" s="56"/>
      <c r="L1080" s="56"/>
      <c r="M1080" s="56"/>
      <c r="N1080" s="56">
        <f t="shared" si="191"/>
        <v>0</v>
      </c>
    </row>
    <row r="1081" spans="1:28" hidden="1" outlineLevel="3">
      <c r="A1081" s="55" t="s">
        <v>260</v>
      </c>
      <c r="B1081" s="85">
        <v>1.8208539999999998</v>
      </c>
      <c r="C1081" s="85">
        <v>9.1706500000000002</v>
      </c>
      <c r="D1081" s="85"/>
      <c r="E1081" s="85"/>
      <c r="F1081" s="85">
        <v>24.2</v>
      </c>
      <c r="G1081" s="181">
        <v>1.8999999999999986</v>
      </c>
      <c r="H1081" s="181"/>
      <c r="I1081" s="181"/>
      <c r="J1081" s="181"/>
      <c r="K1081" s="181"/>
      <c r="L1081" s="622">
        <v>16</v>
      </c>
      <c r="M1081" s="622">
        <v>19.199399999999997</v>
      </c>
      <c r="N1081" s="622">
        <f t="shared" si="191"/>
        <v>72.290903999999983</v>
      </c>
    </row>
    <row r="1082" spans="1:28" hidden="1" outlineLevel="3">
      <c r="A1082" s="58" t="s">
        <v>69</v>
      </c>
      <c r="B1082" s="88">
        <v>9.0548539999999988</v>
      </c>
      <c r="C1082" s="88">
        <v>14.64565</v>
      </c>
      <c r="D1082" s="88">
        <v>24.850999999999999</v>
      </c>
      <c r="E1082" s="88">
        <v>110</v>
      </c>
      <c r="F1082" s="88">
        <v>24.2</v>
      </c>
      <c r="G1082" s="185">
        <v>13</v>
      </c>
      <c r="H1082" s="185"/>
      <c r="I1082" s="185"/>
      <c r="J1082" s="185"/>
      <c r="K1082" s="185">
        <v>17.02</v>
      </c>
      <c r="L1082" s="623">
        <v>27.77</v>
      </c>
      <c r="M1082" s="623">
        <v>32.01</v>
      </c>
      <c r="N1082" s="623">
        <f t="shared" si="191"/>
        <v>272.55150400000002</v>
      </c>
    </row>
    <row r="1083" spans="1:28" collapsed="1">
      <c r="A1083" s="188" t="s">
        <v>71</v>
      </c>
      <c r="B1083" s="188"/>
      <c r="C1083" s="188"/>
      <c r="D1083" s="188"/>
      <c r="E1083" s="223"/>
      <c r="F1083" s="188"/>
      <c r="G1083" s="188"/>
      <c r="H1083" s="188"/>
      <c r="I1083" s="188"/>
      <c r="J1083" s="223"/>
      <c r="K1083" s="223"/>
      <c r="L1083" s="223"/>
      <c r="M1083" s="223"/>
      <c r="N1083" s="223"/>
    </row>
    <row r="1084" spans="1:28">
      <c r="A1084" s="167" t="s">
        <v>369</v>
      </c>
      <c r="B1084" s="81">
        <f>B1091</f>
        <v>186.027604</v>
      </c>
      <c r="C1084" s="81">
        <f t="shared" ref="C1084:M1084" si="192">C1091</f>
        <v>0</v>
      </c>
      <c r="D1084" s="81">
        <f t="shared" si="192"/>
        <v>0</v>
      </c>
      <c r="E1084" s="81">
        <f t="shared" si="192"/>
        <v>167.27455800000001</v>
      </c>
      <c r="F1084" s="81">
        <f t="shared" si="192"/>
        <v>0</v>
      </c>
      <c r="G1084" s="81">
        <f t="shared" si="192"/>
        <v>0</v>
      </c>
      <c r="H1084" s="81">
        <f t="shared" si="192"/>
        <v>102.896</v>
      </c>
      <c r="I1084" s="81">
        <f t="shared" si="192"/>
        <v>0</v>
      </c>
      <c r="J1084" s="81">
        <f t="shared" si="192"/>
        <v>0</v>
      </c>
      <c r="K1084" s="81">
        <f t="shared" si="192"/>
        <v>0</v>
      </c>
      <c r="L1084" s="81">
        <f t="shared" si="192"/>
        <v>0</v>
      </c>
      <c r="M1084" s="81">
        <f t="shared" si="192"/>
        <v>157.31700000000001</v>
      </c>
      <c r="N1084" s="621">
        <f>SUM(B1084:M1084)</f>
        <v>613.51516200000003</v>
      </c>
    </row>
    <row r="1085" spans="1:28">
      <c r="A1085" s="177" t="s">
        <v>83</v>
      </c>
      <c r="B1085" s="90"/>
      <c r="C1085" s="179"/>
      <c r="D1085" s="179"/>
      <c r="E1085" s="179"/>
      <c r="F1085" s="179"/>
      <c r="G1085" s="179"/>
      <c r="H1085" s="179"/>
      <c r="I1085" s="179"/>
      <c r="J1085" s="179"/>
      <c r="K1085" s="179"/>
      <c r="L1085" s="179"/>
      <c r="M1085" s="617">
        <v>0</v>
      </c>
      <c r="N1085" s="617"/>
    </row>
    <row r="1086" spans="1:28">
      <c r="A1086" s="55" t="s">
        <v>923</v>
      </c>
      <c r="B1086" s="85">
        <f>B1096</f>
        <v>15.21</v>
      </c>
      <c r="C1086" s="85">
        <f t="shared" ref="C1086:L1086" si="193">C1096</f>
        <v>0</v>
      </c>
      <c r="D1086" s="85">
        <f t="shared" si="193"/>
        <v>0</v>
      </c>
      <c r="E1086" s="85">
        <f t="shared" si="193"/>
        <v>17.670999999999999</v>
      </c>
      <c r="F1086" s="85">
        <f t="shared" si="193"/>
        <v>0</v>
      </c>
      <c r="G1086" s="85">
        <f t="shared" si="193"/>
        <v>0</v>
      </c>
      <c r="H1086" s="85">
        <f t="shared" si="193"/>
        <v>0</v>
      </c>
      <c r="I1086" s="85">
        <f t="shared" si="193"/>
        <v>0</v>
      </c>
      <c r="J1086" s="85">
        <f t="shared" si="193"/>
        <v>0</v>
      </c>
      <c r="K1086" s="85">
        <f t="shared" si="193"/>
        <v>0</v>
      </c>
      <c r="L1086" s="85">
        <f t="shared" si="193"/>
        <v>0</v>
      </c>
      <c r="M1086" s="622">
        <v>25</v>
      </c>
      <c r="N1086" s="622">
        <f t="shared" ref="N1086:N1091" si="194">SUM(B1086:M1086)</f>
        <v>57.881</v>
      </c>
      <c r="P1086" s="640">
        <f>B1086/B$1084</f>
        <v>8.176205935544921E-2</v>
      </c>
      <c r="Q1086" s="640" t="e">
        <f t="shared" ref="Q1086:AB1090" si="195">C1086/C$1084</f>
        <v>#DIV/0!</v>
      </c>
      <c r="R1086" s="640" t="e">
        <f t="shared" si="195"/>
        <v>#DIV/0!</v>
      </c>
      <c r="S1086" s="640">
        <f t="shared" si="195"/>
        <v>0.10564069163464773</v>
      </c>
      <c r="T1086" s="640" t="e">
        <f t="shared" si="195"/>
        <v>#DIV/0!</v>
      </c>
      <c r="U1086" s="640" t="e">
        <f t="shared" si="195"/>
        <v>#DIV/0!</v>
      </c>
      <c r="V1086" s="640">
        <f t="shared" si="195"/>
        <v>0</v>
      </c>
      <c r="W1086" s="640" t="e">
        <f t="shared" si="195"/>
        <v>#DIV/0!</v>
      </c>
      <c r="X1086" s="640" t="e">
        <f t="shared" si="195"/>
        <v>#DIV/0!</v>
      </c>
      <c r="Y1086" s="640" t="e">
        <f t="shared" si="195"/>
        <v>#DIV/0!</v>
      </c>
      <c r="Z1086" s="640" t="e">
        <f t="shared" si="195"/>
        <v>#DIV/0!</v>
      </c>
      <c r="AA1086" s="640">
        <f t="shared" si="195"/>
        <v>0.15891480259603222</v>
      </c>
      <c r="AB1086" s="640">
        <f t="shared" si="195"/>
        <v>9.4343226679701839E-2</v>
      </c>
    </row>
    <row r="1087" spans="1:28">
      <c r="A1087" s="55" t="s">
        <v>84</v>
      </c>
      <c r="B1087" s="85">
        <f>B1095</f>
        <v>0.96</v>
      </c>
      <c r="C1087" s="85">
        <f t="shared" ref="C1087:M1087" si="196">C1095</f>
        <v>0</v>
      </c>
      <c r="D1087" s="85">
        <f t="shared" si="196"/>
        <v>0</v>
      </c>
      <c r="E1087" s="85">
        <f t="shared" si="196"/>
        <v>0</v>
      </c>
      <c r="F1087" s="85">
        <f t="shared" si="196"/>
        <v>0</v>
      </c>
      <c r="G1087" s="85">
        <f t="shared" si="196"/>
        <v>0</v>
      </c>
      <c r="H1087" s="85">
        <f t="shared" si="196"/>
        <v>16.399999999999999</v>
      </c>
      <c r="I1087" s="85">
        <f t="shared" si="196"/>
        <v>0</v>
      </c>
      <c r="J1087" s="85">
        <f t="shared" si="196"/>
        <v>0</v>
      </c>
      <c r="K1087" s="85">
        <f t="shared" si="196"/>
        <v>0</v>
      </c>
      <c r="L1087" s="85">
        <f t="shared" si="196"/>
        <v>0</v>
      </c>
      <c r="M1087" s="85">
        <f t="shared" si="196"/>
        <v>0</v>
      </c>
      <c r="N1087" s="622">
        <f t="shared" si="194"/>
        <v>17.36</v>
      </c>
      <c r="P1087" s="640">
        <f t="shared" ref="P1087:P1090" si="197">B1087/B$1084</f>
        <v>5.1605244563597127E-3</v>
      </c>
      <c r="Q1087" s="640" t="e">
        <f t="shared" si="195"/>
        <v>#DIV/0!</v>
      </c>
      <c r="R1087" s="640" t="e">
        <f t="shared" si="195"/>
        <v>#DIV/0!</v>
      </c>
      <c r="S1087" s="640">
        <f t="shared" si="195"/>
        <v>0</v>
      </c>
      <c r="T1087" s="640" t="e">
        <f t="shared" si="195"/>
        <v>#DIV/0!</v>
      </c>
      <c r="U1087" s="640" t="e">
        <f t="shared" si="195"/>
        <v>#DIV/0!</v>
      </c>
      <c r="V1087" s="640">
        <f t="shared" si="195"/>
        <v>0.1593842326232312</v>
      </c>
      <c r="W1087" s="640" t="e">
        <f t="shared" si="195"/>
        <v>#DIV/0!</v>
      </c>
      <c r="X1087" s="640" t="e">
        <f t="shared" si="195"/>
        <v>#DIV/0!</v>
      </c>
      <c r="Y1087" s="640" t="e">
        <f t="shared" si="195"/>
        <v>#DIV/0!</v>
      </c>
      <c r="Z1087" s="640" t="e">
        <f t="shared" si="195"/>
        <v>#DIV/0!</v>
      </c>
      <c r="AA1087" s="640">
        <f t="shared" si="195"/>
        <v>0</v>
      </c>
      <c r="AB1087" s="640">
        <f t="shared" si="195"/>
        <v>2.8295959212170211E-2</v>
      </c>
    </row>
    <row r="1088" spans="1:28">
      <c r="A1088" s="55" t="s">
        <v>925</v>
      </c>
      <c r="B1088" s="85">
        <v>5.12</v>
      </c>
      <c r="C1088" s="181"/>
      <c r="D1088" s="181"/>
      <c r="E1088" s="181">
        <v>9.43</v>
      </c>
      <c r="F1088" s="180"/>
      <c r="G1088" s="180"/>
      <c r="H1088" s="495">
        <v>3.5999999999999996</v>
      </c>
      <c r="I1088" s="495"/>
      <c r="J1088" s="495"/>
      <c r="K1088" s="495"/>
      <c r="L1088" s="495"/>
      <c r="M1088" s="622">
        <v>9.1110000000000007</v>
      </c>
      <c r="N1088" s="622">
        <f t="shared" si="194"/>
        <v>27.260999999999999</v>
      </c>
      <c r="P1088" s="640">
        <f t="shared" si="197"/>
        <v>2.7522797100585139E-2</v>
      </c>
      <c r="Q1088" s="640" t="e">
        <f t="shared" si="195"/>
        <v>#DIV/0!</v>
      </c>
      <c r="R1088" s="640" t="e">
        <f t="shared" si="195"/>
        <v>#DIV/0!</v>
      </c>
      <c r="S1088" s="640">
        <f t="shared" si="195"/>
        <v>5.6374383006888587E-2</v>
      </c>
      <c r="T1088" s="640" t="e">
        <f t="shared" si="195"/>
        <v>#DIV/0!</v>
      </c>
      <c r="U1088" s="640" t="e">
        <f t="shared" si="195"/>
        <v>#DIV/0!</v>
      </c>
      <c r="V1088" s="640">
        <f t="shared" si="195"/>
        <v>3.4986782770953191E-2</v>
      </c>
      <c r="W1088" s="640" t="e">
        <f t="shared" si="195"/>
        <v>#DIV/0!</v>
      </c>
      <c r="X1088" s="640" t="e">
        <f t="shared" si="195"/>
        <v>#DIV/0!</v>
      </c>
      <c r="Y1088" s="640" t="e">
        <f t="shared" si="195"/>
        <v>#DIV/0!</v>
      </c>
      <c r="Z1088" s="640" t="e">
        <f t="shared" si="195"/>
        <v>#DIV/0!</v>
      </c>
      <c r="AA1088" s="640">
        <f t="shared" si="195"/>
        <v>5.7914910658097979E-2</v>
      </c>
      <c r="AB1088" s="640">
        <f t="shared" si="195"/>
        <v>4.4434109682198852E-2</v>
      </c>
    </row>
    <row r="1089" spans="1:28">
      <c r="A1089" s="55" t="s">
        <v>370</v>
      </c>
      <c r="B1089" s="85">
        <v>128.36000000000001</v>
      </c>
      <c r="C1089" s="181"/>
      <c r="D1089" s="181"/>
      <c r="E1089" s="181">
        <v>122.13600000000001</v>
      </c>
      <c r="F1089" s="180"/>
      <c r="G1089" s="180"/>
      <c r="H1089" s="495">
        <v>76.489000000000004</v>
      </c>
      <c r="I1089" s="495"/>
      <c r="J1089" s="495"/>
      <c r="K1089" s="495"/>
      <c r="L1089" s="495"/>
      <c r="M1089" s="622">
        <v>95.734999999999985</v>
      </c>
      <c r="N1089" s="622">
        <f t="shared" si="194"/>
        <v>422.72</v>
      </c>
      <c r="P1089" s="640">
        <f t="shared" si="197"/>
        <v>0.69000512418576343</v>
      </c>
      <c r="Q1089" s="640" t="e">
        <f t="shared" si="195"/>
        <v>#DIV/0!</v>
      </c>
      <c r="R1089" s="640" t="e">
        <f t="shared" si="195"/>
        <v>#DIV/0!</v>
      </c>
      <c r="S1089" s="640">
        <f t="shared" si="195"/>
        <v>0.73015287835942155</v>
      </c>
      <c r="T1089" s="640" t="e">
        <f t="shared" si="195"/>
        <v>#DIV/0!</v>
      </c>
      <c r="U1089" s="640" t="e">
        <f t="shared" si="195"/>
        <v>#DIV/0!</v>
      </c>
      <c r="V1089" s="640">
        <f t="shared" si="195"/>
        <v>0.74336222982428868</v>
      </c>
      <c r="W1089" s="640" t="e">
        <f t="shared" si="195"/>
        <v>#DIV/0!</v>
      </c>
      <c r="X1089" s="640" t="e">
        <f t="shared" si="195"/>
        <v>#DIV/0!</v>
      </c>
      <c r="Y1089" s="640" t="e">
        <f t="shared" si="195"/>
        <v>#DIV/0!</v>
      </c>
      <c r="Z1089" s="640" t="e">
        <f t="shared" si="195"/>
        <v>#DIV/0!</v>
      </c>
      <c r="AA1089" s="640">
        <f t="shared" si="195"/>
        <v>0.60854834506124567</v>
      </c>
      <c r="AB1089" s="640">
        <f t="shared" si="195"/>
        <v>0.68901312662261471</v>
      </c>
    </row>
    <row r="1090" spans="1:28">
      <c r="A1090" s="55" t="s">
        <v>190</v>
      </c>
      <c r="B1090" s="85">
        <f>18.243944+B1098</f>
        <v>36.377604000000005</v>
      </c>
      <c r="C1090" s="181"/>
      <c r="D1090" s="181"/>
      <c r="E1090" s="181">
        <f>13.680608+E1097</f>
        <v>18.037558000000001</v>
      </c>
      <c r="F1090" s="180"/>
      <c r="G1090" s="180"/>
      <c r="H1090" s="495">
        <f>4.709+H1097</f>
        <v>6.4069999999999983</v>
      </c>
      <c r="I1090" s="495"/>
      <c r="J1090" s="495"/>
      <c r="K1090" s="495"/>
      <c r="L1090" s="495"/>
      <c r="M1090" s="622">
        <v>27.470999999999993</v>
      </c>
      <c r="N1090" s="622">
        <f t="shared" si="194"/>
        <v>88.293161999999995</v>
      </c>
      <c r="P1090" s="640">
        <f t="shared" si="197"/>
        <v>0.19554949490184267</v>
      </c>
      <c r="Q1090" s="640" t="e">
        <f t="shared" si="195"/>
        <v>#DIV/0!</v>
      </c>
      <c r="R1090" s="640" t="e">
        <f t="shared" si="195"/>
        <v>#DIV/0!</v>
      </c>
      <c r="S1090" s="640">
        <f t="shared" si="195"/>
        <v>0.10783204699904213</v>
      </c>
      <c r="T1090" s="640" t="e">
        <f t="shared" si="195"/>
        <v>#DIV/0!</v>
      </c>
      <c r="U1090" s="640" t="e">
        <f t="shared" si="195"/>
        <v>#DIV/0!</v>
      </c>
      <c r="V1090" s="640">
        <f t="shared" si="195"/>
        <v>6.2266754781526962E-2</v>
      </c>
      <c r="W1090" s="640" t="e">
        <f t="shared" si="195"/>
        <v>#DIV/0!</v>
      </c>
      <c r="X1090" s="640" t="e">
        <f t="shared" si="195"/>
        <v>#DIV/0!</v>
      </c>
      <c r="Y1090" s="640" t="e">
        <f t="shared" si="195"/>
        <v>#DIV/0!</v>
      </c>
      <c r="Z1090" s="640" t="e">
        <f t="shared" si="195"/>
        <v>#DIV/0!</v>
      </c>
      <c r="AA1090" s="640">
        <f t="shared" si="195"/>
        <v>0.174621941684624</v>
      </c>
      <c r="AB1090" s="640">
        <f t="shared" si="195"/>
        <v>0.14391357780331432</v>
      </c>
    </row>
    <row r="1091" spans="1:28">
      <c r="A1091" s="183" t="s">
        <v>69</v>
      </c>
      <c r="B1091" s="88">
        <f>SUM(B1086:B1090)</f>
        <v>186.027604</v>
      </c>
      <c r="C1091" s="88">
        <f t="shared" ref="C1091:M1091" si="198">SUM(C1086:C1090)</f>
        <v>0</v>
      </c>
      <c r="D1091" s="88">
        <f t="shared" si="198"/>
        <v>0</v>
      </c>
      <c r="E1091" s="88">
        <f t="shared" si="198"/>
        <v>167.27455800000001</v>
      </c>
      <c r="F1091" s="88">
        <f t="shared" si="198"/>
        <v>0</v>
      </c>
      <c r="G1091" s="88">
        <f t="shared" si="198"/>
        <v>0</v>
      </c>
      <c r="H1091" s="88">
        <f t="shared" si="198"/>
        <v>102.896</v>
      </c>
      <c r="I1091" s="88">
        <f t="shared" si="198"/>
        <v>0</v>
      </c>
      <c r="J1091" s="88">
        <f t="shared" si="198"/>
        <v>0</v>
      </c>
      <c r="K1091" s="88">
        <f t="shared" si="198"/>
        <v>0</v>
      </c>
      <c r="L1091" s="88">
        <f t="shared" si="198"/>
        <v>0</v>
      </c>
      <c r="M1091" s="88">
        <f t="shared" si="198"/>
        <v>157.31700000000001</v>
      </c>
      <c r="N1091" s="609">
        <f t="shared" si="194"/>
        <v>613.51516200000003</v>
      </c>
    </row>
    <row r="1092" spans="1:28" hidden="1" outlineLevel="1">
      <c r="A1092" s="188" t="s">
        <v>71</v>
      </c>
      <c r="B1092" s="188"/>
      <c r="C1092" s="188"/>
      <c r="D1092" s="188"/>
      <c r="E1092" s="223"/>
      <c r="F1092" s="188"/>
      <c r="G1092" s="188"/>
      <c r="H1092" s="188"/>
      <c r="I1092" s="188"/>
      <c r="J1092" s="223"/>
      <c r="K1092" s="223"/>
      <c r="L1092" s="223"/>
    </row>
    <row r="1093" spans="1:28" hidden="1" outlineLevel="1">
      <c r="A1093" s="167" t="s">
        <v>374</v>
      </c>
      <c r="B1093" s="81">
        <v>18.170000000000002</v>
      </c>
      <c r="C1093" s="176"/>
      <c r="D1093" s="176"/>
      <c r="E1093" s="176">
        <v>22.05</v>
      </c>
      <c r="F1093" s="175"/>
      <c r="G1093" s="175"/>
      <c r="H1093" s="494">
        <v>30.597999999999999</v>
      </c>
      <c r="I1093" s="494"/>
      <c r="J1093" s="494"/>
      <c r="K1093" s="494"/>
      <c r="L1093" s="494"/>
      <c r="M1093" s="494"/>
      <c r="N1093" s="494">
        <f t="shared" ref="N1093:N1133" si="199">SUM(B1093:M1093)</f>
        <v>70.817999999999998</v>
      </c>
    </row>
    <row r="1094" spans="1:28" hidden="1" outlineLevel="1">
      <c r="A1094" s="177" t="s">
        <v>83</v>
      </c>
      <c r="B1094" s="90"/>
      <c r="C1094" s="179"/>
      <c r="D1094" s="179"/>
      <c r="E1094" s="179"/>
      <c r="F1094" s="179"/>
      <c r="G1094" s="179"/>
      <c r="H1094" s="499"/>
      <c r="I1094" s="499"/>
      <c r="J1094" s="499"/>
      <c r="K1094" s="499"/>
      <c r="L1094" s="499"/>
      <c r="M1094" s="499"/>
      <c r="N1094" s="499">
        <f t="shared" si="199"/>
        <v>0</v>
      </c>
    </row>
    <row r="1095" spans="1:28" hidden="1" outlineLevel="1">
      <c r="A1095" s="55" t="s">
        <v>84</v>
      </c>
      <c r="B1095" s="85">
        <v>0.96</v>
      </c>
      <c r="C1095" s="181"/>
      <c r="D1095" s="181"/>
      <c r="E1095" s="181"/>
      <c r="F1095" s="181"/>
      <c r="G1095" s="181"/>
      <c r="H1095" s="468">
        <v>16.399999999999999</v>
      </c>
      <c r="I1095" s="468"/>
      <c r="J1095" s="468"/>
      <c r="K1095" s="468"/>
      <c r="L1095" s="468"/>
      <c r="M1095" s="468"/>
      <c r="N1095" s="468">
        <f t="shared" si="199"/>
        <v>17.36</v>
      </c>
    </row>
    <row r="1096" spans="1:28" hidden="1" outlineLevel="1">
      <c r="A1096" s="55" t="s">
        <v>375</v>
      </c>
      <c r="B1096" s="85">
        <v>15.21</v>
      </c>
      <c r="C1096" s="181"/>
      <c r="D1096" s="181"/>
      <c r="E1096" s="181">
        <v>17.670999999999999</v>
      </c>
      <c r="F1096" s="180"/>
      <c r="G1096" s="180"/>
      <c r="H1096" s="468"/>
      <c r="I1096" s="468"/>
      <c r="J1096" s="468"/>
      <c r="K1096" s="468"/>
      <c r="L1096" s="468"/>
      <c r="M1096" s="468"/>
      <c r="N1096" s="468">
        <f t="shared" si="199"/>
        <v>32.881</v>
      </c>
    </row>
    <row r="1097" spans="1:28" hidden="1" outlineLevel="1">
      <c r="A1097" s="55" t="s">
        <v>190</v>
      </c>
      <c r="B1097" s="85">
        <v>1.9636600000000008</v>
      </c>
      <c r="C1097" s="181"/>
      <c r="D1097" s="181"/>
      <c r="E1097" s="181">
        <v>4.3569500000000012</v>
      </c>
      <c r="F1097" s="180"/>
      <c r="G1097" s="180"/>
      <c r="H1097" s="468">
        <v>1.6979999999999986</v>
      </c>
      <c r="I1097" s="468"/>
      <c r="J1097" s="468"/>
      <c r="K1097" s="468"/>
      <c r="L1097" s="468"/>
      <c r="M1097" s="468"/>
      <c r="N1097" s="468">
        <f t="shared" si="199"/>
        <v>8.0186100000000007</v>
      </c>
    </row>
    <row r="1098" spans="1:28" hidden="1" outlineLevel="1">
      <c r="A1098" s="183" t="s">
        <v>69</v>
      </c>
      <c r="B1098" s="88">
        <v>18.133660000000003</v>
      </c>
      <c r="C1098" s="185"/>
      <c r="D1098" s="185"/>
      <c r="E1098" s="185">
        <v>22.03</v>
      </c>
      <c r="F1098" s="185"/>
      <c r="G1098" s="185"/>
      <c r="H1098" s="472">
        <v>30.597999999999999</v>
      </c>
      <c r="I1098" s="472"/>
      <c r="J1098" s="472"/>
      <c r="K1098" s="472"/>
      <c r="L1098" s="472"/>
      <c r="M1098" s="472"/>
      <c r="N1098" s="472">
        <f t="shared" si="199"/>
        <v>70.761660000000006</v>
      </c>
    </row>
    <row r="1099" spans="1:28" hidden="1" outlineLevel="1" collapsed="1">
      <c r="A1099" s="461" t="s">
        <v>836</v>
      </c>
      <c r="B1099" s="506"/>
      <c r="C1099" s="506"/>
      <c r="D1099" s="506"/>
      <c r="E1099" s="506"/>
      <c r="F1099" s="506"/>
      <c r="G1099" s="506"/>
      <c r="H1099" s="506"/>
      <c r="I1099" s="506"/>
      <c r="J1099" s="506"/>
      <c r="K1099" s="506"/>
      <c r="L1099" s="506"/>
      <c r="M1099" s="506"/>
      <c r="N1099" s="506">
        <f t="shared" si="199"/>
        <v>0</v>
      </c>
    </row>
    <row r="1100" spans="1:28" hidden="1" outlineLevel="1">
      <c r="A1100" s="462" t="s">
        <v>71</v>
      </c>
      <c r="B1100" s="506"/>
      <c r="C1100" s="506"/>
      <c r="D1100" s="506"/>
      <c r="E1100" s="506"/>
      <c r="F1100" s="506"/>
      <c r="G1100" s="506"/>
      <c r="H1100" s="506"/>
      <c r="I1100" s="506"/>
      <c r="J1100" s="506"/>
      <c r="K1100" s="506"/>
      <c r="L1100" s="506"/>
      <c r="M1100" s="506"/>
      <c r="N1100" s="506">
        <f t="shared" si="199"/>
        <v>0</v>
      </c>
    </row>
    <row r="1101" spans="1:28" hidden="1" outlineLevel="1">
      <c r="A1101" s="479" t="s">
        <v>836</v>
      </c>
      <c r="B1101" s="494"/>
      <c r="C1101" s="494"/>
      <c r="D1101" s="494"/>
      <c r="E1101" s="494"/>
      <c r="F1101" s="494"/>
      <c r="G1101" s="494"/>
      <c r="H1101" s="494">
        <v>11</v>
      </c>
      <c r="I1101" s="494"/>
      <c r="J1101" s="494"/>
      <c r="K1101" s="494"/>
      <c r="L1101" s="494"/>
      <c r="M1101" s="494"/>
      <c r="N1101" s="494">
        <f t="shared" si="199"/>
        <v>11</v>
      </c>
    </row>
    <row r="1102" spans="1:28" hidden="1" outlineLevel="1">
      <c r="A1102" s="464" t="s">
        <v>83</v>
      </c>
      <c r="B1102" s="499"/>
      <c r="C1102" s="499"/>
      <c r="D1102" s="499"/>
      <c r="E1102" s="499"/>
      <c r="F1102" s="499"/>
      <c r="G1102" s="499"/>
      <c r="H1102" s="499"/>
      <c r="I1102" s="499"/>
      <c r="J1102" s="499"/>
      <c r="K1102" s="499"/>
      <c r="L1102" s="499"/>
      <c r="M1102" s="499"/>
      <c r="N1102" s="499">
        <f t="shared" si="199"/>
        <v>0</v>
      </c>
    </row>
    <row r="1103" spans="1:28" hidden="1" outlineLevel="1">
      <c r="A1103" s="465" t="s">
        <v>837</v>
      </c>
      <c r="B1103" s="495"/>
      <c r="C1103" s="495"/>
      <c r="D1103" s="495"/>
      <c r="E1103" s="495"/>
      <c r="F1103" s="495"/>
      <c r="G1103" s="495"/>
      <c r="H1103" s="495">
        <v>11</v>
      </c>
      <c r="I1103" s="495"/>
      <c r="J1103" s="495"/>
      <c r="K1103" s="495"/>
      <c r="L1103" s="495"/>
      <c r="M1103" s="495"/>
      <c r="N1103" s="495">
        <f t="shared" si="199"/>
        <v>11</v>
      </c>
    </row>
    <row r="1104" spans="1:28" hidden="1" outlineLevel="1">
      <c r="A1104" s="465" t="s">
        <v>216</v>
      </c>
      <c r="B1104" s="495"/>
      <c r="C1104" s="495"/>
      <c r="D1104" s="495"/>
      <c r="E1104" s="495"/>
      <c r="F1104" s="495"/>
      <c r="G1104" s="495"/>
      <c r="H1104" s="495">
        <v>0</v>
      </c>
      <c r="I1104" s="495"/>
      <c r="J1104" s="495"/>
      <c r="K1104" s="495"/>
      <c r="L1104" s="495"/>
      <c r="M1104" s="495"/>
      <c r="N1104" s="495">
        <f t="shared" si="199"/>
        <v>0</v>
      </c>
    </row>
    <row r="1105" spans="1:14" hidden="1" outlineLevel="1">
      <c r="A1105" s="465" t="s">
        <v>241</v>
      </c>
      <c r="B1105" s="495"/>
      <c r="C1105" s="495"/>
      <c r="D1105" s="495"/>
      <c r="E1105" s="495"/>
      <c r="F1105" s="495"/>
      <c r="G1105" s="495"/>
      <c r="H1105" s="495">
        <v>0</v>
      </c>
      <c r="I1105" s="495"/>
      <c r="J1105" s="495"/>
      <c r="K1105" s="495"/>
      <c r="L1105" s="495"/>
      <c r="M1105" s="495"/>
      <c r="N1105" s="495">
        <f t="shared" si="199"/>
        <v>0</v>
      </c>
    </row>
    <row r="1106" spans="1:14" hidden="1" outlineLevel="1">
      <c r="A1106" s="480" t="s">
        <v>69</v>
      </c>
      <c r="B1106" s="496"/>
      <c r="C1106" s="496"/>
      <c r="D1106" s="496"/>
      <c r="E1106" s="496"/>
      <c r="F1106" s="496"/>
      <c r="G1106" s="496"/>
      <c r="H1106" s="496">
        <v>11</v>
      </c>
      <c r="I1106" s="496"/>
      <c r="J1106" s="496"/>
      <c r="K1106" s="496"/>
      <c r="L1106" s="496"/>
      <c r="M1106" s="496"/>
      <c r="N1106" s="496">
        <f t="shared" si="199"/>
        <v>11</v>
      </c>
    </row>
    <row r="1107" spans="1:14" hidden="1" outlineLevel="1">
      <c r="A1107" s="461" t="s">
        <v>838</v>
      </c>
      <c r="B1107" s="506"/>
      <c r="C1107" s="506"/>
      <c r="D1107" s="506"/>
      <c r="E1107" s="506"/>
      <c r="F1107" s="506"/>
      <c r="G1107" s="506"/>
      <c r="H1107" s="506"/>
      <c r="I1107" s="506"/>
      <c r="J1107" s="506"/>
      <c r="K1107" s="506"/>
      <c r="L1107" s="506"/>
      <c r="M1107" s="506"/>
      <c r="N1107" s="506">
        <f t="shared" si="199"/>
        <v>0</v>
      </c>
    </row>
    <row r="1108" spans="1:14" hidden="1" outlineLevel="1">
      <c r="A1108" s="462" t="s">
        <v>71</v>
      </c>
      <c r="B1108" s="506"/>
      <c r="C1108" s="506"/>
      <c r="D1108" s="506"/>
      <c r="E1108" s="506"/>
      <c r="F1108" s="506"/>
      <c r="G1108" s="506"/>
      <c r="H1108" s="506"/>
      <c r="I1108" s="506"/>
      <c r="J1108" s="506"/>
      <c r="K1108" s="506"/>
      <c r="L1108" s="506"/>
      <c r="M1108" s="506"/>
      <c r="N1108" s="506">
        <f t="shared" si="199"/>
        <v>0</v>
      </c>
    </row>
    <row r="1109" spans="1:14" hidden="1" outlineLevel="1">
      <c r="A1109" s="479" t="s">
        <v>838</v>
      </c>
      <c r="B1109" s="494"/>
      <c r="C1109" s="494"/>
      <c r="D1109" s="494"/>
      <c r="E1109" s="494"/>
      <c r="F1109" s="494"/>
      <c r="G1109" s="494"/>
      <c r="H1109" s="494">
        <v>86.876999999999995</v>
      </c>
      <c r="I1109" s="494"/>
      <c r="J1109" s="494"/>
      <c r="K1109" s="494"/>
      <c r="L1109" s="494"/>
      <c r="M1109" s="494"/>
      <c r="N1109" s="494">
        <f t="shared" si="199"/>
        <v>86.876999999999995</v>
      </c>
    </row>
    <row r="1110" spans="1:14" hidden="1" outlineLevel="1">
      <c r="A1110" s="464" t="s">
        <v>83</v>
      </c>
      <c r="B1110" s="499"/>
      <c r="C1110" s="499"/>
      <c r="D1110" s="499"/>
      <c r="E1110" s="499"/>
      <c r="F1110" s="499"/>
      <c r="G1110" s="499"/>
      <c r="H1110" s="499"/>
      <c r="I1110" s="499"/>
      <c r="J1110" s="499"/>
      <c r="K1110" s="499"/>
      <c r="L1110" s="499"/>
      <c r="M1110" s="499"/>
      <c r="N1110" s="499">
        <f t="shared" si="199"/>
        <v>0</v>
      </c>
    </row>
    <row r="1111" spans="1:14" hidden="1" outlineLevel="1">
      <c r="A1111" s="465" t="s">
        <v>839</v>
      </c>
      <c r="B1111" s="495"/>
      <c r="C1111" s="495"/>
      <c r="D1111" s="495"/>
      <c r="E1111" s="495"/>
      <c r="F1111" s="495"/>
      <c r="G1111" s="495"/>
      <c r="H1111" s="495">
        <v>22.946000000000002</v>
      </c>
      <c r="I1111" s="495"/>
      <c r="J1111" s="495"/>
      <c r="K1111" s="495"/>
      <c r="L1111" s="495"/>
      <c r="M1111" s="495"/>
      <c r="N1111" s="495">
        <f t="shared" si="199"/>
        <v>22.946000000000002</v>
      </c>
    </row>
    <row r="1112" spans="1:14" hidden="1" outlineLevel="1">
      <c r="A1112" s="465" t="s">
        <v>840</v>
      </c>
      <c r="B1112" s="495"/>
      <c r="C1112" s="495"/>
      <c r="D1112" s="495"/>
      <c r="E1112" s="495"/>
      <c r="F1112" s="495"/>
      <c r="G1112" s="495"/>
      <c r="H1112" s="495">
        <v>52.661999999999999</v>
      </c>
      <c r="I1112" s="495"/>
      <c r="J1112" s="495"/>
      <c r="K1112" s="495"/>
      <c r="L1112" s="495"/>
      <c r="M1112" s="495"/>
      <c r="N1112" s="495">
        <f t="shared" si="199"/>
        <v>52.661999999999999</v>
      </c>
    </row>
    <row r="1113" spans="1:14" hidden="1" outlineLevel="1">
      <c r="A1113" s="465" t="s">
        <v>80</v>
      </c>
      <c r="B1113" s="495"/>
      <c r="C1113" s="495"/>
      <c r="D1113" s="495"/>
      <c r="E1113" s="495"/>
      <c r="F1113" s="495"/>
      <c r="G1113" s="495"/>
      <c r="H1113" s="495">
        <v>11.268999999999998</v>
      </c>
      <c r="I1113" s="495"/>
      <c r="J1113" s="495"/>
      <c r="K1113" s="495"/>
      <c r="L1113" s="495"/>
      <c r="M1113" s="495"/>
      <c r="N1113" s="495">
        <f t="shared" si="199"/>
        <v>11.268999999999998</v>
      </c>
    </row>
    <row r="1114" spans="1:14" hidden="1" outlineLevel="1">
      <c r="A1114" s="465"/>
      <c r="B1114" s="495"/>
      <c r="C1114" s="495"/>
      <c r="D1114" s="495"/>
      <c r="E1114" s="495"/>
      <c r="F1114" s="495"/>
      <c r="G1114" s="495"/>
      <c r="H1114" s="495">
        <v>0</v>
      </c>
      <c r="I1114" s="495"/>
      <c r="J1114" s="495"/>
      <c r="K1114" s="495"/>
      <c r="L1114" s="495"/>
      <c r="M1114" s="495"/>
      <c r="N1114" s="495">
        <f t="shared" si="199"/>
        <v>0</v>
      </c>
    </row>
    <row r="1115" spans="1:14" hidden="1" outlineLevel="1">
      <c r="A1115" s="465" t="s">
        <v>841</v>
      </c>
      <c r="B1115" s="495"/>
      <c r="C1115" s="495"/>
      <c r="D1115" s="495"/>
      <c r="E1115" s="495"/>
      <c r="F1115" s="495"/>
      <c r="G1115" s="495"/>
      <c r="H1115" s="495">
        <v>0</v>
      </c>
      <c r="I1115" s="495"/>
      <c r="J1115" s="495"/>
      <c r="K1115" s="495"/>
      <c r="L1115" s="495"/>
      <c r="M1115" s="495"/>
      <c r="N1115" s="495">
        <f t="shared" si="199"/>
        <v>0</v>
      </c>
    </row>
    <row r="1116" spans="1:14" hidden="1" outlineLevel="1">
      <c r="A1116" s="480" t="s">
        <v>69</v>
      </c>
      <c r="B1116" s="496"/>
      <c r="C1116" s="496"/>
      <c r="D1116" s="496"/>
      <c r="E1116" s="496"/>
      <c r="F1116" s="496"/>
      <c r="G1116" s="496"/>
      <c r="H1116" s="496">
        <v>86.87700000000001</v>
      </c>
      <c r="I1116" s="496"/>
      <c r="J1116" s="496"/>
      <c r="K1116" s="496"/>
      <c r="L1116" s="496"/>
      <c r="M1116" s="496"/>
      <c r="N1116" s="496">
        <f t="shared" si="199"/>
        <v>86.87700000000001</v>
      </c>
    </row>
    <row r="1117" spans="1:14" hidden="1" outlineLevel="1" collapsed="1">
      <c r="A1117" s="469" t="s">
        <v>842</v>
      </c>
      <c r="B1117" s="506"/>
      <c r="C1117" s="506"/>
      <c r="D1117" s="506"/>
      <c r="E1117" s="506"/>
      <c r="F1117" s="506"/>
      <c r="G1117" s="506"/>
      <c r="H1117" s="506"/>
      <c r="I1117" s="506"/>
      <c r="J1117" s="506"/>
      <c r="K1117" s="506"/>
      <c r="L1117" s="506"/>
      <c r="M1117" s="506"/>
      <c r="N1117" s="506">
        <f t="shared" si="199"/>
        <v>0</v>
      </c>
    </row>
    <row r="1118" spans="1:14" hidden="1" outlineLevel="1">
      <c r="A1118" s="470" t="s">
        <v>71</v>
      </c>
      <c r="B1118" s="506"/>
      <c r="C1118" s="506"/>
      <c r="D1118" s="506"/>
      <c r="E1118" s="506"/>
      <c r="F1118" s="506"/>
      <c r="G1118" s="506"/>
      <c r="H1118" s="506"/>
      <c r="I1118" s="506"/>
      <c r="J1118" s="506"/>
      <c r="K1118" s="506"/>
      <c r="L1118" s="506"/>
      <c r="M1118" s="506"/>
      <c r="N1118" s="506">
        <f t="shared" si="199"/>
        <v>0</v>
      </c>
    </row>
    <row r="1119" spans="1:14" hidden="1" outlineLevel="1">
      <c r="A1119" s="479" t="s">
        <v>88</v>
      </c>
      <c r="B1119" s="494"/>
      <c r="C1119" s="494"/>
      <c r="D1119" s="494"/>
      <c r="E1119" s="494"/>
      <c r="F1119" s="494"/>
      <c r="G1119" s="494"/>
      <c r="H1119" s="494">
        <v>31.353000000000002</v>
      </c>
      <c r="I1119" s="494"/>
      <c r="J1119" s="494"/>
      <c r="K1119" s="494"/>
      <c r="L1119" s="494"/>
      <c r="M1119" s="494"/>
      <c r="N1119" s="494">
        <f t="shared" si="199"/>
        <v>31.353000000000002</v>
      </c>
    </row>
    <row r="1120" spans="1:14" hidden="1" outlineLevel="1">
      <c r="A1120" s="464" t="s">
        <v>83</v>
      </c>
      <c r="B1120" s="499"/>
      <c r="C1120" s="499"/>
      <c r="D1120" s="499"/>
      <c r="E1120" s="499"/>
      <c r="F1120" s="499"/>
      <c r="G1120" s="499"/>
      <c r="H1120" s="499"/>
      <c r="I1120" s="499"/>
      <c r="J1120" s="499"/>
      <c r="K1120" s="499"/>
      <c r="L1120" s="499"/>
      <c r="M1120" s="499"/>
      <c r="N1120" s="499">
        <f t="shared" si="199"/>
        <v>0</v>
      </c>
    </row>
    <row r="1121" spans="1:28" hidden="1" outlineLevel="1">
      <c r="A1121" s="465" t="s">
        <v>237</v>
      </c>
      <c r="B1121" s="495"/>
      <c r="C1121" s="495"/>
      <c r="D1121" s="495"/>
      <c r="E1121" s="495"/>
      <c r="F1121" s="495"/>
      <c r="G1121" s="495"/>
      <c r="H1121" s="495">
        <v>10.15</v>
      </c>
      <c r="I1121" s="495"/>
      <c r="J1121" s="495"/>
      <c r="K1121" s="495"/>
      <c r="L1121" s="495"/>
      <c r="M1121" s="495"/>
      <c r="N1121" s="495">
        <f t="shared" si="199"/>
        <v>10.15</v>
      </c>
    </row>
    <row r="1122" spans="1:28" hidden="1" outlineLevel="1">
      <c r="A1122" s="465" t="s">
        <v>260</v>
      </c>
      <c r="B1122" s="495"/>
      <c r="C1122" s="495"/>
      <c r="D1122" s="495"/>
      <c r="E1122" s="495"/>
      <c r="F1122" s="495"/>
      <c r="G1122" s="495"/>
      <c r="H1122" s="495">
        <v>21.203000000000003</v>
      </c>
      <c r="I1122" s="495"/>
      <c r="J1122" s="495"/>
      <c r="K1122" s="495"/>
      <c r="L1122" s="495"/>
      <c r="M1122" s="495"/>
      <c r="N1122" s="495">
        <f t="shared" si="199"/>
        <v>21.203000000000003</v>
      </c>
    </row>
    <row r="1123" spans="1:28" hidden="1" outlineLevel="1">
      <c r="A1123" s="481" t="s">
        <v>69</v>
      </c>
      <c r="B1123" s="496"/>
      <c r="C1123" s="496"/>
      <c r="D1123" s="496"/>
      <c r="E1123" s="496"/>
      <c r="F1123" s="496"/>
      <c r="G1123" s="496"/>
      <c r="H1123" s="496">
        <v>31.353000000000002</v>
      </c>
      <c r="I1123" s="496"/>
      <c r="J1123" s="496"/>
      <c r="K1123" s="496"/>
      <c r="L1123" s="496"/>
      <c r="M1123" s="496"/>
      <c r="N1123" s="496">
        <f t="shared" si="199"/>
        <v>31.353000000000002</v>
      </c>
    </row>
    <row r="1124" spans="1:28" collapsed="1">
      <c r="A1124" s="461" t="s">
        <v>843</v>
      </c>
      <c r="B1124" s="506"/>
      <c r="C1124" s="506"/>
      <c r="D1124" s="506"/>
      <c r="E1124" s="506"/>
      <c r="F1124" s="506"/>
      <c r="G1124" s="506"/>
      <c r="H1124" s="506"/>
      <c r="I1124" s="506"/>
      <c r="J1124" s="506"/>
      <c r="K1124" s="506"/>
      <c r="L1124" s="506"/>
      <c r="M1124" s="506"/>
      <c r="N1124" s="506">
        <f t="shared" si="199"/>
        <v>0</v>
      </c>
    </row>
    <row r="1125" spans="1:28">
      <c r="A1125" s="470" t="s">
        <v>71</v>
      </c>
      <c r="B1125" s="506"/>
      <c r="C1125" s="506"/>
      <c r="D1125" s="506"/>
      <c r="E1125" s="506"/>
      <c r="F1125" s="506"/>
      <c r="G1125" s="506"/>
      <c r="H1125" s="506"/>
      <c r="I1125" s="506"/>
      <c r="J1125" s="506"/>
      <c r="K1125" s="506"/>
      <c r="L1125" s="506"/>
      <c r="M1125" s="506"/>
      <c r="N1125" s="506">
        <f t="shared" si="199"/>
        <v>0</v>
      </c>
    </row>
    <row r="1126" spans="1:28">
      <c r="A1126" s="463" t="s">
        <v>88</v>
      </c>
      <c r="B1126" s="494"/>
      <c r="C1126" s="494"/>
      <c r="D1126" s="494"/>
      <c r="E1126" s="494"/>
      <c r="F1126" s="494"/>
      <c r="G1126" s="494"/>
      <c r="H1126" s="494">
        <f>522.154+31.35</f>
        <v>553.50400000000002</v>
      </c>
      <c r="I1126" s="494"/>
      <c r="J1126" s="494"/>
      <c r="K1126" s="176">
        <v>628.32100000000003</v>
      </c>
      <c r="L1126" s="176"/>
      <c r="M1126" s="176"/>
      <c r="N1126" s="176">
        <f t="shared" si="199"/>
        <v>1181.825</v>
      </c>
    </row>
    <row r="1127" spans="1:28">
      <c r="A1127" s="464" t="s">
        <v>83</v>
      </c>
      <c r="B1127" s="499"/>
      <c r="C1127" s="499"/>
      <c r="D1127" s="499"/>
      <c r="E1127" s="499"/>
      <c r="F1127" s="499"/>
      <c r="G1127" s="499"/>
      <c r="H1127" s="499"/>
      <c r="I1127" s="499"/>
      <c r="J1127" s="499"/>
      <c r="K1127" s="179">
        <v>0</v>
      </c>
      <c r="L1127" s="179"/>
      <c r="M1127" s="179"/>
      <c r="N1127" s="179">
        <f t="shared" si="199"/>
        <v>0</v>
      </c>
    </row>
    <row r="1128" spans="1:28">
      <c r="A1128" s="465" t="s">
        <v>237</v>
      </c>
      <c r="B1128" s="495"/>
      <c r="C1128" s="495"/>
      <c r="D1128" s="495"/>
      <c r="E1128" s="495"/>
      <c r="F1128" s="495"/>
      <c r="G1128" s="495"/>
      <c r="H1128" s="495">
        <f>H1121</f>
        <v>10.15</v>
      </c>
      <c r="I1128" s="495"/>
      <c r="J1128" s="495"/>
      <c r="K1128" s="181"/>
      <c r="L1128" s="181"/>
      <c r="M1128" s="181"/>
      <c r="N1128" s="181">
        <f t="shared" si="199"/>
        <v>10.15</v>
      </c>
      <c r="P1128" s="640" t="e">
        <f>B1128/B$1126</f>
        <v>#DIV/0!</v>
      </c>
      <c r="Q1128" s="640" t="e">
        <f t="shared" ref="Q1128:AB1132" si="200">C1128/C$1126</f>
        <v>#DIV/0!</v>
      </c>
      <c r="R1128" s="640" t="e">
        <f t="shared" si="200"/>
        <v>#DIV/0!</v>
      </c>
      <c r="S1128" s="640" t="e">
        <f t="shared" si="200"/>
        <v>#DIV/0!</v>
      </c>
      <c r="T1128" s="640" t="e">
        <f t="shared" si="200"/>
        <v>#DIV/0!</v>
      </c>
      <c r="U1128" s="640" t="e">
        <f t="shared" si="200"/>
        <v>#DIV/0!</v>
      </c>
      <c r="V1128" s="640">
        <f t="shared" si="200"/>
        <v>1.8337717523269931E-2</v>
      </c>
      <c r="W1128" s="640" t="e">
        <f t="shared" si="200"/>
        <v>#DIV/0!</v>
      </c>
      <c r="X1128" s="640" t="e">
        <f t="shared" si="200"/>
        <v>#DIV/0!</v>
      </c>
      <c r="Y1128" s="640">
        <f t="shared" si="200"/>
        <v>0</v>
      </c>
      <c r="Z1128" s="640" t="e">
        <f t="shared" si="200"/>
        <v>#DIV/0!</v>
      </c>
      <c r="AA1128" s="640" t="e">
        <f t="shared" si="200"/>
        <v>#DIV/0!</v>
      </c>
      <c r="AB1128" s="640">
        <f t="shared" si="200"/>
        <v>8.5884119899308272E-3</v>
      </c>
    </row>
    <row r="1129" spans="1:28">
      <c r="A1129" s="465" t="s">
        <v>260</v>
      </c>
      <c r="B1129" s="495"/>
      <c r="C1129" s="495"/>
      <c r="D1129" s="495"/>
      <c r="E1129" s="495"/>
      <c r="F1129" s="495"/>
      <c r="G1129" s="495"/>
      <c r="H1129" s="495">
        <f>H1122</f>
        <v>21.203000000000003</v>
      </c>
      <c r="I1129" s="495"/>
      <c r="J1129" s="495"/>
      <c r="K1129" s="181"/>
      <c r="L1129" s="181"/>
      <c r="M1129" s="181"/>
      <c r="N1129" s="181">
        <f t="shared" si="199"/>
        <v>21.203000000000003</v>
      </c>
      <c r="P1129" s="640" t="e">
        <f t="shared" ref="P1129:P1132" si="201">B1129/B$1126</f>
        <v>#DIV/0!</v>
      </c>
      <c r="Q1129" s="640" t="e">
        <f t="shared" si="200"/>
        <v>#DIV/0!</v>
      </c>
      <c r="R1129" s="640" t="e">
        <f t="shared" si="200"/>
        <v>#DIV/0!</v>
      </c>
      <c r="S1129" s="640" t="e">
        <f t="shared" si="200"/>
        <v>#DIV/0!</v>
      </c>
      <c r="T1129" s="640" t="e">
        <f t="shared" si="200"/>
        <v>#DIV/0!</v>
      </c>
      <c r="U1129" s="640" t="e">
        <f t="shared" si="200"/>
        <v>#DIV/0!</v>
      </c>
      <c r="V1129" s="640">
        <f t="shared" si="200"/>
        <v>3.830685957102388E-2</v>
      </c>
      <c r="W1129" s="640" t="e">
        <f t="shared" si="200"/>
        <v>#DIV/0!</v>
      </c>
      <c r="X1129" s="640" t="e">
        <f t="shared" si="200"/>
        <v>#DIV/0!</v>
      </c>
      <c r="Y1129" s="640">
        <f t="shared" si="200"/>
        <v>0</v>
      </c>
      <c r="Z1129" s="640" t="e">
        <f t="shared" si="200"/>
        <v>#DIV/0!</v>
      </c>
      <c r="AA1129" s="640" t="e">
        <f t="shared" si="200"/>
        <v>#DIV/0!</v>
      </c>
      <c r="AB1129" s="640">
        <f t="shared" si="200"/>
        <v>1.7940896494827916E-2</v>
      </c>
    </row>
    <row r="1130" spans="1:28">
      <c r="A1130" s="465" t="s">
        <v>409</v>
      </c>
      <c r="B1130" s="495"/>
      <c r="C1130" s="495"/>
      <c r="D1130" s="495"/>
      <c r="E1130" s="495"/>
      <c r="F1130" s="495"/>
      <c r="G1130" s="495"/>
      <c r="H1130" s="495">
        <v>145.01900000000001</v>
      </c>
      <c r="I1130" s="495"/>
      <c r="J1130" s="495"/>
      <c r="K1130" s="181">
        <v>186.506</v>
      </c>
      <c r="L1130" s="181"/>
      <c r="M1130" s="181"/>
      <c r="N1130" s="181">
        <f t="shared" si="199"/>
        <v>331.52499999999998</v>
      </c>
      <c r="P1130" s="640" t="e">
        <f t="shared" si="201"/>
        <v>#DIV/0!</v>
      </c>
      <c r="Q1130" s="640" t="e">
        <f t="shared" si="200"/>
        <v>#DIV/0!</v>
      </c>
      <c r="R1130" s="640" t="e">
        <f t="shared" si="200"/>
        <v>#DIV/0!</v>
      </c>
      <c r="S1130" s="640" t="e">
        <f t="shared" si="200"/>
        <v>#DIV/0!</v>
      </c>
      <c r="T1130" s="640" t="e">
        <f t="shared" si="200"/>
        <v>#DIV/0!</v>
      </c>
      <c r="U1130" s="640" t="e">
        <f t="shared" si="200"/>
        <v>#DIV/0!</v>
      </c>
      <c r="V1130" s="640">
        <f t="shared" si="200"/>
        <v>0.26200171995143667</v>
      </c>
      <c r="W1130" s="640" t="e">
        <f t="shared" si="200"/>
        <v>#DIV/0!</v>
      </c>
      <c r="X1130" s="640" t="e">
        <f t="shared" si="200"/>
        <v>#DIV/0!</v>
      </c>
      <c r="Y1130" s="640">
        <f t="shared" si="200"/>
        <v>0.29683235161645083</v>
      </c>
      <c r="Z1130" s="640" t="e">
        <f t="shared" si="200"/>
        <v>#DIV/0!</v>
      </c>
      <c r="AA1130" s="640" t="e">
        <f t="shared" si="200"/>
        <v>#DIV/0!</v>
      </c>
      <c r="AB1130" s="640">
        <f t="shared" si="200"/>
        <v>0.28051953546421843</v>
      </c>
    </row>
    <row r="1131" spans="1:28">
      <c r="A1131" s="482" t="s">
        <v>787</v>
      </c>
      <c r="B1131" s="495"/>
      <c r="C1131" s="495"/>
      <c r="D1131" s="495"/>
      <c r="E1131" s="495"/>
      <c r="F1131" s="495"/>
      <c r="G1131" s="495"/>
      <c r="H1131" s="495">
        <v>341.53899999999999</v>
      </c>
      <c r="I1131" s="495"/>
      <c r="J1131" s="495"/>
      <c r="K1131" s="181">
        <v>399.733</v>
      </c>
      <c r="L1131" s="181"/>
      <c r="M1131" s="181"/>
      <c r="N1131" s="181">
        <f t="shared" si="199"/>
        <v>741.27199999999993</v>
      </c>
      <c r="P1131" s="640" t="e">
        <f t="shared" si="201"/>
        <v>#DIV/0!</v>
      </c>
      <c r="Q1131" s="640" t="e">
        <f t="shared" si="200"/>
        <v>#DIV/0!</v>
      </c>
      <c r="R1131" s="640" t="e">
        <f t="shared" si="200"/>
        <v>#DIV/0!</v>
      </c>
      <c r="S1131" s="640" t="e">
        <f t="shared" si="200"/>
        <v>#DIV/0!</v>
      </c>
      <c r="T1131" s="640" t="e">
        <f t="shared" si="200"/>
        <v>#DIV/0!</v>
      </c>
      <c r="U1131" s="640" t="e">
        <f t="shared" si="200"/>
        <v>#DIV/0!</v>
      </c>
      <c r="V1131" s="640">
        <f t="shared" si="200"/>
        <v>0.61704883794877718</v>
      </c>
      <c r="W1131" s="640" t="e">
        <f t="shared" si="200"/>
        <v>#DIV/0!</v>
      </c>
      <c r="X1131" s="640" t="e">
        <f t="shared" si="200"/>
        <v>#DIV/0!</v>
      </c>
      <c r="Y1131" s="640">
        <f t="shared" si="200"/>
        <v>0.6361923284435822</v>
      </c>
      <c r="Z1131" s="640" t="e">
        <f t="shared" si="200"/>
        <v>#DIV/0!</v>
      </c>
      <c r="AA1131" s="640" t="e">
        <f t="shared" si="200"/>
        <v>#DIV/0!</v>
      </c>
      <c r="AB1131" s="640">
        <f t="shared" si="200"/>
        <v>0.62722653523152738</v>
      </c>
    </row>
    <row r="1132" spans="1:28">
      <c r="A1132" s="465" t="s">
        <v>89</v>
      </c>
      <c r="B1132" s="495"/>
      <c r="C1132" s="495"/>
      <c r="D1132" s="495"/>
      <c r="E1132" s="495"/>
      <c r="F1132" s="495"/>
      <c r="G1132" s="495"/>
      <c r="H1132" s="495">
        <v>35.595999999999968</v>
      </c>
      <c r="I1132" s="495"/>
      <c r="J1132" s="495"/>
      <c r="K1132" s="181">
        <v>42.082000000000015</v>
      </c>
      <c r="L1132" s="181"/>
      <c r="M1132" s="181"/>
      <c r="N1132" s="181">
        <f t="shared" si="199"/>
        <v>77.677999999999983</v>
      </c>
      <c r="P1132" s="640" t="e">
        <f t="shared" si="201"/>
        <v>#DIV/0!</v>
      </c>
      <c r="Q1132" s="640" t="e">
        <f t="shared" si="200"/>
        <v>#DIV/0!</v>
      </c>
      <c r="R1132" s="640" t="e">
        <f t="shared" si="200"/>
        <v>#DIV/0!</v>
      </c>
      <c r="S1132" s="640" t="e">
        <f t="shared" si="200"/>
        <v>#DIV/0!</v>
      </c>
      <c r="T1132" s="640" t="e">
        <f t="shared" si="200"/>
        <v>#DIV/0!</v>
      </c>
      <c r="U1132" s="640" t="e">
        <f t="shared" si="200"/>
        <v>#DIV/0!</v>
      </c>
      <c r="V1132" s="640">
        <f t="shared" si="200"/>
        <v>6.431028502052373E-2</v>
      </c>
      <c r="W1132" s="640" t="e">
        <f t="shared" si="200"/>
        <v>#DIV/0!</v>
      </c>
      <c r="X1132" s="640" t="e">
        <f t="shared" si="200"/>
        <v>#DIV/0!</v>
      </c>
      <c r="Y1132" s="640">
        <f t="shared" si="200"/>
        <v>6.6975319939967012E-2</v>
      </c>
      <c r="Z1132" s="640" t="e">
        <f t="shared" si="200"/>
        <v>#DIV/0!</v>
      </c>
      <c r="AA1132" s="640" t="e">
        <f t="shared" si="200"/>
        <v>#DIV/0!</v>
      </c>
      <c r="AB1132" s="640">
        <f t="shared" si="200"/>
        <v>6.5727159266388835E-2</v>
      </c>
    </row>
    <row r="1133" spans="1:28">
      <c r="A1133" s="481" t="s">
        <v>69</v>
      </c>
      <c r="B1133" s="512"/>
      <c r="C1133" s="512"/>
      <c r="D1133" s="512"/>
      <c r="E1133" s="535"/>
      <c r="F1133" s="512"/>
      <c r="G1133" s="512"/>
      <c r="H1133" s="513">
        <f>SUM(H1128:H1132)</f>
        <v>553.50700000000006</v>
      </c>
      <c r="I1133" s="513"/>
      <c r="J1133" s="513"/>
      <c r="K1133" s="185">
        <v>628.32099999999991</v>
      </c>
      <c r="L1133" s="185"/>
      <c r="M1133" s="185"/>
      <c r="N1133" s="185">
        <f t="shared" si="199"/>
        <v>1181.828</v>
      </c>
    </row>
    <row r="1134" spans="1:28" hidden="1" outlineLevel="1">
      <c r="A1134" s="461" t="s">
        <v>844</v>
      </c>
      <c r="B1134" s="483"/>
      <c r="C1134" s="483"/>
      <c r="D1134" s="483"/>
      <c r="E1134" s="483"/>
      <c r="F1134" s="483"/>
      <c r="G1134" s="483"/>
      <c r="H1134" s="483"/>
      <c r="I1134" s="483"/>
      <c r="J1134" s="483"/>
      <c r="K1134" s="483"/>
      <c r="L1134" s="483"/>
      <c r="M1134" s="483"/>
      <c r="N1134" s="483"/>
    </row>
    <row r="1135" spans="1:28" hidden="1" outlineLevel="1">
      <c r="A1135" s="470" t="s">
        <v>71</v>
      </c>
      <c r="B1135" s="483"/>
      <c r="C1135" s="483"/>
      <c r="D1135" s="483"/>
      <c r="E1135" s="483"/>
      <c r="F1135" s="483"/>
      <c r="G1135" s="483"/>
      <c r="H1135" s="483"/>
      <c r="I1135" s="483"/>
      <c r="J1135" s="483"/>
      <c r="K1135" s="483"/>
      <c r="L1135" s="483"/>
      <c r="M1135" s="483"/>
      <c r="N1135" s="483"/>
    </row>
    <row r="1136" spans="1:28" hidden="1" outlineLevel="1">
      <c r="A1136" s="463" t="s">
        <v>844</v>
      </c>
      <c r="B1136" s="494"/>
      <c r="C1136" s="494"/>
      <c r="D1136" s="494"/>
      <c r="E1136" s="494"/>
      <c r="F1136" s="494"/>
      <c r="G1136" s="494"/>
      <c r="H1136" s="494">
        <v>222.38900000000001</v>
      </c>
      <c r="I1136" s="494"/>
      <c r="J1136" s="494"/>
      <c r="K1136" s="494"/>
      <c r="L1136" s="494"/>
      <c r="M1136" s="494"/>
      <c r="N1136" s="494">
        <f>SUM(B1136:M1136)</f>
        <v>222.38900000000001</v>
      </c>
    </row>
    <row r="1137" spans="1:28" hidden="1" outlineLevel="1">
      <c r="A1137" s="464" t="s">
        <v>83</v>
      </c>
      <c r="B1137" s="483"/>
      <c r="C1137" s="483"/>
      <c r="D1137" s="483"/>
      <c r="E1137" s="483"/>
      <c r="F1137" s="483"/>
      <c r="G1137" s="483"/>
      <c r="H1137" s="483"/>
      <c r="I1137" s="483"/>
      <c r="J1137" s="483"/>
      <c r="K1137" s="483"/>
      <c r="L1137" s="483"/>
      <c r="M1137" s="483"/>
      <c r="N1137" s="483"/>
    </row>
    <row r="1138" spans="1:28" hidden="1" outlineLevel="1">
      <c r="A1138" s="465" t="s">
        <v>845</v>
      </c>
      <c r="B1138" s="495"/>
      <c r="C1138" s="495"/>
      <c r="D1138" s="495"/>
      <c r="E1138" s="495"/>
      <c r="F1138" s="495"/>
      <c r="G1138" s="495"/>
      <c r="H1138" s="495">
        <v>93.754000000000005</v>
      </c>
      <c r="I1138" s="495"/>
      <c r="J1138" s="495"/>
      <c r="K1138" s="495"/>
      <c r="L1138" s="495"/>
      <c r="M1138" s="495"/>
      <c r="N1138" s="495">
        <f t="shared" ref="N1138:N1152" si="202">SUM(B1138:M1138)</f>
        <v>93.754000000000005</v>
      </c>
    </row>
    <row r="1139" spans="1:28" hidden="1" outlineLevel="1">
      <c r="A1139" s="465" t="s">
        <v>846</v>
      </c>
      <c r="B1139" s="495"/>
      <c r="C1139" s="495"/>
      <c r="D1139" s="495"/>
      <c r="E1139" s="495"/>
      <c r="F1139" s="495"/>
      <c r="G1139" s="495"/>
      <c r="H1139" s="495">
        <v>101.66800000000001</v>
      </c>
      <c r="I1139" s="495"/>
      <c r="J1139" s="495"/>
      <c r="K1139" s="495"/>
      <c r="L1139" s="495"/>
      <c r="M1139" s="495"/>
      <c r="N1139" s="495">
        <f t="shared" si="202"/>
        <v>101.66800000000001</v>
      </c>
    </row>
    <row r="1140" spans="1:28" hidden="1" outlineLevel="1">
      <c r="A1140" s="465" t="s">
        <v>260</v>
      </c>
      <c r="B1140" s="495"/>
      <c r="C1140" s="495"/>
      <c r="D1140" s="495"/>
      <c r="E1140" s="495"/>
      <c r="F1140" s="495"/>
      <c r="G1140" s="495"/>
      <c r="H1140" s="495">
        <v>26.966999999999995</v>
      </c>
      <c r="I1140" s="495"/>
      <c r="J1140" s="495"/>
      <c r="K1140" s="495"/>
      <c r="L1140" s="495"/>
      <c r="M1140" s="495"/>
      <c r="N1140" s="495">
        <f t="shared" si="202"/>
        <v>26.966999999999995</v>
      </c>
    </row>
    <row r="1141" spans="1:28" hidden="1" outlineLevel="1">
      <c r="A1141" s="481" t="s">
        <v>69</v>
      </c>
      <c r="B1141" s="472"/>
      <c r="C1141" s="472"/>
      <c r="D1141" s="472"/>
      <c r="E1141" s="472"/>
      <c r="F1141" s="472"/>
      <c r="G1141" s="472"/>
      <c r="H1141" s="472">
        <v>222.38900000000001</v>
      </c>
      <c r="I1141" s="472"/>
      <c r="J1141" s="472"/>
      <c r="K1141" s="472"/>
      <c r="L1141" s="472"/>
      <c r="M1141" s="472"/>
      <c r="N1141" s="472">
        <f t="shared" si="202"/>
        <v>222.38900000000001</v>
      </c>
    </row>
    <row r="1142" spans="1:28" collapsed="1">
      <c r="A1142" s="461" t="s">
        <v>848</v>
      </c>
      <c r="B1142" s="506"/>
      <c r="C1142" s="506"/>
      <c r="D1142" s="506"/>
      <c r="E1142" s="506"/>
      <c r="F1142" s="506"/>
      <c r="G1142" s="506"/>
      <c r="H1142" s="506"/>
      <c r="I1142" s="506"/>
      <c r="J1142" s="506"/>
      <c r="K1142" s="506"/>
      <c r="L1142" s="506"/>
      <c r="M1142" s="506"/>
      <c r="N1142" s="506">
        <f t="shared" si="202"/>
        <v>0</v>
      </c>
    </row>
    <row r="1143" spans="1:28">
      <c r="A1143" s="470" t="s">
        <v>71</v>
      </c>
      <c r="B1143" s="506"/>
      <c r="C1143" s="506"/>
      <c r="D1143" s="506"/>
      <c r="E1143" s="506"/>
      <c r="F1143" s="506"/>
      <c r="G1143" s="506"/>
      <c r="H1143" s="506"/>
      <c r="I1143" s="506"/>
      <c r="J1143" s="506"/>
      <c r="K1143" s="506"/>
      <c r="L1143" s="506"/>
      <c r="M1143" s="506"/>
      <c r="N1143" s="506">
        <f t="shared" si="202"/>
        <v>0</v>
      </c>
    </row>
    <row r="1144" spans="1:28">
      <c r="A1144" s="463" t="s">
        <v>848</v>
      </c>
      <c r="B1144" s="494"/>
      <c r="C1144" s="494"/>
      <c r="D1144" s="494"/>
      <c r="E1144" s="494"/>
      <c r="F1144" s="494"/>
      <c r="G1144" s="494"/>
      <c r="H1144" s="494">
        <v>417.06099999999998</v>
      </c>
      <c r="I1144" s="494">
        <v>254.52700000000002</v>
      </c>
      <c r="J1144" s="494"/>
      <c r="K1144" s="176">
        <v>375.78200000000004</v>
      </c>
      <c r="L1144" s="176"/>
      <c r="M1144" s="176"/>
      <c r="N1144" s="176">
        <f t="shared" si="202"/>
        <v>1047.3699999999999</v>
      </c>
    </row>
    <row r="1145" spans="1:28">
      <c r="A1145" s="464" t="s">
        <v>83</v>
      </c>
      <c r="B1145" s="499"/>
      <c r="C1145" s="499"/>
      <c r="D1145" s="499"/>
      <c r="E1145" s="499"/>
      <c r="F1145" s="499"/>
      <c r="G1145" s="499"/>
      <c r="H1145" s="499"/>
      <c r="I1145" s="499"/>
      <c r="J1145" s="499"/>
      <c r="K1145" s="499"/>
      <c r="L1145" s="499"/>
      <c r="M1145" s="499"/>
      <c r="N1145" s="499">
        <f t="shared" si="202"/>
        <v>0</v>
      </c>
    </row>
    <row r="1146" spans="1:28">
      <c r="A1146" s="465" t="s">
        <v>84</v>
      </c>
      <c r="B1146" s="468"/>
      <c r="C1146" s="468"/>
      <c r="D1146" s="468"/>
      <c r="E1146" s="468"/>
      <c r="F1146" s="468"/>
      <c r="G1146" s="468"/>
      <c r="H1146" s="468">
        <v>60.512</v>
      </c>
      <c r="I1146" s="495">
        <v>89.935000000000002</v>
      </c>
      <c r="J1146" s="495"/>
      <c r="K1146" s="495"/>
      <c r="L1146" s="495"/>
      <c r="M1146" s="495"/>
      <c r="N1146" s="495">
        <f t="shared" si="202"/>
        <v>150.447</v>
      </c>
      <c r="P1146" s="640" t="e">
        <f>B1146/B$1144</f>
        <v>#DIV/0!</v>
      </c>
      <c r="Q1146" s="640" t="e">
        <f t="shared" ref="Q1146:AB1151" si="203">C1146/C$1144</f>
        <v>#DIV/0!</v>
      </c>
      <c r="R1146" s="640" t="e">
        <f t="shared" si="203"/>
        <v>#DIV/0!</v>
      </c>
      <c r="S1146" s="640" t="e">
        <f t="shared" si="203"/>
        <v>#DIV/0!</v>
      </c>
      <c r="T1146" s="640" t="e">
        <f t="shared" si="203"/>
        <v>#DIV/0!</v>
      </c>
      <c r="U1146" s="640" t="e">
        <f t="shared" si="203"/>
        <v>#DIV/0!</v>
      </c>
      <c r="V1146" s="640">
        <f t="shared" si="203"/>
        <v>0.14509148541820022</v>
      </c>
      <c r="W1146" s="640">
        <f t="shared" si="203"/>
        <v>0.35334168870100224</v>
      </c>
      <c r="X1146" s="640" t="e">
        <f t="shared" si="203"/>
        <v>#DIV/0!</v>
      </c>
      <c r="Y1146" s="640">
        <f t="shared" si="203"/>
        <v>0</v>
      </c>
      <c r="Z1146" s="640" t="e">
        <f t="shared" si="203"/>
        <v>#DIV/0!</v>
      </c>
      <c r="AA1146" s="640" t="e">
        <f t="shared" si="203"/>
        <v>#DIV/0!</v>
      </c>
      <c r="AB1146" s="640">
        <f t="shared" si="203"/>
        <v>0.14364264777490288</v>
      </c>
    </row>
    <row r="1147" spans="1:28">
      <c r="A1147" s="55" t="s">
        <v>897</v>
      </c>
      <c r="B1147" s="468"/>
      <c r="C1147" s="468"/>
      <c r="D1147" s="468"/>
      <c r="E1147" s="468"/>
      <c r="F1147" s="468"/>
      <c r="G1147" s="468"/>
      <c r="H1147" s="468"/>
      <c r="I1147" s="588"/>
      <c r="J1147" s="588"/>
      <c r="K1147" s="181">
        <v>14.97</v>
      </c>
      <c r="L1147" s="181"/>
      <c r="M1147" s="181"/>
      <c r="N1147" s="181">
        <f t="shared" si="202"/>
        <v>14.97</v>
      </c>
      <c r="P1147" s="640" t="e">
        <f t="shared" ref="P1147:P1151" si="204">B1147/B$1144</f>
        <v>#DIV/0!</v>
      </c>
      <c r="Q1147" s="640" t="e">
        <f t="shared" si="203"/>
        <v>#DIV/0!</v>
      </c>
      <c r="R1147" s="640" t="e">
        <f t="shared" si="203"/>
        <v>#DIV/0!</v>
      </c>
      <c r="S1147" s="640" t="e">
        <f t="shared" si="203"/>
        <v>#DIV/0!</v>
      </c>
      <c r="T1147" s="640" t="e">
        <f t="shared" si="203"/>
        <v>#DIV/0!</v>
      </c>
      <c r="U1147" s="640" t="e">
        <f t="shared" si="203"/>
        <v>#DIV/0!</v>
      </c>
      <c r="V1147" s="640">
        <f t="shared" si="203"/>
        <v>0</v>
      </c>
      <c r="W1147" s="640">
        <f t="shared" si="203"/>
        <v>0</v>
      </c>
      <c r="X1147" s="640" t="e">
        <f t="shared" si="203"/>
        <v>#DIV/0!</v>
      </c>
      <c r="Y1147" s="640">
        <f t="shared" si="203"/>
        <v>3.9836926728794887E-2</v>
      </c>
      <c r="Z1147" s="640" t="e">
        <f t="shared" si="203"/>
        <v>#DIV/0!</v>
      </c>
      <c r="AA1147" s="640" t="e">
        <f t="shared" si="203"/>
        <v>#DIV/0!</v>
      </c>
      <c r="AB1147" s="640">
        <f t="shared" si="203"/>
        <v>1.4292943276969935E-2</v>
      </c>
    </row>
    <row r="1148" spans="1:28">
      <c r="A1148" s="55" t="s">
        <v>250</v>
      </c>
      <c r="B1148" s="468"/>
      <c r="C1148" s="468"/>
      <c r="D1148" s="468"/>
      <c r="E1148" s="468"/>
      <c r="F1148" s="468"/>
      <c r="G1148" s="468"/>
      <c r="H1148" s="468"/>
      <c r="I1148" s="588"/>
      <c r="J1148" s="588"/>
      <c r="K1148" s="495"/>
      <c r="L1148" s="495"/>
      <c r="M1148" s="495"/>
      <c r="N1148" s="495">
        <f t="shared" si="202"/>
        <v>0</v>
      </c>
      <c r="P1148" s="640" t="e">
        <f t="shared" si="204"/>
        <v>#DIV/0!</v>
      </c>
      <c r="Q1148" s="640" t="e">
        <f t="shared" si="203"/>
        <v>#DIV/0!</v>
      </c>
      <c r="R1148" s="640" t="e">
        <f t="shared" si="203"/>
        <v>#DIV/0!</v>
      </c>
      <c r="S1148" s="640" t="e">
        <f t="shared" si="203"/>
        <v>#DIV/0!</v>
      </c>
      <c r="T1148" s="640" t="e">
        <f t="shared" si="203"/>
        <v>#DIV/0!</v>
      </c>
      <c r="U1148" s="640" t="e">
        <f t="shared" si="203"/>
        <v>#DIV/0!</v>
      </c>
      <c r="V1148" s="640">
        <f t="shared" si="203"/>
        <v>0</v>
      </c>
      <c r="W1148" s="640">
        <f t="shared" si="203"/>
        <v>0</v>
      </c>
      <c r="X1148" s="640" t="e">
        <f t="shared" si="203"/>
        <v>#DIV/0!</v>
      </c>
      <c r="Y1148" s="640">
        <f t="shared" si="203"/>
        <v>0</v>
      </c>
      <c r="Z1148" s="640" t="e">
        <f t="shared" si="203"/>
        <v>#DIV/0!</v>
      </c>
      <c r="AA1148" s="640" t="e">
        <f t="shared" si="203"/>
        <v>#DIV/0!</v>
      </c>
      <c r="AB1148" s="640">
        <f t="shared" si="203"/>
        <v>0</v>
      </c>
    </row>
    <row r="1149" spans="1:28">
      <c r="A1149" s="465" t="s">
        <v>523</v>
      </c>
      <c r="B1149" s="468"/>
      <c r="C1149" s="468"/>
      <c r="D1149" s="468"/>
      <c r="E1149" s="468"/>
      <c r="F1149" s="468"/>
      <c r="G1149" s="468"/>
      <c r="H1149" s="468">
        <v>68.61</v>
      </c>
      <c r="I1149" s="468">
        <v>0</v>
      </c>
      <c r="J1149" s="468"/>
      <c r="K1149" s="181">
        <v>85.433000000000007</v>
      </c>
      <c r="L1149" s="181"/>
      <c r="M1149" s="181"/>
      <c r="N1149" s="181">
        <f t="shared" si="202"/>
        <v>154.04300000000001</v>
      </c>
      <c r="P1149" s="640" t="e">
        <f t="shared" si="204"/>
        <v>#DIV/0!</v>
      </c>
      <c r="Q1149" s="640" t="e">
        <f t="shared" si="203"/>
        <v>#DIV/0!</v>
      </c>
      <c r="R1149" s="640" t="e">
        <f t="shared" si="203"/>
        <v>#DIV/0!</v>
      </c>
      <c r="S1149" s="640" t="e">
        <f t="shared" si="203"/>
        <v>#DIV/0!</v>
      </c>
      <c r="T1149" s="640" t="e">
        <f t="shared" si="203"/>
        <v>#DIV/0!</v>
      </c>
      <c r="U1149" s="640" t="e">
        <f t="shared" si="203"/>
        <v>#DIV/0!</v>
      </c>
      <c r="V1149" s="640">
        <f t="shared" si="203"/>
        <v>0.16450830933604438</v>
      </c>
      <c r="W1149" s="640">
        <f t="shared" si="203"/>
        <v>0</v>
      </c>
      <c r="X1149" s="640" t="e">
        <f t="shared" si="203"/>
        <v>#DIV/0!</v>
      </c>
      <c r="Y1149" s="640">
        <f t="shared" si="203"/>
        <v>0.22734723855852595</v>
      </c>
      <c r="Z1149" s="640" t="e">
        <f t="shared" si="203"/>
        <v>#DIV/0!</v>
      </c>
      <c r="AA1149" s="640" t="e">
        <f t="shared" si="203"/>
        <v>#DIV/0!</v>
      </c>
      <c r="AB1149" s="640">
        <f t="shared" si="203"/>
        <v>0.14707600943315163</v>
      </c>
    </row>
    <row r="1150" spans="1:28">
      <c r="A1150" s="465" t="s">
        <v>787</v>
      </c>
      <c r="B1150" s="468"/>
      <c r="C1150" s="468"/>
      <c r="D1150" s="468"/>
      <c r="E1150" s="468"/>
      <c r="F1150" s="468"/>
      <c r="G1150" s="468"/>
      <c r="H1150" s="468">
        <v>247.85400000000001</v>
      </c>
      <c r="I1150" s="495">
        <v>141.267</v>
      </c>
      <c r="J1150" s="495"/>
      <c r="K1150" s="181">
        <v>236.83800000000002</v>
      </c>
      <c r="L1150" s="181"/>
      <c r="M1150" s="181"/>
      <c r="N1150" s="181">
        <f t="shared" si="202"/>
        <v>625.95900000000006</v>
      </c>
      <c r="P1150" s="640" t="e">
        <f t="shared" si="204"/>
        <v>#DIV/0!</v>
      </c>
      <c r="Q1150" s="640" t="e">
        <f t="shared" si="203"/>
        <v>#DIV/0!</v>
      </c>
      <c r="R1150" s="640" t="e">
        <f t="shared" si="203"/>
        <v>#DIV/0!</v>
      </c>
      <c r="S1150" s="640" t="e">
        <f t="shared" si="203"/>
        <v>#DIV/0!</v>
      </c>
      <c r="T1150" s="640" t="e">
        <f t="shared" si="203"/>
        <v>#DIV/0!</v>
      </c>
      <c r="U1150" s="640" t="e">
        <f t="shared" si="203"/>
        <v>#DIV/0!</v>
      </c>
      <c r="V1150" s="640">
        <f t="shared" si="203"/>
        <v>0.59428716662550574</v>
      </c>
      <c r="W1150" s="640">
        <f t="shared" si="203"/>
        <v>0.55501773878606198</v>
      </c>
      <c r="X1150" s="640" t="e">
        <f t="shared" si="203"/>
        <v>#DIV/0!</v>
      </c>
      <c r="Y1150" s="640">
        <f t="shared" si="203"/>
        <v>0.63025371092814453</v>
      </c>
      <c r="Z1150" s="640" t="e">
        <f t="shared" si="203"/>
        <v>#DIV/0!</v>
      </c>
      <c r="AA1150" s="640" t="e">
        <f t="shared" si="203"/>
        <v>#DIV/0!</v>
      </c>
      <c r="AB1150" s="640">
        <f t="shared" si="203"/>
        <v>0.59764839550493154</v>
      </c>
    </row>
    <row r="1151" spans="1:28">
      <c r="A1151" s="465" t="s">
        <v>849</v>
      </c>
      <c r="B1151" s="468"/>
      <c r="C1151" s="468"/>
      <c r="D1151" s="468"/>
      <c r="E1151" s="468"/>
      <c r="F1151" s="468"/>
      <c r="G1151" s="468"/>
      <c r="H1151" s="468">
        <v>40.084999999999994</v>
      </c>
      <c r="I1151" s="495">
        <v>23.32500000000001</v>
      </c>
      <c r="J1151" s="495"/>
      <c r="K1151" s="181">
        <v>38.541000000000025</v>
      </c>
      <c r="L1151" s="181"/>
      <c r="M1151" s="181"/>
      <c r="N1151" s="181">
        <f t="shared" si="202"/>
        <v>101.95100000000002</v>
      </c>
      <c r="P1151" s="640" t="e">
        <f t="shared" si="204"/>
        <v>#DIV/0!</v>
      </c>
      <c r="Q1151" s="640" t="e">
        <f t="shared" si="203"/>
        <v>#DIV/0!</v>
      </c>
      <c r="R1151" s="640" t="e">
        <f t="shared" si="203"/>
        <v>#DIV/0!</v>
      </c>
      <c r="S1151" s="640" t="e">
        <f t="shared" si="203"/>
        <v>#DIV/0!</v>
      </c>
      <c r="T1151" s="640" t="e">
        <f t="shared" si="203"/>
        <v>#DIV/0!</v>
      </c>
      <c r="U1151" s="640" t="e">
        <f t="shared" si="203"/>
        <v>#DIV/0!</v>
      </c>
      <c r="V1151" s="640">
        <f t="shared" si="203"/>
        <v>9.611303862024978E-2</v>
      </c>
      <c r="W1151" s="640">
        <f t="shared" si="203"/>
        <v>9.1640572512935795E-2</v>
      </c>
      <c r="X1151" s="640" t="e">
        <f t="shared" si="203"/>
        <v>#DIV/0!</v>
      </c>
      <c r="Y1151" s="640">
        <f t="shared" si="203"/>
        <v>0.10256212378453471</v>
      </c>
      <c r="Z1151" s="640" t="e">
        <f t="shared" si="203"/>
        <v>#DIV/0!</v>
      </c>
      <c r="AA1151" s="640" t="e">
        <f t="shared" si="203"/>
        <v>#DIV/0!</v>
      </c>
      <c r="AB1151" s="640">
        <f t="shared" si="203"/>
        <v>9.7340004010044237E-2</v>
      </c>
    </row>
    <row r="1152" spans="1:28">
      <c r="A1152" s="481" t="s">
        <v>69</v>
      </c>
      <c r="B1152" s="472"/>
      <c r="C1152" s="472"/>
      <c r="D1152" s="472"/>
      <c r="E1152" s="472"/>
      <c r="F1152" s="472"/>
      <c r="G1152" s="472"/>
      <c r="H1152" s="472">
        <v>417.06099999999998</v>
      </c>
      <c r="I1152" s="496">
        <v>254.52700000000002</v>
      </c>
      <c r="J1152" s="496"/>
      <c r="K1152" s="185">
        <v>375.78200000000004</v>
      </c>
      <c r="L1152" s="185"/>
      <c r="M1152" s="185"/>
      <c r="N1152" s="185">
        <f t="shared" si="202"/>
        <v>1047.3699999999999</v>
      </c>
    </row>
    <row r="1153" spans="1:14" hidden="1" outlineLevel="1">
      <c r="A1153" s="191" t="s">
        <v>379</v>
      </c>
      <c r="B1153" s="190"/>
      <c r="C1153" s="190"/>
      <c r="D1153" s="190"/>
      <c r="E1153" s="190"/>
      <c r="F1153" s="190"/>
      <c r="G1153" s="190"/>
      <c r="H1153" s="190"/>
      <c r="I1153" s="190"/>
      <c r="J1153" s="190"/>
      <c r="K1153" s="190"/>
      <c r="L1153" s="190"/>
      <c r="M1153" s="190"/>
      <c r="N1153" s="190"/>
    </row>
    <row r="1154" spans="1:14" hidden="1" outlineLevel="1">
      <c r="A1154" s="174" t="s">
        <v>71</v>
      </c>
      <c r="B1154" s="190"/>
      <c r="C1154" s="190"/>
      <c r="D1154" s="190"/>
      <c r="E1154" s="190"/>
      <c r="F1154" s="190"/>
      <c r="G1154" s="190"/>
      <c r="H1154" s="190"/>
      <c r="I1154" s="190"/>
      <c r="J1154" s="190"/>
      <c r="K1154" s="190"/>
      <c r="L1154" s="190"/>
      <c r="M1154" s="190"/>
      <c r="N1154" s="190"/>
    </row>
    <row r="1155" spans="1:14" hidden="1" outlineLevel="1">
      <c r="A1155" s="47" t="s">
        <v>379</v>
      </c>
      <c r="B1155" s="176"/>
      <c r="C1155" s="81">
        <v>197.334</v>
      </c>
      <c r="D1155" s="81">
        <v>130.905</v>
      </c>
      <c r="E1155" s="81"/>
      <c r="F1155" s="81"/>
      <c r="G1155" s="81"/>
      <c r="H1155" s="81"/>
      <c r="I1155" s="81"/>
      <c r="J1155" s="81"/>
      <c r="K1155" s="81"/>
      <c r="L1155" s="81"/>
      <c r="M1155" s="81"/>
      <c r="N1155" s="81">
        <f t="shared" ref="N1155:N1186" si="205">SUM(B1155:M1155)</f>
        <v>328.23900000000003</v>
      </c>
    </row>
    <row r="1156" spans="1:14" hidden="1" outlineLevel="1">
      <c r="A1156" s="177" t="s">
        <v>83</v>
      </c>
      <c r="B1156" s="190"/>
      <c r="C1156" s="190"/>
      <c r="D1156" s="178"/>
      <c r="E1156" s="289"/>
      <c r="F1156" s="275"/>
      <c r="G1156" s="275"/>
      <c r="H1156" s="275"/>
      <c r="I1156" s="275"/>
      <c r="J1156" s="289"/>
      <c r="K1156" s="289"/>
      <c r="L1156" s="289"/>
      <c r="M1156" s="289"/>
      <c r="N1156" s="289">
        <f t="shared" si="205"/>
        <v>0</v>
      </c>
    </row>
    <row r="1157" spans="1:14" hidden="1" outlineLevel="1">
      <c r="A1157" s="55" t="s">
        <v>368</v>
      </c>
      <c r="B1157" s="181"/>
      <c r="C1157" s="181"/>
      <c r="D1157" s="290">
        <v>1.39</v>
      </c>
      <c r="E1157" s="290"/>
      <c r="F1157" s="290"/>
      <c r="G1157" s="290"/>
      <c r="H1157" s="290"/>
      <c r="I1157" s="290"/>
      <c r="J1157" s="290"/>
      <c r="K1157" s="290"/>
      <c r="L1157" s="290"/>
      <c r="M1157" s="290"/>
      <c r="N1157" s="290">
        <f t="shared" si="205"/>
        <v>1.39</v>
      </c>
    </row>
    <row r="1158" spans="1:14" hidden="1" outlineLevel="1">
      <c r="A1158" s="55" t="s">
        <v>366</v>
      </c>
      <c r="B1158" s="181"/>
      <c r="C1158" s="72">
        <v>38.375</v>
      </c>
      <c r="D1158" s="181">
        <v>35.643000000000001</v>
      </c>
      <c r="E1158" s="181"/>
      <c r="F1158" s="181"/>
      <c r="G1158" s="181"/>
      <c r="H1158" s="181"/>
      <c r="I1158" s="181"/>
      <c r="J1158" s="181"/>
      <c r="K1158" s="181"/>
      <c r="L1158" s="181"/>
      <c r="M1158" s="181"/>
      <c r="N1158" s="181">
        <f t="shared" si="205"/>
        <v>74.018000000000001</v>
      </c>
    </row>
    <row r="1159" spans="1:14" hidden="1" outlineLevel="1">
      <c r="A1159" s="55" t="s">
        <v>289</v>
      </c>
      <c r="B1159" s="181"/>
      <c r="C1159" s="72">
        <v>138.869</v>
      </c>
      <c r="D1159" s="181">
        <v>68.733999999999995</v>
      </c>
      <c r="E1159" s="181"/>
      <c r="F1159" s="181"/>
      <c r="G1159" s="181"/>
      <c r="H1159" s="181"/>
      <c r="I1159" s="181"/>
      <c r="J1159" s="181"/>
      <c r="K1159" s="181"/>
      <c r="L1159" s="181"/>
      <c r="M1159" s="181"/>
      <c r="N1159" s="181">
        <f t="shared" si="205"/>
        <v>207.60300000000001</v>
      </c>
    </row>
    <row r="1160" spans="1:14" hidden="1" outlineLevel="1">
      <c r="A1160" s="55" t="s">
        <v>89</v>
      </c>
      <c r="B1160" s="181"/>
      <c r="C1160" s="72">
        <v>19.695332000000015</v>
      </c>
      <c r="D1160" s="181">
        <v>25.007095000000024</v>
      </c>
      <c r="E1160" s="181"/>
      <c r="F1160" s="181"/>
      <c r="G1160" s="181"/>
      <c r="H1160" s="181"/>
      <c r="I1160" s="181"/>
      <c r="J1160" s="181"/>
      <c r="K1160" s="181"/>
      <c r="L1160" s="181"/>
      <c r="M1160" s="181"/>
      <c r="N1160" s="181">
        <f t="shared" si="205"/>
        <v>44.702427000000043</v>
      </c>
    </row>
    <row r="1161" spans="1:14" hidden="1" outlineLevel="1">
      <c r="A1161" s="183" t="s">
        <v>69</v>
      </c>
      <c r="B1161" s="192"/>
      <c r="C1161" s="100">
        <v>196.93933200000001</v>
      </c>
      <c r="D1161" s="100">
        <v>130.77000000000001</v>
      </c>
      <c r="E1161" s="100"/>
      <c r="F1161" s="100"/>
      <c r="G1161" s="100"/>
      <c r="H1161" s="100"/>
      <c r="I1161" s="100"/>
      <c r="J1161" s="100"/>
      <c r="K1161" s="100"/>
      <c r="L1161" s="100"/>
      <c r="M1161" s="100"/>
      <c r="N1161" s="100">
        <f t="shared" si="205"/>
        <v>327.70933200000002</v>
      </c>
    </row>
    <row r="1162" spans="1:14" hidden="1" outlineLevel="1">
      <c r="A1162" s="602" t="s">
        <v>910</v>
      </c>
      <c r="B1162" s="629"/>
      <c r="C1162" s="629"/>
      <c r="D1162" s="629"/>
      <c r="E1162" s="629"/>
      <c r="F1162" s="629"/>
      <c r="G1162" s="629"/>
      <c r="H1162" s="629"/>
      <c r="I1162" s="629"/>
      <c r="J1162" s="629"/>
      <c r="K1162" s="629"/>
      <c r="L1162" s="629"/>
      <c r="M1162" s="629"/>
      <c r="N1162" s="629">
        <f t="shared" si="205"/>
        <v>0</v>
      </c>
    </row>
    <row r="1163" spans="1:14" hidden="1" outlineLevel="1">
      <c r="A1163" s="608" t="s">
        <v>71</v>
      </c>
      <c r="B1163" s="629"/>
      <c r="C1163" s="629"/>
      <c r="D1163" s="629"/>
      <c r="E1163" s="629"/>
      <c r="F1163" s="629"/>
      <c r="G1163" s="629"/>
      <c r="H1163" s="629"/>
      <c r="I1163" s="629"/>
      <c r="J1163" s="629"/>
      <c r="K1163" s="629"/>
      <c r="L1163" s="629"/>
      <c r="M1163" s="629"/>
      <c r="N1163" s="629">
        <f t="shared" si="205"/>
        <v>0</v>
      </c>
    </row>
    <row r="1164" spans="1:14" hidden="1" outlineLevel="1">
      <c r="A1164" s="604" t="s">
        <v>910</v>
      </c>
      <c r="B1164" s="621"/>
      <c r="C1164" s="621"/>
      <c r="D1164" s="621"/>
      <c r="E1164" s="621"/>
      <c r="F1164" s="621"/>
      <c r="G1164" s="621"/>
      <c r="H1164" s="621"/>
      <c r="I1164" s="621"/>
      <c r="J1164" s="621"/>
      <c r="K1164" s="621"/>
      <c r="L1164" s="621">
        <v>200.7</v>
      </c>
      <c r="M1164" s="621"/>
      <c r="N1164" s="621">
        <f t="shared" si="205"/>
        <v>200.7</v>
      </c>
    </row>
    <row r="1165" spans="1:14" hidden="1" outlineLevel="1">
      <c r="A1165" s="605" t="s">
        <v>83</v>
      </c>
      <c r="B1165" s="624"/>
      <c r="C1165" s="624"/>
      <c r="D1165" s="624"/>
      <c r="E1165" s="624"/>
      <c r="F1165" s="624"/>
      <c r="G1165" s="624"/>
      <c r="H1165" s="624"/>
      <c r="I1165" s="624"/>
      <c r="J1165" s="624"/>
      <c r="K1165" s="624"/>
      <c r="L1165" s="624">
        <v>0</v>
      </c>
      <c r="M1165" s="624"/>
      <c r="N1165" s="624">
        <f t="shared" si="205"/>
        <v>0</v>
      </c>
    </row>
    <row r="1166" spans="1:14" hidden="1" outlineLevel="1">
      <c r="A1166" s="606" t="s">
        <v>909</v>
      </c>
      <c r="B1166" s="630"/>
      <c r="C1166" s="630"/>
      <c r="D1166" s="630"/>
      <c r="E1166" s="630"/>
      <c r="F1166" s="630"/>
      <c r="G1166" s="630"/>
      <c r="H1166" s="630"/>
      <c r="I1166" s="630"/>
      <c r="J1166" s="630"/>
      <c r="K1166" s="630"/>
      <c r="L1166" s="630">
        <v>10.686</v>
      </c>
      <c r="M1166" s="630"/>
      <c r="N1166" s="630">
        <f t="shared" si="205"/>
        <v>10.686</v>
      </c>
    </row>
    <row r="1167" spans="1:14" hidden="1" outlineLevel="1">
      <c r="A1167" s="606" t="s">
        <v>899</v>
      </c>
      <c r="B1167" s="622"/>
      <c r="C1167" s="622"/>
      <c r="D1167" s="622"/>
      <c r="E1167" s="622"/>
      <c r="F1167" s="622"/>
      <c r="G1167" s="622"/>
      <c r="H1167" s="622"/>
      <c r="I1167" s="622"/>
      <c r="J1167" s="622"/>
      <c r="K1167" s="622"/>
      <c r="L1167" s="622">
        <v>4.3099999999999996</v>
      </c>
      <c r="M1167" s="622"/>
      <c r="N1167" s="622">
        <f t="shared" si="205"/>
        <v>4.3099999999999996</v>
      </c>
    </row>
    <row r="1168" spans="1:14" hidden="1" outlineLevel="1">
      <c r="A1168" s="606" t="s">
        <v>902</v>
      </c>
      <c r="B1168" s="622"/>
      <c r="C1168" s="622"/>
      <c r="D1168" s="622"/>
      <c r="E1168" s="622"/>
      <c r="F1168" s="622"/>
      <c r="G1168" s="622"/>
      <c r="H1168" s="622"/>
      <c r="I1168" s="622"/>
      <c r="J1168" s="622"/>
      <c r="K1168" s="622"/>
      <c r="L1168" s="622">
        <v>115.39599999999999</v>
      </c>
      <c r="M1168" s="622"/>
      <c r="N1168" s="622">
        <f t="shared" si="205"/>
        <v>115.39599999999999</v>
      </c>
    </row>
    <row r="1169" spans="1:14" hidden="1" outlineLevel="1">
      <c r="A1169" s="606" t="s">
        <v>190</v>
      </c>
      <c r="B1169" s="622"/>
      <c r="C1169" s="622"/>
      <c r="D1169" s="622"/>
      <c r="E1169" s="622"/>
      <c r="F1169" s="622"/>
      <c r="G1169" s="622"/>
      <c r="H1169" s="622"/>
      <c r="I1169" s="622"/>
      <c r="J1169" s="622"/>
      <c r="K1169" s="622"/>
      <c r="L1169" s="622">
        <v>70.307999999999993</v>
      </c>
      <c r="M1169" s="622"/>
      <c r="N1169" s="622">
        <f t="shared" si="205"/>
        <v>70.307999999999993</v>
      </c>
    </row>
    <row r="1170" spans="1:14" hidden="1" outlineLevel="1">
      <c r="A1170" s="616" t="s">
        <v>69</v>
      </c>
      <c r="B1170" s="623"/>
      <c r="C1170" s="623"/>
      <c r="D1170" s="623"/>
      <c r="E1170" s="623"/>
      <c r="F1170" s="623"/>
      <c r="G1170" s="623"/>
      <c r="H1170" s="623"/>
      <c r="I1170" s="623"/>
      <c r="J1170" s="623"/>
      <c r="K1170" s="623"/>
      <c r="L1170" s="623">
        <v>200.7</v>
      </c>
      <c r="M1170" s="623"/>
      <c r="N1170" s="623">
        <f t="shared" si="205"/>
        <v>200.7</v>
      </c>
    </row>
    <row r="1171" spans="1:14" hidden="1" outlineLevel="1">
      <c r="A1171" s="62" t="s">
        <v>265</v>
      </c>
      <c r="B1171" s="54"/>
      <c r="C1171" s="54"/>
      <c r="D1171" s="54"/>
      <c r="E1171" s="54"/>
      <c r="F1171" s="54"/>
      <c r="G1171" s="54"/>
      <c r="H1171" s="54"/>
      <c r="I1171" s="54"/>
      <c r="J1171" s="54"/>
      <c r="K1171" s="54"/>
      <c r="L1171" s="54"/>
      <c r="M1171" s="54"/>
      <c r="N1171" s="54">
        <f t="shared" si="205"/>
        <v>0</v>
      </c>
    </row>
    <row r="1172" spans="1:14" hidden="1" outlineLevel="1">
      <c r="A1172" s="64" t="s">
        <v>71</v>
      </c>
      <c r="B1172" s="54"/>
      <c r="C1172" s="54"/>
      <c r="D1172" s="54"/>
      <c r="E1172" s="54"/>
      <c r="F1172" s="54"/>
      <c r="G1172" s="54"/>
      <c r="H1172" s="54"/>
      <c r="I1172" s="54"/>
      <c r="J1172" s="54"/>
      <c r="K1172" s="54"/>
      <c r="L1172" s="54"/>
      <c r="M1172" s="54"/>
      <c r="N1172" s="54">
        <f t="shared" si="205"/>
        <v>0</v>
      </c>
    </row>
    <row r="1173" spans="1:14" hidden="1" outlineLevel="1">
      <c r="A1173" s="47" t="s">
        <v>265</v>
      </c>
      <c r="B1173" s="50"/>
      <c r="C1173" s="50"/>
      <c r="D1173" s="50"/>
      <c r="E1173" s="50"/>
      <c r="F1173" s="50"/>
      <c r="G1173" s="176">
        <v>8.3149999999999995</v>
      </c>
      <c r="H1173" s="176"/>
      <c r="I1173" s="176"/>
      <c r="J1173" s="176"/>
      <c r="K1173" s="176"/>
      <c r="L1173" s="176"/>
      <c r="M1173" s="176"/>
      <c r="N1173" s="176">
        <f t="shared" si="205"/>
        <v>8.3149999999999995</v>
      </c>
    </row>
    <row r="1174" spans="1:14" hidden="1" outlineLevel="1">
      <c r="A1174" s="51" t="s">
        <v>83</v>
      </c>
      <c r="B1174" s="54"/>
      <c r="C1174" s="54"/>
      <c r="D1174" s="54"/>
      <c r="E1174" s="54"/>
      <c r="F1174" s="54"/>
      <c r="G1174" s="54"/>
      <c r="H1174" s="54"/>
      <c r="I1174" s="54"/>
      <c r="J1174" s="54"/>
      <c r="K1174" s="54"/>
      <c r="L1174" s="54"/>
      <c r="M1174" s="54"/>
      <c r="N1174" s="54">
        <f t="shared" si="205"/>
        <v>0</v>
      </c>
    </row>
    <row r="1175" spans="1:14" hidden="1" outlineLevel="1">
      <c r="A1175" s="55" t="s">
        <v>84</v>
      </c>
      <c r="B1175" s="57"/>
      <c r="C1175" s="57"/>
      <c r="D1175" s="57"/>
      <c r="E1175" s="57"/>
      <c r="F1175" s="57"/>
      <c r="G1175" s="57"/>
      <c r="H1175" s="57"/>
      <c r="I1175" s="57"/>
      <c r="J1175" s="57"/>
      <c r="K1175" s="57"/>
      <c r="L1175" s="57"/>
      <c r="M1175" s="57"/>
      <c r="N1175" s="57">
        <f t="shared" si="205"/>
        <v>0</v>
      </c>
    </row>
    <row r="1176" spans="1:14" hidden="1" outlineLevel="1">
      <c r="A1176" s="55" t="s">
        <v>85</v>
      </c>
      <c r="B1176" s="57"/>
      <c r="C1176" s="57"/>
      <c r="D1176" s="57"/>
      <c r="E1176" s="57"/>
      <c r="F1176" s="57"/>
      <c r="G1176" s="57">
        <v>8.32</v>
      </c>
      <c r="H1176" s="57"/>
      <c r="I1176" s="57"/>
      <c r="J1176" s="57"/>
      <c r="K1176" s="57"/>
      <c r="L1176" s="57"/>
      <c r="M1176" s="57"/>
      <c r="N1176" s="57">
        <f t="shared" si="205"/>
        <v>8.32</v>
      </c>
    </row>
    <row r="1177" spans="1:14" hidden="1" outlineLevel="1">
      <c r="A1177" s="55" t="s">
        <v>216</v>
      </c>
      <c r="B1177" s="57"/>
      <c r="C1177" s="57"/>
      <c r="D1177" s="57"/>
      <c r="E1177" s="57"/>
      <c r="F1177" s="57"/>
      <c r="G1177" s="57"/>
      <c r="H1177" s="57"/>
      <c r="I1177" s="57"/>
      <c r="J1177" s="57"/>
      <c r="K1177" s="57"/>
      <c r="L1177" s="57"/>
      <c r="M1177" s="57"/>
      <c r="N1177" s="57">
        <f t="shared" si="205"/>
        <v>0</v>
      </c>
    </row>
    <row r="1178" spans="1:14" hidden="1" outlineLevel="1">
      <c r="A1178" s="55" t="s">
        <v>266</v>
      </c>
      <c r="B1178" s="57"/>
      <c r="C1178" s="57"/>
      <c r="D1178" s="57"/>
      <c r="E1178" s="57"/>
      <c r="F1178" s="57"/>
      <c r="G1178" s="57"/>
      <c r="H1178" s="57"/>
      <c r="I1178" s="57"/>
      <c r="J1178" s="57"/>
      <c r="K1178" s="57"/>
      <c r="L1178" s="57"/>
      <c r="M1178" s="57"/>
      <c r="N1178" s="57">
        <f t="shared" si="205"/>
        <v>0</v>
      </c>
    </row>
    <row r="1179" spans="1:14" hidden="1" outlineLevel="1">
      <c r="A1179" s="55" t="s">
        <v>192</v>
      </c>
      <c r="B1179" s="57"/>
      <c r="C1179" s="57"/>
      <c r="D1179" s="57"/>
      <c r="E1179" s="57"/>
      <c r="F1179" s="57"/>
      <c r="G1179" s="57"/>
      <c r="H1179" s="57"/>
      <c r="I1179" s="57"/>
      <c r="J1179" s="57"/>
      <c r="K1179" s="57"/>
      <c r="L1179" s="57"/>
      <c r="M1179" s="57"/>
      <c r="N1179" s="57">
        <f t="shared" si="205"/>
        <v>0</v>
      </c>
    </row>
    <row r="1180" spans="1:14" hidden="1" outlineLevel="1">
      <c r="A1180" s="58" t="s">
        <v>69</v>
      </c>
      <c r="B1180" s="61"/>
      <c r="C1180" s="61"/>
      <c r="D1180" s="61"/>
      <c r="E1180" s="61"/>
      <c r="F1180" s="61"/>
      <c r="G1180" s="61">
        <v>8.32</v>
      </c>
      <c r="H1180" s="61"/>
      <c r="I1180" s="61"/>
      <c r="J1180" s="61"/>
      <c r="K1180" s="61"/>
      <c r="L1180" s="61"/>
      <c r="M1180" s="61"/>
      <c r="N1180" s="61">
        <f t="shared" si="205"/>
        <v>8.32</v>
      </c>
    </row>
    <row r="1181" spans="1:14" hidden="1" outlineLevel="1">
      <c r="A1181" s="62" t="s">
        <v>267</v>
      </c>
      <c r="B1181" s="54"/>
      <c r="C1181" s="54"/>
      <c r="D1181" s="54"/>
      <c r="E1181" s="54"/>
      <c r="F1181" s="54"/>
      <c r="G1181" s="54"/>
      <c r="H1181" s="54"/>
      <c r="I1181" s="54"/>
      <c r="J1181" s="54"/>
      <c r="K1181" s="54"/>
      <c r="L1181" s="54"/>
      <c r="M1181" s="54"/>
      <c r="N1181" s="54">
        <f t="shared" si="205"/>
        <v>0</v>
      </c>
    </row>
    <row r="1182" spans="1:14" hidden="1" outlineLevel="1">
      <c r="A1182" s="64" t="s">
        <v>71</v>
      </c>
      <c r="B1182" s="54"/>
      <c r="C1182" s="54"/>
      <c r="D1182" s="54"/>
      <c r="E1182" s="54"/>
      <c r="F1182" s="54"/>
      <c r="G1182" s="54"/>
      <c r="H1182" s="54"/>
      <c r="I1182" s="54"/>
      <c r="J1182" s="54"/>
      <c r="K1182" s="54"/>
      <c r="L1182" s="54"/>
      <c r="M1182" s="54"/>
      <c r="N1182" s="54">
        <f t="shared" si="205"/>
        <v>0</v>
      </c>
    </row>
    <row r="1183" spans="1:14" hidden="1" outlineLevel="1">
      <c r="A1183" s="47" t="s">
        <v>268</v>
      </c>
      <c r="B1183" s="67"/>
      <c r="C1183" s="67"/>
      <c r="D1183" s="67"/>
      <c r="E1183" s="67"/>
      <c r="F1183" s="67"/>
      <c r="G1183" s="176">
        <v>379.76199999999994</v>
      </c>
      <c r="H1183" s="176"/>
      <c r="I1183" s="494">
        <v>97.9</v>
      </c>
      <c r="J1183" s="494"/>
      <c r="K1183" s="494"/>
      <c r="L1183" s="494"/>
      <c r="M1183" s="494"/>
      <c r="N1183" s="494">
        <f t="shared" si="205"/>
        <v>477.66199999999992</v>
      </c>
    </row>
    <row r="1184" spans="1:14" hidden="1" outlineLevel="1">
      <c r="A1184" s="51" t="s">
        <v>83</v>
      </c>
      <c r="B1184" s="70"/>
      <c r="C1184" s="70"/>
      <c r="D1184" s="70"/>
      <c r="E1184" s="70"/>
      <c r="F1184" s="70"/>
      <c r="G1184" s="70"/>
      <c r="H1184" s="70"/>
      <c r="I1184" s="70"/>
      <c r="J1184" s="70"/>
      <c r="K1184" s="70"/>
      <c r="L1184" s="70"/>
      <c r="M1184" s="70"/>
      <c r="N1184" s="70">
        <f t="shared" si="205"/>
        <v>0</v>
      </c>
    </row>
    <row r="1185" spans="1:14" hidden="1" outlineLevel="1">
      <c r="A1185" s="55" t="s">
        <v>260</v>
      </c>
      <c r="B1185" s="55"/>
      <c r="C1185" s="55"/>
      <c r="D1185" s="55"/>
      <c r="E1185" s="55"/>
      <c r="F1185" s="55"/>
      <c r="G1185" s="181">
        <v>1.8140000000000001</v>
      </c>
      <c r="H1185" s="181"/>
      <c r="I1185" s="468">
        <v>18.839999999999996</v>
      </c>
      <c r="J1185" s="468"/>
      <c r="K1185" s="468"/>
      <c r="L1185" s="468"/>
      <c r="M1185" s="468"/>
      <c r="N1185" s="468">
        <f t="shared" si="205"/>
        <v>20.653999999999996</v>
      </c>
    </row>
    <row r="1186" spans="1:14" hidden="1" outlineLevel="1">
      <c r="A1186" s="55" t="s">
        <v>80</v>
      </c>
      <c r="B1186" s="55"/>
      <c r="C1186" s="55"/>
      <c r="D1186" s="55"/>
      <c r="E1186" s="55"/>
      <c r="F1186" s="55"/>
      <c r="G1186" s="181">
        <v>8.7734942179088353</v>
      </c>
      <c r="H1186" s="181"/>
      <c r="I1186" s="181"/>
      <c r="J1186" s="181"/>
      <c r="K1186" s="181"/>
      <c r="L1186" s="181"/>
      <c r="M1186" s="181"/>
      <c r="N1186" s="181">
        <f t="shared" si="205"/>
        <v>8.7734942179088353</v>
      </c>
    </row>
    <row r="1187" spans="1:14" hidden="1" outlineLevel="1">
      <c r="A1187" s="55" t="s">
        <v>84</v>
      </c>
      <c r="B1187" s="193"/>
      <c r="C1187" s="193"/>
      <c r="D1187" s="193"/>
      <c r="E1187" s="193"/>
      <c r="F1187" s="193"/>
      <c r="G1187" s="193">
        <v>0</v>
      </c>
      <c r="H1187" s="193"/>
      <c r="I1187" s="193"/>
      <c r="J1187" s="193"/>
      <c r="K1187" s="193"/>
      <c r="L1187" s="193"/>
      <c r="M1187" s="193"/>
      <c r="N1187" s="193">
        <f t="shared" ref="N1187:N1219" si="206">SUM(B1187:M1187)</f>
        <v>0</v>
      </c>
    </row>
    <row r="1188" spans="1:14" hidden="1" outlineLevel="1">
      <c r="A1188" s="55" t="s">
        <v>216</v>
      </c>
      <c r="B1188" s="73"/>
      <c r="C1188" s="73"/>
      <c r="D1188" s="73"/>
      <c r="E1188" s="73"/>
      <c r="F1188" s="73"/>
      <c r="G1188" s="73">
        <v>0</v>
      </c>
      <c r="H1188" s="73"/>
      <c r="I1188" s="73"/>
      <c r="J1188" s="73"/>
      <c r="K1188" s="73"/>
      <c r="L1188" s="73"/>
      <c r="M1188" s="73"/>
      <c r="N1188" s="73">
        <f t="shared" si="206"/>
        <v>0</v>
      </c>
    </row>
    <row r="1189" spans="1:14" hidden="1" outlineLevel="1">
      <c r="A1189" s="55" t="s">
        <v>386</v>
      </c>
      <c r="B1189" s="73"/>
      <c r="C1189" s="73"/>
      <c r="D1189" s="73"/>
      <c r="E1189" s="73"/>
      <c r="F1189" s="73"/>
      <c r="G1189" s="181">
        <v>74.272999999999996</v>
      </c>
      <c r="H1189" s="181"/>
      <c r="I1189" s="468">
        <v>60.400000000000006</v>
      </c>
      <c r="J1189" s="468"/>
      <c r="K1189" s="468"/>
      <c r="L1189" s="468"/>
      <c r="M1189" s="468"/>
      <c r="N1189" s="468">
        <f t="shared" si="206"/>
        <v>134.673</v>
      </c>
    </row>
    <row r="1190" spans="1:14" hidden="1" outlineLevel="1">
      <c r="A1190" s="55" t="s">
        <v>219</v>
      </c>
      <c r="B1190" s="73"/>
      <c r="C1190" s="73"/>
      <c r="D1190" s="73"/>
      <c r="E1190" s="73"/>
      <c r="F1190" s="73"/>
      <c r="G1190" s="181">
        <v>143.27199999999999</v>
      </c>
      <c r="H1190" s="181"/>
      <c r="I1190" s="468">
        <v>18.66</v>
      </c>
      <c r="J1190" s="468"/>
      <c r="K1190" s="468"/>
      <c r="L1190" s="468"/>
      <c r="M1190" s="468"/>
      <c r="N1190" s="468">
        <f t="shared" si="206"/>
        <v>161.93199999999999</v>
      </c>
    </row>
    <row r="1191" spans="1:14" hidden="1" outlineLevel="1">
      <c r="A1191" s="55" t="s">
        <v>192</v>
      </c>
      <c r="B1191" s="73"/>
      <c r="C1191" s="73"/>
      <c r="D1191" s="73"/>
      <c r="E1191" s="73"/>
      <c r="F1191" s="73"/>
      <c r="G1191" s="181">
        <v>151.62950578209114</v>
      </c>
      <c r="H1191" s="181"/>
      <c r="I1191" s="181"/>
      <c r="J1191" s="181"/>
      <c r="K1191" s="181"/>
      <c r="L1191" s="181"/>
      <c r="M1191" s="181"/>
      <c r="N1191" s="181">
        <f t="shared" si="206"/>
        <v>151.62950578209114</v>
      </c>
    </row>
    <row r="1192" spans="1:14" hidden="1" outlineLevel="1">
      <c r="A1192" s="58" t="s">
        <v>69</v>
      </c>
      <c r="B1192" s="75"/>
      <c r="C1192" s="75"/>
      <c r="D1192" s="75"/>
      <c r="E1192" s="75"/>
      <c r="F1192" s="75"/>
      <c r="G1192" s="185">
        <v>379.76199999999994</v>
      </c>
      <c r="H1192" s="185"/>
      <c r="I1192" s="472">
        <v>97.9</v>
      </c>
      <c r="J1192" s="472"/>
      <c r="K1192" s="472"/>
      <c r="L1192" s="472"/>
      <c r="M1192" s="472"/>
      <c r="N1192" s="472">
        <f t="shared" si="206"/>
        <v>477.66199999999992</v>
      </c>
    </row>
    <row r="1193" spans="1:14" hidden="1" outlineLevel="1">
      <c r="A1193" s="78" t="s">
        <v>406</v>
      </c>
      <c r="B1193" s="171"/>
      <c r="C1193" s="171"/>
      <c r="D1193" s="171"/>
      <c r="E1193" s="170"/>
      <c r="F1193" s="171"/>
      <c r="G1193" s="171"/>
      <c r="H1193" s="171"/>
      <c r="I1193" s="171"/>
      <c r="J1193" s="170"/>
      <c r="K1193" s="170"/>
      <c r="L1193" s="170"/>
      <c r="M1193" s="170"/>
      <c r="N1193" s="170">
        <f t="shared" si="206"/>
        <v>0</v>
      </c>
    </row>
    <row r="1194" spans="1:14" hidden="1" outlineLevel="1">
      <c r="A1194" s="79" t="s">
        <v>71</v>
      </c>
      <c r="B1194" s="171"/>
      <c r="C1194" s="171"/>
      <c r="D1194" s="171"/>
      <c r="E1194" s="170"/>
      <c r="F1194" s="171"/>
      <c r="G1194" s="171"/>
      <c r="H1194" s="171"/>
      <c r="I1194" s="171"/>
      <c r="J1194" s="170"/>
      <c r="K1194" s="170"/>
      <c r="L1194" s="170"/>
      <c r="M1194" s="170"/>
      <c r="N1194" s="170">
        <f t="shared" si="206"/>
        <v>0</v>
      </c>
    </row>
    <row r="1195" spans="1:14" hidden="1" outlineLevel="1">
      <c r="A1195" s="194" t="s">
        <v>407</v>
      </c>
      <c r="B1195" s="81"/>
      <c r="C1195" s="81">
        <v>81.746000000000009</v>
      </c>
      <c r="D1195" s="89"/>
      <c r="E1195" s="81"/>
      <c r="F1195" s="89"/>
      <c r="G1195" s="89"/>
      <c r="H1195" s="89"/>
      <c r="I1195" s="89"/>
      <c r="J1195" s="81"/>
      <c r="K1195" s="81"/>
      <c r="L1195" s="81"/>
      <c r="M1195" s="81"/>
      <c r="N1195" s="81">
        <f t="shared" si="206"/>
        <v>81.746000000000009</v>
      </c>
    </row>
    <row r="1196" spans="1:14" hidden="1" outlineLevel="1">
      <c r="A1196" s="82" t="s">
        <v>83</v>
      </c>
      <c r="B1196" s="90"/>
      <c r="C1196" s="90"/>
      <c r="D1196" s="91"/>
      <c r="E1196" s="90"/>
      <c r="F1196" s="91"/>
      <c r="G1196" s="91"/>
      <c r="H1196" s="91"/>
      <c r="I1196" s="91"/>
      <c r="J1196" s="90"/>
      <c r="K1196" s="90"/>
      <c r="L1196" s="90"/>
      <c r="M1196" s="90"/>
      <c r="N1196" s="90">
        <f t="shared" si="206"/>
        <v>0</v>
      </c>
    </row>
    <row r="1197" spans="1:14" hidden="1" outlineLevel="1">
      <c r="A1197" s="84" t="s">
        <v>216</v>
      </c>
      <c r="B1197" s="85"/>
      <c r="C1197" s="85">
        <v>2.2210000000000001</v>
      </c>
      <c r="D1197" s="92"/>
      <c r="E1197" s="85"/>
      <c r="F1197" s="92"/>
      <c r="G1197" s="92"/>
      <c r="H1197" s="92"/>
      <c r="I1197" s="92"/>
      <c r="J1197" s="85"/>
      <c r="K1197" s="85"/>
      <c r="L1197" s="85"/>
      <c r="M1197" s="85"/>
      <c r="N1197" s="85">
        <f t="shared" si="206"/>
        <v>2.2210000000000001</v>
      </c>
    </row>
    <row r="1198" spans="1:14" hidden="1" outlineLevel="1">
      <c r="A1198" s="84" t="s">
        <v>218</v>
      </c>
      <c r="B1198" s="85"/>
      <c r="C1198" s="85">
        <v>37.135000000000005</v>
      </c>
      <c r="D1198" s="92"/>
      <c r="E1198" s="85"/>
      <c r="F1198" s="92"/>
      <c r="G1198" s="92"/>
      <c r="H1198" s="92"/>
      <c r="I1198" s="92"/>
      <c r="J1198" s="85"/>
      <c r="K1198" s="85"/>
      <c r="L1198" s="85"/>
      <c r="M1198" s="85"/>
      <c r="N1198" s="85">
        <f t="shared" si="206"/>
        <v>37.135000000000005</v>
      </c>
    </row>
    <row r="1199" spans="1:14" hidden="1" outlineLevel="1">
      <c r="A1199" s="84" t="s">
        <v>408</v>
      </c>
      <c r="B1199" s="85"/>
      <c r="C1199" s="85">
        <v>31.652999999999999</v>
      </c>
      <c r="D1199" s="92"/>
      <c r="E1199" s="85"/>
      <c r="F1199" s="92"/>
      <c r="G1199" s="92"/>
      <c r="H1199" s="92"/>
      <c r="I1199" s="92"/>
      <c r="J1199" s="85"/>
      <c r="K1199" s="85"/>
      <c r="L1199" s="85"/>
      <c r="M1199" s="85"/>
      <c r="N1199" s="85">
        <f t="shared" si="206"/>
        <v>31.652999999999999</v>
      </c>
    </row>
    <row r="1200" spans="1:14" hidden="1" outlineLevel="1">
      <c r="A1200" s="84" t="s">
        <v>232</v>
      </c>
      <c r="B1200" s="85"/>
      <c r="C1200" s="85">
        <v>10.573508</v>
      </c>
      <c r="D1200" s="92"/>
      <c r="E1200" s="85"/>
      <c r="F1200" s="92"/>
      <c r="G1200" s="92"/>
      <c r="H1200" s="92"/>
      <c r="I1200" s="92"/>
      <c r="J1200" s="85"/>
      <c r="K1200" s="85"/>
      <c r="L1200" s="85"/>
      <c r="M1200" s="85"/>
      <c r="N1200" s="85">
        <f t="shared" si="206"/>
        <v>10.573508</v>
      </c>
    </row>
    <row r="1201" spans="1:28" hidden="1" outlineLevel="1">
      <c r="A1201" s="195" t="s">
        <v>69</v>
      </c>
      <c r="B1201" s="88"/>
      <c r="C1201" s="88">
        <v>81.582508000000018</v>
      </c>
      <c r="D1201" s="93"/>
      <c r="E1201" s="88"/>
      <c r="F1201" s="93"/>
      <c r="G1201" s="93"/>
      <c r="H1201" s="93"/>
      <c r="I1201" s="93"/>
      <c r="J1201" s="88"/>
      <c r="K1201" s="88"/>
      <c r="L1201" s="88"/>
      <c r="M1201" s="88"/>
      <c r="N1201" s="88">
        <f t="shared" si="206"/>
        <v>81.582508000000018</v>
      </c>
    </row>
    <row r="1202" spans="1:28" collapsed="1">
      <c r="A1202" s="191" t="s">
        <v>767</v>
      </c>
      <c r="B1202" s="289"/>
      <c r="C1202" s="289"/>
      <c r="D1202" s="289"/>
      <c r="E1202" s="289"/>
      <c r="F1202" s="289"/>
      <c r="G1202" s="289"/>
      <c r="H1202" s="289"/>
      <c r="I1202" s="289"/>
      <c r="J1202" s="289"/>
      <c r="K1202" s="289"/>
      <c r="L1202" s="289"/>
      <c r="M1202" s="289"/>
      <c r="N1202" s="289">
        <f t="shared" si="206"/>
        <v>0</v>
      </c>
    </row>
    <row r="1203" spans="1:28">
      <c r="A1203" s="174" t="s">
        <v>71</v>
      </c>
      <c r="B1203" s="289"/>
      <c r="C1203" s="289"/>
      <c r="D1203" s="289"/>
      <c r="E1203" s="289"/>
      <c r="F1203" s="289"/>
      <c r="G1203" s="289"/>
      <c r="H1203" s="289"/>
      <c r="I1203" s="289"/>
      <c r="J1203" s="289"/>
      <c r="K1203" s="289"/>
      <c r="L1203" s="289"/>
      <c r="M1203" s="289"/>
      <c r="N1203" s="289">
        <f t="shared" si="206"/>
        <v>0</v>
      </c>
    </row>
    <row r="1204" spans="1:28">
      <c r="A1204" s="47" t="s">
        <v>768</v>
      </c>
      <c r="B1204" s="176"/>
      <c r="C1204" s="176"/>
      <c r="D1204" s="176"/>
      <c r="E1204" s="176"/>
      <c r="F1204" s="176">
        <v>25.21</v>
      </c>
      <c r="G1204" s="176"/>
      <c r="H1204" s="176"/>
      <c r="I1204" s="176"/>
      <c r="J1204" s="176"/>
      <c r="K1204" s="176"/>
      <c r="L1204" s="176"/>
      <c r="M1204" s="176"/>
      <c r="N1204" s="176">
        <f t="shared" si="206"/>
        <v>25.21</v>
      </c>
    </row>
    <row r="1205" spans="1:28">
      <c r="A1205" s="177" t="s">
        <v>83</v>
      </c>
      <c r="B1205" s="179"/>
      <c r="C1205" s="179"/>
      <c r="D1205" s="179"/>
      <c r="E1205" s="179"/>
      <c r="F1205" s="179"/>
      <c r="G1205" s="179"/>
      <c r="H1205" s="179"/>
      <c r="I1205" s="179"/>
      <c r="J1205" s="179"/>
      <c r="K1205" s="179"/>
      <c r="L1205" s="179"/>
      <c r="M1205" s="179"/>
      <c r="N1205" s="179">
        <f t="shared" si="206"/>
        <v>0</v>
      </c>
    </row>
    <row r="1206" spans="1:28">
      <c r="A1206" s="55" t="s">
        <v>367</v>
      </c>
      <c r="B1206" s="259"/>
      <c r="C1206" s="259"/>
      <c r="D1206" s="259"/>
      <c r="E1206" s="259"/>
      <c r="F1206" s="259">
        <v>6.9600000000000009</v>
      </c>
      <c r="G1206" s="259"/>
      <c r="H1206" s="259"/>
      <c r="I1206" s="259"/>
      <c r="J1206" s="259"/>
      <c r="K1206" s="259"/>
      <c r="L1206" s="259"/>
      <c r="M1206" s="259"/>
      <c r="N1206" s="259">
        <f t="shared" si="206"/>
        <v>6.9600000000000009</v>
      </c>
    </row>
    <row r="1207" spans="1:28">
      <c r="A1207" s="55" t="s">
        <v>367</v>
      </c>
      <c r="B1207" s="259"/>
      <c r="C1207" s="259"/>
      <c r="D1207" s="259"/>
      <c r="E1207" s="259"/>
      <c r="F1207" s="259">
        <v>18.25</v>
      </c>
      <c r="G1207" s="259"/>
      <c r="H1207" s="259"/>
      <c r="I1207" s="259"/>
      <c r="J1207" s="259"/>
      <c r="K1207" s="259"/>
      <c r="L1207" s="259"/>
      <c r="M1207" s="259"/>
      <c r="N1207" s="259">
        <f t="shared" si="206"/>
        <v>18.25</v>
      </c>
    </row>
    <row r="1208" spans="1:28">
      <c r="A1208" s="276" t="s">
        <v>69</v>
      </c>
      <c r="B1208" s="192"/>
      <c r="C1208" s="192"/>
      <c r="D1208" s="192"/>
      <c r="E1208" s="192"/>
      <c r="F1208" s="192">
        <v>25.21</v>
      </c>
      <c r="G1208" s="192"/>
      <c r="H1208" s="192"/>
      <c r="I1208" s="192"/>
      <c r="J1208" s="192"/>
      <c r="K1208" s="192"/>
      <c r="L1208" s="192"/>
      <c r="M1208" s="192"/>
      <c r="N1208" s="192">
        <f t="shared" si="206"/>
        <v>25.21</v>
      </c>
    </row>
    <row r="1209" spans="1:28">
      <c r="A1209" s="191" t="s">
        <v>465</v>
      </c>
      <c r="B1209" s="275"/>
      <c r="C1209" s="275"/>
      <c r="D1209" s="275"/>
      <c r="E1209" s="289"/>
      <c r="F1209" s="275"/>
      <c r="G1209" s="275"/>
      <c r="H1209" s="275"/>
      <c r="I1209" s="275"/>
      <c r="J1209" s="289"/>
      <c r="K1209" s="289"/>
      <c r="L1209" s="289"/>
      <c r="M1209" s="289"/>
      <c r="N1209" s="289">
        <f t="shared" si="206"/>
        <v>0</v>
      </c>
    </row>
    <row r="1210" spans="1:28">
      <c r="A1210" s="174" t="s">
        <v>71</v>
      </c>
      <c r="B1210" s="275"/>
      <c r="C1210" s="275"/>
      <c r="D1210" s="275"/>
      <c r="E1210" s="289"/>
      <c r="F1210" s="275"/>
      <c r="G1210" s="275"/>
      <c r="H1210" s="275"/>
      <c r="I1210" s="275"/>
      <c r="J1210" s="289"/>
      <c r="K1210" s="289"/>
      <c r="L1210" s="289"/>
      <c r="M1210" s="289"/>
      <c r="N1210" s="289">
        <f t="shared" si="206"/>
        <v>0</v>
      </c>
    </row>
    <row r="1211" spans="1:28">
      <c r="A1211" s="47" t="s">
        <v>434</v>
      </c>
      <c r="B1211" s="175"/>
      <c r="C1211" s="175"/>
      <c r="D1211" s="176">
        <f>D1220</f>
        <v>291.45072000000005</v>
      </c>
      <c r="E1211" s="176"/>
      <c r="F1211" s="176">
        <f>F1220</f>
        <v>421.88</v>
      </c>
      <c r="G1211" s="176"/>
      <c r="H1211" s="176"/>
      <c r="I1211" s="176"/>
      <c r="J1211" s="176"/>
      <c r="K1211" s="176"/>
      <c r="L1211" s="176">
        <f>L1220</f>
        <v>559.23149999999998</v>
      </c>
      <c r="M1211" s="176">
        <f>M1220</f>
        <v>158.60500000000002</v>
      </c>
      <c r="N1211" s="621">
        <f t="shared" si="206"/>
        <v>1431.16722</v>
      </c>
    </row>
    <row r="1212" spans="1:28">
      <c r="A1212" s="177" t="s">
        <v>83</v>
      </c>
      <c r="B1212" s="178"/>
      <c r="C1212" s="178"/>
      <c r="D1212" s="179"/>
      <c r="E1212" s="179"/>
      <c r="F1212" s="179"/>
      <c r="G1212" s="179"/>
      <c r="H1212" s="179"/>
      <c r="I1212" s="179"/>
      <c r="J1212" s="179"/>
      <c r="K1212" s="179"/>
      <c r="L1212" s="179"/>
      <c r="M1212" s="179"/>
      <c r="N1212" s="179">
        <f t="shared" si="206"/>
        <v>0</v>
      </c>
    </row>
    <row r="1213" spans="1:28">
      <c r="A1213" s="55" t="s">
        <v>462</v>
      </c>
      <c r="B1213" s="259"/>
      <c r="C1213" s="259"/>
      <c r="D1213" s="259">
        <v>125.631</v>
      </c>
      <c r="E1213" s="259"/>
      <c r="F1213" s="259">
        <v>193.96</v>
      </c>
      <c r="G1213" s="259"/>
      <c r="H1213" s="259"/>
      <c r="I1213" s="259"/>
      <c r="J1213" s="259"/>
      <c r="K1213" s="259"/>
      <c r="L1213" s="622">
        <v>185.70100000000002</v>
      </c>
      <c r="M1213" s="622">
        <v>69.12</v>
      </c>
      <c r="N1213" s="622">
        <f t="shared" si="206"/>
        <v>574.41200000000003</v>
      </c>
      <c r="P1213" s="640" t="e">
        <f>B1213/B$1211</f>
        <v>#DIV/0!</v>
      </c>
      <c r="Q1213" s="640" t="e">
        <f t="shared" ref="Q1213:AB1219" si="207">C1213/C$1211</f>
        <v>#DIV/0!</v>
      </c>
      <c r="R1213" s="640">
        <f t="shared" si="207"/>
        <v>0.43105400460153259</v>
      </c>
      <c r="S1213" s="640" t="e">
        <f t="shared" si="207"/>
        <v>#DIV/0!</v>
      </c>
      <c r="T1213" s="640">
        <f t="shared" si="207"/>
        <v>0.45975158812932587</v>
      </c>
      <c r="U1213" s="640" t="e">
        <f t="shared" si="207"/>
        <v>#DIV/0!</v>
      </c>
      <c r="V1213" s="640" t="e">
        <f t="shared" si="207"/>
        <v>#DIV/0!</v>
      </c>
      <c r="W1213" s="640" t="e">
        <f t="shared" si="207"/>
        <v>#DIV/0!</v>
      </c>
      <c r="X1213" s="640" t="e">
        <f t="shared" si="207"/>
        <v>#DIV/0!</v>
      </c>
      <c r="Y1213" s="640" t="e">
        <f t="shared" si="207"/>
        <v>#DIV/0!</v>
      </c>
      <c r="Z1213" s="640">
        <f t="shared" si="207"/>
        <v>0.33206462797607078</v>
      </c>
      <c r="AA1213" s="640">
        <f t="shared" si="207"/>
        <v>0.43579962800668326</v>
      </c>
      <c r="AB1213" s="640">
        <f t="shared" si="207"/>
        <v>0.4013591088258715</v>
      </c>
    </row>
    <row r="1214" spans="1:28">
      <c r="A1214" s="55" t="s">
        <v>457</v>
      </c>
      <c r="B1214" s="259"/>
      <c r="C1214" s="259"/>
      <c r="D1214" s="259">
        <v>123.52000000000001</v>
      </c>
      <c r="E1214" s="259"/>
      <c r="F1214" s="259">
        <v>133.13</v>
      </c>
      <c r="G1214" s="259"/>
      <c r="H1214" s="259"/>
      <c r="I1214" s="259"/>
      <c r="J1214" s="259"/>
      <c r="K1214" s="259"/>
      <c r="L1214" s="622">
        <v>291.50099999999998</v>
      </c>
      <c r="M1214" s="622">
        <v>80.989999999999995</v>
      </c>
      <c r="N1214" s="622">
        <f t="shared" si="206"/>
        <v>629.14099999999996</v>
      </c>
      <c r="P1214" s="640" t="e">
        <f t="shared" ref="P1214:P1219" si="208">B1214/B$1211</f>
        <v>#DIV/0!</v>
      </c>
      <c r="Q1214" s="640" t="e">
        <f t="shared" si="207"/>
        <v>#DIV/0!</v>
      </c>
      <c r="R1214" s="640">
        <f t="shared" si="207"/>
        <v>0.42381092762440248</v>
      </c>
      <c r="S1214" s="640" t="e">
        <f t="shared" si="207"/>
        <v>#DIV/0!</v>
      </c>
      <c r="T1214" s="640">
        <f t="shared" si="207"/>
        <v>0.31556366739357161</v>
      </c>
      <c r="U1214" s="640" t="e">
        <f t="shared" si="207"/>
        <v>#DIV/0!</v>
      </c>
      <c r="V1214" s="640" t="e">
        <f t="shared" si="207"/>
        <v>#DIV/0!</v>
      </c>
      <c r="W1214" s="640" t="e">
        <f t="shared" si="207"/>
        <v>#DIV/0!</v>
      </c>
      <c r="X1214" s="640" t="e">
        <f t="shared" si="207"/>
        <v>#DIV/0!</v>
      </c>
      <c r="Y1214" s="640" t="e">
        <f t="shared" si="207"/>
        <v>#DIV/0!</v>
      </c>
      <c r="Z1214" s="640">
        <f t="shared" si="207"/>
        <v>0.5212528264234042</v>
      </c>
      <c r="AA1214" s="640">
        <f t="shared" si="207"/>
        <v>0.51063963935563184</v>
      </c>
      <c r="AB1214" s="640">
        <f t="shared" si="207"/>
        <v>0.4395999232011476</v>
      </c>
    </row>
    <row r="1215" spans="1:28">
      <c r="A1215" s="55" t="s">
        <v>80</v>
      </c>
      <c r="B1215" s="259"/>
      <c r="C1215" s="259"/>
      <c r="D1215" s="259">
        <v>42.299720000000008</v>
      </c>
      <c r="E1215" s="259"/>
      <c r="F1215" s="259">
        <v>69.58</v>
      </c>
      <c r="G1215" s="259"/>
      <c r="H1215" s="259"/>
      <c r="I1215" s="259"/>
      <c r="J1215" s="259"/>
      <c r="K1215" s="259"/>
      <c r="L1215" s="622">
        <v>46.1295</v>
      </c>
      <c r="M1215" s="622"/>
      <c r="N1215" s="622">
        <f t="shared" si="206"/>
        <v>158.00922</v>
      </c>
      <c r="P1215" s="640" t="e">
        <f t="shared" si="208"/>
        <v>#DIV/0!</v>
      </c>
      <c r="Q1215" s="640" t="e">
        <f t="shared" si="207"/>
        <v>#DIV/0!</v>
      </c>
      <c r="R1215" s="640">
        <f t="shared" si="207"/>
        <v>0.14513506777406487</v>
      </c>
      <c r="S1215" s="640" t="e">
        <f t="shared" si="207"/>
        <v>#DIV/0!</v>
      </c>
      <c r="T1215" s="640">
        <f t="shared" si="207"/>
        <v>0.16492841566322178</v>
      </c>
      <c r="U1215" s="640" t="e">
        <f t="shared" si="207"/>
        <v>#DIV/0!</v>
      </c>
      <c r="V1215" s="640" t="e">
        <f t="shared" si="207"/>
        <v>#DIV/0!</v>
      </c>
      <c r="W1215" s="640" t="e">
        <f t="shared" si="207"/>
        <v>#DIV/0!</v>
      </c>
      <c r="X1215" s="640" t="e">
        <f t="shared" si="207"/>
        <v>#DIV/0!</v>
      </c>
      <c r="Y1215" s="640" t="e">
        <f t="shared" si="207"/>
        <v>#DIV/0!</v>
      </c>
      <c r="Z1215" s="640">
        <f t="shared" si="207"/>
        <v>8.2487306240796518E-2</v>
      </c>
      <c r="AA1215" s="640">
        <f t="shared" si="207"/>
        <v>0</v>
      </c>
      <c r="AB1215" s="640">
        <f t="shared" si="207"/>
        <v>0.11040584062566776</v>
      </c>
    </row>
    <row r="1216" spans="1:28">
      <c r="A1216" s="615" t="s">
        <v>922</v>
      </c>
      <c r="B1216" s="259"/>
      <c r="C1216" s="259"/>
      <c r="D1216" s="259"/>
      <c r="E1216" s="259"/>
      <c r="F1216" s="259"/>
      <c r="G1216" s="259"/>
      <c r="H1216" s="259"/>
      <c r="I1216" s="259"/>
      <c r="J1216" s="259"/>
      <c r="K1216" s="259"/>
      <c r="L1216" s="622"/>
      <c r="M1216" s="622">
        <v>8.495000000000001</v>
      </c>
      <c r="N1216" s="622">
        <f t="shared" si="206"/>
        <v>8.495000000000001</v>
      </c>
      <c r="P1216" s="640" t="e">
        <f t="shared" si="208"/>
        <v>#DIV/0!</v>
      </c>
      <c r="Q1216" s="640" t="e">
        <f t="shared" si="207"/>
        <v>#DIV/0!</v>
      </c>
      <c r="R1216" s="640">
        <f t="shared" si="207"/>
        <v>0</v>
      </c>
      <c r="S1216" s="640" t="e">
        <f t="shared" si="207"/>
        <v>#DIV/0!</v>
      </c>
      <c r="T1216" s="640">
        <f t="shared" si="207"/>
        <v>0</v>
      </c>
      <c r="U1216" s="640" t="e">
        <f t="shared" si="207"/>
        <v>#DIV/0!</v>
      </c>
      <c r="V1216" s="640" t="e">
        <f t="shared" si="207"/>
        <v>#DIV/0!</v>
      </c>
      <c r="W1216" s="640" t="e">
        <f t="shared" si="207"/>
        <v>#DIV/0!</v>
      </c>
      <c r="X1216" s="640" t="e">
        <f t="shared" si="207"/>
        <v>#DIV/0!</v>
      </c>
      <c r="Y1216" s="640" t="e">
        <f t="shared" si="207"/>
        <v>#DIV/0!</v>
      </c>
      <c r="Z1216" s="640">
        <f t="shared" si="207"/>
        <v>0</v>
      </c>
      <c r="AA1216" s="640">
        <f t="shared" si="207"/>
        <v>5.3560732637684814E-2</v>
      </c>
      <c r="AB1216" s="640">
        <f t="shared" si="207"/>
        <v>5.9357144862499022E-3</v>
      </c>
    </row>
    <row r="1217" spans="1:28">
      <c r="A1217" s="55" t="s">
        <v>367</v>
      </c>
      <c r="B1217" s="259"/>
      <c r="C1217" s="259"/>
      <c r="D1217" s="259"/>
      <c r="E1217" s="259"/>
      <c r="F1217" s="259">
        <v>25.21</v>
      </c>
      <c r="G1217" s="259"/>
      <c r="H1217" s="259"/>
      <c r="I1217" s="259"/>
      <c r="J1217" s="259"/>
      <c r="K1217" s="259"/>
      <c r="L1217" s="622"/>
      <c r="M1217" s="622"/>
      <c r="N1217" s="622">
        <f t="shared" si="206"/>
        <v>25.21</v>
      </c>
      <c r="P1217" s="640" t="e">
        <f t="shared" si="208"/>
        <v>#DIV/0!</v>
      </c>
      <c r="Q1217" s="640" t="e">
        <f t="shared" si="207"/>
        <v>#DIV/0!</v>
      </c>
      <c r="R1217" s="640">
        <f t="shared" si="207"/>
        <v>0</v>
      </c>
      <c r="S1217" s="640" t="e">
        <f t="shared" si="207"/>
        <v>#DIV/0!</v>
      </c>
      <c r="T1217" s="640">
        <f t="shared" si="207"/>
        <v>5.9756328813880724E-2</v>
      </c>
      <c r="U1217" s="640" t="e">
        <f t="shared" si="207"/>
        <v>#DIV/0!</v>
      </c>
      <c r="V1217" s="640" t="e">
        <f t="shared" si="207"/>
        <v>#DIV/0!</v>
      </c>
      <c r="W1217" s="640" t="e">
        <f t="shared" si="207"/>
        <v>#DIV/0!</v>
      </c>
      <c r="X1217" s="640" t="e">
        <f t="shared" si="207"/>
        <v>#DIV/0!</v>
      </c>
      <c r="Y1217" s="640" t="e">
        <f t="shared" si="207"/>
        <v>#DIV/0!</v>
      </c>
      <c r="Z1217" s="640">
        <f t="shared" si="207"/>
        <v>0</v>
      </c>
      <c r="AA1217" s="640">
        <f t="shared" si="207"/>
        <v>0</v>
      </c>
      <c r="AB1217" s="640">
        <f t="shared" si="207"/>
        <v>1.7614992607223073E-2</v>
      </c>
    </row>
    <row r="1218" spans="1:28">
      <c r="A1218" s="606" t="s">
        <v>903</v>
      </c>
      <c r="B1218" s="259"/>
      <c r="C1218" s="259"/>
      <c r="D1218" s="259"/>
      <c r="E1218" s="259"/>
      <c r="F1218" s="259"/>
      <c r="G1218" s="259"/>
      <c r="H1218" s="259"/>
      <c r="I1218" s="259"/>
      <c r="J1218" s="259"/>
      <c r="K1218" s="259"/>
      <c r="L1218" s="622">
        <v>31.119999999999997</v>
      </c>
      <c r="M1218" s="622"/>
      <c r="N1218" s="622">
        <f t="shared" si="206"/>
        <v>31.119999999999997</v>
      </c>
      <c r="P1218" s="640" t="e">
        <f t="shared" si="208"/>
        <v>#DIV/0!</v>
      </c>
      <c r="Q1218" s="640" t="e">
        <f t="shared" si="207"/>
        <v>#DIV/0!</v>
      </c>
      <c r="R1218" s="640">
        <f t="shared" si="207"/>
        <v>0</v>
      </c>
      <c r="S1218" s="640" t="e">
        <f t="shared" si="207"/>
        <v>#DIV/0!</v>
      </c>
      <c r="T1218" s="640">
        <f t="shared" si="207"/>
        <v>0</v>
      </c>
      <c r="U1218" s="640" t="e">
        <f t="shared" si="207"/>
        <v>#DIV/0!</v>
      </c>
      <c r="V1218" s="640" t="e">
        <f t="shared" si="207"/>
        <v>#DIV/0!</v>
      </c>
      <c r="W1218" s="640" t="e">
        <f t="shared" si="207"/>
        <v>#DIV/0!</v>
      </c>
      <c r="X1218" s="640" t="e">
        <f t="shared" si="207"/>
        <v>#DIV/0!</v>
      </c>
      <c r="Y1218" s="640" t="e">
        <f t="shared" si="207"/>
        <v>#DIV/0!</v>
      </c>
      <c r="Z1218" s="640">
        <f t="shared" si="207"/>
        <v>5.5647795233279951E-2</v>
      </c>
      <c r="AA1218" s="640">
        <f t="shared" si="207"/>
        <v>0</v>
      </c>
      <c r="AB1218" s="640">
        <f t="shared" si="207"/>
        <v>2.1744489089122652E-2</v>
      </c>
    </row>
    <row r="1219" spans="1:28">
      <c r="A1219" s="615" t="s">
        <v>904</v>
      </c>
      <c r="B1219" s="259"/>
      <c r="C1219" s="259"/>
      <c r="D1219" s="259"/>
      <c r="E1219" s="259"/>
      <c r="F1219" s="259"/>
      <c r="G1219" s="259"/>
      <c r="H1219" s="259"/>
      <c r="I1219" s="259"/>
      <c r="J1219" s="259"/>
      <c r="K1219" s="259"/>
      <c r="L1219" s="622">
        <v>4.7800000000000011</v>
      </c>
      <c r="M1219" s="622"/>
      <c r="N1219" s="622">
        <f t="shared" si="206"/>
        <v>4.7800000000000011</v>
      </c>
      <c r="P1219" s="640" t="e">
        <f t="shared" si="208"/>
        <v>#DIV/0!</v>
      </c>
      <c r="Q1219" s="640" t="e">
        <f t="shared" si="207"/>
        <v>#DIV/0!</v>
      </c>
      <c r="R1219" s="640">
        <f t="shared" si="207"/>
        <v>0</v>
      </c>
      <c r="S1219" s="640" t="e">
        <f t="shared" si="207"/>
        <v>#DIV/0!</v>
      </c>
      <c r="T1219" s="640">
        <f t="shared" si="207"/>
        <v>0</v>
      </c>
      <c r="U1219" s="640" t="e">
        <f t="shared" si="207"/>
        <v>#DIV/0!</v>
      </c>
      <c r="V1219" s="640" t="e">
        <f t="shared" si="207"/>
        <v>#DIV/0!</v>
      </c>
      <c r="W1219" s="640" t="e">
        <f t="shared" si="207"/>
        <v>#DIV/0!</v>
      </c>
      <c r="X1219" s="640" t="e">
        <f t="shared" si="207"/>
        <v>#DIV/0!</v>
      </c>
      <c r="Y1219" s="640" t="e">
        <f t="shared" si="207"/>
        <v>#DIV/0!</v>
      </c>
      <c r="Z1219" s="640">
        <f t="shared" si="207"/>
        <v>8.54744412644853E-3</v>
      </c>
      <c r="AA1219" s="640">
        <f t="shared" si="207"/>
        <v>0</v>
      </c>
      <c r="AB1219" s="640">
        <f t="shared" si="207"/>
        <v>3.3399311647174263E-3</v>
      </c>
    </row>
    <row r="1220" spans="1:28">
      <c r="A1220" s="276" t="s">
        <v>69</v>
      </c>
      <c r="B1220" s="192"/>
      <c r="C1220" s="192"/>
      <c r="D1220" s="192">
        <f>SUM(D1213:D1219)</f>
        <v>291.45072000000005</v>
      </c>
      <c r="E1220" s="192"/>
      <c r="F1220" s="192">
        <f>SUM(F1213:F1219)</f>
        <v>421.88</v>
      </c>
      <c r="G1220" s="192"/>
      <c r="H1220" s="192"/>
      <c r="I1220" s="192"/>
      <c r="J1220" s="192"/>
      <c r="K1220" s="192"/>
      <c r="L1220" s="192">
        <f>SUM(L1213:L1219)</f>
        <v>559.23149999999998</v>
      </c>
      <c r="M1220" s="192">
        <f>SUM(M1213:M1219)</f>
        <v>158.60500000000002</v>
      </c>
      <c r="N1220" s="623">
        <f t="shared" ref="N1220:N1237" si="209">SUM(B1220:M1220)</f>
        <v>1431.16722</v>
      </c>
    </row>
    <row r="1221" spans="1:28" hidden="1" outlineLevel="1">
      <c r="A1221" s="191" t="s">
        <v>461</v>
      </c>
      <c r="B1221" s="275"/>
      <c r="C1221" s="275"/>
      <c r="D1221" s="289"/>
      <c r="E1221" s="289"/>
      <c r="F1221" s="289"/>
      <c r="G1221" s="289"/>
      <c r="H1221" s="289"/>
      <c r="I1221" s="289"/>
      <c r="J1221" s="289"/>
      <c r="K1221" s="289"/>
      <c r="L1221" s="289"/>
      <c r="M1221" s="289"/>
      <c r="N1221" s="289">
        <f t="shared" si="209"/>
        <v>0</v>
      </c>
    </row>
    <row r="1222" spans="1:28" hidden="1" outlineLevel="1">
      <c r="A1222" s="188" t="s">
        <v>71</v>
      </c>
      <c r="B1222" s="275"/>
      <c r="C1222" s="275"/>
      <c r="D1222" s="289"/>
      <c r="E1222" s="289"/>
      <c r="F1222" s="289"/>
      <c r="G1222" s="289"/>
      <c r="H1222" s="289"/>
      <c r="I1222" s="289"/>
      <c r="J1222" s="289"/>
      <c r="K1222" s="289"/>
      <c r="L1222" s="289"/>
      <c r="M1222" s="289"/>
      <c r="N1222" s="289">
        <f t="shared" si="209"/>
        <v>0</v>
      </c>
    </row>
    <row r="1223" spans="1:28" hidden="1" outlineLevel="1">
      <c r="A1223" s="167" t="s">
        <v>462</v>
      </c>
      <c r="B1223" s="175"/>
      <c r="C1223" s="175"/>
      <c r="D1223" s="176">
        <v>218.81199999999998</v>
      </c>
      <c r="E1223" s="176"/>
      <c r="F1223" s="176"/>
      <c r="G1223" s="176"/>
      <c r="H1223" s="176"/>
      <c r="I1223" s="176"/>
      <c r="J1223" s="176"/>
      <c r="K1223" s="176"/>
      <c r="L1223" s="176"/>
      <c r="M1223" s="176"/>
      <c r="N1223" s="176">
        <f t="shared" si="209"/>
        <v>218.81199999999998</v>
      </c>
    </row>
    <row r="1224" spans="1:28" hidden="1" outlineLevel="1">
      <c r="A1224" s="177" t="s">
        <v>83</v>
      </c>
      <c r="B1224" s="178"/>
      <c r="C1224" s="178"/>
      <c r="D1224" s="179"/>
      <c r="E1224" s="179"/>
      <c r="F1224" s="179"/>
      <c r="G1224" s="179"/>
      <c r="H1224" s="179"/>
      <c r="I1224" s="179"/>
      <c r="J1224" s="179"/>
      <c r="K1224" s="179"/>
      <c r="L1224" s="179"/>
      <c r="M1224" s="179"/>
      <c r="N1224" s="179">
        <f t="shared" si="209"/>
        <v>0</v>
      </c>
    </row>
    <row r="1225" spans="1:28" hidden="1" outlineLevel="1">
      <c r="A1225" s="55" t="s">
        <v>365</v>
      </c>
      <c r="B1225" s="180"/>
      <c r="C1225" s="180"/>
      <c r="D1225" s="181">
        <v>0</v>
      </c>
      <c r="E1225" s="181"/>
      <c r="F1225" s="181"/>
      <c r="G1225" s="181"/>
      <c r="H1225" s="181"/>
      <c r="I1225" s="181"/>
      <c r="J1225" s="181"/>
      <c r="K1225" s="181"/>
      <c r="L1225" s="181"/>
      <c r="M1225" s="181"/>
      <c r="N1225" s="181">
        <f t="shared" si="209"/>
        <v>0</v>
      </c>
    </row>
    <row r="1226" spans="1:28" hidden="1" outlineLevel="1">
      <c r="A1226" s="55" t="s">
        <v>367</v>
      </c>
      <c r="B1226" s="180"/>
      <c r="C1226" s="180"/>
      <c r="D1226" s="181">
        <v>42.261999999999993</v>
      </c>
      <c r="E1226" s="181"/>
      <c r="F1226" s="181"/>
      <c r="G1226" s="181"/>
      <c r="H1226" s="181"/>
      <c r="I1226" s="181"/>
      <c r="J1226" s="181"/>
      <c r="K1226" s="181"/>
      <c r="L1226" s="181"/>
      <c r="M1226" s="181"/>
      <c r="N1226" s="181">
        <f t="shared" si="209"/>
        <v>42.261999999999993</v>
      </c>
    </row>
    <row r="1227" spans="1:28" hidden="1" outlineLevel="1">
      <c r="A1227" s="55" t="s">
        <v>463</v>
      </c>
      <c r="B1227" s="180"/>
      <c r="C1227" s="180"/>
      <c r="D1227" s="181">
        <v>150.61599999999999</v>
      </c>
      <c r="E1227" s="181"/>
      <c r="F1227" s="181"/>
      <c r="G1227" s="181"/>
      <c r="H1227" s="181"/>
      <c r="I1227" s="181"/>
      <c r="J1227" s="181"/>
      <c r="K1227" s="181"/>
      <c r="L1227" s="181"/>
      <c r="M1227" s="181"/>
      <c r="N1227" s="181">
        <f t="shared" si="209"/>
        <v>150.61599999999999</v>
      </c>
    </row>
    <row r="1228" spans="1:28" hidden="1" outlineLevel="1">
      <c r="A1228" s="55" t="s">
        <v>464</v>
      </c>
      <c r="B1228" s="180"/>
      <c r="C1228" s="180"/>
      <c r="D1228" s="181">
        <v>25.61180199999999</v>
      </c>
      <c r="E1228" s="181"/>
      <c r="F1228" s="181"/>
      <c r="G1228" s="181"/>
      <c r="H1228" s="181"/>
      <c r="I1228" s="181"/>
      <c r="J1228" s="181"/>
      <c r="K1228" s="181"/>
      <c r="L1228" s="181"/>
      <c r="M1228" s="181"/>
      <c r="N1228" s="181">
        <f t="shared" si="209"/>
        <v>25.61180199999999</v>
      </c>
    </row>
    <row r="1229" spans="1:28" hidden="1" outlineLevel="1">
      <c r="A1229" s="183" t="s">
        <v>69</v>
      </c>
      <c r="B1229" s="184"/>
      <c r="C1229" s="184"/>
      <c r="D1229" s="185">
        <v>218.48980199999997</v>
      </c>
      <c r="E1229" s="185"/>
      <c r="F1229" s="185"/>
      <c r="G1229" s="185"/>
      <c r="H1229" s="185"/>
      <c r="I1229" s="185"/>
      <c r="J1229" s="185"/>
      <c r="K1229" s="185"/>
      <c r="L1229" s="185"/>
      <c r="M1229" s="185"/>
      <c r="N1229" s="185">
        <f t="shared" si="209"/>
        <v>218.48980199999997</v>
      </c>
    </row>
    <row r="1230" spans="1:28" hidden="1" outlineLevel="1">
      <c r="A1230" s="191" t="s">
        <v>492</v>
      </c>
      <c r="B1230" s="275"/>
      <c r="C1230" s="275"/>
      <c r="D1230" s="275"/>
      <c r="E1230" s="289"/>
      <c r="F1230" s="275"/>
      <c r="G1230" s="275"/>
      <c r="H1230" s="275"/>
      <c r="I1230" s="275"/>
      <c r="J1230" s="289"/>
      <c r="K1230" s="289"/>
      <c r="L1230" s="289"/>
      <c r="M1230" s="289"/>
      <c r="N1230" s="289">
        <f t="shared" si="209"/>
        <v>0</v>
      </c>
    </row>
    <row r="1231" spans="1:28" hidden="1" outlineLevel="1">
      <c r="A1231" s="188" t="s">
        <v>71</v>
      </c>
      <c r="B1231" s="275"/>
      <c r="C1231" s="275"/>
      <c r="D1231" s="275"/>
      <c r="E1231" s="289"/>
      <c r="F1231" s="275"/>
      <c r="G1231" s="275"/>
      <c r="H1231" s="275"/>
      <c r="I1231" s="275"/>
      <c r="J1231" s="289"/>
      <c r="K1231" s="289"/>
      <c r="L1231" s="289"/>
      <c r="M1231" s="289"/>
      <c r="N1231" s="289">
        <f t="shared" si="209"/>
        <v>0</v>
      </c>
    </row>
    <row r="1232" spans="1:28" hidden="1" outlineLevel="1">
      <c r="A1232" s="167" t="s">
        <v>493</v>
      </c>
      <c r="B1232" s="175"/>
      <c r="C1232" s="175"/>
      <c r="D1232" s="175"/>
      <c r="E1232" s="176">
        <v>257.55199999999996</v>
      </c>
      <c r="F1232" s="175"/>
      <c r="G1232" s="175"/>
      <c r="H1232" s="175"/>
      <c r="I1232" s="175"/>
      <c r="J1232" s="176"/>
      <c r="K1232" s="176"/>
      <c r="L1232" s="176"/>
      <c r="M1232" s="176"/>
      <c r="N1232" s="176">
        <f t="shared" si="209"/>
        <v>257.55199999999996</v>
      </c>
    </row>
    <row r="1233" spans="1:14" hidden="1" outlineLevel="1">
      <c r="A1233" s="177" t="s">
        <v>83</v>
      </c>
      <c r="B1233" s="178"/>
      <c r="C1233" s="178"/>
      <c r="D1233" s="178"/>
      <c r="E1233" s="179"/>
      <c r="F1233" s="178"/>
      <c r="G1233" s="178"/>
      <c r="H1233" s="178"/>
      <c r="I1233" s="178"/>
      <c r="J1233" s="179"/>
      <c r="K1233" s="179"/>
      <c r="L1233" s="179"/>
      <c r="M1233" s="179"/>
      <c r="N1233" s="179">
        <f t="shared" si="209"/>
        <v>0</v>
      </c>
    </row>
    <row r="1234" spans="1:14" hidden="1" outlineLevel="1">
      <c r="A1234" s="55" t="s">
        <v>494</v>
      </c>
      <c r="B1234" s="180"/>
      <c r="C1234" s="180"/>
      <c r="D1234" s="180"/>
      <c r="E1234" s="181">
        <v>33.204999999999998</v>
      </c>
      <c r="F1234" s="180"/>
      <c r="G1234" s="180"/>
      <c r="H1234" s="180"/>
      <c r="I1234" s="180"/>
      <c r="J1234" s="181"/>
      <c r="K1234" s="181"/>
      <c r="L1234" s="181"/>
      <c r="M1234" s="181"/>
      <c r="N1234" s="181">
        <f t="shared" si="209"/>
        <v>33.204999999999998</v>
      </c>
    </row>
    <row r="1235" spans="1:14" hidden="1" outlineLevel="1">
      <c r="A1235" s="55" t="s">
        <v>378</v>
      </c>
      <c r="B1235" s="180"/>
      <c r="C1235" s="180"/>
      <c r="D1235" s="180"/>
      <c r="E1235" s="181">
        <v>116.63200000000001</v>
      </c>
      <c r="F1235" s="180"/>
      <c r="G1235" s="180"/>
      <c r="H1235" s="180"/>
      <c r="I1235" s="180"/>
      <c r="J1235" s="181"/>
      <c r="K1235" s="181"/>
      <c r="L1235" s="181"/>
      <c r="M1235" s="181"/>
      <c r="N1235" s="181">
        <f t="shared" si="209"/>
        <v>116.63200000000001</v>
      </c>
    </row>
    <row r="1236" spans="1:14" hidden="1" outlineLevel="1">
      <c r="A1236" s="182" t="s">
        <v>260</v>
      </c>
      <c r="B1236" s="180"/>
      <c r="C1236" s="180"/>
      <c r="D1236" s="180"/>
      <c r="E1236" s="181">
        <v>107.55</v>
      </c>
      <c r="F1236" s="180"/>
      <c r="G1236" s="180"/>
      <c r="H1236" s="180"/>
      <c r="I1236" s="180"/>
      <c r="J1236" s="181"/>
      <c r="K1236" s="181"/>
      <c r="L1236" s="181"/>
      <c r="M1236" s="181"/>
      <c r="N1236" s="181">
        <f t="shared" si="209"/>
        <v>107.55</v>
      </c>
    </row>
    <row r="1237" spans="1:14" hidden="1" outlineLevel="1">
      <c r="A1237" s="183" t="s">
        <v>69</v>
      </c>
      <c r="B1237" s="184"/>
      <c r="C1237" s="184"/>
      <c r="D1237" s="184"/>
      <c r="E1237" s="185">
        <v>257.55199999999996</v>
      </c>
      <c r="F1237" s="184"/>
      <c r="G1237" s="184"/>
      <c r="H1237" s="184"/>
      <c r="I1237" s="184"/>
      <c r="J1237" s="185"/>
      <c r="K1237" s="185"/>
      <c r="L1237" s="185"/>
      <c r="M1237" s="185"/>
      <c r="N1237" s="185">
        <f t="shared" si="209"/>
        <v>257.55199999999996</v>
      </c>
    </row>
    <row r="1238" spans="1:14" hidden="1" outlineLevel="1">
      <c r="A1238" s="191" t="s">
        <v>495</v>
      </c>
      <c r="B1238" s="191"/>
      <c r="C1238" s="191"/>
      <c r="D1238" s="191"/>
      <c r="E1238" s="530"/>
      <c r="F1238" s="191"/>
      <c r="G1238" s="191"/>
      <c r="H1238" s="191"/>
      <c r="I1238" s="191"/>
      <c r="J1238" s="530"/>
      <c r="K1238" s="530"/>
      <c r="L1238" s="530"/>
      <c r="M1238" s="530"/>
      <c r="N1238" s="530"/>
    </row>
    <row r="1239" spans="1:14" hidden="1" outlineLevel="1">
      <c r="A1239" s="188" t="s">
        <v>71</v>
      </c>
      <c r="B1239" s="188"/>
      <c r="C1239" s="188"/>
      <c r="D1239" s="188"/>
      <c r="E1239" s="223"/>
      <c r="F1239" s="188"/>
      <c r="G1239" s="188"/>
      <c r="H1239" s="188"/>
      <c r="I1239" s="188"/>
      <c r="J1239" s="223"/>
      <c r="K1239" s="223"/>
      <c r="L1239" s="223"/>
      <c r="M1239" s="223"/>
      <c r="N1239" s="223"/>
    </row>
    <row r="1240" spans="1:14" hidden="1" outlineLevel="1">
      <c r="A1240" s="167" t="s">
        <v>496</v>
      </c>
      <c r="B1240" s="167"/>
      <c r="C1240" s="167"/>
      <c r="D1240" s="167"/>
      <c r="E1240" s="176">
        <v>73.522999999999996</v>
      </c>
      <c r="F1240" s="175"/>
      <c r="G1240" s="175"/>
      <c r="H1240" s="175"/>
      <c r="I1240" s="175"/>
      <c r="J1240" s="176"/>
      <c r="K1240" s="176"/>
      <c r="L1240" s="176"/>
      <c r="M1240" s="176"/>
      <c r="N1240" s="176">
        <f t="shared" ref="N1240:N1255" si="210">SUM(B1240:M1240)</f>
        <v>73.522999999999996</v>
      </c>
    </row>
    <row r="1241" spans="1:14" hidden="1" outlineLevel="1">
      <c r="A1241" s="177" t="s">
        <v>83</v>
      </c>
      <c r="B1241" s="177"/>
      <c r="C1241" s="177"/>
      <c r="D1241" s="177"/>
      <c r="E1241" s="179"/>
      <c r="F1241" s="178"/>
      <c r="G1241" s="178"/>
      <c r="H1241" s="178"/>
      <c r="I1241" s="178"/>
      <c r="J1241" s="179"/>
      <c r="K1241" s="179"/>
      <c r="L1241" s="179"/>
      <c r="M1241" s="179"/>
      <c r="N1241" s="179">
        <f t="shared" si="210"/>
        <v>0</v>
      </c>
    </row>
    <row r="1242" spans="1:14" hidden="1" outlineLevel="1">
      <c r="A1242" s="55" t="s">
        <v>216</v>
      </c>
      <c r="B1242" s="55"/>
      <c r="C1242" s="55"/>
      <c r="D1242" s="55"/>
      <c r="E1242" s="181">
        <v>1.7530000000000001</v>
      </c>
      <c r="F1242" s="180"/>
      <c r="G1242" s="180"/>
      <c r="H1242" s="180"/>
      <c r="I1242" s="180"/>
      <c r="J1242" s="181"/>
      <c r="K1242" s="181"/>
      <c r="L1242" s="181"/>
      <c r="M1242" s="181"/>
      <c r="N1242" s="181">
        <f t="shared" si="210"/>
        <v>1.7530000000000001</v>
      </c>
    </row>
    <row r="1243" spans="1:14" hidden="1" outlineLevel="1">
      <c r="A1243" s="55" t="s">
        <v>218</v>
      </c>
      <c r="B1243" s="55"/>
      <c r="C1243" s="55"/>
      <c r="D1243" s="55"/>
      <c r="E1243" s="181">
        <v>32.728000000000002</v>
      </c>
      <c r="F1243" s="180"/>
      <c r="G1243" s="180"/>
      <c r="H1243" s="180"/>
      <c r="I1243" s="180"/>
      <c r="J1243" s="181"/>
      <c r="K1243" s="181"/>
      <c r="L1243" s="181"/>
      <c r="M1243" s="181"/>
      <c r="N1243" s="181">
        <f t="shared" si="210"/>
        <v>32.728000000000002</v>
      </c>
    </row>
    <row r="1244" spans="1:14" hidden="1" outlineLevel="1">
      <c r="A1244" s="55" t="s">
        <v>497</v>
      </c>
      <c r="B1244" s="55"/>
      <c r="C1244" s="55"/>
      <c r="D1244" s="55"/>
      <c r="E1244" s="181">
        <v>30.087</v>
      </c>
      <c r="F1244" s="180"/>
      <c r="G1244" s="180"/>
      <c r="H1244" s="180"/>
      <c r="I1244" s="180"/>
      <c r="J1244" s="181"/>
      <c r="K1244" s="181"/>
      <c r="L1244" s="181"/>
      <c r="M1244" s="181"/>
      <c r="N1244" s="181">
        <f t="shared" si="210"/>
        <v>30.087</v>
      </c>
    </row>
    <row r="1245" spans="1:14" hidden="1" outlineLevel="1">
      <c r="A1245" s="55" t="s">
        <v>232</v>
      </c>
      <c r="B1245" s="55"/>
      <c r="C1245" s="55"/>
      <c r="D1245" s="55"/>
      <c r="E1245" s="181">
        <v>8.9599999999999991</v>
      </c>
      <c r="F1245" s="180"/>
      <c r="G1245" s="180"/>
      <c r="H1245" s="180"/>
      <c r="I1245" s="180"/>
      <c r="J1245" s="181"/>
      <c r="K1245" s="181"/>
      <c r="L1245" s="181"/>
      <c r="M1245" s="181"/>
      <c r="N1245" s="181">
        <f t="shared" si="210"/>
        <v>8.9599999999999991</v>
      </c>
    </row>
    <row r="1246" spans="1:14" hidden="1" outlineLevel="1">
      <c r="A1246" s="276" t="s">
        <v>69</v>
      </c>
      <c r="B1246" s="276"/>
      <c r="C1246" s="276"/>
      <c r="D1246" s="276"/>
      <c r="E1246" s="185">
        <v>73.527999999999992</v>
      </c>
      <c r="F1246" s="184"/>
      <c r="G1246" s="184"/>
      <c r="H1246" s="184"/>
      <c r="I1246" s="184"/>
      <c r="J1246" s="185"/>
      <c r="K1246" s="185"/>
      <c r="L1246" s="185"/>
      <c r="M1246" s="185"/>
      <c r="N1246" s="185">
        <f t="shared" si="210"/>
        <v>73.527999999999992</v>
      </c>
    </row>
    <row r="1247" spans="1:14" hidden="1" outlineLevel="1">
      <c r="A1247" s="191" t="s">
        <v>769</v>
      </c>
      <c r="B1247" s="174"/>
      <c r="C1247" s="174"/>
      <c r="D1247" s="174"/>
      <c r="E1247" s="64"/>
      <c r="F1247" s="289"/>
      <c r="G1247" s="289"/>
      <c r="H1247" s="289"/>
      <c r="I1247" s="289"/>
      <c r="J1247" s="289"/>
      <c r="K1247" s="289"/>
      <c r="L1247" s="289"/>
      <c r="M1247" s="289"/>
      <c r="N1247" s="289">
        <f t="shared" si="210"/>
        <v>0</v>
      </c>
    </row>
    <row r="1248" spans="1:14" hidden="1" outlineLevel="1">
      <c r="A1248" s="174" t="s">
        <v>71</v>
      </c>
      <c r="B1248" s="174"/>
      <c r="C1248" s="174"/>
      <c r="D1248" s="174"/>
      <c r="E1248" s="64"/>
      <c r="F1248" s="289"/>
      <c r="G1248" s="289"/>
      <c r="H1248" s="289"/>
      <c r="I1248" s="289"/>
      <c r="J1248" s="289"/>
      <c r="K1248" s="289"/>
      <c r="L1248" s="289"/>
      <c r="M1248" s="289"/>
      <c r="N1248" s="289">
        <f t="shared" si="210"/>
        <v>0</v>
      </c>
    </row>
    <row r="1249" spans="1:14" hidden="1" outlineLevel="1">
      <c r="A1249" s="47" t="s">
        <v>88</v>
      </c>
      <c r="B1249" s="47"/>
      <c r="C1249" s="47"/>
      <c r="D1249" s="47"/>
      <c r="E1249" s="47"/>
      <c r="F1249" s="176">
        <v>155.55500000000001</v>
      </c>
      <c r="G1249" s="176"/>
      <c r="H1249" s="176"/>
      <c r="I1249" s="176"/>
      <c r="J1249" s="176"/>
      <c r="K1249" s="176"/>
      <c r="L1249" s="176"/>
      <c r="M1249" s="621">
        <v>745.70299999999997</v>
      </c>
      <c r="N1249" s="621">
        <f t="shared" si="210"/>
        <v>901.25800000000004</v>
      </c>
    </row>
    <row r="1250" spans="1:14" hidden="1" outlineLevel="1">
      <c r="A1250" s="177" t="s">
        <v>83</v>
      </c>
      <c r="B1250" s="177"/>
      <c r="C1250" s="177"/>
      <c r="D1250" s="177"/>
      <c r="E1250" s="536"/>
      <c r="F1250" s="179"/>
      <c r="G1250" s="179"/>
      <c r="H1250" s="179"/>
      <c r="I1250" s="179"/>
      <c r="J1250" s="179"/>
      <c r="K1250" s="179"/>
      <c r="L1250" s="179"/>
      <c r="M1250" s="624">
        <v>0</v>
      </c>
      <c r="N1250" s="624">
        <f t="shared" si="210"/>
        <v>0</v>
      </c>
    </row>
    <row r="1251" spans="1:14" hidden="1" outlineLevel="1">
      <c r="A1251" s="55" t="s">
        <v>761</v>
      </c>
      <c r="B1251" s="55"/>
      <c r="C1251" s="55"/>
      <c r="D1251" s="55"/>
      <c r="E1251" s="55"/>
      <c r="F1251" s="259">
        <v>77.096999999999994</v>
      </c>
      <c r="G1251" s="259"/>
      <c r="H1251" s="259"/>
      <c r="I1251" s="259"/>
      <c r="J1251" s="259"/>
      <c r="K1251" s="259"/>
      <c r="L1251" s="259"/>
      <c r="M1251" s="628">
        <v>359.90300000000002</v>
      </c>
      <c r="N1251" s="628">
        <f t="shared" si="210"/>
        <v>437</v>
      </c>
    </row>
    <row r="1252" spans="1:14" hidden="1" outlineLevel="1">
      <c r="A1252" s="55" t="s">
        <v>761</v>
      </c>
      <c r="B1252" s="55"/>
      <c r="C1252" s="55"/>
      <c r="D1252" s="55"/>
      <c r="E1252" s="55"/>
      <c r="F1252" s="259">
        <v>4.274</v>
      </c>
      <c r="G1252" s="259"/>
      <c r="H1252" s="259"/>
      <c r="I1252" s="259"/>
      <c r="J1252" s="259"/>
      <c r="K1252" s="259"/>
      <c r="L1252" s="259"/>
      <c r="M1252" s="628">
        <v>0</v>
      </c>
      <c r="N1252" s="628">
        <f t="shared" si="210"/>
        <v>4.274</v>
      </c>
    </row>
    <row r="1253" spans="1:14" hidden="1" outlineLevel="1">
      <c r="A1253" s="55" t="s">
        <v>770</v>
      </c>
      <c r="B1253" s="55"/>
      <c r="C1253" s="55"/>
      <c r="D1253" s="55"/>
      <c r="E1253" s="55"/>
      <c r="F1253" s="259">
        <v>64.387</v>
      </c>
      <c r="G1253" s="259"/>
      <c r="H1253" s="259"/>
      <c r="I1253" s="259"/>
      <c r="J1253" s="259"/>
      <c r="K1253" s="259"/>
      <c r="L1253" s="259"/>
      <c r="M1253" s="628">
        <v>296.87600000000003</v>
      </c>
      <c r="N1253" s="628">
        <f t="shared" si="210"/>
        <v>361.26300000000003</v>
      </c>
    </row>
    <row r="1254" spans="1:14" hidden="1" outlineLevel="1">
      <c r="A1254" s="55" t="s">
        <v>80</v>
      </c>
      <c r="B1254" s="55"/>
      <c r="C1254" s="55"/>
      <c r="D1254" s="55"/>
      <c r="E1254" s="55"/>
      <c r="F1254" s="259">
        <v>9.7970000000000113</v>
      </c>
      <c r="G1254" s="259"/>
      <c r="H1254" s="259"/>
      <c r="I1254" s="259"/>
      <c r="J1254" s="259"/>
      <c r="K1254" s="259"/>
      <c r="L1254" s="259"/>
      <c r="M1254" s="628">
        <v>88.923999999999992</v>
      </c>
      <c r="N1254" s="628">
        <f t="shared" si="210"/>
        <v>98.721000000000004</v>
      </c>
    </row>
    <row r="1255" spans="1:14" hidden="1" outlineLevel="1">
      <c r="A1255" s="276" t="s">
        <v>69</v>
      </c>
      <c r="B1255" s="276"/>
      <c r="C1255" s="276"/>
      <c r="D1255" s="276"/>
      <c r="E1255" s="58"/>
      <c r="F1255" s="192">
        <v>155.55500000000001</v>
      </c>
      <c r="G1255" s="192"/>
      <c r="H1255" s="192"/>
      <c r="I1255" s="192"/>
      <c r="J1255" s="192"/>
      <c r="K1255" s="192"/>
      <c r="L1255" s="192"/>
      <c r="M1255" s="623">
        <v>745.70299999999997</v>
      </c>
      <c r="N1255" s="623">
        <f t="shared" si="210"/>
        <v>901.25800000000004</v>
      </c>
    </row>
    <row r="1256" spans="1:14" hidden="1" outlineLevel="1">
      <c r="A1256" s="602" t="s">
        <v>905</v>
      </c>
      <c r="B1256" s="617"/>
      <c r="C1256" s="617"/>
      <c r="D1256" s="617"/>
      <c r="E1256" s="617"/>
      <c r="F1256" s="617"/>
      <c r="G1256" s="617"/>
      <c r="H1256" s="617"/>
      <c r="I1256" s="617"/>
      <c r="J1256" s="617"/>
      <c r="K1256" s="617"/>
      <c r="L1256" s="617"/>
      <c r="M1256" s="617"/>
      <c r="N1256" s="617"/>
    </row>
    <row r="1257" spans="1:14" hidden="1" outlineLevel="1">
      <c r="A1257" s="608" t="s">
        <v>71</v>
      </c>
      <c r="B1257" s="617"/>
      <c r="C1257" s="617"/>
      <c r="D1257" s="617"/>
      <c r="E1257" s="617"/>
      <c r="F1257" s="617"/>
      <c r="G1257" s="617"/>
      <c r="H1257" s="617"/>
      <c r="I1257" s="617"/>
      <c r="J1257" s="617"/>
      <c r="K1257" s="617"/>
      <c r="L1257" s="617"/>
      <c r="M1257" s="617"/>
      <c r="N1257" s="617"/>
    </row>
    <row r="1258" spans="1:14" hidden="1" outlineLevel="1">
      <c r="A1258" s="604" t="s">
        <v>905</v>
      </c>
      <c r="B1258" s="621"/>
      <c r="C1258" s="621"/>
      <c r="D1258" s="621"/>
      <c r="E1258" s="621"/>
      <c r="F1258" s="621"/>
      <c r="G1258" s="621"/>
      <c r="H1258" s="621"/>
      <c r="I1258" s="621"/>
      <c r="J1258" s="621"/>
      <c r="K1258" s="621"/>
      <c r="L1258" s="621">
        <v>124.586</v>
      </c>
      <c r="M1258" s="621"/>
      <c r="N1258" s="621">
        <f>SUM(B1258:M1258)</f>
        <v>124.586</v>
      </c>
    </row>
    <row r="1259" spans="1:14" hidden="1" outlineLevel="1">
      <c r="A1259" s="605" t="s">
        <v>83</v>
      </c>
      <c r="B1259" s="617"/>
      <c r="C1259" s="617"/>
      <c r="D1259" s="617"/>
      <c r="E1259" s="617"/>
      <c r="F1259" s="617"/>
      <c r="G1259" s="617"/>
      <c r="H1259" s="617"/>
      <c r="I1259" s="617"/>
      <c r="J1259" s="617"/>
      <c r="K1259" s="617"/>
      <c r="L1259" s="617"/>
      <c r="M1259" s="617"/>
      <c r="N1259" s="617"/>
    </row>
    <row r="1260" spans="1:14" hidden="1" outlineLevel="1">
      <c r="A1260" s="606" t="s">
        <v>906</v>
      </c>
      <c r="B1260" s="622"/>
      <c r="C1260" s="622"/>
      <c r="D1260" s="622"/>
      <c r="E1260" s="622"/>
      <c r="F1260" s="622"/>
      <c r="G1260" s="622"/>
      <c r="H1260" s="622"/>
      <c r="I1260" s="622"/>
      <c r="J1260" s="622"/>
      <c r="K1260" s="622"/>
      <c r="L1260" s="622">
        <v>7.3469999999999995</v>
      </c>
      <c r="M1260" s="622"/>
      <c r="N1260" s="622">
        <f t="shared" ref="N1260:N1286" si="211">SUM(B1260:M1260)</f>
        <v>7.3469999999999995</v>
      </c>
    </row>
    <row r="1261" spans="1:14" hidden="1" outlineLevel="1">
      <c r="A1261" s="606" t="s">
        <v>907</v>
      </c>
      <c r="B1261" s="622"/>
      <c r="C1261" s="622"/>
      <c r="D1261" s="622"/>
      <c r="E1261" s="622"/>
      <c r="F1261" s="622"/>
      <c r="G1261" s="622"/>
      <c r="H1261" s="622"/>
      <c r="I1261" s="622"/>
      <c r="J1261" s="622"/>
      <c r="K1261" s="622"/>
      <c r="L1261" s="622">
        <v>48.180000000000007</v>
      </c>
      <c r="M1261" s="622"/>
      <c r="N1261" s="622">
        <f t="shared" si="211"/>
        <v>48.180000000000007</v>
      </c>
    </row>
    <row r="1262" spans="1:14" hidden="1" outlineLevel="1">
      <c r="A1262" s="606" t="s">
        <v>908</v>
      </c>
      <c r="B1262" s="622"/>
      <c r="C1262" s="622"/>
      <c r="D1262" s="622"/>
      <c r="E1262" s="622"/>
      <c r="F1262" s="622"/>
      <c r="G1262" s="622"/>
      <c r="H1262" s="622"/>
      <c r="I1262" s="622"/>
      <c r="J1262" s="622"/>
      <c r="K1262" s="622"/>
      <c r="L1262" s="622">
        <v>69.058999999999997</v>
      </c>
      <c r="M1262" s="622"/>
      <c r="N1262" s="622">
        <f t="shared" si="211"/>
        <v>69.058999999999997</v>
      </c>
    </row>
    <row r="1263" spans="1:14" hidden="1" outlineLevel="1">
      <c r="A1263" s="606" t="s">
        <v>909</v>
      </c>
      <c r="B1263" s="622"/>
      <c r="C1263" s="622"/>
      <c r="D1263" s="622"/>
      <c r="E1263" s="622"/>
      <c r="F1263" s="622"/>
      <c r="G1263" s="622"/>
      <c r="H1263" s="622"/>
      <c r="I1263" s="622"/>
      <c r="J1263" s="622"/>
      <c r="K1263" s="622"/>
      <c r="L1263" s="622">
        <v>6</v>
      </c>
      <c r="M1263" s="622"/>
      <c r="N1263" s="622">
        <f t="shared" si="211"/>
        <v>6</v>
      </c>
    </row>
    <row r="1264" spans="1:14" hidden="1" outlineLevel="1">
      <c r="A1264" s="614" t="s">
        <v>69</v>
      </c>
      <c r="B1264" s="609"/>
      <c r="C1264" s="609"/>
      <c r="D1264" s="609"/>
      <c r="E1264" s="609"/>
      <c r="F1264" s="609"/>
      <c r="G1264" s="609"/>
      <c r="H1264" s="609"/>
      <c r="I1264" s="609"/>
      <c r="J1264" s="609"/>
      <c r="K1264" s="609"/>
      <c r="L1264" s="609">
        <v>124.586</v>
      </c>
      <c r="M1264" s="609"/>
      <c r="N1264" s="609">
        <f t="shared" si="211"/>
        <v>124.586</v>
      </c>
    </row>
    <row r="1265" spans="1:14" hidden="1" outlineLevel="1">
      <c r="A1265" s="188" t="s">
        <v>71</v>
      </c>
      <c r="B1265" s="289"/>
      <c r="C1265" s="289"/>
      <c r="D1265" s="289"/>
      <c r="E1265" s="289"/>
      <c r="F1265" s="289"/>
      <c r="G1265" s="289"/>
      <c r="H1265" s="289"/>
      <c r="I1265" s="289"/>
      <c r="J1265" s="289"/>
      <c r="K1265" s="289"/>
      <c r="L1265" s="289"/>
      <c r="M1265" s="289"/>
      <c r="N1265" s="289">
        <f t="shared" si="211"/>
        <v>0</v>
      </c>
    </row>
    <row r="1266" spans="1:14" hidden="1" outlineLevel="1">
      <c r="A1266" s="167" t="s">
        <v>806</v>
      </c>
      <c r="B1266" s="176"/>
      <c r="C1266" s="176"/>
      <c r="D1266" s="176"/>
      <c r="E1266" s="176"/>
      <c r="F1266" s="176"/>
      <c r="G1266" s="176">
        <v>134.90100000000001</v>
      </c>
      <c r="H1266" s="176"/>
      <c r="I1266" s="176"/>
      <c r="J1266" s="176"/>
      <c r="K1266" s="176"/>
      <c r="L1266" s="176"/>
      <c r="M1266" s="176"/>
      <c r="N1266" s="176">
        <f t="shared" si="211"/>
        <v>134.90100000000001</v>
      </c>
    </row>
    <row r="1267" spans="1:14" hidden="1" outlineLevel="1">
      <c r="A1267" s="177" t="s">
        <v>83</v>
      </c>
      <c r="B1267" s="179"/>
      <c r="C1267" s="179"/>
      <c r="D1267" s="179"/>
      <c r="E1267" s="179"/>
      <c r="F1267" s="179"/>
      <c r="G1267" s="179"/>
      <c r="H1267" s="179"/>
      <c r="I1267" s="179"/>
      <c r="J1267" s="179"/>
      <c r="K1267" s="179"/>
      <c r="L1267" s="179"/>
      <c r="M1267" s="179"/>
      <c r="N1267" s="179">
        <f t="shared" si="211"/>
        <v>0</v>
      </c>
    </row>
    <row r="1268" spans="1:14" hidden="1" outlineLevel="1">
      <c r="A1268" s="55" t="s">
        <v>807</v>
      </c>
      <c r="B1268" s="181"/>
      <c r="C1268" s="181"/>
      <c r="D1268" s="181"/>
      <c r="E1268" s="181"/>
      <c r="F1268" s="181"/>
      <c r="G1268" s="181">
        <v>20</v>
      </c>
      <c r="H1268" s="181"/>
      <c r="I1268" s="181"/>
      <c r="J1268" s="181"/>
      <c r="K1268" s="181"/>
      <c r="L1268" s="181"/>
      <c r="M1268" s="181"/>
      <c r="N1268" s="181">
        <f t="shared" si="211"/>
        <v>20</v>
      </c>
    </row>
    <row r="1269" spans="1:14" hidden="1" outlineLevel="1">
      <c r="A1269" s="55" t="s">
        <v>808</v>
      </c>
      <c r="B1269" s="181"/>
      <c r="C1269" s="181"/>
      <c r="D1269" s="181"/>
      <c r="E1269" s="181"/>
      <c r="F1269" s="181"/>
      <c r="G1269" s="181">
        <v>46.774999999999999</v>
      </c>
      <c r="H1269" s="181"/>
      <c r="I1269" s="181"/>
      <c r="J1269" s="181"/>
      <c r="K1269" s="181"/>
      <c r="L1269" s="181"/>
      <c r="M1269" s="181"/>
      <c r="N1269" s="181">
        <f t="shared" si="211"/>
        <v>46.774999999999999</v>
      </c>
    </row>
    <row r="1270" spans="1:14" hidden="1" outlineLevel="1">
      <c r="A1270" s="55" t="s">
        <v>809</v>
      </c>
      <c r="B1270" s="181"/>
      <c r="C1270" s="181"/>
      <c r="D1270" s="181"/>
      <c r="E1270" s="181"/>
      <c r="F1270" s="181"/>
      <c r="G1270" s="181">
        <v>51.5</v>
      </c>
      <c r="H1270" s="181"/>
      <c r="I1270" s="181"/>
      <c r="J1270" s="181"/>
      <c r="K1270" s="181"/>
      <c r="L1270" s="181"/>
      <c r="M1270" s="181"/>
      <c r="N1270" s="181">
        <f t="shared" si="211"/>
        <v>51.5</v>
      </c>
    </row>
    <row r="1271" spans="1:14" hidden="1" outlineLevel="1">
      <c r="A1271" s="55" t="s">
        <v>260</v>
      </c>
      <c r="B1271" s="181"/>
      <c r="C1271" s="181"/>
      <c r="D1271" s="181"/>
      <c r="E1271" s="181"/>
      <c r="F1271" s="181"/>
      <c r="G1271" s="181">
        <v>16.625999999999991</v>
      </c>
      <c r="H1271" s="181"/>
      <c r="I1271" s="181"/>
      <c r="J1271" s="181"/>
      <c r="K1271" s="181"/>
      <c r="L1271" s="181"/>
      <c r="M1271" s="181"/>
      <c r="N1271" s="181">
        <f t="shared" si="211"/>
        <v>16.625999999999991</v>
      </c>
    </row>
    <row r="1272" spans="1:14" hidden="1" outlineLevel="1">
      <c r="A1272" s="276" t="s">
        <v>69</v>
      </c>
      <c r="B1272" s="185"/>
      <c r="C1272" s="185"/>
      <c r="D1272" s="185"/>
      <c r="E1272" s="185"/>
      <c r="F1272" s="185"/>
      <c r="G1272" s="185">
        <v>134.90100000000001</v>
      </c>
      <c r="H1272" s="185"/>
      <c r="I1272" s="185"/>
      <c r="J1272" s="185"/>
      <c r="K1272" s="185"/>
      <c r="L1272" s="185"/>
      <c r="M1272" s="185"/>
      <c r="N1272" s="185">
        <f t="shared" si="211"/>
        <v>134.90100000000001</v>
      </c>
    </row>
    <row r="1273" spans="1:14" hidden="1" outlineLevel="1">
      <c r="A1273" s="608" t="s">
        <v>71</v>
      </c>
      <c r="B1273" s="629"/>
      <c r="C1273" s="629"/>
      <c r="D1273" s="629"/>
      <c r="E1273" s="629"/>
      <c r="F1273" s="629"/>
      <c r="G1273" s="629"/>
      <c r="H1273" s="629"/>
      <c r="I1273" s="629"/>
      <c r="J1273" s="629"/>
      <c r="K1273" s="629"/>
      <c r="L1273" s="629"/>
      <c r="M1273" s="629"/>
      <c r="N1273" s="629">
        <f t="shared" si="211"/>
        <v>0</v>
      </c>
    </row>
    <row r="1274" spans="1:14" hidden="1" outlineLevel="1">
      <c r="A1274" s="604" t="s">
        <v>911</v>
      </c>
      <c r="B1274" s="621"/>
      <c r="C1274" s="621"/>
      <c r="D1274" s="621"/>
      <c r="E1274" s="621"/>
      <c r="F1274" s="621"/>
      <c r="G1274" s="621"/>
      <c r="H1274" s="621"/>
      <c r="I1274" s="621"/>
      <c r="J1274" s="621"/>
      <c r="K1274" s="621"/>
      <c r="L1274" s="621">
        <v>163.89699999999999</v>
      </c>
      <c r="M1274" s="621"/>
      <c r="N1274" s="621">
        <f t="shared" si="211"/>
        <v>163.89699999999999</v>
      </c>
    </row>
    <row r="1275" spans="1:14" hidden="1" outlineLevel="1">
      <c r="A1275" s="605" t="s">
        <v>83</v>
      </c>
      <c r="B1275" s="624"/>
      <c r="C1275" s="624"/>
      <c r="D1275" s="624"/>
      <c r="E1275" s="624"/>
      <c r="F1275" s="624"/>
      <c r="G1275" s="624"/>
      <c r="H1275" s="624"/>
      <c r="I1275" s="624"/>
      <c r="J1275" s="624"/>
      <c r="K1275" s="624"/>
      <c r="L1275" s="624">
        <v>0</v>
      </c>
      <c r="M1275" s="624"/>
      <c r="N1275" s="624">
        <f t="shared" si="211"/>
        <v>0</v>
      </c>
    </row>
    <row r="1276" spans="1:14" hidden="1" outlineLevel="1">
      <c r="A1276" s="606" t="s">
        <v>259</v>
      </c>
      <c r="B1276" s="618"/>
      <c r="C1276" s="618"/>
      <c r="D1276" s="618"/>
      <c r="E1276" s="618"/>
      <c r="F1276" s="618"/>
      <c r="G1276" s="618"/>
      <c r="H1276" s="618"/>
      <c r="I1276" s="618"/>
      <c r="J1276" s="618"/>
      <c r="K1276" s="618"/>
      <c r="L1276" s="618">
        <v>120.542</v>
      </c>
      <c r="M1276" s="618"/>
      <c r="N1276" s="618">
        <f t="shared" si="211"/>
        <v>120.542</v>
      </c>
    </row>
    <row r="1277" spans="1:14" hidden="1" outlineLevel="1">
      <c r="A1277" s="606" t="s">
        <v>190</v>
      </c>
      <c r="B1277" s="618"/>
      <c r="C1277" s="618"/>
      <c r="D1277" s="618"/>
      <c r="E1277" s="618"/>
      <c r="F1277" s="618"/>
      <c r="G1277" s="618"/>
      <c r="H1277" s="618"/>
      <c r="I1277" s="618"/>
      <c r="J1277" s="618"/>
      <c r="K1277" s="618"/>
      <c r="L1277" s="618">
        <v>43.354999999999997</v>
      </c>
      <c r="M1277" s="618"/>
      <c r="N1277" s="618">
        <f t="shared" si="211"/>
        <v>43.354999999999997</v>
      </c>
    </row>
    <row r="1278" spans="1:14" hidden="1" outlineLevel="1">
      <c r="A1278" s="616" t="s">
        <v>69</v>
      </c>
      <c r="B1278" s="609"/>
      <c r="C1278" s="609"/>
      <c r="D1278" s="609"/>
      <c r="E1278" s="609"/>
      <c r="F1278" s="609"/>
      <c r="G1278" s="609"/>
      <c r="H1278" s="609"/>
      <c r="I1278" s="609"/>
      <c r="J1278" s="609"/>
      <c r="K1278" s="609"/>
      <c r="L1278" s="609">
        <v>163.89699999999999</v>
      </c>
      <c r="M1278" s="609"/>
      <c r="N1278" s="609">
        <f t="shared" si="211"/>
        <v>163.89699999999999</v>
      </c>
    </row>
    <row r="1279" spans="1:14" hidden="1" outlineLevel="1">
      <c r="A1279" s="173" t="s">
        <v>810</v>
      </c>
      <c r="B1279" s="289"/>
      <c r="C1279" s="289"/>
      <c r="D1279" s="289"/>
      <c r="E1279" s="289"/>
      <c r="F1279" s="289"/>
      <c r="G1279" s="289"/>
      <c r="H1279" s="289"/>
      <c r="I1279" s="289"/>
      <c r="J1279" s="289"/>
      <c r="K1279" s="289"/>
      <c r="L1279" s="289"/>
      <c r="M1279" s="289"/>
      <c r="N1279" s="289">
        <f t="shared" si="211"/>
        <v>0</v>
      </c>
    </row>
    <row r="1280" spans="1:14" hidden="1" outlineLevel="1">
      <c r="A1280" s="174" t="s">
        <v>71</v>
      </c>
      <c r="B1280" s="289"/>
      <c r="C1280" s="289"/>
      <c r="D1280" s="289"/>
      <c r="E1280" s="289"/>
      <c r="F1280" s="289"/>
      <c r="G1280" s="289"/>
      <c r="H1280" s="289"/>
      <c r="I1280" s="289"/>
      <c r="J1280" s="289"/>
      <c r="K1280" s="289"/>
      <c r="L1280" s="289"/>
      <c r="M1280" s="289"/>
      <c r="N1280" s="289">
        <f t="shared" si="211"/>
        <v>0</v>
      </c>
    </row>
    <row r="1281" spans="1:28" hidden="1" outlineLevel="1">
      <c r="A1281" s="167" t="s">
        <v>811</v>
      </c>
      <c r="B1281" s="176"/>
      <c r="C1281" s="176"/>
      <c r="D1281" s="176"/>
      <c r="E1281" s="176"/>
      <c r="F1281" s="176"/>
      <c r="G1281" s="176">
        <v>98.055000000000007</v>
      </c>
      <c r="H1281" s="176"/>
      <c r="I1281" s="176"/>
      <c r="J1281" s="176"/>
      <c r="K1281" s="176"/>
      <c r="L1281" s="176"/>
      <c r="M1281" s="176"/>
      <c r="N1281" s="176">
        <f t="shared" si="211"/>
        <v>98.055000000000007</v>
      </c>
    </row>
    <row r="1282" spans="1:28" hidden="1" outlineLevel="1">
      <c r="A1282" s="177" t="s">
        <v>83</v>
      </c>
      <c r="B1282" s="179"/>
      <c r="C1282" s="179"/>
      <c r="D1282" s="179"/>
      <c r="E1282" s="179"/>
      <c r="F1282" s="179"/>
      <c r="G1282" s="179"/>
      <c r="H1282" s="179"/>
      <c r="I1282" s="179"/>
      <c r="J1282" s="179"/>
      <c r="K1282" s="179"/>
      <c r="L1282" s="179"/>
      <c r="M1282" s="179"/>
      <c r="N1282" s="179">
        <f t="shared" si="211"/>
        <v>0</v>
      </c>
    </row>
    <row r="1283" spans="1:28" hidden="1" outlineLevel="1">
      <c r="A1283" s="55" t="s">
        <v>262</v>
      </c>
      <c r="B1283" s="181"/>
      <c r="C1283" s="181"/>
      <c r="D1283" s="181"/>
      <c r="E1283" s="181"/>
      <c r="F1283" s="181"/>
      <c r="G1283" s="181">
        <v>28.201000000000001</v>
      </c>
      <c r="H1283" s="181"/>
      <c r="I1283" s="181"/>
      <c r="J1283" s="181"/>
      <c r="K1283" s="181"/>
      <c r="L1283" s="181"/>
      <c r="M1283" s="181"/>
      <c r="N1283" s="181">
        <f t="shared" si="211"/>
        <v>28.201000000000001</v>
      </c>
    </row>
    <row r="1284" spans="1:28" hidden="1" outlineLevel="1">
      <c r="A1284" s="55" t="s">
        <v>812</v>
      </c>
      <c r="B1284" s="181"/>
      <c r="C1284" s="181"/>
      <c r="D1284" s="181"/>
      <c r="E1284" s="181"/>
      <c r="F1284" s="181"/>
      <c r="G1284" s="181">
        <v>19.274000000000001</v>
      </c>
      <c r="H1284" s="181"/>
      <c r="I1284" s="181"/>
      <c r="J1284" s="181"/>
      <c r="K1284" s="181"/>
      <c r="L1284" s="181"/>
      <c r="M1284" s="181"/>
      <c r="N1284" s="181">
        <f t="shared" si="211"/>
        <v>19.274000000000001</v>
      </c>
    </row>
    <row r="1285" spans="1:28" hidden="1" outlineLevel="1">
      <c r="A1285" s="182" t="s">
        <v>813</v>
      </c>
      <c r="B1285" s="181"/>
      <c r="C1285" s="181"/>
      <c r="D1285" s="181"/>
      <c r="E1285" s="181"/>
      <c r="F1285" s="181"/>
      <c r="G1285" s="181">
        <v>50.58</v>
      </c>
      <c r="H1285" s="181"/>
      <c r="I1285" s="181"/>
      <c r="J1285" s="181"/>
      <c r="K1285" s="181"/>
      <c r="L1285" s="181"/>
      <c r="M1285" s="181"/>
      <c r="N1285" s="181">
        <f t="shared" si="211"/>
        <v>50.58</v>
      </c>
    </row>
    <row r="1286" spans="1:28" hidden="1" outlineLevel="1">
      <c r="A1286" s="276" t="s">
        <v>69</v>
      </c>
      <c r="B1286" s="185"/>
      <c r="C1286" s="185"/>
      <c r="D1286" s="185"/>
      <c r="E1286" s="185"/>
      <c r="F1286" s="185"/>
      <c r="G1286" s="185">
        <v>98.055000000000007</v>
      </c>
      <c r="H1286" s="185"/>
      <c r="I1286" s="185"/>
      <c r="J1286" s="185"/>
      <c r="K1286" s="185"/>
      <c r="L1286" s="185"/>
      <c r="M1286" s="185"/>
      <c r="N1286" s="185">
        <f t="shared" si="211"/>
        <v>98.055000000000007</v>
      </c>
    </row>
    <row r="1287" spans="1:28" ht="15" customHeight="1" collapsed="1">
      <c r="A1287" s="166" t="s">
        <v>274</v>
      </c>
      <c r="B1287" s="196"/>
      <c r="C1287" s="196"/>
      <c r="D1287" s="196"/>
      <c r="E1287" s="196"/>
      <c r="F1287" s="196"/>
      <c r="G1287" s="196"/>
      <c r="H1287" s="196"/>
      <c r="I1287" s="196"/>
      <c r="J1287" s="196"/>
      <c r="K1287" s="196"/>
      <c r="L1287" s="196"/>
      <c r="M1287" s="196"/>
      <c r="N1287" s="196"/>
    </row>
    <row r="1288" spans="1:28" ht="15" customHeight="1">
      <c r="A1288" s="62" t="s">
        <v>275</v>
      </c>
      <c r="B1288" s="196"/>
      <c r="C1288" s="196"/>
      <c r="D1288" s="196"/>
      <c r="E1288" s="196"/>
      <c r="F1288" s="196"/>
      <c r="G1288" s="196"/>
      <c r="H1288" s="196"/>
      <c r="I1288" s="196"/>
      <c r="J1288" s="196"/>
      <c r="K1288" s="196"/>
      <c r="L1288" s="196"/>
      <c r="M1288" s="196"/>
      <c r="N1288" s="196"/>
    </row>
    <row r="1289" spans="1:28" ht="15" customHeight="1">
      <c r="A1289" s="197" t="s">
        <v>71</v>
      </c>
      <c r="B1289" s="54"/>
      <c r="C1289" s="54"/>
      <c r="D1289" s="54"/>
      <c r="E1289" s="54"/>
      <c r="F1289" s="54"/>
      <c r="G1289" s="54"/>
      <c r="H1289" s="54"/>
      <c r="I1289" s="54"/>
      <c r="J1289" s="54"/>
      <c r="K1289" s="54"/>
      <c r="L1289" s="54"/>
      <c r="M1289" s="54"/>
      <c r="N1289" s="54">
        <f t="shared" ref="N1289:N1294" si="212">SUM(B1289:M1289)</f>
        <v>0</v>
      </c>
    </row>
    <row r="1290" spans="1:28" ht="15" customHeight="1">
      <c r="A1290" s="47" t="s">
        <v>276</v>
      </c>
      <c r="B1290" s="67"/>
      <c r="C1290" s="81">
        <f>C1294</f>
        <v>632.48797460000003</v>
      </c>
      <c r="D1290" s="81">
        <f t="shared" ref="D1290:M1290" si="213">D1294</f>
        <v>427.59397799999999</v>
      </c>
      <c r="E1290" s="81">
        <f t="shared" si="213"/>
        <v>133.45640999999992</v>
      </c>
      <c r="F1290" s="81">
        <f t="shared" si="213"/>
        <v>0</v>
      </c>
      <c r="G1290" s="81">
        <f t="shared" si="213"/>
        <v>553.75300000000004</v>
      </c>
      <c r="H1290" s="81">
        <f t="shared" si="213"/>
        <v>0</v>
      </c>
      <c r="I1290" s="81">
        <f t="shared" si="213"/>
        <v>0</v>
      </c>
      <c r="J1290" s="81">
        <f t="shared" si="213"/>
        <v>478.53300000000002</v>
      </c>
      <c r="K1290" s="81">
        <f t="shared" si="213"/>
        <v>310.45799999999997</v>
      </c>
      <c r="L1290" s="81">
        <f t="shared" si="213"/>
        <v>341.13299999999998</v>
      </c>
      <c r="M1290" s="81">
        <f t="shared" si="213"/>
        <v>198.358</v>
      </c>
      <c r="N1290" s="621">
        <f t="shared" si="212"/>
        <v>3075.7733625999999</v>
      </c>
    </row>
    <row r="1291" spans="1:28" ht="15" customHeight="1">
      <c r="A1291" s="64" t="s">
        <v>7</v>
      </c>
      <c r="B1291" s="198"/>
      <c r="C1291" s="170"/>
      <c r="D1291" s="289"/>
      <c r="E1291" s="289"/>
      <c r="F1291" s="289"/>
      <c r="G1291" s="289"/>
      <c r="H1291" s="289"/>
      <c r="I1291" s="289"/>
      <c r="J1291" s="289"/>
      <c r="K1291" s="289"/>
      <c r="L1291" s="629"/>
      <c r="M1291" s="629">
        <v>0</v>
      </c>
      <c r="N1291" s="629">
        <f t="shared" si="212"/>
        <v>0</v>
      </c>
    </row>
    <row r="1292" spans="1:28" ht="15" customHeight="1">
      <c r="A1292" s="55" t="s">
        <v>237</v>
      </c>
      <c r="B1292" s="73"/>
      <c r="C1292" s="85">
        <v>456.59999999999997</v>
      </c>
      <c r="D1292" s="181">
        <v>305.43399999999997</v>
      </c>
      <c r="E1292" s="181">
        <v>96.090000000000032</v>
      </c>
      <c r="F1292" s="181"/>
      <c r="G1292" s="181">
        <v>407.32</v>
      </c>
      <c r="H1292" s="181"/>
      <c r="I1292" s="181"/>
      <c r="J1292" s="181">
        <v>363.53100000000001</v>
      </c>
      <c r="K1292" s="181">
        <v>238.32400000000001</v>
      </c>
      <c r="L1292" s="622">
        <v>281.04259999999999</v>
      </c>
      <c r="M1292" s="622">
        <v>158.05100000000002</v>
      </c>
      <c r="N1292" s="622">
        <f t="shared" si="212"/>
        <v>2306.3925999999997</v>
      </c>
      <c r="P1292" s="640" t="e">
        <f>B1292/B$1290</f>
        <v>#DIV/0!</v>
      </c>
      <c r="Q1292" s="640">
        <f t="shared" ref="Q1292:AB1293" si="214">C1292/C$1290</f>
        <v>0.72191095852654641</v>
      </c>
      <c r="R1292" s="640">
        <f t="shared" si="214"/>
        <v>0.71430846951731386</v>
      </c>
      <c r="S1292" s="640">
        <f t="shared" si="214"/>
        <v>0.72001037642178511</v>
      </c>
      <c r="T1292" s="640" t="e">
        <f t="shared" si="214"/>
        <v>#DIV/0!</v>
      </c>
      <c r="U1292" s="640">
        <f t="shared" si="214"/>
        <v>0.73556260643283189</v>
      </c>
      <c r="V1292" s="640" t="e">
        <f t="shared" si="214"/>
        <v>#DIV/0!</v>
      </c>
      <c r="W1292" s="640" t="e">
        <f t="shared" si="214"/>
        <v>#DIV/0!</v>
      </c>
      <c r="X1292" s="640">
        <f t="shared" si="214"/>
        <v>0.75967801593620499</v>
      </c>
      <c r="Y1292" s="640">
        <f t="shared" si="214"/>
        <v>0.76765295144592838</v>
      </c>
      <c r="Z1292" s="640">
        <f t="shared" si="214"/>
        <v>0.82385052164405093</v>
      </c>
      <c r="AA1292" s="640">
        <f t="shared" si="214"/>
        <v>0.79679670091450816</v>
      </c>
      <c r="AB1292" s="640">
        <f t="shared" si="214"/>
        <v>0.74985778472649545</v>
      </c>
    </row>
    <row r="1293" spans="1:28" ht="15" customHeight="1">
      <c r="A1293" s="55" t="s">
        <v>258</v>
      </c>
      <c r="B1293" s="73"/>
      <c r="C1293" s="85">
        <v>175.88797460000004</v>
      </c>
      <c r="D1293" s="181">
        <v>122.159978</v>
      </c>
      <c r="E1293" s="181">
        <v>37.366409999999888</v>
      </c>
      <c r="F1293" s="181"/>
      <c r="G1293" s="181">
        <v>146.43300000000002</v>
      </c>
      <c r="H1293" s="181"/>
      <c r="I1293" s="181"/>
      <c r="J1293" s="181">
        <v>115.00200000000001</v>
      </c>
      <c r="K1293" s="181">
        <v>72.133999999999986</v>
      </c>
      <c r="L1293" s="622">
        <v>60.090400000000002</v>
      </c>
      <c r="M1293" s="622">
        <v>40.307000000000002</v>
      </c>
      <c r="N1293" s="622">
        <f t="shared" si="212"/>
        <v>769.38076260000003</v>
      </c>
      <c r="P1293" s="640" t="e">
        <f>B1293/B$1290</f>
        <v>#DIV/0!</v>
      </c>
      <c r="Q1293" s="640">
        <f t="shared" si="214"/>
        <v>0.27808904147345354</v>
      </c>
      <c r="R1293" s="640">
        <f t="shared" si="214"/>
        <v>0.28569153048268608</v>
      </c>
      <c r="S1293" s="640">
        <f t="shared" si="214"/>
        <v>0.27998962357821489</v>
      </c>
      <c r="T1293" s="640" t="e">
        <f t="shared" si="214"/>
        <v>#DIV/0!</v>
      </c>
      <c r="U1293" s="640">
        <f t="shared" si="214"/>
        <v>0.26443739356716806</v>
      </c>
      <c r="V1293" s="640" t="e">
        <f t="shared" si="214"/>
        <v>#DIV/0!</v>
      </c>
      <c r="W1293" s="640" t="e">
        <f t="shared" si="214"/>
        <v>#DIV/0!</v>
      </c>
      <c r="X1293" s="640">
        <f t="shared" si="214"/>
        <v>0.24032198406379499</v>
      </c>
      <c r="Y1293" s="640">
        <f t="shared" si="214"/>
        <v>0.23234704855407171</v>
      </c>
      <c r="Z1293" s="640">
        <f t="shared" si="214"/>
        <v>0.17614947835594916</v>
      </c>
      <c r="AA1293" s="640">
        <f t="shared" si="214"/>
        <v>0.2032032990854919</v>
      </c>
      <c r="AB1293" s="640">
        <f t="shared" si="214"/>
        <v>0.2501422152735045</v>
      </c>
    </row>
    <row r="1294" spans="1:28" ht="15" customHeight="1">
      <c r="A1294" s="58" t="s">
        <v>69</v>
      </c>
      <c r="B1294" s="75"/>
      <c r="C1294" s="100">
        <f>SUM(C1292:C1293)</f>
        <v>632.48797460000003</v>
      </c>
      <c r="D1294" s="100">
        <f t="shared" ref="D1294:M1294" si="215">SUM(D1292:D1293)</f>
        <v>427.59397799999999</v>
      </c>
      <c r="E1294" s="100">
        <f t="shared" si="215"/>
        <v>133.45640999999992</v>
      </c>
      <c r="F1294" s="100">
        <f t="shared" si="215"/>
        <v>0</v>
      </c>
      <c r="G1294" s="100">
        <f t="shared" si="215"/>
        <v>553.75300000000004</v>
      </c>
      <c r="H1294" s="100">
        <f t="shared" si="215"/>
        <v>0</v>
      </c>
      <c r="I1294" s="100">
        <f t="shared" si="215"/>
        <v>0</v>
      </c>
      <c r="J1294" s="100">
        <f t="shared" si="215"/>
        <v>478.53300000000002</v>
      </c>
      <c r="K1294" s="100">
        <f t="shared" si="215"/>
        <v>310.45799999999997</v>
      </c>
      <c r="L1294" s="100">
        <f t="shared" si="215"/>
        <v>341.13299999999998</v>
      </c>
      <c r="M1294" s="100">
        <f t="shared" si="215"/>
        <v>198.358</v>
      </c>
      <c r="N1294" s="623">
        <f t="shared" si="212"/>
        <v>3075.7733625999999</v>
      </c>
    </row>
    <row r="1295" spans="1:28" ht="15" customHeight="1">
      <c r="A1295" s="62" t="s">
        <v>277</v>
      </c>
      <c r="B1295" s="196"/>
      <c r="C1295" s="196"/>
      <c r="D1295" s="196"/>
      <c r="E1295" s="196"/>
      <c r="F1295" s="196"/>
      <c r="G1295" s="196"/>
      <c r="H1295" s="196"/>
      <c r="I1295" s="196"/>
      <c r="J1295" s="196"/>
      <c r="K1295" s="196"/>
      <c r="L1295" s="196"/>
      <c r="M1295" s="196"/>
      <c r="N1295" s="196"/>
    </row>
    <row r="1296" spans="1:28" ht="15" customHeight="1">
      <c r="A1296" s="197" t="s">
        <v>71</v>
      </c>
      <c r="B1296" s="54"/>
      <c r="C1296" s="54"/>
      <c r="D1296" s="54"/>
      <c r="E1296" s="54"/>
      <c r="F1296" s="54"/>
      <c r="G1296" s="54"/>
      <c r="H1296" s="54"/>
      <c r="I1296" s="54"/>
      <c r="J1296" s="54"/>
      <c r="K1296" s="54"/>
      <c r="L1296" s="54"/>
      <c r="M1296" s="54"/>
      <c r="N1296" s="54">
        <f t="shared" ref="N1296:N1315" si="216">SUM(B1296:M1296)</f>
        <v>0</v>
      </c>
    </row>
    <row r="1297" spans="1:28" ht="15" customHeight="1">
      <c r="A1297" s="47" t="s">
        <v>278</v>
      </c>
      <c r="B1297" s="81">
        <f>B1301</f>
        <v>284.76931999999999</v>
      </c>
      <c r="C1297" s="50"/>
      <c r="D1297" s="50"/>
      <c r="E1297" s="50"/>
      <c r="F1297" s="50"/>
      <c r="G1297" s="50"/>
      <c r="H1297" s="50"/>
      <c r="I1297" s="81">
        <f>I1301</f>
        <v>459.702</v>
      </c>
      <c r="J1297" s="494"/>
      <c r="K1297" s="494"/>
      <c r="L1297" s="81">
        <f>L1301</f>
        <v>207.06899999999999</v>
      </c>
      <c r="M1297" s="621"/>
      <c r="N1297" s="621">
        <f t="shared" si="216"/>
        <v>951.54031999999995</v>
      </c>
    </row>
    <row r="1298" spans="1:28" ht="15" customHeight="1">
      <c r="A1298" s="64" t="s">
        <v>7</v>
      </c>
      <c r="B1298" s="170"/>
      <c r="C1298" s="54"/>
      <c r="D1298" s="54"/>
      <c r="E1298" s="54"/>
      <c r="F1298" s="54"/>
      <c r="G1298" s="54"/>
      <c r="H1298" s="54"/>
      <c r="I1298" s="506"/>
      <c r="J1298" s="506"/>
      <c r="K1298" s="506"/>
      <c r="L1298" s="629">
        <v>0</v>
      </c>
      <c r="M1298" s="629"/>
      <c r="N1298" s="629">
        <f t="shared" si="216"/>
        <v>0</v>
      </c>
    </row>
    <row r="1299" spans="1:28" ht="15" customHeight="1">
      <c r="A1299" s="55" t="s">
        <v>259</v>
      </c>
      <c r="B1299" s="85">
        <v>253.49999999999997</v>
      </c>
      <c r="C1299" s="57"/>
      <c r="D1299" s="57"/>
      <c r="E1299" s="57"/>
      <c r="F1299" s="57"/>
      <c r="G1299" s="57"/>
      <c r="H1299" s="57"/>
      <c r="I1299" s="495">
        <v>427.82</v>
      </c>
      <c r="J1299" s="495"/>
      <c r="K1299" s="495"/>
      <c r="L1299" s="622">
        <v>201.66499999999999</v>
      </c>
      <c r="M1299" s="622"/>
      <c r="N1299" s="622">
        <f t="shared" si="216"/>
        <v>882.9849999999999</v>
      </c>
      <c r="P1299" s="640">
        <f>B1299/B$1297</f>
        <v>0.89019421052801606</v>
      </c>
      <c r="Q1299" s="640" t="e">
        <f t="shared" ref="Q1299:AB1300" si="217">C1299/C$1297</f>
        <v>#DIV/0!</v>
      </c>
      <c r="R1299" s="640" t="e">
        <f t="shared" si="217"/>
        <v>#DIV/0!</v>
      </c>
      <c r="S1299" s="640" t="e">
        <f t="shared" si="217"/>
        <v>#DIV/0!</v>
      </c>
      <c r="T1299" s="640" t="e">
        <f t="shared" si="217"/>
        <v>#DIV/0!</v>
      </c>
      <c r="U1299" s="640" t="e">
        <f t="shared" si="217"/>
        <v>#DIV/0!</v>
      </c>
      <c r="V1299" s="640" t="e">
        <f t="shared" si="217"/>
        <v>#DIV/0!</v>
      </c>
      <c r="W1299" s="640">
        <f t="shared" si="217"/>
        <v>0.93064637526049487</v>
      </c>
      <c r="X1299" s="640" t="e">
        <f t="shared" si="217"/>
        <v>#DIV/0!</v>
      </c>
      <c r="Y1299" s="640" t="e">
        <f t="shared" si="217"/>
        <v>#DIV/0!</v>
      </c>
      <c r="Z1299" s="640">
        <f t="shared" si="217"/>
        <v>0.97390241900042984</v>
      </c>
      <c r="AA1299" s="640" t="e">
        <f t="shared" si="217"/>
        <v>#DIV/0!</v>
      </c>
      <c r="AB1299" s="640">
        <f t="shared" si="217"/>
        <v>0.9279533209901184</v>
      </c>
    </row>
    <row r="1300" spans="1:28" ht="15" customHeight="1">
      <c r="A1300" s="55" t="s">
        <v>258</v>
      </c>
      <c r="B1300" s="85">
        <v>31.269320000000015</v>
      </c>
      <c r="C1300" s="57"/>
      <c r="D1300" s="57"/>
      <c r="E1300" s="57"/>
      <c r="F1300" s="57"/>
      <c r="G1300" s="57"/>
      <c r="H1300" s="57"/>
      <c r="I1300" s="495">
        <v>31.881999999999998</v>
      </c>
      <c r="J1300" s="495"/>
      <c r="K1300" s="495"/>
      <c r="L1300" s="622">
        <v>5.4039999999999964</v>
      </c>
      <c r="M1300" s="622"/>
      <c r="N1300" s="622">
        <f t="shared" si="216"/>
        <v>68.555320000000009</v>
      </c>
      <c r="P1300" s="640">
        <f>B1300/B$1297</f>
        <v>0.1098057894719839</v>
      </c>
      <c r="Q1300" s="640" t="e">
        <f t="shared" si="217"/>
        <v>#DIV/0!</v>
      </c>
      <c r="R1300" s="640" t="e">
        <f t="shared" si="217"/>
        <v>#DIV/0!</v>
      </c>
      <c r="S1300" s="640" t="e">
        <f t="shared" si="217"/>
        <v>#DIV/0!</v>
      </c>
      <c r="T1300" s="640" t="e">
        <f t="shared" si="217"/>
        <v>#DIV/0!</v>
      </c>
      <c r="U1300" s="640" t="e">
        <f t="shared" si="217"/>
        <v>#DIV/0!</v>
      </c>
      <c r="V1300" s="640" t="e">
        <f t="shared" si="217"/>
        <v>#DIV/0!</v>
      </c>
      <c r="W1300" s="640">
        <f t="shared" si="217"/>
        <v>6.9353624739505154E-2</v>
      </c>
      <c r="X1300" s="640" t="e">
        <f t="shared" si="217"/>
        <v>#DIV/0!</v>
      </c>
      <c r="Y1300" s="640" t="e">
        <f t="shared" si="217"/>
        <v>#DIV/0!</v>
      </c>
      <c r="Z1300" s="640">
        <f t="shared" si="217"/>
        <v>2.6097580999570175E-2</v>
      </c>
      <c r="AA1300" s="640" t="e">
        <f t="shared" si="217"/>
        <v>#DIV/0!</v>
      </c>
      <c r="AB1300" s="640">
        <f t="shared" si="217"/>
        <v>7.2046679009881598E-2</v>
      </c>
    </row>
    <row r="1301" spans="1:28" ht="15" customHeight="1">
      <c r="A1301" s="58" t="s">
        <v>69</v>
      </c>
      <c r="B1301" s="100">
        <f>SUM(B1299:B1300)</f>
        <v>284.76931999999999</v>
      </c>
      <c r="C1301" s="61"/>
      <c r="D1301" s="61"/>
      <c r="E1301" s="61"/>
      <c r="F1301" s="61"/>
      <c r="G1301" s="61"/>
      <c r="H1301" s="61"/>
      <c r="I1301" s="100">
        <f>SUM(I1299:I1300)</f>
        <v>459.702</v>
      </c>
      <c r="J1301" s="472"/>
      <c r="K1301" s="472"/>
      <c r="L1301" s="100">
        <f>SUM(L1299:L1300)</f>
        <v>207.06899999999999</v>
      </c>
      <c r="M1301" s="609"/>
      <c r="N1301" s="609">
        <f t="shared" si="216"/>
        <v>951.54031999999995</v>
      </c>
    </row>
    <row r="1302" spans="1:28" ht="15" customHeight="1">
      <c r="A1302" s="62" t="s">
        <v>279</v>
      </c>
      <c r="B1302" s="199"/>
      <c r="C1302" s="199"/>
      <c r="D1302" s="199"/>
      <c r="E1302" s="199"/>
      <c r="F1302" s="199"/>
      <c r="G1302" s="199"/>
      <c r="H1302" s="199"/>
    </row>
    <row r="1303" spans="1:28" ht="15" customHeight="1">
      <c r="A1303" s="197" t="s">
        <v>71</v>
      </c>
      <c r="B1303" s="54"/>
      <c r="C1303" s="54"/>
      <c r="D1303" s="54"/>
      <c r="E1303" s="54"/>
      <c r="F1303" s="54"/>
      <c r="G1303" s="54"/>
      <c r="H1303" s="54"/>
      <c r="I1303" s="54"/>
      <c r="J1303" s="54"/>
      <c r="K1303" s="54"/>
      <c r="L1303" s="54"/>
      <c r="M1303" s="54"/>
      <c r="N1303" s="54">
        <f t="shared" si="216"/>
        <v>0</v>
      </c>
    </row>
    <row r="1304" spans="1:28" ht="15" customHeight="1">
      <c r="A1304" s="167" t="s">
        <v>280</v>
      </c>
      <c r="B1304" s="67"/>
      <c r="C1304" s="67"/>
      <c r="D1304" s="176">
        <f>D1308</f>
        <v>267.54611400000005</v>
      </c>
      <c r="E1304" s="176">
        <f t="shared" ref="E1304:M1304" si="218">E1308</f>
        <v>0</v>
      </c>
      <c r="F1304" s="176">
        <f t="shared" si="218"/>
        <v>226.06</v>
      </c>
      <c r="G1304" s="176">
        <f t="shared" si="218"/>
        <v>0</v>
      </c>
      <c r="H1304" s="176">
        <f t="shared" si="218"/>
        <v>0</v>
      </c>
      <c r="I1304" s="176">
        <f t="shared" si="218"/>
        <v>692.22700000000009</v>
      </c>
      <c r="J1304" s="176">
        <f t="shared" si="218"/>
        <v>211.67500000000001</v>
      </c>
      <c r="K1304" s="176">
        <f t="shared" si="218"/>
        <v>0</v>
      </c>
      <c r="L1304" s="176">
        <f t="shared" si="218"/>
        <v>0</v>
      </c>
      <c r="M1304" s="176">
        <f t="shared" si="218"/>
        <v>301.26900000000001</v>
      </c>
      <c r="N1304" s="621">
        <f t="shared" si="216"/>
        <v>1698.777114</v>
      </c>
    </row>
    <row r="1305" spans="1:28" ht="15" customHeight="1">
      <c r="A1305" s="64" t="s">
        <v>7</v>
      </c>
      <c r="B1305" s="198"/>
      <c r="C1305" s="198"/>
      <c r="D1305" s="289"/>
      <c r="E1305" s="289"/>
      <c r="F1305" s="289"/>
      <c r="G1305" s="289"/>
      <c r="H1305" s="289"/>
      <c r="I1305" s="506"/>
      <c r="J1305" s="506">
        <v>0</v>
      </c>
      <c r="K1305" s="506"/>
      <c r="L1305" s="506"/>
      <c r="M1305" s="629">
        <v>0</v>
      </c>
      <c r="N1305" s="629">
        <f t="shared" si="216"/>
        <v>0</v>
      </c>
    </row>
    <row r="1306" spans="1:28" ht="15" customHeight="1">
      <c r="A1306" s="55" t="s">
        <v>281</v>
      </c>
      <c r="B1306" s="73"/>
      <c r="C1306" s="73"/>
      <c r="D1306" s="181">
        <v>208.13311400000006</v>
      </c>
      <c r="E1306" s="181"/>
      <c r="F1306" s="181">
        <v>174.21800000000002</v>
      </c>
      <c r="G1306" s="181"/>
      <c r="H1306" s="181"/>
      <c r="I1306" s="495">
        <v>523.8130000000001</v>
      </c>
      <c r="J1306" s="495">
        <v>169.8261</v>
      </c>
      <c r="K1306" s="495"/>
      <c r="L1306" s="495"/>
      <c r="M1306" s="622">
        <v>240.93299999999999</v>
      </c>
      <c r="N1306" s="622">
        <f t="shared" si="216"/>
        <v>1316.9232140000001</v>
      </c>
      <c r="P1306" s="640" t="e">
        <f>B1306/B$1304</f>
        <v>#DIV/0!</v>
      </c>
      <c r="Q1306" s="640" t="e">
        <f t="shared" ref="Q1306:AB1307" si="219">C1306/C$1304</f>
        <v>#DIV/0!</v>
      </c>
      <c r="R1306" s="640">
        <f t="shared" si="219"/>
        <v>0.77793360885817253</v>
      </c>
      <c r="S1306" s="640" t="e">
        <f t="shared" si="219"/>
        <v>#DIV/0!</v>
      </c>
      <c r="T1306" s="640">
        <f t="shared" si="219"/>
        <v>0.77067150314075916</v>
      </c>
      <c r="U1306" s="640" t="e">
        <f t="shared" si="219"/>
        <v>#DIV/0!</v>
      </c>
      <c r="V1306" s="640" t="e">
        <f t="shared" si="219"/>
        <v>#DIV/0!</v>
      </c>
      <c r="W1306" s="640">
        <f t="shared" si="219"/>
        <v>0.75670697617977922</v>
      </c>
      <c r="X1306" s="640">
        <f t="shared" si="219"/>
        <v>0.80229644502184949</v>
      </c>
      <c r="Y1306" s="640" t="e">
        <f t="shared" si="219"/>
        <v>#DIV/0!</v>
      </c>
      <c r="Z1306" s="640" t="e">
        <f t="shared" si="219"/>
        <v>#DIV/0!</v>
      </c>
      <c r="AA1306" s="640">
        <f t="shared" si="219"/>
        <v>0.79972715413799622</v>
      </c>
      <c r="AB1306" s="640">
        <f t="shared" si="219"/>
        <v>0.77521836334322092</v>
      </c>
    </row>
    <row r="1307" spans="1:28" ht="15" customHeight="1">
      <c r="A1307" s="55" t="s">
        <v>192</v>
      </c>
      <c r="B1307" s="73"/>
      <c r="C1307" s="73"/>
      <c r="D1307" s="181">
        <v>59.412999999999997</v>
      </c>
      <c r="E1307" s="181"/>
      <c r="F1307" s="181">
        <v>51.841999999999999</v>
      </c>
      <c r="G1307" s="181"/>
      <c r="H1307" s="181"/>
      <c r="I1307" s="495">
        <v>168.41399999999999</v>
      </c>
      <c r="J1307" s="495">
        <v>41.8489</v>
      </c>
      <c r="K1307" s="495"/>
      <c r="L1307" s="495"/>
      <c r="M1307" s="622">
        <v>60.335999999999999</v>
      </c>
      <c r="N1307" s="622">
        <f t="shared" si="216"/>
        <v>381.85390000000001</v>
      </c>
      <c r="P1307" s="640" t="e">
        <f t="shared" ref="P1307" si="220">B1307/B$1304</f>
        <v>#DIV/0!</v>
      </c>
      <c r="Q1307" s="640" t="e">
        <f t="shared" si="219"/>
        <v>#DIV/0!</v>
      </c>
      <c r="R1307" s="640">
        <f t="shared" si="219"/>
        <v>0.22206639114182755</v>
      </c>
      <c r="S1307" s="640" t="e">
        <f t="shared" si="219"/>
        <v>#DIV/0!</v>
      </c>
      <c r="T1307" s="640">
        <f t="shared" si="219"/>
        <v>0.22932849685924089</v>
      </c>
      <c r="U1307" s="640" t="e">
        <f t="shared" si="219"/>
        <v>#DIV/0!</v>
      </c>
      <c r="V1307" s="640" t="e">
        <f t="shared" si="219"/>
        <v>#DIV/0!</v>
      </c>
      <c r="W1307" s="640">
        <f t="shared" si="219"/>
        <v>0.24329302382022078</v>
      </c>
      <c r="X1307" s="640">
        <f t="shared" si="219"/>
        <v>0.19770355497815045</v>
      </c>
      <c r="Y1307" s="640" t="e">
        <f t="shared" si="219"/>
        <v>#DIV/0!</v>
      </c>
      <c r="Z1307" s="640" t="e">
        <f t="shared" si="219"/>
        <v>#DIV/0!</v>
      </c>
      <c r="AA1307" s="640">
        <f t="shared" si="219"/>
        <v>0.20027284586200372</v>
      </c>
      <c r="AB1307" s="640">
        <f t="shared" si="219"/>
        <v>0.22478163665677922</v>
      </c>
    </row>
    <row r="1308" spans="1:28" ht="15" customHeight="1">
      <c r="A1308" s="58" t="s">
        <v>69</v>
      </c>
      <c r="B1308" s="107"/>
      <c r="C1308" s="107"/>
      <c r="D1308" s="185">
        <f>SUM(D1306:D1307)</f>
        <v>267.54611400000005</v>
      </c>
      <c r="E1308" s="185">
        <f t="shared" ref="E1308:M1308" si="221">SUM(E1306:E1307)</f>
        <v>0</v>
      </c>
      <c r="F1308" s="185">
        <f t="shared" si="221"/>
        <v>226.06</v>
      </c>
      <c r="G1308" s="185">
        <f t="shared" si="221"/>
        <v>0</v>
      </c>
      <c r="H1308" s="185">
        <f t="shared" si="221"/>
        <v>0</v>
      </c>
      <c r="I1308" s="185">
        <f t="shared" si="221"/>
        <v>692.22700000000009</v>
      </c>
      <c r="J1308" s="185">
        <f t="shared" si="221"/>
        <v>211.67500000000001</v>
      </c>
      <c r="K1308" s="185">
        <f t="shared" si="221"/>
        <v>0</v>
      </c>
      <c r="L1308" s="185">
        <f t="shared" si="221"/>
        <v>0</v>
      </c>
      <c r="M1308" s="185">
        <f t="shared" si="221"/>
        <v>301.26900000000001</v>
      </c>
      <c r="N1308" s="609">
        <f t="shared" si="216"/>
        <v>1698.777114</v>
      </c>
    </row>
    <row r="1309" spans="1:28" ht="15" customHeight="1">
      <c r="A1309" s="62" t="s">
        <v>282</v>
      </c>
      <c r="B1309" s="199"/>
      <c r="C1309" s="199"/>
      <c r="D1309" s="199"/>
      <c r="E1309" s="199"/>
      <c r="F1309" s="199"/>
      <c r="G1309" s="199"/>
      <c r="H1309" s="199"/>
      <c r="I1309" s="199"/>
      <c r="J1309" s="199"/>
      <c r="K1309" s="199"/>
      <c r="L1309" s="199"/>
      <c r="M1309" s="199"/>
      <c r="N1309" s="199">
        <f t="shared" si="216"/>
        <v>0</v>
      </c>
    </row>
    <row r="1310" spans="1:28" ht="15" customHeight="1">
      <c r="A1310" s="197" t="s">
        <v>71</v>
      </c>
      <c r="B1310" s="54"/>
      <c r="C1310" s="54"/>
      <c r="D1310" s="54"/>
      <c r="E1310" s="54"/>
      <c r="F1310" s="54"/>
      <c r="G1310" s="54"/>
      <c r="H1310" s="54"/>
      <c r="I1310" s="54"/>
      <c r="J1310" s="54"/>
      <c r="K1310" s="54"/>
      <c r="L1310" s="54"/>
      <c r="M1310" s="54"/>
      <c r="N1310" s="54">
        <f t="shared" si="216"/>
        <v>0</v>
      </c>
    </row>
    <row r="1311" spans="1:28" ht="15" customHeight="1">
      <c r="A1311" s="167" t="s">
        <v>283</v>
      </c>
      <c r="B1311" s="50"/>
      <c r="C1311" s="50"/>
      <c r="D1311" s="50"/>
      <c r="E1311" s="176">
        <f>E1315</f>
        <v>524.30062399999997</v>
      </c>
      <c r="F1311" s="302"/>
      <c r="G1311" s="302"/>
      <c r="H1311" s="302"/>
      <c r="I1311" s="302"/>
      <c r="J1311" s="302"/>
      <c r="K1311" s="302"/>
      <c r="L1311" s="302"/>
      <c r="M1311" s="176">
        <f>M1315</f>
        <v>369.63699999999994</v>
      </c>
      <c r="N1311" s="621">
        <f t="shared" si="216"/>
        <v>893.93762399999991</v>
      </c>
    </row>
    <row r="1312" spans="1:28" ht="15" customHeight="1">
      <c r="A1312" s="64" t="s">
        <v>7</v>
      </c>
      <c r="B1312" s="54"/>
      <c r="C1312" s="54"/>
      <c r="D1312" s="54"/>
      <c r="E1312" s="289"/>
      <c r="F1312" s="390"/>
      <c r="G1312" s="390"/>
      <c r="H1312" s="390"/>
      <c r="I1312" s="390"/>
      <c r="J1312" s="390"/>
      <c r="K1312" s="390"/>
      <c r="L1312" s="390"/>
      <c r="M1312" s="629">
        <v>0</v>
      </c>
      <c r="N1312" s="629">
        <f t="shared" si="216"/>
        <v>0</v>
      </c>
    </row>
    <row r="1313" spans="1:28" ht="15" customHeight="1">
      <c r="A1313" s="55" t="s">
        <v>284</v>
      </c>
      <c r="B1313" s="57"/>
      <c r="C1313" s="57"/>
      <c r="D1313" s="57"/>
      <c r="E1313" s="181">
        <v>418.28162399999997</v>
      </c>
      <c r="F1313" s="303"/>
      <c r="G1313" s="303"/>
      <c r="H1313" s="303"/>
      <c r="I1313" s="303"/>
      <c r="J1313" s="303"/>
      <c r="K1313" s="303"/>
      <c r="L1313" s="303"/>
      <c r="M1313" s="622">
        <v>299.69899999999996</v>
      </c>
      <c r="N1313" s="622">
        <f t="shared" si="216"/>
        <v>717.98062399999992</v>
      </c>
      <c r="P1313" s="640" t="e">
        <f>B1313/B$1311</f>
        <v>#DIV/0!</v>
      </c>
      <c r="Q1313" s="640" t="e">
        <f t="shared" ref="Q1313:AB1314" si="222">C1313/C$1311</f>
        <v>#DIV/0!</v>
      </c>
      <c r="R1313" s="640" t="e">
        <f t="shared" si="222"/>
        <v>#DIV/0!</v>
      </c>
      <c r="S1313" s="640">
        <f t="shared" si="222"/>
        <v>0.7977896741927204</v>
      </c>
      <c r="T1313" s="640" t="e">
        <f t="shared" si="222"/>
        <v>#DIV/0!</v>
      </c>
      <c r="U1313" s="640" t="e">
        <f t="shared" si="222"/>
        <v>#DIV/0!</v>
      </c>
      <c r="V1313" s="640" t="e">
        <f t="shared" si="222"/>
        <v>#DIV/0!</v>
      </c>
      <c r="W1313" s="640" t="e">
        <f t="shared" si="222"/>
        <v>#DIV/0!</v>
      </c>
      <c r="X1313" s="640" t="e">
        <f t="shared" si="222"/>
        <v>#DIV/0!</v>
      </c>
      <c r="Y1313" s="640" t="e">
        <f t="shared" si="222"/>
        <v>#DIV/0!</v>
      </c>
      <c r="Z1313" s="640" t="e">
        <f t="shared" si="222"/>
        <v>#DIV/0!</v>
      </c>
      <c r="AA1313" s="640">
        <f t="shared" si="222"/>
        <v>0.810792750725712</v>
      </c>
      <c r="AB1313" s="640">
        <f t="shared" si="222"/>
        <v>0.80316635604544151</v>
      </c>
    </row>
    <row r="1314" spans="1:28" ht="15" customHeight="1">
      <c r="A1314" s="55" t="s">
        <v>192</v>
      </c>
      <c r="B1314" s="57"/>
      <c r="C1314" s="57"/>
      <c r="D1314" s="57"/>
      <c r="E1314" s="181">
        <v>106.01900000000001</v>
      </c>
      <c r="F1314" s="303"/>
      <c r="G1314" s="303"/>
      <c r="H1314" s="303"/>
      <c r="I1314" s="303"/>
      <c r="J1314" s="303"/>
      <c r="K1314" s="303"/>
      <c r="L1314" s="303"/>
      <c r="M1314" s="622">
        <v>69.937999999999988</v>
      </c>
      <c r="N1314" s="622">
        <f t="shared" si="216"/>
        <v>175.95699999999999</v>
      </c>
      <c r="P1314" s="640" t="e">
        <f>B1314/B$1311</f>
        <v>#DIV/0!</v>
      </c>
      <c r="Q1314" s="640" t="e">
        <f t="shared" si="222"/>
        <v>#DIV/0!</v>
      </c>
      <c r="R1314" s="640" t="e">
        <f t="shared" si="222"/>
        <v>#DIV/0!</v>
      </c>
      <c r="S1314" s="640">
        <f t="shared" si="222"/>
        <v>0.20221032580727963</v>
      </c>
      <c r="T1314" s="640" t="e">
        <f t="shared" si="222"/>
        <v>#DIV/0!</v>
      </c>
      <c r="U1314" s="640" t="e">
        <f t="shared" si="222"/>
        <v>#DIV/0!</v>
      </c>
      <c r="V1314" s="640" t="e">
        <f t="shared" si="222"/>
        <v>#DIV/0!</v>
      </c>
      <c r="W1314" s="640" t="e">
        <f t="shared" si="222"/>
        <v>#DIV/0!</v>
      </c>
      <c r="X1314" s="640" t="e">
        <f t="shared" si="222"/>
        <v>#DIV/0!</v>
      </c>
      <c r="Y1314" s="640" t="e">
        <f t="shared" si="222"/>
        <v>#DIV/0!</v>
      </c>
      <c r="Z1314" s="640" t="e">
        <f t="shared" si="222"/>
        <v>#DIV/0!</v>
      </c>
      <c r="AA1314" s="640">
        <f t="shared" si="222"/>
        <v>0.189207249274288</v>
      </c>
      <c r="AB1314" s="640">
        <f t="shared" si="222"/>
        <v>0.19683364395455852</v>
      </c>
    </row>
    <row r="1315" spans="1:28" ht="15" customHeight="1">
      <c r="A1315" s="58" t="s">
        <v>69</v>
      </c>
      <c r="B1315" s="108"/>
      <c r="C1315" s="108"/>
      <c r="D1315" s="108"/>
      <c r="E1315" s="192">
        <f>SUM(E1313:E1314)</f>
        <v>524.30062399999997</v>
      </c>
      <c r="F1315" s="391"/>
      <c r="G1315" s="391"/>
      <c r="H1315" s="391"/>
      <c r="I1315" s="391"/>
      <c r="J1315" s="391"/>
      <c r="K1315" s="391"/>
      <c r="L1315" s="391"/>
      <c r="M1315" s="192">
        <f>SUM(M1313:M1314)</f>
        <v>369.63699999999994</v>
      </c>
      <c r="N1315" s="609">
        <f t="shared" si="216"/>
        <v>893.93762399999991</v>
      </c>
    </row>
    <row r="1316" spans="1:28" ht="15" customHeight="1">
      <c r="A1316" s="166" t="s">
        <v>290</v>
      </c>
      <c r="B1316" s="196"/>
      <c r="C1316" s="196"/>
      <c r="D1316" s="196"/>
      <c r="E1316" s="196"/>
      <c r="F1316" s="196"/>
      <c r="G1316" s="196"/>
      <c r="H1316" s="196"/>
      <c r="I1316" s="196"/>
      <c r="J1316" s="196"/>
      <c r="K1316" s="196"/>
      <c r="L1316" s="196"/>
      <c r="M1316" s="196"/>
      <c r="N1316" s="196"/>
    </row>
    <row r="1317" spans="1:28" ht="15" customHeight="1">
      <c r="A1317" s="64" t="s">
        <v>71</v>
      </c>
      <c r="B1317" s="200"/>
      <c r="C1317" s="200"/>
      <c r="D1317" s="200"/>
      <c r="E1317" s="200"/>
      <c r="F1317" s="200"/>
      <c r="G1317" s="200"/>
      <c r="H1317" s="200"/>
      <c r="I1317" s="200"/>
      <c r="J1317" s="200"/>
      <c r="K1317" s="200"/>
      <c r="L1317" s="200"/>
      <c r="M1317" s="200"/>
      <c r="N1317" s="200"/>
    </row>
    <row r="1318" spans="1:28" ht="15" customHeight="1">
      <c r="A1318" s="47" t="s">
        <v>93</v>
      </c>
      <c r="B1318" s="50"/>
      <c r="C1318" s="81">
        <v>238</v>
      </c>
      <c r="D1318" s="176">
        <v>34</v>
      </c>
      <c r="E1318" s="176"/>
      <c r="F1318" s="176">
        <v>204</v>
      </c>
      <c r="G1318" s="176"/>
      <c r="H1318" s="494">
        <v>340</v>
      </c>
      <c r="I1318" s="494">
        <v>425</v>
      </c>
      <c r="J1318" s="494">
        <v>129</v>
      </c>
      <c r="K1318" s="176">
        <v>136</v>
      </c>
      <c r="L1318" s="621">
        <v>29</v>
      </c>
      <c r="M1318" s="621">
        <v>119</v>
      </c>
      <c r="N1318" s="621">
        <f>SUM(B1318:M1318)</f>
        <v>1654</v>
      </c>
    </row>
    <row r="1319" spans="1:28" ht="15" customHeight="1">
      <c r="A1319" s="47" t="s">
        <v>291</v>
      </c>
      <c r="B1319" s="50"/>
      <c r="C1319" s="81">
        <v>49</v>
      </c>
      <c r="D1319" s="176">
        <v>7</v>
      </c>
      <c r="E1319" s="176"/>
      <c r="F1319" s="176">
        <v>42</v>
      </c>
      <c r="G1319" s="176"/>
      <c r="H1319" s="494">
        <v>70</v>
      </c>
      <c r="I1319" s="494">
        <v>87.5</v>
      </c>
      <c r="J1319" s="494">
        <v>26.5</v>
      </c>
      <c r="K1319" s="176">
        <v>28</v>
      </c>
      <c r="L1319" s="621">
        <v>6</v>
      </c>
      <c r="M1319" s="621">
        <v>24.5</v>
      </c>
      <c r="N1319" s="621">
        <f>SUM(B1319:M1319)</f>
        <v>340.5</v>
      </c>
    </row>
    <row r="1320" spans="1:28" ht="15" customHeight="1">
      <c r="A1320" s="58" t="s">
        <v>69</v>
      </c>
      <c r="B1320" s="61"/>
      <c r="C1320" s="88">
        <v>287</v>
      </c>
      <c r="D1320" s="185">
        <v>41</v>
      </c>
      <c r="E1320" s="185"/>
      <c r="F1320" s="185">
        <v>246</v>
      </c>
      <c r="G1320" s="185"/>
      <c r="H1320" s="496">
        <v>410</v>
      </c>
      <c r="I1320" s="496">
        <v>512.5</v>
      </c>
      <c r="J1320" s="496">
        <v>155.5</v>
      </c>
      <c r="K1320" s="185">
        <v>164</v>
      </c>
      <c r="L1320" s="623">
        <v>35</v>
      </c>
      <c r="M1320" s="623">
        <v>143.5</v>
      </c>
      <c r="N1320" s="623">
        <f>SUM(B1320:M1320)</f>
        <v>1994.5</v>
      </c>
    </row>
    <row r="1321" spans="1:28" ht="15" customHeight="1">
      <c r="A1321" s="201" t="s">
        <v>292</v>
      </c>
      <c r="B1321" s="202"/>
      <c r="C1321" s="203"/>
      <c r="D1321" s="288"/>
      <c r="E1321" s="288"/>
      <c r="F1321" s="288"/>
      <c r="G1321" s="288"/>
      <c r="H1321" s="508"/>
      <c r="I1321" s="508"/>
      <c r="J1321" s="508"/>
      <c r="K1321" s="288">
        <v>36</v>
      </c>
      <c r="L1321" s="631">
        <v>19</v>
      </c>
      <c r="M1321" s="631">
        <v>28</v>
      </c>
      <c r="N1321" s="631">
        <f>SUM(B1321:M1321)</f>
        <v>83</v>
      </c>
    </row>
    <row r="1322" spans="1:28" ht="15" customHeight="1">
      <c r="A1322" s="64" t="s">
        <v>7</v>
      </c>
      <c r="B1322" s="205"/>
      <c r="C1322" s="206"/>
      <c r="D1322" s="278"/>
      <c r="E1322" s="278"/>
      <c r="F1322" s="278"/>
      <c r="G1322" s="278"/>
      <c r="H1322" s="484"/>
      <c r="I1322" s="484"/>
      <c r="J1322" s="484"/>
      <c r="K1322" s="278"/>
      <c r="L1322" s="613"/>
      <c r="M1322" s="613">
        <v>0</v>
      </c>
      <c r="N1322" s="613"/>
    </row>
    <row r="1323" spans="1:28" ht="15" customHeight="1">
      <c r="A1323" s="55" t="s">
        <v>293</v>
      </c>
      <c r="B1323" s="57"/>
      <c r="C1323" s="85">
        <v>238</v>
      </c>
      <c r="D1323" s="181">
        <v>34</v>
      </c>
      <c r="E1323" s="181"/>
      <c r="F1323" s="181">
        <v>210</v>
      </c>
      <c r="G1323" s="181"/>
      <c r="H1323" s="495">
        <v>369.81999999999988</v>
      </c>
      <c r="I1323" s="495">
        <v>442.79999999999984</v>
      </c>
      <c r="J1323" s="495">
        <v>139.95000000000002</v>
      </c>
      <c r="K1323" s="181">
        <v>147.6</v>
      </c>
      <c r="L1323" s="622">
        <v>31.79</v>
      </c>
      <c r="M1323" s="622">
        <v>132.01999999999998</v>
      </c>
      <c r="N1323" s="622">
        <f>SUM(B1323:M1323)</f>
        <v>1745.9799999999998</v>
      </c>
      <c r="P1323" s="32" t="e">
        <f>B1323/B1318</f>
        <v>#DIV/0!</v>
      </c>
      <c r="Q1323" s="32">
        <f t="shared" ref="Q1323:AB1323" si="223">C1323/C1318</f>
        <v>1</v>
      </c>
      <c r="R1323" s="32">
        <f t="shared" si="223"/>
        <v>1</v>
      </c>
      <c r="S1323" s="32" t="e">
        <f t="shared" si="223"/>
        <v>#DIV/0!</v>
      </c>
      <c r="T1323" s="32">
        <f t="shared" si="223"/>
        <v>1.0294117647058822</v>
      </c>
      <c r="U1323" s="32" t="e">
        <f t="shared" si="223"/>
        <v>#DIV/0!</v>
      </c>
      <c r="V1323" s="32">
        <f t="shared" si="223"/>
        <v>1.0877058823529409</v>
      </c>
      <c r="W1323" s="32">
        <f t="shared" si="223"/>
        <v>1.041882352941176</v>
      </c>
      <c r="X1323" s="32">
        <f t="shared" si="223"/>
        <v>1.0848837209302327</v>
      </c>
      <c r="Y1323" s="32">
        <f t="shared" si="223"/>
        <v>1.0852941176470587</v>
      </c>
      <c r="Z1323" s="32">
        <f t="shared" si="223"/>
        <v>1.0962068965517242</v>
      </c>
      <c r="AA1323" s="32">
        <f t="shared" si="223"/>
        <v>1.1094117647058821</v>
      </c>
      <c r="AB1323" s="32">
        <f t="shared" si="223"/>
        <v>1.0556106408706165</v>
      </c>
    </row>
    <row r="1324" spans="1:28" ht="15" customHeight="1">
      <c r="A1324" s="64" t="s">
        <v>71</v>
      </c>
      <c r="B1324" s="200"/>
      <c r="C1324" s="200"/>
      <c r="D1324" s="277"/>
      <c r="E1324" s="310"/>
      <c r="F1324" s="277"/>
      <c r="G1324" s="277"/>
      <c r="H1324" s="277"/>
      <c r="I1324" s="277"/>
      <c r="J1324" s="277"/>
      <c r="K1324" s="277"/>
      <c r="L1324" s="619"/>
      <c r="M1324" s="619">
        <v>0</v>
      </c>
      <c r="N1324" s="619"/>
    </row>
    <row r="1325" spans="1:28" ht="15" customHeight="1">
      <c r="A1325" s="47" t="s">
        <v>237</v>
      </c>
      <c r="B1325" s="50"/>
      <c r="C1325" s="50"/>
      <c r="D1325" s="176">
        <v>468</v>
      </c>
      <c r="E1325" s="176">
        <v>18</v>
      </c>
      <c r="F1325" s="176">
        <v>0</v>
      </c>
      <c r="G1325" s="176"/>
      <c r="H1325" s="176"/>
      <c r="I1325" s="176"/>
      <c r="J1325" s="176"/>
      <c r="K1325" s="176">
        <v>0</v>
      </c>
      <c r="L1325" s="621">
        <v>252</v>
      </c>
      <c r="M1325" s="621">
        <v>108</v>
      </c>
      <c r="N1325" s="621">
        <f>SUM(B1325:M1325)</f>
        <v>846</v>
      </c>
    </row>
    <row r="1326" spans="1:28" ht="15" customHeight="1">
      <c r="A1326" s="47" t="s">
        <v>291</v>
      </c>
      <c r="B1326" s="50"/>
      <c r="C1326" s="50"/>
      <c r="D1326" s="176">
        <v>52</v>
      </c>
      <c r="E1326" s="176">
        <v>2</v>
      </c>
      <c r="F1326" s="176">
        <v>0</v>
      </c>
      <c r="G1326" s="176"/>
      <c r="H1326" s="176"/>
      <c r="I1326" s="176"/>
      <c r="J1326" s="176"/>
      <c r="K1326" s="176">
        <v>0</v>
      </c>
      <c r="L1326" s="621">
        <v>28</v>
      </c>
      <c r="M1326" s="621">
        <v>12</v>
      </c>
      <c r="N1326" s="621">
        <f>SUM(B1326:M1326)</f>
        <v>94</v>
      </c>
    </row>
    <row r="1327" spans="1:28" ht="15" customHeight="1">
      <c r="A1327" s="58" t="s">
        <v>69</v>
      </c>
      <c r="B1327" s="61"/>
      <c r="C1327" s="61"/>
      <c r="D1327" s="185">
        <v>520</v>
      </c>
      <c r="E1327" s="185">
        <v>20</v>
      </c>
      <c r="F1327" s="185">
        <v>0</v>
      </c>
      <c r="G1327" s="185"/>
      <c r="H1327" s="185"/>
      <c r="I1327" s="185"/>
      <c r="J1327" s="185"/>
      <c r="K1327" s="185">
        <v>0</v>
      </c>
      <c r="L1327" s="623">
        <v>280</v>
      </c>
      <c r="M1327" s="623">
        <v>120</v>
      </c>
      <c r="N1327" s="623">
        <f>SUM(B1327:M1327)</f>
        <v>940</v>
      </c>
    </row>
    <row r="1328" spans="1:28" ht="15" customHeight="1">
      <c r="A1328" s="201" t="s">
        <v>292</v>
      </c>
      <c r="B1328" s="202"/>
      <c r="C1328" s="202"/>
      <c r="D1328" s="288"/>
      <c r="E1328" s="288"/>
      <c r="F1328" s="288"/>
      <c r="G1328" s="288"/>
      <c r="H1328" s="288"/>
      <c r="I1328" s="288"/>
      <c r="J1328" s="288"/>
      <c r="K1328" s="288">
        <v>0</v>
      </c>
      <c r="L1328" s="631"/>
      <c r="M1328" s="631">
        <v>105</v>
      </c>
      <c r="N1328" s="631">
        <f>SUM(B1328:M1328)</f>
        <v>105</v>
      </c>
    </row>
    <row r="1329" spans="1:28" ht="15" customHeight="1">
      <c r="A1329" s="64" t="s">
        <v>7</v>
      </c>
      <c r="B1329" s="205"/>
      <c r="C1329" s="205"/>
      <c r="D1329" s="278"/>
      <c r="E1329" s="278"/>
      <c r="F1329" s="278"/>
      <c r="G1329" s="278"/>
      <c r="H1329" s="278"/>
      <c r="I1329" s="278"/>
      <c r="J1329" s="278"/>
      <c r="K1329" s="278"/>
      <c r="L1329" s="613"/>
      <c r="M1329" s="613">
        <v>0</v>
      </c>
      <c r="N1329" s="613"/>
    </row>
    <row r="1330" spans="1:28" ht="15" customHeight="1">
      <c r="A1330" s="55" t="s">
        <v>216</v>
      </c>
      <c r="B1330" s="57"/>
      <c r="C1330" s="57"/>
      <c r="D1330" s="181">
        <v>442</v>
      </c>
      <c r="E1330" s="181">
        <v>17</v>
      </c>
      <c r="F1330" s="181">
        <v>0</v>
      </c>
      <c r="G1330" s="181"/>
      <c r="H1330" s="181"/>
      <c r="I1330" s="181"/>
      <c r="J1330" s="181"/>
      <c r="K1330" s="181">
        <v>0</v>
      </c>
      <c r="L1330" s="622">
        <v>263.20000000000005</v>
      </c>
      <c r="M1330" s="622">
        <v>112.79999999999998</v>
      </c>
      <c r="N1330" s="622">
        <f>SUM(B1330:M1330)</f>
        <v>835</v>
      </c>
      <c r="P1330" s="32" t="e">
        <f>B1330/B1325</f>
        <v>#DIV/0!</v>
      </c>
      <c r="Q1330" s="32" t="e">
        <f t="shared" ref="Q1330:AB1330" si="224">C1330/C1325</f>
        <v>#DIV/0!</v>
      </c>
      <c r="R1330" s="32">
        <f t="shared" si="224"/>
        <v>0.94444444444444442</v>
      </c>
      <c r="S1330" s="32">
        <f t="shared" si="224"/>
        <v>0.94444444444444442</v>
      </c>
      <c r="T1330" s="32" t="e">
        <f t="shared" si="224"/>
        <v>#DIV/0!</v>
      </c>
      <c r="U1330" s="32" t="e">
        <f t="shared" si="224"/>
        <v>#DIV/0!</v>
      </c>
      <c r="V1330" s="32" t="e">
        <f t="shared" si="224"/>
        <v>#DIV/0!</v>
      </c>
      <c r="W1330" s="32" t="e">
        <f t="shared" si="224"/>
        <v>#DIV/0!</v>
      </c>
      <c r="X1330" s="32" t="e">
        <f t="shared" si="224"/>
        <v>#DIV/0!</v>
      </c>
      <c r="Y1330" s="32" t="e">
        <f t="shared" si="224"/>
        <v>#DIV/0!</v>
      </c>
      <c r="Z1330" s="32">
        <f t="shared" si="224"/>
        <v>1.0444444444444447</v>
      </c>
      <c r="AA1330" s="32">
        <f t="shared" si="224"/>
        <v>1.0444444444444443</v>
      </c>
      <c r="AB1330" s="32">
        <f t="shared" si="224"/>
        <v>0.98699763593380618</v>
      </c>
    </row>
    <row r="1331" spans="1:28" ht="15" hidden="1" customHeight="1" outlineLevel="1">
      <c r="A1331" s="166" t="s">
        <v>294</v>
      </c>
      <c r="B1331" s="196"/>
      <c r="C1331" s="196"/>
      <c r="D1331" s="196"/>
      <c r="E1331" s="196"/>
      <c r="F1331" s="196"/>
      <c r="G1331" s="196"/>
      <c r="H1331" s="196"/>
      <c r="I1331" s="196"/>
      <c r="J1331" s="196"/>
      <c r="K1331" s="196"/>
      <c r="L1331" s="196"/>
      <c r="M1331" s="196"/>
      <c r="N1331" s="196"/>
    </row>
    <row r="1332" spans="1:28" ht="15" hidden="1" customHeight="1" outlineLevel="1">
      <c r="A1332" s="64" t="s">
        <v>71</v>
      </c>
      <c r="B1332" s="196"/>
      <c r="C1332" s="196"/>
      <c r="D1332" s="196"/>
      <c r="E1332" s="196"/>
      <c r="F1332" s="196"/>
      <c r="G1332" s="196"/>
      <c r="H1332" s="196"/>
      <c r="I1332" s="196"/>
      <c r="J1332" s="196"/>
      <c r="K1332" s="196"/>
      <c r="L1332" s="196"/>
      <c r="M1332" s="196"/>
      <c r="N1332" s="196"/>
    </row>
    <row r="1333" spans="1:28" ht="15" hidden="1" customHeight="1" outlineLevel="1">
      <c r="A1333" s="207" t="s">
        <v>295</v>
      </c>
      <c r="B1333" s="81">
        <v>1102.5</v>
      </c>
      <c r="C1333" s="81">
        <v>1500</v>
      </c>
      <c r="D1333" s="176">
        <v>606</v>
      </c>
      <c r="E1333" s="176">
        <v>606</v>
      </c>
      <c r="F1333" s="175"/>
      <c r="G1333" s="176">
        <v>765</v>
      </c>
      <c r="H1333" s="494">
        <v>825</v>
      </c>
      <c r="I1333" s="494">
        <v>905</v>
      </c>
      <c r="J1333" s="494">
        <v>441</v>
      </c>
      <c r="K1333" s="176">
        <v>1237.5</v>
      </c>
      <c r="L1333" s="621">
        <v>1027.5</v>
      </c>
      <c r="M1333" s="621">
        <v>547.5</v>
      </c>
      <c r="N1333" s="621">
        <f>SUM(B1333:M1333)</f>
        <v>9563</v>
      </c>
    </row>
    <row r="1334" spans="1:28" ht="15" hidden="1" customHeight="1" outlineLevel="1">
      <c r="A1334" s="208" t="s">
        <v>296</v>
      </c>
      <c r="B1334" s="90">
        <v>147</v>
      </c>
      <c r="C1334" s="90">
        <v>200</v>
      </c>
      <c r="D1334" s="179">
        <v>81</v>
      </c>
      <c r="E1334" s="179">
        <v>81</v>
      </c>
      <c r="F1334" s="178"/>
      <c r="G1334" s="179">
        <v>102</v>
      </c>
      <c r="H1334" s="499">
        <v>110</v>
      </c>
      <c r="I1334" s="499">
        <v>121</v>
      </c>
      <c r="J1334" s="499">
        <v>59</v>
      </c>
      <c r="K1334" s="179">
        <v>165</v>
      </c>
      <c r="L1334" s="624">
        <v>137</v>
      </c>
      <c r="M1334" s="624">
        <v>73</v>
      </c>
      <c r="N1334" s="624">
        <f>SUM(B1334:M1334)</f>
        <v>1276</v>
      </c>
    </row>
    <row r="1335" spans="1:28" ht="15" hidden="1" customHeight="1" outlineLevel="1">
      <c r="A1335" s="64" t="s">
        <v>292</v>
      </c>
      <c r="B1335" s="210"/>
      <c r="C1335" s="210"/>
      <c r="D1335" s="228"/>
      <c r="E1335" s="228"/>
      <c r="F1335" s="227"/>
      <c r="G1335" s="283"/>
      <c r="H1335" s="509"/>
      <c r="I1335" s="509"/>
      <c r="J1335" s="509"/>
      <c r="K1335" s="228">
        <v>0</v>
      </c>
      <c r="L1335" s="632">
        <v>23453</v>
      </c>
      <c r="M1335" s="632">
        <v>23538</v>
      </c>
      <c r="N1335" s="632">
        <f>SUM(B1335:M1335)</f>
        <v>46991</v>
      </c>
    </row>
    <row r="1336" spans="1:28" ht="15" hidden="1" customHeight="1" outlineLevel="1">
      <c r="A1336" s="208" t="s">
        <v>297</v>
      </c>
      <c r="B1336" s="210"/>
      <c r="C1336" s="210"/>
      <c r="D1336" s="228"/>
      <c r="E1336" s="228"/>
      <c r="F1336" s="227"/>
      <c r="G1336" s="283"/>
      <c r="H1336" s="509"/>
      <c r="I1336" s="509"/>
      <c r="J1336" s="509"/>
      <c r="K1336" s="228">
        <v>0</v>
      </c>
      <c r="L1336" s="632">
        <v>0</v>
      </c>
      <c r="M1336" s="632">
        <v>0</v>
      </c>
      <c r="N1336" s="632"/>
    </row>
    <row r="1337" spans="1:28" ht="15" hidden="1" customHeight="1" outlineLevel="1">
      <c r="A1337" s="212" t="s">
        <v>298</v>
      </c>
      <c r="B1337" s="88">
        <v>1096.9874999999997</v>
      </c>
      <c r="C1337" s="88">
        <v>1492.4999999999998</v>
      </c>
      <c r="D1337" s="185">
        <v>602.97</v>
      </c>
      <c r="E1337" s="185">
        <v>605.21750000000009</v>
      </c>
      <c r="F1337" s="184"/>
      <c r="G1337" s="185">
        <v>761.39999999999986</v>
      </c>
      <c r="H1337" s="496">
        <v>825</v>
      </c>
      <c r="I1337" s="496">
        <v>905</v>
      </c>
      <c r="J1337" s="496">
        <v>441</v>
      </c>
      <c r="K1337" s="185">
        <v>1237.5</v>
      </c>
      <c r="L1337" s="623">
        <v>1027.5</v>
      </c>
      <c r="M1337" s="623">
        <v>547.5</v>
      </c>
      <c r="N1337" s="623">
        <f>SUM(B1337:M1337)</f>
        <v>9542.5750000000007</v>
      </c>
    </row>
    <row r="1338" spans="1:28" ht="15" hidden="1" customHeight="1" outlineLevel="1">
      <c r="A1338" s="208" t="s">
        <v>299</v>
      </c>
      <c r="B1338" s="90">
        <v>1597</v>
      </c>
      <c r="C1338" s="90">
        <v>2657.5</v>
      </c>
      <c r="D1338" s="179">
        <v>946</v>
      </c>
      <c r="E1338" s="179">
        <v>1047.5</v>
      </c>
      <c r="F1338" s="178"/>
      <c r="G1338" s="179">
        <v>1331</v>
      </c>
      <c r="H1338" s="499">
        <v>1344</v>
      </c>
      <c r="I1338" s="499">
        <v>1429</v>
      </c>
      <c r="J1338" s="499">
        <v>693.5</v>
      </c>
      <c r="K1338" s="179">
        <v>1958</v>
      </c>
      <c r="L1338" s="624">
        <v>1596.5</v>
      </c>
      <c r="M1338" s="624">
        <v>909.5</v>
      </c>
      <c r="N1338" s="624">
        <f>SUM(B1338:M1338)</f>
        <v>15509.5</v>
      </c>
    </row>
    <row r="1339" spans="1:28" ht="15" hidden="1" customHeight="1" outlineLevel="1">
      <c r="A1339" s="208" t="s">
        <v>300</v>
      </c>
      <c r="B1339" s="90">
        <v>25074</v>
      </c>
      <c r="C1339" s="90">
        <v>36067</v>
      </c>
      <c r="D1339" s="179">
        <v>15407</v>
      </c>
      <c r="E1339" s="179">
        <v>14281</v>
      </c>
      <c r="F1339" s="178"/>
      <c r="G1339" s="179">
        <v>28552</v>
      </c>
      <c r="H1339" s="499">
        <v>21114</v>
      </c>
      <c r="I1339" s="499">
        <v>22219</v>
      </c>
      <c r="J1339" s="499">
        <v>11306</v>
      </c>
      <c r="K1339" s="179">
        <v>27841</v>
      </c>
      <c r="L1339" s="624">
        <v>21278</v>
      </c>
      <c r="M1339" s="624">
        <v>11603</v>
      </c>
      <c r="N1339" s="624">
        <f>SUM(B1339:M1339)</f>
        <v>234742</v>
      </c>
    </row>
    <row r="1340" spans="1:28" ht="15" hidden="1" customHeight="1" outlineLevel="1">
      <c r="A1340" s="64" t="s">
        <v>71</v>
      </c>
      <c r="B1340" s="90"/>
      <c r="C1340" s="90"/>
      <c r="D1340" s="179"/>
      <c r="E1340" s="179"/>
      <c r="F1340" s="178"/>
      <c r="G1340" s="178"/>
      <c r="H1340" s="178"/>
      <c r="I1340" s="490"/>
      <c r="J1340" s="490">
        <v>0</v>
      </c>
      <c r="K1340" s="490"/>
      <c r="L1340" s="490"/>
      <c r="M1340" s="490"/>
      <c r="N1340" s="490"/>
    </row>
    <row r="1341" spans="1:28" ht="15" hidden="1" customHeight="1" outlineLevel="1">
      <c r="A1341" s="167" t="s">
        <v>301</v>
      </c>
      <c r="B1341" s="81">
        <v>0</v>
      </c>
      <c r="C1341" s="81">
        <v>0</v>
      </c>
      <c r="D1341" s="176">
        <v>0</v>
      </c>
      <c r="E1341" s="176"/>
      <c r="F1341" s="176"/>
      <c r="G1341" s="176"/>
      <c r="H1341" s="176"/>
      <c r="I1341" s="176"/>
      <c r="J1341" s="176"/>
      <c r="K1341" s="176"/>
      <c r="L1341" s="176"/>
      <c r="M1341" s="176"/>
      <c r="N1341" s="176">
        <f>SUM(B1341:M1341)</f>
        <v>0</v>
      </c>
    </row>
    <row r="1342" spans="1:28" ht="15" hidden="1" customHeight="1" outlineLevel="1">
      <c r="A1342" s="208" t="s">
        <v>296</v>
      </c>
      <c r="B1342" s="90">
        <v>0</v>
      </c>
      <c r="C1342" s="90">
        <v>0</v>
      </c>
      <c r="D1342" s="179">
        <v>0</v>
      </c>
      <c r="E1342" s="179"/>
      <c r="F1342" s="179"/>
      <c r="G1342" s="179"/>
      <c r="H1342" s="179"/>
      <c r="I1342" s="179"/>
      <c r="J1342" s="179"/>
      <c r="K1342" s="179"/>
      <c r="L1342" s="179"/>
      <c r="M1342" s="179"/>
      <c r="N1342" s="179">
        <f>SUM(B1342:M1342)</f>
        <v>0</v>
      </c>
    </row>
    <row r="1343" spans="1:28" ht="15" hidden="1" customHeight="1" outlineLevel="1">
      <c r="A1343" s="64" t="s">
        <v>292</v>
      </c>
      <c r="B1343" s="213"/>
      <c r="C1343" s="213"/>
      <c r="D1343" s="283"/>
      <c r="E1343" s="283"/>
      <c r="F1343" s="283"/>
      <c r="G1343" s="283"/>
      <c r="H1343" s="283"/>
      <c r="I1343" s="283"/>
      <c r="J1343" s="283"/>
      <c r="K1343" s="283"/>
      <c r="L1343" s="283"/>
      <c r="M1343" s="283"/>
      <c r="N1343" s="283"/>
    </row>
    <row r="1344" spans="1:28" ht="15" hidden="1" customHeight="1" outlineLevel="1">
      <c r="A1344" s="208" t="s">
        <v>297</v>
      </c>
      <c r="B1344" s="213"/>
      <c r="C1344" s="213"/>
      <c r="D1344" s="283"/>
      <c r="E1344" s="283"/>
      <c r="F1344" s="283"/>
      <c r="G1344" s="283"/>
      <c r="H1344" s="283"/>
      <c r="I1344" s="283"/>
      <c r="J1344" s="283"/>
      <c r="K1344" s="283"/>
      <c r="L1344" s="283"/>
      <c r="M1344" s="283"/>
      <c r="N1344" s="283"/>
    </row>
    <row r="1345" spans="1:14" ht="15" hidden="1" customHeight="1" outlineLevel="1">
      <c r="A1345" s="212" t="s">
        <v>302</v>
      </c>
      <c r="B1345" s="88">
        <v>0</v>
      </c>
      <c r="C1345" s="88">
        <v>0</v>
      </c>
      <c r="D1345" s="185">
        <v>0</v>
      </c>
      <c r="E1345" s="185"/>
      <c r="F1345" s="185"/>
      <c r="G1345" s="185"/>
      <c r="H1345" s="185"/>
      <c r="I1345" s="185"/>
      <c r="J1345" s="185"/>
      <c r="K1345" s="185"/>
      <c r="L1345" s="185"/>
      <c r="M1345" s="185"/>
      <c r="N1345" s="185">
        <f>SUM(B1345:M1345)</f>
        <v>0</v>
      </c>
    </row>
    <row r="1346" spans="1:14" ht="15" hidden="1" customHeight="1" outlineLevel="1">
      <c r="A1346" s="208" t="s">
        <v>303</v>
      </c>
      <c r="B1346" s="90">
        <v>0</v>
      </c>
      <c r="C1346" s="90">
        <v>0</v>
      </c>
      <c r="D1346" s="179">
        <v>0</v>
      </c>
      <c r="E1346" s="179"/>
      <c r="F1346" s="179"/>
      <c r="G1346" s="179"/>
      <c r="H1346" s="179"/>
      <c r="I1346" s="179"/>
      <c r="J1346" s="179"/>
      <c r="K1346" s="179"/>
      <c r="L1346" s="179"/>
      <c r="M1346" s="179"/>
      <c r="N1346" s="179">
        <f>SUM(B1346:M1346)</f>
        <v>0</v>
      </c>
    </row>
    <row r="1347" spans="1:14" ht="15" hidden="1" customHeight="1" outlineLevel="1">
      <c r="A1347" s="208" t="s">
        <v>304</v>
      </c>
      <c r="B1347" s="90">
        <v>0</v>
      </c>
      <c r="C1347" s="90">
        <v>0</v>
      </c>
      <c r="D1347" s="179">
        <v>0</v>
      </c>
      <c r="E1347" s="179"/>
      <c r="F1347" s="179"/>
      <c r="G1347" s="179"/>
      <c r="H1347" s="179"/>
      <c r="I1347" s="179"/>
      <c r="J1347" s="179"/>
      <c r="K1347" s="179"/>
      <c r="L1347" s="179"/>
      <c r="M1347" s="179"/>
      <c r="N1347" s="179">
        <f>SUM(B1347:M1347)</f>
        <v>0</v>
      </c>
    </row>
    <row r="1348" spans="1:14" ht="15" hidden="1" customHeight="1" outlineLevel="1">
      <c r="A1348" s="64" t="s">
        <v>71</v>
      </c>
      <c r="B1348" s="210"/>
      <c r="C1348" s="210"/>
      <c r="D1348" s="228"/>
      <c r="E1348" s="228"/>
      <c r="F1348" s="228"/>
      <c r="G1348" s="228"/>
      <c r="H1348" s="228"/>
      <c r="I1348" s="228"/>
      <c r="J1348" s="228"/>
      <c r="K1348" s="228"/>
      <c r="L1348" s="228"/>
      <c r="M1348" s="228"/>
      <c r="N1348" s="228"/>
    </row>
    <row r="1349" spans="1:14" ht="15" hidden="1" customHeight="1" outlineLevel="1">
      <c r="A1349" s="207" t="s">
        <v>305</v>
      </c>
      <c r="B1349" s="81">
        <v>0</v>
      </c>
      <c r="C1349" s="81">
        <v>0</v>
      </c>
      <c r="D1349" s="176">
        <v>0</v>
      </c>
      <c r="E1349" s="176"/>
      <c r="F1349" s="176"/>
      <c r="G1349" s="176"/>
      <c r="H1349" s="176"/>
      <c r="I1349" s="176"/>
      <c r="J1349" s="176"/>
      <c r="K1349" s="176"/>
      <c r="L1349" s="176"/>
      <c r="M1349" s="176"/>
      <c r="N1349" s="176">
        <f>SUM(B1349:M1349)</f>
        <v>0</v>
      </c>
    </row>
    <row r="1350" spans="1:14" ht="15" hidden="1" customHeight="1" outlineLevel="1">
      <c r="A1350" s="208" t="s">
        <v>296</v>
      </c>
      <c r="B1350" s="90">
        <v>0</v>
      </c>
      <c r="C1350" s="90">
        <v>0</v>
      </c>
      <c r="D1350" s="179">
        <v>0</v>
      </c>
      <c r="E1350" s="179"/>
      <c r="F1350" s="179"/>
      <c r="G1350" s="179"/>
      <c r="H1350" s="179"/>
      <c r="I1350" s="179"/>
      <c r="J1350" s="179"/>
      <c r="K1350" s="179"/>
      <c r="L1350" s="179"/>
      <c r="M1350" s="179"/>
      <c r="N1350" s="179">
        <f>SUM(B1350:M1350)</f>
        <v>0</v>
      </c>
    </row>
    <row r="1351" spans="1:14" ht="15" hidden="1" customHeight="1" outlineLevel="1">
      <c r="A1351" s="64" t="s">
        <v>292</v>
      </c>
      <c r="B1351" s="210"/>
      <c r="C1351" s="210"/>
      <c r="D1351" s="228"/>
      <c r="E1351" s="228"/>
      <c r="F1351" s="228"/>
      <c r="G1351" s="228"/>
      <c r="H1351" s="228"/>
      <c r="I1351" s="228"/>
      <c r="J1351" s="228"/>
      <c r="K1351" s="228"/>
      <c r="L1351" s="228"/>
      <c r="M1351" s="228"/>
      <c r="N1351" s="228"/>
    </row>
    <row r="1352" spans="1:14" ht="15" hidden="1" customHeight="1" outlineLevel="1">
      <c r="A1352" s="208" t="s">
        <v>306</v>
      </c>
      <c r="B1352" s="210"/>
      <c r="C1352" s="210"/>
      <c r="D1352" s="228"/>
      <c r="E1352" s="228"/>
      <c r="F1352" s="228"/>
      <c r="G1352" s="228"/>
      <c r="H1352" s="228"/>
      <c r="I1352" s="228"/>
      <c r="J1352" s="228"/>
      <c r="K1352" s="228"/>
      <c r="L1352" s="228"/>
      <c r="M1352" s="228"/>
      <c r="N1352" s="228"/>
    </row>
    <row r="1353" spans="1:14" ht="15" hidden="1" customHeight="1" outlineLevel="1">
      <c r="A1353" s="212" t="s">
        <v>307</v>
      </c>
      <c r="B1353" s="88">
        <v>0</v>
      </c>
      <c r="C1353" s="88">
        <v>0</v>
      </c>
      <c r="D1353" s="185">
        <v>0</v>
      </c>
      <c r="E1353" s="185"/>
      <c r="F1353" s="185"/>
      <c r="G1353" s="185"/>
      <c r="H1353" s="185"/>
      <c r="I1353" s="185"/>
      <c r="J1353" s="185"/>
      <c r="K1353" s="185"/>
      <c r="L1353" s="185"/>
      <c r="M1353" s="185"/>
      <c r="N1353" s="185">
        <f t="shared" ref="N1353:N1358" si="225">SUM(B1353:M1353)</f>
        <v>0</v>
      </c>
    </row>
    <row r="1354" spans="1:14" ht="15" hidden="1" customHeight="1" outlineLevel="1">
      <c r="A1354" s="208" t="s">
        <v>308</v>
      </c>
      <c r="B1354" s="90">
        <v>0</v>
      </c>
      <c r="C1354" s="90">
        <v>0</v>
      </c>
      <c r="D1354" s="179">
        <v>0</v>
      </c>
      <c r="E1354" s="179"/>
      <c r="F1354" s="179"/>
      <c r="G1354" s="179"/>
      <c r="H1354" s="179"/>
      <c r="I1354" s="179"/>
      <c r="J1354" s="179"/>
      <c r="K1354" s="179"/>
      <c r="L1354" s="179"/>
      <c r="M1354" s="179"/>
      <c r="N1354" s="179">
        <f t="shared" si="225"/>
        <v>0</v>
      </c>
    </row>
    <row r="1355" spans="1:14" ht="15" hidden="1" customHeight="1" outlineLevel="1">
      <c r="A1355" s="208" t="s">
        <v>304</v>
      </c>
      <c r="B1355" s="90">
        <v>0</v>
      </c>
      <c r="C1355" s="90">
        <v>0</v>
      </c>
      <c r="D1355" s="179">
        <v>0</v>
      </c>
      <c r="E1355" s="179"/>
      <c r="F1355" s="179"/>
      <c r="G1355" s="179"/>
      <c r="H1355" s="179"/>
      <c r="I1355" s="179"/>
      <c r="J1355" s="179"/>
      <c r="K1355" s="179"/>
      <c r="L1355" s="179"/>
      <c r="M1355" s="179"/>
      <c r="N1355" s="179">
        <f t="shared" si="225"/>
        <v>0</v>
      </c>
    </row>
    <row r="1356" spans="1:14" ht="15" hidden="1" customHeight="1" outlineLevel="1">
      <c r="A1356" s="64" t="s">
        <v>71</v>
      </c>
      <c r="B1356" s="90"/>
      <c r="C1356" s="90"/>
      <c r="D1356" s="179"/>
      <c r="E1356" s="179"/>
      <c r="F1356" s="179"/>
      <c r="G1356" s="179"/>
      <c r="H1356" s="179"/>
      <c r="I1356" s="179"/>
      <c r="J1356" s="179"/>
      <c r="K1356" s="179"/>
      <c r="L1356" s="179"/>
      <c r="M1356" s="179"/>
      <c r="N1356" s="179">
        <f t="shared" si="225"/>
        <v>0</v>
      </c>
    </row>
    <row r="1357" spans="1:14" ht="15" hidden="1" customHeight="1" outlineLevel="1">
      <c r="A1357" s="207" t="s">
        <v>309</v>
      </c>
      <c r="B1357" s="81">
        <v>0</v>
      </c>
      <c r="C1357" s="81">
        <v>0</v>
      </c>
      <c r="D1357" s="176">
        <v>570</v>
      </c>
      <c r="E1357" s="176"/>
      <c r="F1357" s="176">
        <v>480</v>
      </c>
      <c r="G1357" s="176">
        <v>277.5</v>
      </c>
      <c r="H1357" s="176"/>
      <c r="I1357" s="176"/>
      <c r="J1357" s="176"/>
      <c r="K1357" s="176"/>
      <c r="L1357" s="176"/>
      <c r="M1357" s="176"/>
      <c r="N1357" s="176">
        <f t="shared" si="225"/>
        <v>1327.5</v>
      </c>
    </row>
    <row r="1358" spans="1:14" ht="15" hidden="1" customHeight="1" outlineLevel="1">
      <c r="A1358" s="208" t="s">
        <v>296</v>
      </c>
      <c r="B1358" s="90">
        <v>0</v>
      </c>
      <c r="C1358" s="90">
        <v>0</v>
      </c>
      <c r="D1358" s="179">
        <v>76</v>
      </c>
      <c r="E1358" s="179"/>
      <c r="F1358" s="179">
        <v>64</v>
      </c>
      <c r="G1358" s="179">
        <v>37</v>
      </c>
      <c r="H1358" s="179"/>
      <c r="I1358" s="179"/>
      <c r="J1358" s="179"/>
      <c r="K1358" s="179"/>
      <c r="L1358" s="179"/>
      <c r="M1358" s="179"/>
      <c r="N1358" s="179">
        <f t="shared" si="225"/>
        <v>177</v>
      </c>
    </row>
    <row r="1359" spans="1:14" ht="15" hidden="1" customHeight="1" outlineLevel="1">
      <c r="A1359" s="64" t="s">
        <v>292</v>
      </c>
      <c r="B1359" s="210"/>
      <c r="C1359" s="210"/>
      <c r="D1359" s="228"/>
      <c r="E1359" s="228"/>
      <c r="F1359" s="228"/>
      <c r="G1359" s="228"/>
      <c r="H1359" s="228"/>
      <c r="I1359" s="228"/>
      <c r="J1359" s="228"/>
      <c r="K1359" s="228"/>
      <c r="L1359" s="228"/>
      <c r="M1359" s="228"/>
      <c r="N1359" s="228"/>
    </row>
    <row r="1360" spans="1:14" ht="15" hidden="1" customHeight="1" outlineLevel="1">
      <c r="A1360" s="208" t="s">
        <v>306</v>
      </c>
      <c r="B1360" s="210"/>
      <c r="C1360" s="210"/>
      <c r="D1360" s="228"/>
      <c r="E1360" s="228"/>
      <c r="F1360" s="228"/>
      <c r="G1360" s="228"/>
      <c r="H1360" s="228"/>
      <c r="I1360" s="228"/>
      <c r="J1360" s="228"/>
      <c r="K1360" s="228"/>
      <c r="L1360" s="228"/>
      <c r="M1360" s="228"/>
      <c r="N1360" s="228"/>
    </row>
    <row r="1361" spans="1:14" ht="15" hidden="1" customHeight="1" outlineLevel="1">
      <c r="A1361" s="212" t="s">
        <v>310</v>
      </c>
      <c r="B1361" s="88">
        <v>0</v>
      </c>
      <c r="C1361" s="88">
        <v>0</v>
      </c>
      <c r="D1361" s="185">
        <v>567.15</v>
      </c>
      <c r="E1361" s="185"/>
      <c r="F1361" s="185">
        <v>477.59999999999997</v>
      </c>
      <c r="G1361" s="185">
        <v>277.5</v>
      </c>
      <c r="H1361" s="185"/>
      <c r="I1361" s="185"/>
      <c r="J1361" s="185"/>
      <c r="K1361" s="185"/>
      <c r="L1361" s="185"/>
      <c r="M1361" s="185"/>
      <c r="N1361" s="185">
        <f t="shared" ref="N1361:N1366" si="226">SUM(B1361:M1361)</f>
        <v>1322.25</v>
      </c>
    </row>
    <row r="1362" spans="1:14" ht="15" hidden="1" customHeight="1" outlineLevel="1">
      <c r="A1362" s="208" t="s">
        <v>308</v>
      </c>
      <c r="B1362" s="90">
        <v>0</v>
      </c>
      <c r="C1362" s="90">
        <v>0</v>
      </c>
      <c r="D1362" s="179">
        <v>760</v>
      </c>
      <c r="E1362" s="179"/>
      <c r="F1362" s="179">
        <v>519</v>
      </c>
      <c r="G1362" s="179">
        <v>370</v>
      </c>
      <c r="H1362" s="179"/>
      <c r="I1362" s="179"/>
      <c r="J1362" s="179"/>
      <c r="K1362" s="179"/>
      <c r="L1362" s="179"/>
      <c r="M1362" s="179"/>
      <c r="N1362" s="179">
        <f t="shared" si="226"/>
        <v>1649</v>
      </c>
    </row>
    <row r="1363" spans="1:14" ht="15" hidden="1" customHeight="1" outlineLevel="1">
      <c r="A1363" s="208" t="s">
        <v>304</v>
      </c>
      <c r="B1363" s="90">
        <v>0</v>
      </c>
      <c r="C1363" s="90">
        <v>0</v>
      </c>
      <c r="D1363" s="179">
        <v>8753</v>
      </c>
      <c r="E1363" s="179"/>
      <c r="F1363" s="179">
        <v>7227</v>
      </c>
      <c r="G1363" s="179">
        <v>4177</v>
      </c>
      <c r="H1363" s="179"/>
      <c r="I1363" s="179"/>
      <c r="J1363" s="179"/>
      <c r="K1363" s="179"/>
      <c r="L1363" s="179"/>
      <c r="M1363" s="179"/>
      <c r="N1363" s="179">
        <f t="shared" si="226"/>
        <v>20157</v>
      </c>
    </row>
    <row r="1364" spans="1:14" ht="15" hidden="1" customHeight="1" outlineLevel="1">
      <c r="A1364" s="64" t="s">
        <v>71</v>
      </c>
      <c r="B1364" s="90"/>
      <c r="C1364" s="90"/>
      <c r="D1364" s="179"/>
      <c r="E1364" s="179"/>
      <c r="F1364" s="179"/>
      <c r="G1364" s="179"/>
      <c r="H1364" s="179"/>
      <c r="I1364" s="179"/>
      <c r="J1364" s="179"/>
      <c r="K1364" s="179"/>
      <c r="L1364" s="179"/>
      <c r="M1364" s="179"/>
      <c r="N1364" s="179">
        <f t="shared" si="226"/>
        <v>0</v>
      </c>
    </row>
    <row r="1365" spans="1:14" ht="15" hidden="1" customHeight="1" outlineLevel="1">
      <c r="A1365" s="207" t="s">
        <v>311</v>
      </c>
      <c r="B1365" s="214">
        <v>3.8</v>
      </c>
      <c r="C1365" s="214">
        <v>0</v>
      </c>
      <c r="D1365" s="282">
        <v>0</v>
      </c>
      <c r="E1365" s="282"/>
      <c r="F1365" s="282">
        <v>322.5</v>
      </c>
      <c r="G1365" s="282"/>
      <c r="H1365" s="282"/>
      <c r="I1365" s="494">
        <v>307.5</v>
      </c>
      <c r="J1365" s="494">
        <v>360</v>
      </c>
      <c r="K1365" s="494"/>
      <c r="L1365" s="494"/>
      <c r="M1365" s="637">
        <v>225</v>
      </c>
      <c r="N1365" s="637">
        <f t="shared" si="226"/>
        <v>1218.8</v>
      </c>
    </row>
    <row r="1366" spans="1:14" ht="15" hidden="1" customHeight="1" outlineLevel="1">
      <c r="A1366" s="208" t="s">
        <v>296</v>
      </c>
      <c r="B1366" s="90">
        <v>1</v>
      </c>
      <c r="C1366" s="90">
        <v>0</v>
      </c>
      <c r="D1366" s="179">
        <v>0</v>
      </c>
      <c r="E1366" s="179"/>
      <c r="F1366" s="179">
        <v>43</v>
      </c>
      <c r="G1366" s="179"/>
      <c r="H1366" s="179"/>
      <c r="I1366" s="499">
        <v>41</v>
      </c>
      <c r="J1366" s="499">
        <v>48</v>
      </c>
      <c r="K1366" s="499"/>
      <c r="L1366" s="499"/>
      <c r="M1366" s="624">
        <v>30</v>
      </c>
      <c r="N1366" s="624">
        <f t="shared" si="226"/>
        <v>163</v>
      </c>
    </row>
    <row r="1367" spans="1:14" ht="15" hidden="1" customHeight="1" outlineLevel="1">
      <c r="A1367" s="64" t="s">
        <v>292</v>
      </c>
      <c r="B1367" s="210"/>
      <c r="C1367" s="210"/>
      <c r="D1367" s="228"/>
      <c r="E1367" s="228"/>
      <c r="F1367" s="228"/>
      <c r="G1367" s="228"/>
      <c r="H1367" s="228"/>
      <c r="I1367" s="490"/>
      <c r="J1367" s="490"/>
      <c r="K1367" s="490"/>
      <c r="L1367" s="490"/>
      <c r="M1367" s="620"/>
      <c r="N1367" s="620"/>
    </row>
    <row r="1368" spans="1:14" ht="15" hidden="1" customHeight="1" outlineLevel="1">
      <c r="A1368" s="208" t="s">
        <v>306</v>
      </c>
      <c r="B1368" s="210"/>
      <c r="C1368" s="210"/>
      <c r="D1368" s="228"/>
      <c r="E1368" s="228"/>
      <c r="F1368" s="228"/>
      <c r="G1368" s="228"/>
      <c r="H1368" s="228"/>
      <c r="I1368" s="490"/>
      <c r="J1368" s="490"/>
      <c r="K1368" s="490"/>
      <c r="L1368" s="490"/>
      <c r="M1368" s="620"/>
      <c r="N1368" s="620"/>
    </row>
    <row r="1369" spans="1:14" ht="15" hidden="1" customHeight="1" outlineLevel="1">
      <c r="A1369" s="212" t="s">
        <v>312</v>
      </c>
      <c r="B1369" s="88">
        <v>3.7923999999999998</v>
      </c>
      <c r="C1369" s="88">
        <v>0</v>
      </c>
      <c r="D1369" s="185">
        <v>0</v>
      </c>
      <c r="E1369" s="185"/>
      <c r="F1369" s="185">
        <v>320.88749999999999</v>
      </c>
      <c r="G1369" s="185"/>
      <c r="H1369" s="185"/>
      <c r="I1369" s="496">
        <v>307.5</v>
      </c>
      <c r="J1369" s="496">
        <v>360</v>
      </c>
      <c r="K1369" s="496"/>
      <c r="L1369" s="496"/>
      <c r="M1369" s="623">
        <v>225</v>
      </c>
      <c r="N1369" s="623">
        <f t="shared" ref="N1369:N1374" si="227">SUM(B1369:M1369)</f>
        <v>1217.1799000000001</v>
      </c>
    </row>
    <row r="1370" spans="1:14" ht="15" hidden="1" customHeight="1" outlineLevel="1">
      <c r="A1370" s="208" t="s">
        <v>303</v>
      </c>
      <c r="B1370" s="90">
        <v>6</v>
      </c>
      <c r="C1370" s="90">
        <v>0</v>
      </c>
      <c r="D1370" s="179">
        <v>0</v>
      </c>
      <c r="E1370" s="179"/>
      <c r="F1370" s="179">
        <v>430</v>
      </c>
      <c r="G1370" s="179"/>
      <c r="H1370" s="179"/>
      <c r="I1370" s="499">
        <v>410</v>
      </c>
      <c r="J1370" s="499">
        <v>480</v>
      </c>
      <c r="K1370" s="499"/>
      <c r="L1370" s="499"/>
      <c r="M1370" s="624">
        <v>300</v>
      </c>
      <c r="N1370" s="624">
        <f t="shared" si="227"/>
        <v>1626</v>
      </c>
    </row>
    <row r="1371" spans="1:14" ht="15" hidden="1" customHeight="1" outlineLevel="1">
      <c r="A1371" s="208" t="s">
        <v>300</v>
      </c>
      <c r="B1371" s="90">
        <v>100</v>
      </c>
      <c r="C1371" s="90">
        <v>0</v>
      </c>
      <c r="D1371" s="179">
        <v>0</v>
      </c>
      <c r="E1371" s="179"/>
      <c r="F1371" s="179">
        <v>4923</v>
      </c>
      <c r="G1371" s="179"/>
      <c r="H1371" s="179"/>
      <c r="I1371" s="499">
        <v>4617</v>
      </c>
      <c r="J1371" s="499">
        <v>5382</v>
      </c>
      <c r="K1371" s="499"/>
      <c r="L1371" s="499"/>
      <c r="M1371" s="624">
        <v>3374</v>
      </c>
      <c r="N1371" s="624">
        <f t="shared" si="227"/>
        <v>18396</v>
      </c>
    </row>
    <row r="1372" spans="1:14" ht="15" hidden="1" customHeight="1" outlineLevel="1">
      <c r="A1372" s="64" t="s">
        <v>71</v>
      </c>
      <c r="B1372" s="90"/>
      <c r="C1372" s="90"/>
      <c r="D1372" s="179"/>
      <c r="E1372" s="179"/>
      <c r="F1372" s="179"/>
      <c r="G1372" s="179"/>
      <c r="H1372" s="179"/>
      <c r="I1372" s="179"/>
      <c r="J1372" s="179"/>
      <c r="K1372" s="179"/>
      <c r="L1372" s="179"/>
      <c r="M1372" s="179"/>
      <c r="N1372" s="179">
        <f t="shared" si="227"/>
        <v>0</v>
      </c>
    </row>
    <row r="1373" spans="1:14" ht="15" hidden="1" customHeight="1" outlineLevel="1">
      <c r="A1373" s="207" t="s">
        <v>313</v>
      </c>
      <c r="B1373" s="81">
        <v>15</v>
      </c>
      <c r="C1373" s="81">
        <v>0</v>
      </c>
      <c r="D1373" s="176">
        <v>0</v>
      </c>
      <c r="E1373" s="176"/>
      <c r="F1373" s="176"/>
      <c r="G1373" s="176"/>
      <c r="H1373" s="176"/>
      <c r="I1373" s="176"/>
      <c r="J1373" s="176">
        <v>15</v>
      </c>
      <c r="K1373" s="176">
        <v>30</v>
      </c>
      <c r="L1373" s="621">
        <v>33.5</v>
      </c>
      <c r="M1373" s="621"/>
      <c r="N1373" s="621">
        <f t="shared" si="227"/>
        <v>93.5</v>
      </c>
    </row>
    <row r="1374" spans="1:14" ht="15" hidden="1" customHeight="1" outlineLevel="1">
      <c r="A1374" s="208" t="s">
        <v>296</v>
      </c>
      <c r="B1374" s="90">
        <v>2</v>
      </c>
      <c r="C1374" s="90">
        <v>0</v>
      </c>
      <c r="D1374" s="179">
        <v>0</v>
      </c>
      <c r="E1374" s="179"/>
      <c r="F1374" s="179"/>
      <c r="G1374" s="179"/>
      <c r="H1374" s="179"/>
      <c r="I1374" s="179"/>
      <c r="J1374" s="179">
        <v>2</v>
      </c>
      <c r="K1374" s="179">
        <v>4</v>
      </c>
      <c r="L1374" s="624">
        <v>5</v>
      </c>
      <c r="M1374" s="624"/>
      <c r="N1374" s="624">
        <f t="shared" si="227"/>
        <v>13</v>
      </c>
    </row>
    <row r="1375" spans="1:14" ht="15" hidden="1" customHeight="1" outlineLevel="1">
      <c r="A1375" s="64" t="s">
        <v>292</v>
      </c>
      <c r="B1375" s="210"/>
      <c r="C1375" s="210"/>
      <c r="D1375" s="228"/>
      <c r="E1375" s="228"/>
      <c r="F1375" s="228"/>
      <c r="G1375" s="228"/>
      <c r="H1375" s="228"/>
      <c r="I1375" s="228"/>
      <c r="J1375" s="228"/>
      <c r="K1375" s="228">
        <v>0</v>
      </c>
      <c r="L1375" s="620">
        <v>0</v>
      </c>
      <c r="M1375" s="620"/>
      <c r="N1375" s="620"/>
    </row>
    <row r="1376" spans="1:14" ht="15" hidden="1" customHeight="1" outlineLevel="1">
      <c r="A1376" s="208" t="s">
        <v>306</v>
      </c>
      <c r="B1376" s="210"/>
      <c r="C1376" s="210"/>
      <c r="D1376" s="228"/>
      <c r="E1376" s="228"/>
      <c r="F1376" s="228"/>
      <c r="G1376" s="228"/>
      <c r="H1376" s="228"/>
      <c r="I1376" s="228"/>
      <c r="J1376" s="228"/>
      <c r="K1376" s="228">
        <v>0</v>
      </c>
      <c r="L1376" s="620">
        <v>0</v>
      </c>
      <c r="M1376" s="620"/>
      <c r="N1376" s="620"/>
    </row>
    <row r="1377" spans="1:14" ht="15" hidden="1" customHeight="1" outlineLevel="1">
      <c r="A1377" s="212" t="s">
        <v>314</v>
      </c>
      <c r="B1377" s="88">
        <v>14.925000000000001</v>
      </c>
      <c r="C1377" s="88">
        <v>0</v>
      </c>
      <c r="D1377" s="185">
        <v>0</v>
      </c>
      <c r="E1377" s="185"/>
      <c r="F1377" s="185"/>
      <c r="G1377" s="185"/>
      <c r="H1377" s="185"/>
      <c r="I1377" s="185"/>
      <c r="J1377" s="185">
        <v>15</v>
      </c>
      <c r="K1377" s="185">
        <v>30</v>
      </c>
      <c r="L1377" s="623">
        <v>33.5</v>
      </c>
      <c r="M1377" s="623"/>
      <c r="N1377" s="623">
        <f t="shared" ref="N1377:N1383" si="228">SUM(B1377:M1377)</f>
        <v>93.424999999999997</v>
      </c>
    </row>
    <row r="1378" spans="1:14" ht="15" hidden="1" customHeight="1" outlineLevel="1">
      <c r="A1378" s="208" t="s">
        <v>303</v>
      </c>
      <c r="B1378" s="90">
        <v>20</v>
      </c>
      <c r="C1378" s="90">
        <v>0</v>
      </c>
      <c r="D1378" s="179">
        <v>0</v>
      </c>
      <c r="E1378" s="179"/>
      <c r="F1378" s="179"/>
      <c r="G1378" s="179"/>
      <c r="H1378" s="179"/>
      <c r="I1378" s="179"/>
      <c r="J1378" s="179">
        <v>20</v>
      </c>
      <c r="K1378" s="179">
        <v>38</v>
      </c>
      <c r="L1378" s="624">
        <v>86</v>
      </c>
      <c r="M1378" s="624"/>
      <c r="N1378" s="624">
        <f t="shared" si="228"/>
        <v>164</v>
      </c>
    </row>
    <row r="1379" spans="1:14" ht="15" hidden="1" customHeight="1" outlineLevel="1">
      <c r="A1379" s="208" t="s">
        <v>300</v>
      </c>
      <c r="B1379" s="90">
        <v>658</v>
      </c>
      <c r="C1379" s="90">
        <v>0</v>
      </c>
      <c r="D1379" s="179">
        <v>0</v>
      </c>
      <c r="E1379" s="179"/>
      <c r="F1379" s="179"/>
      <c r="G1379" s="179"/>
      <c r="H1379" s="179"/>
      <c r="I1379" s="179"/>
      <c r="J1379" s="179">
        <v>431</v>
      </c>
      <c r="K1379" s="179">
        <v>1457</v>
      </c>
      <c r="L1379" s="624">
        <v>1993</v>
      </c>
      <c r="M1379" s="624"/>
      <c r="N1379" s="624">
        <f t="shared" si="228"/>
        <v>4539</v>
      </c>
    </row>
    <row r="1380" spans="1:14" ht="15" hidden="1" customHeight="1" outlineLevel="1">
      <c r="A1380" s="64" t="s">
        <v>71</v>
      </c>
      <c r="B1380" s="90"/>
      <c r="C1380" s="90"/>
      <c r="D1380" s="179"/>
      <c r="E1380" s="179"/>
      <c r="F1380" s="179"/>
      <c r="G1380" s="179"/>
      <c r="H1380" s="179"/>
      <c r="I1380" s="179"/>
      <c r="J1380" s="179"/>
      <c r="K1380" s="179"/>
      <c r="L1380" s="179"/>
      <c r="M1380" s="179"/>
      <c r="N1380" s="179">
        <f t="shared" si="228"/>
        <v>0</v>
      </c>
    </row>
    <row r="1381" spans="1:14" ht="15" hidden="1" customHeight="1" outlineLevel="1">
      <c r="A1381" s="207" t="s">
        <v>259</v>
      </c>
      <c r="B1381" s="81">
        <v>757.5</v>
      </c>
      <c r="C1381" s="81">
        <v>75</v>
      </c>
      <c r="D1381" s="176">
        <v>649</v>
      </c>
      <c r="E1381" s="176">
        <v>512</v>
      </c>
      <c r="F1381" s="176">
        <v>405</v>
      </c>
      <c r="G1381" s="176"/>
      <c r="H1381" s="494">
        <v>1170</v>
      </c>
      <c r="I1381" s="494">
        <v>457.5</v>
      </c>
      <c r="J1381" s="494">
        <v>487.5</v>
      </c>
      <c r="K1381" s="176">
        <v>390</v>
      </c>
      <c r="L1381" s="621">
        <v>165</v>
      </c>
      <c r="M1381" s="621">
        <v>582</v>
      </c>
      <c r="N1381" s="621">
        <f t="shared" si="228"/>
        <v>5650.5</v>
      </c>
    </row>
    <row r="1382" spans="1:14" ht="15" hidden="1" customHeight="1" outlineLevel="1">
      <c r="A1382" s="208" t="s">
        <v>296</v>
      </c>
      <c r="B1382" s="90">
        <v>101</v>
      </c>
      <c r="C1382" s="90">
        <v>10</v>
      </c>
      <c r="D1382" s="179">
        <v>89</v>
      </c>
      <c r="E1382" s="179">
        <v>69</v>
      </c>
      <c r="F1382" s="179">
        <v>54</v>
      </c>
      <c r="G1382" s="179"/>
      <c r="H1382" s="499">
        <v>156</v>
      </c>
      <c r="I1382" s="499">
        <v>61</v>
      </c>
      <c r="J1382" s="499">
        <v>65</v>
      </c>
      <c r="K1382" s="179">
        <v>52</v>
      </c>
      <c r="L1382" s="624">
        <v>22</v>
      </c>
      <c r="M1382" s="624">
        <v>80</v>
      </c>
      <c r="N1382" s="624">
        <f t="shared" si="228"/>
        <v>759</v>
      </c>
    </row>
    <row r="1383" spans="1:14" ht="15" hidden="1" customHeight="1" outlineLevel="1">
      <c r="A1383" s="64" t="s">
        <v>292</v>
      </c>
      <c r="B1383" s="210"/>
      <c r="C1383" s="210"/>
      <c r="D1383" s="228"/>
      <c r="E1383" s="228"/>
      <c r="F1383" s="228"/>
      <c r="G1383" s="228"/>
      <c r="H1383" s="490"/>
      <c r="I1383" s="490"/>
      <c r="J1383" s="490">
        <v>22794</v>
      </c>
      <c r="K1383" s="228">
        <v>46282</v>
      </c>
      <c r="L1383" s="620">
        <v>0</v>
      </c>
      <c r="M1383" s="620">
        <v>0</v>
      </c>
      <c r="N1383" s="620">
        <f t="shared" si="228"/>
        <v>69076</v>
      </c>
    </row>
    <row r="1384" spans="1:14" ht="15" hidden="1" customHeight="1" outlineLevel="1">
      <c r="A1384" s="208" t="s">
        <v>306</v>
      </c>
      <c r="B1384" s="210"/>
      <c r="C1384" s="210"/>
      <c r="D1384" s="228"/>
      <c r="E1384" s="228"/>
      <c r="F1384" s="228"/>
      <c r="G1384" s="228"/>
      <c r="H1384" s="490"/>
      <c r="I1384" s="490"/>
      <c r="J1384" s="490"/>
      <c r="K1384" s="228">
        <v>0</v>
      </c>
      <c r="L1384" s="620">
        <v>0</v>
      </c>
      <c r="M1384" s="620">
        <v>0</v>
      </c>
      <c r="N1384" s="620"/>
    </row>
    <row r="1385" spans="1:14" ht="15" hidden="1" customHeight="1" outlineLevel="1">
      <c r="A1385" s="212" t="s">
        <v>315</v>
      </c>
      <c r="B1385" s="88">
        <v>753.71249999999998</v>
      </c>
      <c r="C1385" s="88">
        <v>74.625</v>
      </c>
      <c r="D1385" s="185">
        <v>645.755</v>
      </c>
      <c r="E1385" s="185">
        <v>509.45249999999999</v>
      </c>
      <c r="F1385" s="185">
        <v>402.97500000000002</v>
      </c>
      <c r="G1385" s="185"/>
      <c r="H1385" s="496">
        <v>1170</v>
      </c>
      <c r="I1385" s="496">
        <v>457.5</v>
      </c>
      <c r="J1385" s="496">
        <v>487.5</v>
      </c>
      <c r="K1385" s="185">
        <v>390</v>
      </c>
      <c r="L1385" s="623">
        <v>165</v>
      </c>
      <c r="M1385" s="623">
        <v>582</v>
      </c>
      <c r="N1385" s="623">
        <f t="shared" ref="N1385:N1391" si="229">SUM(B1385:M1385)</f>
        <v>5638.52</v>
      </c>
    </row>
    <row r="1386" spans="1:14" ht="15" hidden="1" customHeight="1" outlineLevel="1">
      <c r="A1386" s="208" t="s">
        <v>303</v>
      </c>
      <c r="B1386" s="90">
        <v>719</v>
      </c>
      <c r="C1386" s="90">
        <v>110</v>
      </c>
      <c r="D1386" s="179">
        <v>1065</v>
      </c>
      <c r="E1386" s="179">
        <v>882</v>
      </c>
      <c r="F1386" s="179">
        <v>567</v>
      </c>
      <c r="G1386" s="179"/>
      <c r="H1386" s="499">
        <v>868</v>
      </c>
      <c r="I1386" s="499">
        <v>256</v>
      </c>
      <c r="J1386" s="499">
        <v>299</v>
      </c>
      <c r="K1386" s="179">
        <v>572</v>
      </c>
      <c r="L1386" s="624">
        <v>135</v>
      </c>
      <c r="M1386" s="624">
        <v>804</v>
      </c>
      <c r="N1386" s="624">
        <f t="shared" si="229"/>
        <v>6277</v>
      </c>
    </row>
    <row r="1387" spans="1:14" ht="15" hidden="1" customHeight="1" outlineLevel="1">
      <c r="A1387" s="208" t="s">
        <v>300</v>
      </c>
      <c r="B1387" s="90">
        <v>35615</v>
      </c>
      <c r="C1387" s="90">
        <v>3697</v>
      </c>
      <c r="D1387" s="179">
        <v>31811</v>
      </c>
      <c r="E1387" s="179">
        <v>25597</v>
      </c>
      <c r="F1387" s="179">
        <v>13472</v>
      </c>
      <c r="G1387" s="179"/>
      <c r="H1387" s="499">
        <v>55030</v>
      </c>
      <c r="I1387" s="499">
        <v>22454</v>
      </c>
      <c r="J1387" s="499">
        <v>20075</v>
      </c>
      <c r="K1387" s="179">
        <v>18440</v>
      </c>
      <c r="L1387" s="624">
        <v>8235</v>
      </c>
      <c r="M1387" s="624">
        <v>28303</v>
      </c>
      <c r="N1387" s="624">
        <f t="shared" si="229"/>
        <v>262729</v>
      </c>
    </row>
    <row r="1388" spans="1:14" ht="15" hidden="1" customHeight="1" outlineLevel="1">
      <c r="A1388" s="64" t="s">
        <v>71</v>
      </c>
      <c r="B1388" s="90"/>
      <c r="C1388" s="90"/>
      <c r="D1388" s="179"/>
      <c r="E1388" s="179"/>
      <c r="F1388" s="179"/>
      <c r="G1388" s="179"/>
      <c r="H1388" s="179"/>
      <c r="I1388" s="179"/>
      <c r="J1388" s="179"/>
      <c r="K1388" s="179"/>
      <c r="L1388" s="179"/>
      <c r="M1388" s="179"/>
      <c r="N1388" s="179">
        <f t="shared" si="229"/>
        <v>0</v>
      </c>
    </row>
    <row r="1389" spans="1:14" ht="15" hidden="1" customHeight="1" outlineLevel="1">
      <c r="A1389" s="207" t="s">
        <v>316</v>
      </c>
      <c r="B1389" s="81">
        <v>15</v>
      </c>
      <c r="C1389" s="81">
        <v>0</v>
      </c>
      <c r="D1389" s="81"/>
      <c r="E1389" s="81"/>
      <c r="F1389" s="81"/>
      <c r="G1389" s="81"/>
      <c r="H1389" s="81"/>
      <c r="I1389" s="81"/>
      <c r="J1389" s="81"/>
      <c r="K1389" s="81"/>
      <c r="L1389" s="81"/>
      <c r="M1389" s="81"/>
      <c r="N1389" s="81">
        <f t="shared" si="229"/>
        <v>15</v>
      </c>
    </row>
    <row r="1390" spans="1:14" ht="15" hidden="1" customHeight="1" outlineLevel="1">
      <c r="A1390" s="208" t="s">
        <v>296</v>
      </c>
      <c r="B1390" s="90">
        <v>2</v>
      </c>
      <c r="C1390" s="90">
        <v>0</v>
      </c>
      <c r="D1390" s="90"/>
      <c r="E1390" s="90"/>
      <c r="F1390" s="90"/>
      <c r="G1390" s="90"/>
      <c r="H1390" s="90"/>
      <c r="I1390" s="90"/>
      <c r="J1390" s="90"/>
      <c r="K1390" s="90"/>
      <c r="L1390" s="90"/>
      <c r="M1390" s="90"/>
      <c r="N1390" s="90">
        <f t="shared" si="229"/>
        <v>2</v>
      </c>
    </row>
    <row r="1391" spans="1:14" ht="15" hidden="1" customHeight="1" outlineLevel="1">
      <c r="A1391" s="64" t="s">
        <v>292</v>
      </c>
      <c r="B1391" s="210">
        <v>20324</v>
      </c>
      <c r="C1391" s="210">
        <v>0</v>
      </c>
      <c r="D1391" s="210"/>
      <c r="E1391" s="210"/>
      <c r="F1391" s="210"/>
      <c r="G1391" s="210"/>
      <c r="H1391" s="210"/>
      <c r="I1391" s="210"/>
      <c r="J1391" s="210"/>
      <c r="K1391" s="210"/>
      <c r="L1391" s="210"/>
      <c r="M1391" s="210"/>
      <c r="N1391" s="210">
        <f t="shared" si="229"/>
        <v>20324</v>
      </c>
    </row>
    <row r="1392" spans="1:14" ht="15" hidden="1" customHeight="1" outlineLevel="1">
      <c r="A1392" s="208" t="s">
        <v>306</v>
      </c>
      <c r="B1392" s="210"/>
      <c r="C1392" s="210"/>
      <c r="D1392" s="210"/>
      <c r="E1392" s="210"/>
      <c r="F1392" s="210"/>
      <c r="G1392" s="210"/>
      <c r="H1392" s="210"/>
      <c r="I1392" s="210"/>
      <c r="J1392" s="210"/>
      <c r="K1392" s="210"/>
      <c r="L1392" s="210"/>
      <c r="M1392" s="210"/>
      <c r="N1392" s="210"/>
    </row>
    <row r="1393" spans="1:14" ht="15" hidden="1" customHeight="1" outlineLevel="1">
      <c r="A1393" s="212" t="s">
        <v>317</v>
      </c>
      <c r="B1393" s="88">
        <v>14.925000000000001</v>
      </c>
      <c r="C1393" s="88">
        <v>0</v>
      </c>
      <c r="D1393" s="88"/>
      <c r="E1393" s="88"/>
      <c r="F1393" s="88"/>
      <c r="G1393" s="88"/>
      <c r="H1393" s="88"/>
      <c r="I1393" s="88"/>
      <c r="J1393" s="88"/>
      <c r="K1393" s="88"/>
      <c r="L1393" s="88"/>
      <c r="M1393" s="88"/>
      <c r="N1393" s="88">
        <f t="shared" ref="N1393:N1398" si="230">SUM(B1393:M1393)</f>
        <v>14.925000000000001</v>
      </c>
    </row>
    <row r="1394" spans="1:14" ht="15" hidden="1" customHeight="1" outlineLevel="1">
      <c r="A1394" s="208" t="s">
        <v>303</v>
      </c>
      <c r="B1394" s="90">
        <v>25</v>
      </c>
      <c r="C1394" s="90">
        <v>0</v>
      </c>
      <c r="D1394" s="90"/>
      <c r="E1394" s="90"/>
      <c r="F1394" s="90"/>
      <c r="G1394" s="90"/>
      <c r="H1394" s="90"/>
      <c r="I1394" s="90"/>
      <c r="J1394" s="90"/>
      <c r="K1394" s="90"/>
      <c r="L1394" s="90"/>
      <c r="M1394" s="90"/>
      <c r="N1394" s="90">
        <f t="shared" si="230"/>
        <v>25</v>
      </c>
    </row>
    <row r="1395" spans="1:14" ht="15" hidden="1" customHeight="1" outlineLevel="1">
      <c r="A1395" s="208" t="s">
        <v>300</v>
      </c>
      <c r="B1395" s="90">
        <v>714</v>
      </c>
      <c r="C1395" s="90">
        <v>0</v>
      </c>
      <c r="D1395" s="90"/>
      <c r="E1395" s="90"/>
      <c r="F1395" s="90"/>
      <c r="G1395" s="90"/>
      <c r="H1395" s="90"/>
      <c r="I1395" s="90"/>
      <c r="J1395" s="90"/>
      <c r="K1395" s="90"/>
      <c r="L1395" s="90"/>
      <c r="M1395" s="90"/>
      <c r="N1395" s="90">
        <f t="shared" si="230"/>
        <v>714</v>
      </c>
    </row>
    <row r="1396" spans="1:14" ht="15" hidden="1" customHeight="1" outlineLevel="1">
      <c r="A1396" s="64" t="s">
        <v>71</v>
      </c>
      <c r="B1396" s="90"/>
      <c r="C1396" s="90"/>
      <c r="D1396" s="90"/>
      <c r="E1396" s="90"/>
      <c r="F1396" s="90"/>
      <c r="G1396" s="90"/>
      <c r="H1396" s="90"/>
      <c r="I1396" s="90"/>
      <c r="J1396" s="90"/>
      <c r="K1396" s="90"/>
      <c r="L1396" s="90"/>
      <c r="M1396" s="90"/>
      <c r="N1396" s="90">
        <f t="shared" si="230"/>
        <v>0</v>
      </c>
    </row>
    <row r="1397" spans="1:14" ht="15" hidden="1" customHeight="1" outlineLevel="1">
      <c r="A1397" s="207" t="s">
        <v>318</v>
      </c>
      <c r="B1397" s="81">
        <v>0</v>
      </c>
      <c r="C1397" s="81">
        <v>0</v>
      </c>
      <c r="D1397" s="81"/>
      <c r="E1397" s="81"/>
      <c r="F1397" s="81"/>
      <c r="G1397" s="81"/>
      <c r="H1397" s="81"/>
      <c r="I1397" s="81"/>
      <c r="J1397" s="81"/>
      <c r="K1397" s="81"/>
      <c r="L1397" s="81"/>
      <c r="M1397" s="81"/>
      <c r="N1397" s="81">
        <f t="shared" si="230"/>
        <v>0</v>
      </c>
    </row>
    <row r="1398" spans="1:14" ht="15" hidden="1" customHeight="1" outlineLevel="1">
      <c r="A1398" s="208" t="s">
        <v>296</v>
      </c>
      <c r="B1398" s="90">
        <v>0</v>
      </c>
      <c r="C1398" s="90">
        <v>0</v>
      </c>
      <c r="D1398" s="90"/>
      <c r="E1398" s="90"/>
      <c r="F1398" s="90"/>
      <c r="G1398" s="90"/>
      <c r="H1398" s="90"/>
      <c r="I1398" s="90"/>
      <c r="J1398" s="90"/>
      <c r="K1398" s="90"/>
      <c r="L1398" s="90"/>
      <c r="M1398" s="90"/>
      <c r="N1398" s="90">
        <f t="shared" si="230"/>
        <v>0</v>
      </c>
    </row>
    <row r="1399" spans="1:14" ht="15" hidden="1" customHeight="1" outlineLevel="1">
      <c r="A1399" s="64" t="s">
        <v>292</v>
      </c>
      <c r="B1399" s="210"/>
      <c r="C1399" s="210"/>
      <c r="D1399" s="210"/>
      <c r="E1399" s="210"/>
      <c r="F1399" s="210"/>
      <c r="G1399" s="210"/>
      <c r="H1399" s="210"/>
      <c r="I1399" s="210"/>
      <c r="J1399" s="210"/>
      <c r="K1399" s="210"/>
      <c r="L1399" s="210"/>
      <c r="M1399" s="210"/>
      <c r="N1399" s="210"/>
    </row>
    <row r="1400" spans="1:14" ht="15" hidden="1" customHeight="1" outlineLevel="1">
      <c r="A1400" s="208" t="s">
        <v>306</v>
      </c>
      <c r="B1400" s="210"/>
      <c r="C1400" s="210"/>
      <c r="D1400" s="210"/>
      <c r="E1400" s="210"/>
      <c r="F1400" s="210"/>
      <c r="G1400" s="210"/>
      <c r="H1400" s="210"/>
      <c r="I1400" s="210"/>
      <c r="J1400" s="210"/>
      <c r="K1400" s="210"/>
      <c r="L1400" s="210"/>
      <c r="M1400" s="210"/>
      <c r="N1400" s="210"/>
    </row>
    <row r="1401" spans="1:14" ht="15" hidden="1" customHeight="1" outlineLevel="1">
      <c r="A1401" s="212" t="s">
        <v>319</v>
      </c>
      <c r="B1401" s="88">
        <v>0</v>
      </c>
      <c r="C1401" s="88">
        <v>0</v>
      </c>
      <c r="D1401" s="88"/>
      <c r="E1401" s="88"/>
      <c r="F1401" s="88"/>
      <c r="G1401" s="88"/>
      <c r="H1401" s="88"/>
      <c r="I1401" s="88"/>
      <c r="J1401" s="88"/>
      <c r="K1401" s="88"/>
      <c r="L1401" s="88"/>
      <c r="M1401" s="88"/>
      <c r="N1401" s="88">
        <f t="shared" ref="N1401:N1407" si="231">SUM(B1401:M1401)</f>
        <v>0</v>
      </c>
    </row>
    <row r="1402" spans="1:14" ht="15" hidden="1" customHeight="1" outlineLevel="1">
      <c r="A1402" s="208" t="s">
        <v>308</v>
      </c>
      <c r="B1402" s="90">
        <v>0</v>
      </c>
      <c r="C1402" s="90">
        <v>0</v>
      </c>
      <c r="D1402" s="90"/>
      <c r="E1402" s="90"/>
      <c r="F1402" s="90"/>
      <c r="G1402" s="90"/>
      <c r="H1402" s="90"/>
      <c r="I1402" s="90"/>
      <c r="J1402" s="90"/>
      <c r="K1402" s="90"/>
      <c r="L1402" s="90"/>
      <c r="M1402" s="90"/>
      <c r="N1402" s="90">
        <f t="shared" si="231"/>
        <v>0</v>
      </c>
    </row>
    <row r="1403" spans="1:14" ht="15" hidden="1" customHeight="1" outlineLevel="1">
      <c r="A1403" s="208" t="s">
        <v>304</v>
      </c>
      <c r="B1403" s="90">
        <v>0</v>
      </c>
      <c r="C1403" s="90">
        <v>0</v>
      </c>
      <c r="D1403" s="90"/>
      <c r="E1403" s="90"/>
      <c r="F1403" s="90"/>
      <c r="G1403" s="90"/>
      <c r="H1403" s="90"/>
      <c r="I1403" s="90"/>
      <c r="J1403" s="90"/>
      <c r="K1403" s="90"/>
      <c r="L1403" s="90"/>
      <c r="M1403" s="90"/>
      <c r="N1403" s="90">
        <f t="shared" si="231"/>
        <v>0</v>
      </c>
    </row>
    <row r="1404" spans="1:14" ht="15" hidden="1" customHeight="1" outlineLevel="1">
      <c r="A1404" s="64" t="s">
        <v>71</v>
      </c>
      <c r="B1404" s="90"/>
      <c r="C1404" s="90"/>
      <c r="D1404" s="90"/>
      <c r="E1404" s="90"/>
      <c r="F1404" s="90"/>
      <c r="G1404" s="90"/>
      <c r="H1404" s="90"/>
      <c r="I1404" s="90"/>
      <c r="J1404" s="90"/>
      <c r="K1404" s="90"/>
      <c r="L1404" s="90"/>
      <c r="M1404" s="90"/>
      <c r="N1404" s="90">
        <f t="shared" si="231"/>
        <v>0</v>
      </c>
    </row>
    <row r="1405" spans="1:14" ht="15" hidden="1" customHeight="1" outlineLevel="1">
      <c r="A1405" s="207" t="s">
        <v>404</v>
      </c>
      <c r="B1405" s="81">
        <v>0</v>
      </c>
      <c r="C1405" s="81">
        <v>7.5</v>
      </c>
      <c r="D1405" s="176">
        <v>15</v>
      </c>
      <c r="E1405" s="176"/>
      <c r="F1405" s="176"/>
      <c r="G1405" s="176">
        <v>22.5</v>
      </c>
      <c r="H1405" s="494">
        <v>15</v>
      </c>
      <c r="I1405" s="494"/>
      <c r="J1405" s="494">
        <v>22.5</v>
      </c>
      <c r="K1405" s="494"/>
      <c r="L1405" s="621">
        <v>30</v>
      </c>
      <c r="M1405" s="621"/>
      <c r="N1405" s="621">
        <f t="shared" si="231"/>
        <v>112.5</v>
      </c>
    </row>
    <row r="1406" spans="1:14" ht="15" hidden="1" customHeight="1" outlineLevel="1">
      <c r="A1406" s="208" t="s">
        <v>296</v>
      </c>
      <c r="B1406" s="90">
        <v>0</v>
      </c>
      <c r="C1406" s="90">
        <v>1</v>
      </c>
      <c r="D1406" s="179">
        <v>2</v>
      </c>
      <c r="E1406" s="179"/>
      <c r="F1406" s="179"/>
      <c r="G1406" s="179">
        <v>3</v>
      </c>
      <c r="H1406" s="499">
        <v>2</v>
      </c>
      <c r="I1406" s="499"/>
      <c r="J1406" s="499">
        <v>3</v>
      </c>
      <c r="K1406" s="499"/>
      <c r="L1406" s="624">
        <v>4</v>
      </c>
      <c r="M1406" s="624"/>
      <c r="N1406" s="624">
        <f t="shared" si="231"/>
        <v>15</v>
      </c>
    </row>
    <row r="1407" spans="1:14" ht="15" hidden="1" customHeight="1" outlineLevel="1">
      <c r="A1407" s="64" t="s">
        <v>292</v>
      </c>
      <c r="B1407" s="210"/>
      <c r="C1407" s="210"/>
      <c r="D1407" s="228"/>
      <c r="E1407" s="228"/>
      <c r="F1407" s="228"/>
      <c r="G1407" s="228"/>
      <c r="H1407" s="490"/>
      <c r="I1407" s="490"/>
      <c r="J1407" s="490">
        <v>22627</v>
      </c>
      <c r="K1407" s="490"/>
      <c r="L1407" s="620">
        <v>0</v>
      </c>
      <c r="M1407" s="620"/>
      <c r="N1407" s="620">
        <f t="shared" si="231"/>
        <v>22627</v>
      </c>
    </row>
    <row r="1408" spans="1:14" ht="15" hidden="1" customHeight="1" outlineLevel="1">
      <c r="A1408" s="208" t="s">
        <v>306</v>
      </c>
      <c r="B1408" s="210"/>
      <c r="C1408" s="210"/>
      <c r="D1408" s="228"/>
      <c r="E1408" s="228"/>
      <c r="F1408" s="228"/>
      <c r="G1408" s="228"/>
      <c r="H1408" s="490"/>
      <c r="I1408" s="490"/>
      <c r="J1408" s="490"/>
      <c r="K1408" s="490"/>
      <c r="L1408" s="620">
        <v>0</v>
      </c>
      <c r="M1408" s="620"/>
      <c r="N1408" s="620"/>
    </row>
    <row r="1409" spans="1:14" ht="15" hidden="1" customHeight="1" outlineLevel="1">
      <c r="A1409" s="212" t="s">
        <v>320</v>
      </c>
      <c r="B1409" s="88">
        <v>0</v>
      </c>
      <c r="C1409" s="88">
        <v>7.4625000000000004</v>
      </c>
      <c r="D1409" s="185">
        <v>14.925000000000001</v>
      </c>
      <c r="E1409" s="185"/>
      <c r="F1409" s="185"/>
      <c r="G1409" s="185">
        <v>22.387500000000003</v>
      </c>
      <c r="H1409" s="496">
        <v>15</v>
      </c>
      <c r="I1409" s="496"/>
      <c r="J1409" s="496">
        <v>22.5</v>
      </c>
      <c r="K1409" s="496"/>
      <c r="L1409" s="623">
        <v>30</v>
      </c>
      <c r="M1409" s="623"/>
      <c r="N1409" s="623">
        <f t="shared" ref="N1409:N1415" si="232">SUM(B1409:M1409)</f>
        <v>112.27500000000001</v>
      </c>
    </row>
    <row r="1410" spans="1:14" ht="15" hidden="1" customHeight="1" outlineLevel="1">
      <c r="A1410" s="208" t="s">
        <v>308</v>
      </c>
      <c r="B1410" s="90">
        <v>0</v>
      </c>
      <c r="C1410" s="90">
        <v>15</v>
      </c>
      <c r="D1410" s="179">
        <v>24</v>
      </c>
      <c r="E1410" s="179"/>
      <c r="F1410" s="179"/>
      <c r="G1410" s="179">
        <v>42</v>
      </c>
      <c r="H1410" s="499">
        <v>24</v>
      </c>
      <c r="I1410" s="499"/>
      <c r="J1410" s="499">
        <v>34</v>
      </c>
      <c r="K1410" s="499"/>
      <c r="L1410" s="624">
        <v>48</v>
      </c>
      <c r="M1410" s="624"/>
      <c r="N1410" s="624">
        <f t="shared" si="232"/>
        <v>187</v>
      </c>
    </row>
    <row r="1411" spans="1:14" ht="15" hidden="1" customHeight="1" outlineLevel="1">
      <c r="A1411" s="208" t="s">
        <v>304</v>
      </c>
      <c r="B1411" s="90">
        <v>0</v>
      </c>
      <c r="C1411" s="90">
        <v>362</v>
      </c>
      <c r="D1411" s="179">
        <v>776</v>
      </c>
      <c r="E1411" s="179"/>
      <c r="F1411" s="179"/>
      <c r="G1411" s="179">
        <v>1185</v>
      </c>
      <c r="H1411" s="499">
        <v>785</v>
      </c>
      <c r="I1411" s="499"/>
      <c r="J1411" s="499">
        <v>892</v>
      </c>
      <c r="K1411" s="499"/>
      <c r="L1411" s="624">
        <v>1258</v>
      </c>
      <c r="M1411" s="624"/>
      <c r="N1411" s="624">
        <f t="shared" si="232"/>
        <v>5258</v>
      </c>
    </row>
    <row r="1412" spans="1:14" ht="15" hidden="1" customHeight="1" outlineLevel="1">
      <c r="A1412" s="64" t="s">
        <v>71</v>
      </c>
      <c r="B1412" s="90"/>
      <c r="C1412" s="90"/>
      <c r="D1412" s="90"/>
      <c r="E1412" s="90"/>
      <c r="F1412" s="90"/>
      <c r="G1412" s="90"/>
      <c r="H1412" s="90"/>
      <c r="I1412" s="90"/>
      <c r="J1412" s="90"/>
      <c r="K1412" s="90"/>
      <c r="L1412" s="90"/>
      <c r="M1412" s="90"/>
      <c r="N1412" s="90">
        <f t="shared" si="232"/>
        <v>0</v>
      </c>
    </row>
    <row r="1413" spans="1:14" ht="15" hidden="1" customHeight="1" outlineLevel="1">
      <c r="A1413" s="207" t="s">
        <v>321</v>
      </c>
      <c r="B1413" s="50"/>
      <c r="C1413" s="81">
        <v>15</v>
      </c>
      <c r="D1413" s="81"/>
      <c r="E1413" s="81"/>
      <c r="F1413" s="81"/>
      <c r="G1413" s="81"/>
      <c r="H1413" s="81"/>
      <c r="I1413" s="81"/>
      <c r="J1413" s="81"/>
      <c r="K1413" s="81"/>
      <c r="L1413" s="81"/>
      <c r="M1413" s="81"/>
      <c r="N1413" s="81">
        <f t="shared" si="232"/>
        <v>15</v>
      </c>
    </row>
    <row r="1414" spans="1:14" ht="15" hidden="1" customHeight="1" outlineLevel="1">
      <c r="A1414" s="208" t="s">
        <v>296</v>
      </c>
      <c r="B1414" s="54"/>
      <c r="C1414" s="90">
        <v>2</v>
      </c>
      <c r="D1414" s="90"/>
      <c r="E1414" s="90"/>
      <c r="F1414" s="90"/>
      <c r="G1414" s="90"/>
      <c r="H1414" s="90"/>
      <c r="I1414" s="90"/>
      <c r="J1414" s="90"/>
      <c r="K1414" s="90"/>
      <c r="L1414" s="90"/>
      <c r="M1414" s="90"/>
      <c r="N1414" s="90">
        <f t="shared" si="232"/>
        <v>2</v>
      </c>
    </row>
    <row r="1415" spans="1:14" ht="15" hidden="1" customHeight="1" outlineLevel="1">
      <c r="A1415" s="64" t="s">
        <v>292</v>
      </c>
      <c r="B1415" s="63"/>
      <c r="C1415" s="210"/>
      <c r="D1415" s="210"/>
      <c r="E1415" s="210"/>
      <c r="F1415" s="210"/>
      <c r="G1415" s="210"/>
      <c r="H1415" s="210"/>
      <c r="I1415" s="210"/>
      <c r="J1415" s="210"/>
      <c r="K1415" s="210"/>
      <c r="L1415" s="210"/>
      <c r="M1415" s="210"/>
      <c r="N1415" s="210">
        <f t="shared" si="232"/>
        <v>0</v>
      </c>
    </row>
    <row r="1416" spans="1:14" ht="15" hidden="1" customHeight="1" outlineLevel="1">
      <c r="A1416" s="208" t="s">
        <v>297</v>
      </c>
      <c r="B1416" s="63"/>
      <c r="C1416" s="210"/>
      <c r="D1416" s="210"/>
      <c r="E1416" s="210"/>
      <c r="F1416" s="210"/>
      <c r="G1416" s="210"/>
      <c r="H1416" s="210"/>
      <c r="I1416" s="210"/>
      <c r="J1416" s="210"/>
      <c r="K1416" s="210"/>
      <c r="L1416" s="210"/>
      <c r="M1416" s="210"/>
      <c r="N1416" s="210"/>
    </row>
    <row r="1417" spans="1:14" ht="15" hidden="1" customHeight="1" outlineLevel="1">
      <c r="A1417" s="212" t="s">
        <v>322</v>
      </c>
      <c r="B1417" s="61"/>
      <c r="C1417" s="88">
        <v>14.925000000000001</v>
      </c>
      <c r="D1417" s="88"/>
      <c r="E1417" s="88"/>
      <c r="F1417" s="88"/>
      <c r="G1417" s="88"/>
      <c r="H1417" s="88"/>
      <c r="I1417" s="88"/>
      <c r="J1417" s="88"/>
      <c r="K1417" s="88"/>
      <c r="L1417" s="88"/>
      <c r="M1417" s="88"/>
      <c r="N1417" s="88">
        <f t="shared" ref="N1417:N1422" si="233">SUM(B1417:M1417)</f>
        <v>14.925000000000001</v>
      </c>
    </row>
    <row r="1418" spans="1:14" ht="15" hidden="1" customHeight="1" outlineLevel="1">
      <c r="A1418" s="208" t="s">
        <v>323</v>
      </c>
      <c r="B1418" s="54"/>
      <c r="C1418" s="90">
        <v>40</v>
      </c>
      <c r="D1418" s="90"/>
      <c r="E1418" s="90"/>
      <c r="F1418" s="90"/>
      <c r="G1418" s="90"/>
      <c r="H1418" s="90"/>
      <c r="I1418" s="90"/>
      <c r="J1418" s="90"/>
      <c r="K1418" s="90"/>
      <c r="L1418" s="90"/>
      <c r="M1418" s="90"/>
      <c r="N1418" s="90">
        <f t="shared" si="233"/>
        <v>40</v>
      </c>
    </row>
    <row r="1419" spans="1:14" ht="15" hidden="1" customHeight="1" outlineLevel="1">
      <c r="A1419" s="208" t="s">
        <v>300</v>
      </c>
      <c r="B1419" s="54"/>
      <c r="C1419" s="90">
        <v>1095</v>
      </c>
      <c r="D1419" s="90"/>
      <c r="E1419" s="90"/>
      <c r="F1419" s="90"/>
      <c r="G1419" s="90"/>
      <c r="H1419" s="90"/>
      <c r="I1419" s="90"/>
      <c r="J1419" s="90"/>
      <c r="K1419" s="90"/>
      <c r="L1419" s="90"/>
      <c r="M1419" s="90"/>
      <c r="N1419" s="90">
        <f t="shared" si="233"/>
        <v>1095</v>
      </c>
    </row>
    <row r="1420" spans="1:14" ht="15" hidden="1" customHeight="1" outlineLevel="1">
      <c r="A1420" s="64" t="s">
        <v>71</v>
      </c>
      <c r="B1420" s="54"/>
      <c r="C1420" s="90"/>
      <c r="D1420" s="90"/>
      <c r="E1420" s="90"/>
      <c r="F1420" s="90"/>
      <c r="G1420" s="90"/>
      <c r="H1420" s="90"/>
      <c r="I1420" s="90"/>
      <c r="J1420" s="90"/>
      <c r="K1420" s="90"/>
      <c r="L1420" s="90"/>
      <c r="M1420" s="90"/>
      <c r="N1420" s="90">
        <f t="shared" si="233"/>
        <v>0</v>
      </c>
    </row>
    <row r="1421" spans="1:14" ht="15" hidden="1" customHeight="1" outlineLevel="1">
      <c r="A1421" s="207" t="s">
        <v>324</v>
      </c>
      <c r="B1421" s="50"/>
      <c r="C1421" s="81">
        <v>409</v>
      </c>
      <c r="D1421" s="176">
        <v>142.5</v>
      </c>
      <c r="E1421" s="176">
        <v>157.5</v>
      </c>
      <c r="F1421" s="175"/>
      <c r="G1421" s="175"/>
      <c r="H1421" s="175"/>
      <c r="I1421" s="175"/>
      <c r="J1421" s="176"/>
      <c r="K1421" s="176"/>
      <c r="L1421" s="176"/>
      <c r="M1421" s="176"/>
      <c r="N1421" s="176">
        <f t="shared" si="233"/>
        <v>709</v>
      </c>
    </row>
    <row r="1422" spans="1:14" ht="15" hidden="1" customHeight="1" outlineLevel="1">
      <c r="A1422" s="208" t="s">
        <v>296</v>
      </c>
      <c r="B1422" s="54"/>
      <c r="C1422" s="90">
        <v>61</v>
      </c>
      <c r="D1422" s="179">
        <v>19</v>
      </c>
      <c r="E1422" s="179">
        <v>21</v>
      </c>
      <c r="F1422" s="178"/>
      <c r="G1422" s="178"/>
      <c r="H1422" s="178"/>
      <c r="I1422" s="178"/>
      <c r="J1422" s="179"/>
      <c r="K1422" s="179"/>
      <c r="L1422" s="179"/>
      <c r="M1422" s="179"/>
      <c r="N1422" s="179">
        <f t="shared" si="233"/>
        <v>101</v>
      </c>
    </row>
    <row r="1423" spans="1:14" ht="15" hidden="1" customHeight="1" outlineLevel="1">
      <c r="A1423" s="64" t="s">
        <v>292</v>
      </c>
      <c r="B1423" s="63"/>
      <c r="C1423" s="210"/>
      <c r="D1423" s="228"/>
      <c r="E1423" s="228"/>
      <c r="F1423" s="227"/>
      <c r="G1423" s="227"/>
      <c r="H1423" s="227"/>
      <c r="I1423" s="227"/>
      <c r="J1423" s="228"/>
      <c r="K1423" s="228"/>
      <c r="L1423" s="228"/>
      <c r="M1423" s="228"/>
      <c r="N1423" s="228"/>
    </row>
    <row r="1424" spans="1:14" ht="15" hidden="1" customHeight="1" outlineLevel="1">
      <c r="A1424" s="208" t="s">
        <v>297</v>
      </c>
      <c r="B1424" s="63"/>
      <c r="C1424" s="210"/>
      <c r="D1424" s="228"/>
      <c r="E1424" s="228"/>
      <c r="F1424" s="227"/>
      <c r="G1424" s="227"/>
      <c r="H1424" s="227"/>
      <c r="I1424" s="227"/>
      <c r="J1424" s="228"/>
      <c r="K1424" s="228"/>
      <c r="L1424" s="228"/>
      <c r="M1424" s="228"/>
      <c r="N1424" s="228"/>
    </row>
    <row r="1425" spans="1:14" ht="15" hidden="1" customHeight="1" outlineLevel="1">
      <c r="A1425" s="212" t="s">
        <v>325</v>
      </c>
      <c r="B1425" s="61"/>
      <c r="C1425" s="88">
        <v>406.95499999999993</v>
      </c>
      <c r="D1425" s="185">
        <v>141.78749999999999</v>
      </c>
      <c r="E1425" s="185">
        <v>157.32999999999998</v>
      </c>
      <c r="F1425" s="184"/>
      <c r="G1425" s="184"/>
      <c r="H1425" s="184"/>
      <c r="I1425" s="184"/>
      <c r="J1425" s="185"/>
      <c r="K1425" s="185"/>
      <c r="L1425" s="185"/>
      <c r="M1425" s="185"/>
      <c r="N1425" s="185">
        <f t="shared" ref="N1425:N1430" si="234">SUM(B1425:M1425)</f>
        <v>706.07249999999999</v>
      </c>
    </row>
    <row r="1426" spans="1:14" ht="15" hidden="1" customHeight="1" outlineLevel="1">
      <c r="A1426" s="208" t="s">
        <v>323</v>
      </c>
      <c r="B1426" s="54"/>
      <c r="C1426" s="90">
        <v>1169</v>
      </c>
      <c r="D1426" s="179">
        <v>390</v>
      </c>
      <c r="E1426" s="179">
        <v>387</v>
      </c>
      <c r="F1426" s="178"/>
      <c r="G1426" s="178"/>
      <c r="H1426" s="178"/>
      <c r="I1426" s="178"/>
      <c r="J1426" s="179"/>
      <c r="K1426" s="179"/>
      <c r="L1426" s="179"/>
      <c r="M1426" s="179"/>
      <c r="N1426" s="179">
        <f t="shared" si="234"/>
        <v>1946</v>
      </c>
    </row>
    <row r="1427" spans="1:14" ht="15" hidden="1" customHeight="1" outlineLevel="1">
      <c r="A1427" s="208" t="s">
        <v>300</v>
      </c>
      <c r="B1427" s="54"/>
      <c r="C1427" s="90">
        <v>30475</v>
      </c>
      <c r="D1427" s="179">
        <v>9853</v>
      </c>
      <c r="E1427" s="179">
        <v>13141</v>
      </c>
      <c r="F1427" s="178"/>
      <c r="G1427" s="178"/>
      <c r="H1427" s="178"/>
      <c r="I1427" s="178"/>
      <c r="J1427" s="179"/>
      <c r="K1427" s="179"/>
      <c r="L1427" s="179"/>
      <c r="M1427" s="179"/>
      <c r="N1427" s="179">
        <f t="shared" si="234"/>
        <v>53469</v>
      </c>
    </row>
    <row r="1428" spans="1:14" ht="15" hidden="1" customHeight="1" outlineLevel="1">
      <c r="A1428" s="64" t="s">
        <v>71</v>
      </c>
      <c r="B1428" s="215"/>
      <c r="C1428" s="90"/>
      <c r="D1428" s="179"/>
      <c r="E1428" s="179"/>
      <c r="F1428" s="178"/>
      <c r="G1428" s="178"/>
      <c r="H1428" s="178"/>
      <c r="I1428" s="178"/>
      <c r="J1428" s="179"/>
      <c r="K1428" s="179"/>
      <c r="L1428" s="179"/>
      <c r="M1428" s="179"/>
      <c r="N1428" s="179">
        <f t="shared" si="234"/>
        <v>0</v>
      </c>
    </row>
    <row r="1429" spans="1:14" ht="15" hidden="1" customHeight="1" outlineLevel="1">
      <c r="A1429" s="279" t="s">
        <v>814</v>
      </c>
      <c r="B1429" s="279"/>
      <c r="C1429" s="279"/>
      <c r="D1429" s="279"/>
      <c r="E1429" s="224"/>
      <c r="F1429" s="279"/>
      <c r="G1429" s="282">
        <v>14</v>
      </c>
      <c r="H1429" s="493">
        <v>22.5</v>
      </c>
      <c r="I1429" s="493"/>
      <c r="J1429" s="493"/>
      <c r="K1429" s="176">
        <v>15</v>
      </c>
      <c r="L1429" s="176"/>
      <c r="M1429" s="176"/>
      <c r="N1429" s="176">
        <f t="shared" si="234"/>
        <v>51.5</v>
      </c>
    </row>
    <row r="1430" spans="1:14" ht="15" hidden="1" customHeight="1" outlineLevel="1">
      <c r="A1430" s="225" t="s">
        <v>296</v>
      </c>
      <c r="B1430" s="225"/>
      <c r="C1430" s="225"/>
      <c r="D1430" s="225"/>
      <c r="E1430" s="225"/>
      <c r="F1430" s="225"/>
      <c r="G1430" s="179">
        <v>2</v>
      </c>
      <c r="H1430" s="499">
        <v>3</v>
      </c>
      <c r="I1430" s="499"/>
      <c r="J1430" s="499"/>
      <c r="K1430" s="179">
        <v>2</v>
      </c>
      <c r="L1430" s="179"/>
      <c r="M1430" s="179"/>
      <c r="N1430" s="179">
        <f t="shared" si="234"/>
        <v>7</v>
      </c>
    </row>
    <row r="1431" spans="1:14" ht="15" hidden="1" customHeight="1" outlineLevel="1">
      <c r="A1431" s="226" t="s">
        <v>292</v>
      </c>
      <c r="B1431" s="226"/>
      <c r="C1431" s="226"/>
      <c r="D1431" s="226"/>
      <c r="E1431" s="226"/>
      <c r="F1431" s="226"/>
      <c r="G1431" s="228"/>
      <c r="H1431" s="490"/>
      <c r="I1431" s="490"/>
      <c r="J1431" s="490"/>
      <c r="K1431" s="228">
        <v>0</v>
      </c>
      <c r="L1431" s="228"/>
      <c r="M1431" s="228"/>
      <c r="N1431" s="228"/>
    </row>
    <row r="1432" spans="1:14" ht="15" hidden="1" customHeight="1" outlineLevel="1">
      <c r="A1432" s="448" t="s">
        <v>306</v>
      </c>
      <c r="B1432" s="448"/>
      <c r="C1432" s="448"/>
      <c r="D1432" s="448"/>
      <c r="E1432" s="229"/>
      <c r="F1432" s="448"/>
      <c r="G1432" s="228"/>
      <c r="H1432" s="490"/>
      <c r="I1432" s="490"/>
      <c r="J1432" s="490"/>
      <c r="K1432" s="228">
        <v>0</v>
      </c>
      <c r="L1432" s="228"/>
      <c r="M1432" s="228"/>
      <c r="N1432" s="228"/>
    </row>
    <row r="1433" spans="1:14" ht="15" hidden="1" customHeight="1" outlineLevel="1">
      <c r="A1433" s="436" t="s">
        <v>799</v>
      </c>
      <c r="B1433" s="436"/>
      <c r="C1433" s="436"/>
      <c r="D1433" s="436"/>
      <c r="E1433" s="230"/>
      <c r="F1433" s="436"/>
      <c r="G1433" s="185">
        <v>13.93</v>
      </c>
      <c r="H1433" s="496">
        <v>22.5</v>
      </c>
      <c r="I1433" s="496"/>
      <c r="J1433" s="496"/>
      <c r="K1433" s="185">
        <v>15</v>
      </c>
      <c r="L1433" s="185"/>
      <c r="M1433" s="185"/>
      <c r="N1433" s="185">
        <f t="shared" ref="N1433:N1438" si="235">SUM(B1433:M1433)</f>
        <v>51.43</v>
      </c>
    </row>
    <row r="1434" spans="1:14" ht="15" hidden="1" customHeight="1" outlineLevel="1">
      <c r="A1434" s="208" t="s">
        <v>303</v>
      </c>
      <c r="B1434" s="208"/>
      <c r="C1434" s="208"/>
      <c r="D1434" s="208"/>
      <c r="E1434" s="208"/>
      <c r="F1434" s="208"/>
      <c r="G1434" s="179">
        <v>40</v>
      </c>
      <c r="H1434" s="499">
        <v>50</v>
      </c>
      <c r="I1434" s="499"/>
      <c r="J1434" s="499"/>
      <c r="K1434" s="179">
        <v>50</v>
      </c>
      <c r="L1434" s="179"/>
      <c r="M1434" s="179"/>
      <c r="N1434" s="179">
        <f t="shared" si="235"/>
        <v>140</v>
      </c>
    </row>
    <row r="1435" spans="1:14" ht="15" hidden="1" customHeight="1" outlineLevel="1">
      <c r="A1435" s="225" t="s">
        <v>300</v>
      </c>
      <c r="B1435" s="225"/>
      <c r="C1435" s="225"/>
      <c r="D1435" s="225"/>
      <c r="E1435" s="225"/>
      <c r="F1435" s="225"/>
      <c r="G1435" s="179">
        <v>2050</v>
      </c>
      <c r="H1435" s="499">
        <v>2615</v>
      </c>
      <c r="I1435" s="499"/>
      <c r="J1435" s="499"/>
      <c r="K1435" s="179">
        <v>2190</v>
      </c>
      <c r="L1435" s="179"/>
      <c r="M1435" s="179"/>
      <c r="N1435" s="179">
        <f t="shared" si="235"/>
        <v>6855</v>
      </c>
    </row>
    <row r="1436" spans="1:14" ht="15" hidden="1" customHeight="1" outlineLevel="1">
      <c r="A1436" s="188" t="s">
        <v>71</v>
      </c>
      <c r="B1436" s="188"/>
      <c r="C1436" s="188"/>
      <c r="D1436" s="188"/>
      <c r="E1436" s="223"/>
      <c r="F1436" s="188"/>
      <c r="G1436" s="179"/>
      <c r="H1436" s="179"/>
      <c r="I1436" s="179"/>
      <c r="J1436" s="179"/>
      <c r="K1436" s="179"/>
      <c r="L1436" s="179"/>
      <c r="M1436" s="179"/>
      <c r="N1436" s="179">
        <f t="shared" si="235"/>
        <v>0</v>
      </c>
    </row>
    <row r="1437" spans="1:14" ht="15" hidden="1" customHeight="1" outlineLevel="1">
      <c r="A1437" s="279" t="s">
        <v>815</v>
      </c>
      <c r="B1437" s="279"/>
      <c r="C1437" s="279"/>
      <c r="D1437" s="279"/>
      <c r="E1437" s="224"/>
      <c r="F1437" s="279"/>
      <c r="G1437" s="176">
        <v>417.3</v>
      </c>
      <c r="H1437" s="494">
        <v>139.5</v>
      </c>
      <c r="I1437" s="494">
        <v>257.2</v>
      </c>
      <c r="J1437" s="494">
        <v>299</v>
      </c>
      <c r="K1437" s="176">
        <v>254</v>
      </c>
      <c r="L1437" s="176"/>
      <c r="M1437" s="176"/>
      <c r="N1437" s="176">
        <f t="shared" si="235"/>
        <v>1367</v>
      </c>
    </row>
    <row r="1438" spans="1:14" ht="15" hidden="1" customHeight="1" outlineLevel="1">
      <c r="A1438" s="225" t="s">
        <v>296</v>
      </c>
      <c r="B1438" s="225"/>
      <c r="C1438" s="225"/>
      <c r="D1438" s="225"/>
      <c r="E1438" s="225"/>
      <c r="F1438" s="225"/>
      <c r="G1438" s="179">
        <v>61</v>
      </c>
      <c r="H1438" s="499">
        <v>21</v>
      </c>
      <c r="I1438" s="499">
        <v>37</v>
      </c>
      <c r="J1438" s="499">
        <v>44</v>
      </c>
      <c r="K1438" s="179">
        <v>36</v>
      </c>
      <c r="L1438" s="179"/>
      <c r="M1438" s="179"/>
      <c r="N1438" s="179">
        <f t="shared" si="235"/>
        <v>199</v>
      </c>
    </row>
    <row r="1439" spans="1:14" ht="15" hidden="1" customHeight="1" outlineLevel="1">
      <c r="A1439" s="226" t="s">
        <v>292</v>
      </c>
      <c r="B1439" s="226"/>
      <c r="C1439" s="226"/>
      <c r="D1439" s="226"/>
      <c r="E1439" s="226"/>
      <c r="F1439" s="226"/>
      <c r="G1439" s="228"/>
      <c r="H1439" s="490"/>
      <c r="I1439" s="490"/>
      <c r="J1439" s="490"/>
      <c r="K1439" s="228">
        <v>0</v>
      </c>
      <c r="L1439" s="228"/>
      <c r="M1439" s="228"/>
      <c r="N1439" s="228"/>
    </row>
    <row r="1440" spans="1:14" ht="15" hidden="1" customHeight="1" outlineLevel="1">
      <c r="A1440" s="448" t="s">
        <v>306</v>
      </c>
      <c r="B1440" s="448"/>
      <c r="C1440" s="448"/>
      <c r="D1440" s="448"/>
      <c r="E1440" s="229"/>
      <c r="F1440" s="448"/>
      <c r="G1440" s="228"/>
      <c r="H1440" s="490"/>
      <c r="I1440" s="490"/>
      <c r="J1440" s="490"/>
      <c r="K1440" s="228">
        <v>0</v>
      </c>
      <c r="L1440" s="228"/>
      <c r="M1440" s="228"/>
      <c r="N1440" s="228"/>
    </row>
    <row r="1441" spans="1:14" ht="15" hidden="1" customHeight="1" outlineLevel="1">
      <c r="A1441" s="436" t="s">
        <v>799</v>
      </c>
      <c r="B1441" s="436"/>
      <c r="C1441" s="436"/>
      <c r="D1441" s="436"/>
      <c r="E1441" s="230"/>
      <c r="F1441" s="436"/>
      <c r="G1441" s="185">
        <v>415.21350000000001</v>
      </c>
      <c r="H1441" s="496">
        <v>139.5</v>
      </c>
      <c r="I1441" s="496">
        <v>257.2</v>
      </c>
      <c r="J1441" s="496">
        <v>299</v>
      </c>
      <c r="K1441" s="185">
        <v>254</v>
      </c>
      <c r="L1441" s="185"/>
      <c r="M1441" s="185"/>
      <c r="N1441" s="185">
        <f t="shared" ref="N1441:N1446" si="236">SUM(B1441:M1441)</f>
        <v>1364.9135000000001</v>
      </c>
    </row>
    <row r="1442" spans="1:14" ht="15" hidden="1" customHeight="1" outlineLevel="1">
      <c r="A1442" s="208" t="s">
        <v>303</v>
      </c>
      <c r="B1442" s="208"/>
      <c r="C1442" s="208"/>
      <c r="D1442" s="208"/>
      <c r="E1442" s="208"/>
      <c r="F1442" s="208"/>
      <c r="G1442" s="179">
        <v>1542</v>
      </c>
      <c r="H1442" s="499">
        <v>517</v>
      </c>
      <c r="I1442" s="499">
        <v>810</v>
      </c>
      <c r="J1442" s="499">
        <v>1043</v>
      </c>
      <c r="K1442" s="179">
        <v>800</v>
      </c>
      <c r="L1442" s="179"/>
      <c r="M1442" s="179"/>
      <c r="N1442" s="179">
        <f t="shared" si="236"/>
        <v>4712</v>
      </c>
    </row>
    <row r="1443" spans="1:14" ht="15" hidden="1" customHeight="1" outlineLevel="1">
      <c r="A1443" s="225" t="s">
        <v>300</v>
      </c>
      <c r="B1443" s="225"/>
      <c r="C1443" s="225"/>
      <c r="D1443" s="225"/>
      <c r="E1443" s="225"/>
      <c r="F1443" s="225"/>
      <c r="G1443" s="179">
        <v>58556</v>
      </c>
      <c r="H1443" s="499">
        <v>18370</v>
      </c>
      <c r="I1443" s="499">
        <v>24413</v>
      </c>
      <c r="J1443" s="499">
        <v>44797</v>
      </c>
      <c r="K1443" s="179">
        <v>37869</v>
      </c>
      <c r="L1443" s="179"/>
      <c r="M1443" s="179"/>
      <c r="N1443" s="179">
        <f t="shared" si="236"/>
        <v>184005</v>
      </c>
    </row>
    <row r="1444" spans="1:14" ht="15" hidden="1" customHeight="1" outlineLevel="1">
      <c r="A1444" s="79" t="s">
        <v>71</v>
      </c>
      <c r="B1444" s="215"/>
      <c r="C1444" s="90"/>
      <c r="D1444" s="90"/>
      <c r="E1444" s="90"/>
      <c r="F1444" s="90"/>
      <c r="G1444" s="90"/>
      <c r="H1444" s="90"/>
      <c r="I1444" s="90"/>
      <c r="J1444" s="90"/>
      <c r="K1444" s="90"/>
      <c r="L1444" s="90"/>
      <c r="M1444" s="90"/>
      <c r="N1444" s="90">
        <f t="shared" si="236"/>
        <v>0</v>
      </c>
    </row>
    <row r="1445" spans="1:14" ht="15" hidden="1" customHeight="1" outlineLevel="1">
      <c r="A1445" s="216" t="s">
        <v>402</v>
      </c>
      <c r="B1445" s="89"/>
      <c r="C1445" s="81">
        <v>45</v>
      </c>
      <c r="D1445" s="81"/>
      <c r="E1445" s="81"/>
      <c r="F1445" s="81"/>
      <c r="G1445" s="81"/>
      <c r="H1445" s="81"/>
      <c r="I1445" s="81"/>
      <c r="J1445" s="81"/>
      <c r="K1445" s="81"/>
      <c r="L1445" s="81"/>
      <c r="M1445" s="81"/>
      <c r="N1445" s="81">
        <f t="shared" si="236"/>
        <v>45</v>
      </c>
    </row>
    <row r="1446" spans="1:14" ht="15" hidden="1" customHeight="1" outlineLevel="1">
      <c r="A1446" s="217" t="s">
        <v>296</v>
      </c>
      <c r="B1446" s="91"/>
      <c r="C1446" s="90">
        <v>6</v>
      </c>
      <c r="D1446" s="90"/>
      <c r="E1446" s="90"/>
      <c r="F1446" s="90"/>
      <c r="G1446" s="90"/>
      <c r="H1446" s="90"/>
      <c r="I1446" s="90"/>
      <c r="J1446" s="90"/>
      <c r="K1446" s="90"/>
      <c r="L1446" s="90"/>
      <c r="M1446" s="90"/>
      <c r="N1446" s="90">
        <f t="shared" si="236"/>
        <v>6</v>
      </c>
    </row>
    <row r="1447" spans="1:14" ht="15" hidden="1" customHeight="1" outlineLevel="1">
      <c r="A1447" s="218" t="s">
        <v>292</v>
      </c>
      <c r="B1447" s="211"/>
      <c r="C1447" s="210"/>
      <c r="D1447" s="210"/>
      <c r="E1447" s="210"/>
      <c r="F1447" s="210"/>
      <c r="G1447" s="210"/>
      <c r="H1447" s="210"/>
      <c r="I1447" s="210"/>
      <c r="J1447" s="210"/>
      <c r="K1447" s="210"/>
      <c r="L1447" s="210"/>
      <c r="M1447" s="210"/>
      <c r="N1447" s="210"/>
    </row>
    <row r="1448" spans="1:14" ht="15" hidden="1" customHeight="1" outlineLevel="1">
      <c r="A1448" s="219" t="s">
        <v>297</v>
      </c>
      <c r="B1448" s="211"/>
      <c r="C1448" s="210"/>
      <c r="D1448" s="210"/>
      <c r="E1448" s="210"/>
      <c r="F1448" s="210"/>
      <c r="G1448" s="210"/>
      <c r="H1448" s="210"/>
      <c r="I1448" s="210"/>
      <c r="J1448" s="210"/>
      <c r="K1448" s="210"/>
      <c r="L1448" s="210"/>
      <c r="M1448" s="210"/>
      <c r="N1448" s="210"/>
    </row>
    <row r="1449" spans="1:14" ht="15" hidden="1" customHeight="1" outlineLevel="1">
      <c r="A1449" s="220" t="s">
        <v>403</v>
      </c>
      <c r="B1449" s="93"/>
      <c r="C1449" s="88">
        <v>44.775000000000006</v>
      </c>
      <c r="D1449" s="88"/>
      <c r="E1449" s="88"/>
      <c r="F1449" s="88"/>
      <c r="G1449" s="88"/>
      <c r="H1449" s="88"/>
      <c r="I1449" s="88"/>
      <c r="J1449" s="88"/>
      <c r="K1449" s="88"/>
      <c r="L1449" s="88"/>
      <c r="M1449" s="88"/>
      <c r="N1449" s="88">
        <f>SUM(B1449:M1449)</f>
        <v>44.775000000000006</v>
      </c>
    </row>
    <row r="1450" spans="1:14" ht="15" hidden="1" customHeight="1" outlineLevel="1">
      <c r="A1450" s="221" t="s">
        <v>323</v>
      </c>
      <c r="B1450" s="91"/>
      <c r="C1450" s="90">
        <v>118</v>
      </c>
      <c r="D1450" s="90"/>
      <c r="E1450" s="90"/>
      <c r="F1450" s="90"/>
      <c r="G1450" s="90"/>
      <c r="H1450" s="90"/>
      <c r="I1450" s="90"/>
      <c r="J1450" s="90"/>
      <c r="K1450" s="90"/>
      <c r="L1450" s="90"/>
      <c r="M1450" s="90"/>
      <c r="N1450" s="90">
        <f>SUM(B1450:M1450)</f>
        <v>118</v>
      </c>
    </row>
    <row r="1451" spans="1:14" ht="15" hidden="1" customHeight="1" outlineLevel="1">
      <c r="A1451" s="222" t="s">
        <v>300</v>
      </c>
      <c r="B1451" s="91"/>
      <c r="C1451" s="90">
        <v>6360</v>
      </c>
      <c r="D1451" s="90"/>
      <c r="E1451" s="90"/>
      <c r="F1451" s="90"/>
      <c r="G1451" s="90"/>
      <c r="H1451" s="90"/>
      <c r="I1451" s="90"/>
      <c r="J1451" s="90"/>
      <c r="K1451" s="90"/>
      <c r="L1451" s="90"/>
      <c r="M1451" s="90"/>
      <c r="N1451" s="90">
        <f>SUM(B1451:M1451)</f>
        <v>6360</v>
      </c>
    </row>
    <row r="1452" spans="1:14" ht="15" hidden="1" customHeight="1" outlineLevel="1">
      <c r="A1452" s="207" t="s">
        <v>326</v>
      </c>
      <c r="B1452" s="67"/>
      <c r="C1452" s="67"/>
      <c r="D1452" s="67"/>
      <c r="E1452" s="176">
        <v>7.5</v>
      </c>
      <c r="F1452" s="175"/>
      <c r="G1452" s="175"/>
      <c r="H1452" s="175"/>
      <c r="I1452" s="175"/>
      <c r="J1452" s="176"/>
      <c r="K1452" s="176"/>
      <c r="L1452" s="176"/>
      <c r="M1452" s="176"/>
      <c r="N1452" s="176">
        <f>SUM(B1452:M1452)</f>
        <v>7.5</v>
      </c>
    </row>
    <row r="1453" spans="1:14" ht="15" hidden="1" customHeight="1" outlineLevel="1">
      <c r="A1453" s="208" t="s">
        <v>296</v>
      </c>
      <c r="B1453" s="70"/>
      <c r="C1453" s="70"/>
      <c r="D1453" s="70"/>
      <c r="E1453" s="179">
        <v>1</v>
      </c>
      <c r="F1453" s="178"/>
      <c r="G1453" s="178"/>
      <c r="H1453" s="178"/>
      <c r="I1453" s="178"/>
      <c r="J1453" s="179"/>
      <c r="K1453" s="179"/>
      <c r="L1453" s="179"/>
      <c r="M1453" s="179"/>
      <c r="N1453" s="179">
        <f>SUM(B1453:M1453)</f>
        <v>1</v>
      </c>
    </row>
    <row r="1454" spans="1:14" ht="15" hidden="1" customHeight="1" outlineLevel="1">
      <c r="A1454" s="64" t="s">
        <v>292</v>
      </c>
      <c r="B1454" s="209"/>
      <c r="C1454" s="209"/>
      <c r="D1454" s="209"/>
      <c r="E1454" s="228"/>
      <c r="F1454" s="227"/>
      <c r="G1454" s="227"/>
      <c r="H1454" s="227"/>
      <c r="I1454" s="227"/>
      <c r="J1454" s="228"/>
      <c r="K1454" s="228"/>
      <c r="L1454" s="228"/>
      <c r="M1454" s="228"/>
      <c r="N1454" s="228"/>
    </row>
    <row r="1455" spans="1:14" ht="15" hidden="1" customHeight="1" outlineLevel="1">
      <c r="A1455" s="208" t="s">
        <v>297</v>
      </c>
      <c r="B1455" s="209"/>
      <c r="C1455" s="209"/>
      <c r="D1455" s="209"/>
      <c r="E1455" s="228"/>
      <c r="F1455" s="227"/>
      <c r="G1455" s="227"/>
      <c r="H1455" s="227"/>
      <c r="I1455" s="227"/>
      <c r="J1455" s="228"/>
      <c r="K1455" s="228"/>
      <c r="L1455" s="228"/>
      <c r="M1455" s="228"/>
      <c r="N1455" s="228"/>
    </row>
    <row r="1456" spans="1:14" ht="15" hidden="1" customHeight="1" outlineLevel="1">
      <c r="A1456" s="212" t="s">
        <v>327</v>
      </c>
      <c r="B1456" s="75"/>
      <c r="C1456" s="75"/>
      <c r="D1456" s="75"/>
      <c r="E1456" s="185">
        <v>7.4625000000000004</v>
      </c>
      <c r="F1456" s="184"/>
      <c r="G1456" s="184"/>
      <c r="H1456" s="184"/>
      <c r="I1456" s="184"/>
      <c r="J1456" s="185"/>
      <c r="K1456" s="185"/>
      <c r="L1456" s="185"/>
      <c r="M1456" s="185"/>
      <c r="N1456" s="185">
        <f t="shared" ref="N1456:N1461" si="237">SUM(B1456:M1456)</f>
        <v>7.4625000000000004</v>
      </c>
    </row>
    <row r="1457" spans="1:14" ht="15" hidden="1" customHeight="1" outlineLevel="1">
      <c r="A1457" s="208" t="s">
        <v>323</v>
      </c>
      <c r="B1457" s="70"/>
      <c r="C1457" s="70"/>
      <c r="D1457" s="70"/>
      <c r="E1457" s="179">
        <v>15</v>
      </c>
      <c r="F1457" s="178"/>
      <c r="G1457" s="178"/>
      <c r="H1457" s="178"/>
      <c r="I1457" s="178"/>
      <c r="J1457" s="179"/>
      <c r="K1457" s="179"/>
      <c r="L1457" s="179"/>
      <c r="M1457" s="179"/>
      <c r="N1457" s="179">
        <f t="shared" si="237"/>
        <v>15</v>
      </c>
    </row>
    <row r="1458" spans="1:14" ht="15" hidden="1" customHeight="1" outlineLevel="1">
      <c r="A1458" s="208" t="s">
        <v>300</v>
      </c>
      <c r="B1458" s="70"/>
      <c r="C1458" s="70"/>
      <c r="D1458" s="70"/>
      <c r="E1458" s="179">
        <v>316</v>
      </c>
      <c r="F1458" s="178"/>
      <c r="G1458" s="178"/>
      <c r="H1458" s="178"/>
      <c r="I1458" s="178"/>
      <c r="J1458" s="179"/>
      <c r="K1458" s="179"/>
      <c r="L1458" s="179"/>
      <c r="M1458" s="179"/>
      <c r="N1458" s="179">
        <f t="shared" si="237"/>
        <v>316</v>
      </c>
    </row>
    <row r="1459" spans="1:14" ht="15" hidden="1" customHeight="1" outlineLevel="1">
      <c r="A1459" s="64" t="s">
        <v>71</v>
      </c>
      <c r="B1459" s="54"/>
      <c r="C1459" s="54"/>
      <c r="D1459" s="54"/>
      <c r="E1459" s="54"/>
      <c r="F1459" s="54"/>
      <c r="G1459" s="54"/>
      <c r="H1459" s="54"/>
      <c r="I1459" s="54"/>
      <c r="J1459" s="54"/>
      <c r="K1459" s="54"/>
      <c r="L1459" s="54"/>
      <c r="M1459" s="54"/>
      <c r="N1459" s="54">
        <f t="shared" si="237"/>
        <v>0</v>
      </c>
    </row>
    <row r="1460" spans="1:14" ht="15" hidden="1" customHeight="1" outlineLevel="1">
      <c r="A1460" s="207" t="s">
        <v>328</v>
      </c>
      <c r="B1460" s="50"/>
      <c r="C1460" s="50"/>
      <c r="D1460" s="50"/>
      <c r="E1460" s="176">
        <v>459</v>
      </c>
      <c r="F1460" s="175"/>
      <c r="G1460" s="175"/>
      <c r="H1460" s="175"/>
      <c r="I1460" s="175"/>
      <c r="J1460" s="176"/>
      <c r="K1460" s="176"/>
      <c r="L1460" s="176"/>
      <c r="M1460" s="176"/>
      <c r="N1460" s="176">
        <f t="shared" si="237"/>
        <v>459</v>
      </c>
    </row>
    <row r="1461" spans="1:14" ht="15" hidden="1" customHeight="1" outlineLevel="1">
      <c r="A1461" s="208" t="s">
        <v>296</v>
      </c>
      <c r="B1461" s="54"/>
      <c r="C1461" s="54"/>
      <c r="D1461" s="54"/>
      <c r="E1461" s="179">
        <v>67</v>
      </c>
      <c r="F1461" s="178"/>
      <c r="G1461" s="178"/>
      <c r="H1461" s="178"/>
      <c r="I1461" s="178"/>
      <c r="J1461" s="179"/>
      <c r="K1461" s="179"/>
      <c r="L1461" s="179"/>
      <c r="M1461" s="179"/>
      <c r="N1461" s="179">
        <f t="shared" si="237"/>
        <v>67</v>
      </c>
    </row>
    <row r="1462" spans="1:14" ht="15" hidden="1" customHeight="1" outlineLevel="1">
      <c r="A1462" s="64" t="s">
        <v>292</v>
      </c>
      <c r="B1462" s="63"/>
      <c r="C1462" s="63"/>
      <c r="D1462" s="63"/>
      <c r="E1462" s="283"/>
      <c r="F1462" s="322"/>
      <c r="G1462" s="322"/>
      <c r="H1462" s="322"/>
      <c r="I1462" s="322"/>
      <c r="J1462" s="283"/>
      <c r="K1462" s="283"/>
      <c r="L1462" s="283"/>
      <c r="M1462" s="283"/>
      <c r="N1462" s="283"/>
    </row>
    <row r="1463" spans="1:14" ht="15" hidden="1" customHeight="1" outlineLevel="1">
      <c r="A1463" s="208" t="s">
        <v>297</v>
      </c>
      <c r="B1463" s="63"/>
      <c r="C1463" s="63"/>
      <c r="D1463" s="63"/>
      <c r="E1463" s="283"/>
      <c r="F1463" s="322"/>
      <c r="G1463" s="322"/>
      <c r="H1463" s="322"/>
      <c r="I1463" s="322"/>
      <c r="J1463" s="283"/>
      <c r="K1463" s="283"/>
      <c r="L1463" s="283"/>
      <c r="M1463" s="283"/>
      <c r="N1463" s="283"/>
    </row>
    <row r="1464" spans="1:14" ht="15" hidden="1" customHeight="1" outlineLevel="1">
      <c r="A1464" s="212" t="s">
        <v>327</v>
      </c>
      <c r="B1464" s="61"/>
      <c r="C1464" s="61"/>
      <c r="D1464" s="61"/>
      <c r="E1464" s="185">
        <v>458.49700000000001</v>
      </c>
      <c r="F1464" s="184"/>
      <c r="G1464" s="184"/>
      <c r="H1464" s="184"/>
      <c r="I1464" s="184"/>
      <c r="J1464" s="185"/>
      <c r="K1464" s="185"/>
      <c r="L1464" s="185"/>
      <c r="M1464" s="185"/>
      <c r="N1464" s="185">
        <f>SUM(B1464:M1464)</f>
        <v>458.49700000000001</v>
      </c>
    </row>
    <row r="1465" spans="1:14" ht="15" hidden="1" customHeight="1" outlineLevel="1">
      <c r="A1465" s="208" t="s">
        <v>323</v>
      </c>
      <c r="B1465" s="54"/>
      <c r="C1465" s="54"/>
      <c r="D1465" s="54"/>
      <c r="E1465" s="179">
        <v>1290</v>
      </c>
      <c r="F1465" s="178"/>
      <c r="G1465" s="178"/>
      <c r="H1465" s="178"/>
      <c r="I1465" s="178"/>
      <c r="J1465" s="179"/>
      <c r="K1465" s="179"/>
      <c r="L1465" s="179"/>
      <c r="M1465" s="179"/>
      <c r="N1465" s="179">
        <f>SUM(B1465:M1465)</f>
        <v>1290</v>
      </c>
    </row>
    <row r="1466" spans="1:14" ht="15" hidden="1" customHeight="1" outlineLevel="1">
      <c r="A1466" s="208" t="s">
        <v>300</v>
      </c>
      <c r="B1466" s="54"/>
      <c r="C1466" s="54"/>
      <c r="D1466" s="54"/>
      <c r="E1466" s="179">
        <v>18912.8</v>
      </c>
      <c r="F1466" s="178"/>
      <c r="G1466" s="178"/>
      <c r="H1466" s="178"/>
      <c r="I1466" s="178"/>
      <c r="J1466" s="179"/>
      <c r="K1466" s="179"/>
      <c r="L1466" s="179"/>
      <c r="M1466" s="179"/>
      <c r="N1466" s="179">
        <f>SUM(B1466:M1466)</f>
        <v>18912.8</v>
      </c>
    </row>
    <row r="1467" spans="1:14" ht="15" hidden="1" customHeight="1" outlineLevel="1">
      <c r="A1467" s="485" t="s">
        <v>850</v>
      </c>
      <c r="B1467" s="494"/>
      <c r="C1467" s="494"/>
      <c r="D1467" s="494"/>
      <c r="E1467" s="494"/>
      <c r="F1467" s="494"/>
      <c r="G1467" s="494"/>
      <c r="H1467" s="494">
        <v>7.5</v>
      </c>
      <c r="I1467" s="494"/>
      <c r="J1467" s="494"/>
      <c r="K1467" s="494"/>
      <c r="L1467" s="494"/>
      <c r="M1467" s="494"/>
      <c r="N1467" s="494">
        <f>SUM(B1467:M1467)</f>
        <v>7.5</v>
      </c>
    </row>
    <row r="1468" spans="1:14" ht="15" hidden="1" customHeight="1" outlineLevel="1">
      <c r="A1468" s="486" t="s">
        <v>296</v>
      </c>
      <c r="B1468" s="499"/>
      <c r="C1468" s="499"/>
      <c r="D1468" s="499"/>
      <c r="E1468" s="499"/>
      <c r="F1468" s="499"/>
      <c r="G1468" s="499"/>
      <c r="H1468" s="499">
        <v>1</v>
      </c>
      <c r="I1468" s="499"/>
      <c r="J1468" s="499"/>
      <c r="K1468" s="499"/>
      <c r="L1468" s="499"/>
      <c r="M1468" s="499"/>
      <c r="N1468" s="499">
        <f>SUM(B1468:M1468)</f>
        <v>1</v>
      </c>
    </row>
    <row r="1469" spans="1:14" ht="15" hidden="1" customHeight="1" outlineLevel="1">
      <c r="A1469" s="487" t="s">
        <v>292</v>
      </c>
      <c r="B1469" s="490"/>
      <c r="C1469" s="490"/>
      <c r="D1469" s="490"/>
      <c r="E1469" s="490"/>
      <c r="F1469" s="490"/>
      <c r="G1469" s="490"/>
      <c r="H1469" s="490"/>
      <c r="I1469" s="490"/>
      <c r="J1469" s="490"/>
      <c r="K1469" s="490"/>
      <c r="L1469" s="490"/>
      <c r="M1469" s="490"/>
      <c r="N1469" s="490"/>
    </row>
    <row r="1470" spans="1:14" ht="15" hidden="1" customHeight="1" outlineLevel="1">
      <c r="A1470" s="491" t="s">
        <v>306</v>
      </c>
      <c r="B1470" s="490"/>
      <c r="C1470" s="490"/>
      <c r="D1470" s="490"/>
      <c r="E1470" s="490"/>
      <c r="F1470" s="490"/>
      <c r="G1470" s="490"/>
      <c r="H1470" s="490"/>
      <c r="I1470" s="490"/>
      <c r="J1470" s="490"/>
      <c r="K1470" s="490"/>
      <c r="L1470" s="490"/>
      <c r="M1470" s="490"/>
      <c r="N1470" s="490"/>
    </row>
    <row r="1471" spans="1:14" ht="15" hidden="1" customHeight="1" outlineLevel="1">
      <c r="A1471" s="492" t="s">
        <v>851</v>
      </c>
      <c r="B1471" s="496"/>
      <c r="C1471" s="496"/>
      <c r="D1471" s="496"/>
      <c r="E1471" s="496"/>
      <c r="F1471" s="496"/>
      <c r="G1471" s="496"/>
      <c r="H1471" s="496">
        <v>7.5</v>
      </c>
      <c r="I1471" s="496"/>
      <c r="J1471" s="496"/>
      <c r="K1471" s="496"/>
      <c r="L1471" s="496"/>
      <c r="M1471" s="496"/>
      <c r="N1471" s="496">
        <f>SUM(B1471:M1471)</f>
        <v>7.5</v>
      </c>
    </row>
    <row r="1472" spans="1:14" ht="15" hidden="1" customHeight="1" outlineLevel="1">
      <c r="A1472" s="488" t="s">
        <v>308</v>
      </c>
      <c r="B1472" s="499"/>
      <c r="C1472" s="499"/>
      <c r="D1472" s="499"/>
      <c r="E1472" s="499"/>
      <c r="F1472" s="499"/>
      <c r="G1472" s="499"/>
      <c r="H1472" s="499">
        <v>18</v>
      </c>
      <c r="I1472" s="499"/>
      <c r="J1472" s="499"/>
      <c r="K1472" s="499"/>
      <c r="L1472" s="499"/>
      <c r="M1472" s="499"/>
      <c r="N1472" s="499">
        <f>SUM(B1472:M1472)</f>
        <v>18</v>
      </c>
    </row>
    <row r="1473" spans="1:14" ht="15" hidden="1" customHeight="1" outlineLevel="1">
      <c r="A1473" s="489" t="s">
        <v>304</v>
      </c>
      <c r="B1473" s="499"/>
      <c r="C1473" s="499"/>
      <c r="D1473" s="499"/>
      <c r="E1473" s="499"/>
      <c r="F1473" s="499"/>
      <c r="G1473" s="499"/>
      <c r="H1473" s="499">
        <v>585</v>
      </c>
      <c r="I1473" s="499"/>
      <c r="J1473" s="499"/>
      <c r="K1473" s="499"/>
      <c r="L1473" s="499"/>
      <c r="M1473" s="499"/>
      <c r="N1473" s="499">
        <f>SUM(B1473:M1473)</f>
        <v>585</v>
      </c>
    </row>
    <row r="1474" spans="1:14" ht="15" hidden="1" customHeight="1" outlineLevel="1">
      <c r="A1474" s="223" t="s">
        <v>71</v>
      </c>
      <c r="B1474" s="54"/>
      <c r="C1474" s="54"/>
      <c r="D1474" s="54"/>
      <c r="E1474" s="228"/>
      <c r="F1474" s="228"/>
      <c r="G1474" s="228"/>
      <c r="H1474" s="228"/>
      <c r="I1474" s="228"/>
      <c r="J1474" s="228"/>
      <c r="K1474" s="228"/>
      <c r="L1474" s="228"/>
      <c r="M1474" s="228"/>
      <c r="N1474" s="228"/>
    </row>
    <row r="1475" spans="1:14" ht="15" hidden="1" customHeight="1" outlineLevel="1">
      <c r="A1475" s="224" t="s">
        <v>405</v>
      </c>
      <c r="B1475" s="81">
        <v>187.5</v>
      </c>
      <c r="C1475" s="176"/>
      <c r="D1475" s="176"/>
      <c r="E1475" s="176">
        <v>196.5</v>
      </c>
      <c r="F1475" s="175"/>
      <c r="G1475" s="175"/>
      <c r="H1475" s="494">
        <v>118</v>
      </c>
      <c r="I1475" s="494"/>
      <c r="J1475" s="494"/>
      <c r="K1475" s="494"/>
      <c r="L1475" s="494"/>
      <c r="M1475" s="621">
        <v>175</v>
      </c>
      <c r="N1475" s="621">
        <f>SUM(B1475:M1475)</f>
        <v>677</v>
      </c>
    </row>
    <row r="1476" spans="1:14" ht="15" hidden="1" customHeight="1" outlineLevel="1">
      <c r="A1476" s="225" t="s">
        <v>296</v>
      </c>
      <c r="B1476" s="90"/>
      <c r="C1476" s="179"/>
      <c r="D1476" s="179"/>
      <c r="E1476" s="179">
        <v>30</v>
      </c>
      <c r="F1476" s="178"/>
      <c r="G1476" s="178"/>
      <c r="H1476" s="499">
        <v>16</v>
      </c>
      <c r="I1476" s="499"/>
      <c r="J1476" s="499"/>
      <c r="K1476" s="499"/>
      <c r="L1476" s="499"/>
      <c r="M1476" s="624">
        <v>26</v>
      </c>
      <c r="N1476" s="624">
        <f>SUM(B1476:M1476)</f>
        <v>72</v>
      </c>
    </row>
    <row r="1477" spans="1:14" ht="15" hidden="1" customHeight="1" outlineLevel="1">
      <c r="A1477" s="226" t="s">
        <v>292</v>
      </c>
      <c r="B1477" s="210"/>
      <c r="C1477" s="228"/>
      <c r="D1477" s="228"/>
      <c r="E1477" s="228"/>
      <c r="F1477" s="227"/>
      <c r="G1477" s="227"/>
      <c r="H1477" s="490"/>
      <c r="I1477" s="490"/>
      <c r="J1477" s="490"/>
      <c r="K1477" s="490"/>
      <c r="L1477" s="490"/>
      <c r="M1477" s="620">
        <v>0</v>
      </c>
      <c r="N1477" s="620"/>
    </row>
    <row r="1478" spans="1:14" ht="15" hidden="1" customHeight="1" outlineLevel="1">
      <c r="A1478" s="229" t="s">
        <v>297</v>
      </c>
      <c r="B1478" s="210"/>
      <c r="C1478" s="228"/>
      <c r="D1478" s="228"/>
      <c r="E1478" s="228"/>
      <c r="F1478" s="227"/>
      <c r="G1478" s="227"/>
      <c r="H1478" s="490"/>
      <c r="I1478" s="490"/>
      <c r="J1478" s="490"/>
      <c r="K1478" s="490"/>
      <c r="L1478" s="490"/>
      <c r="M1478" s="620">
        <v>0</v>
      </c>
      <c r="N1478" s="620"/>
    </row>
    <row r="1479" spans="1:14" ht="15" hidden="1" customHeight="1" outlineLevel="1">
      <c r="A1479" s="230" t="s">
        <v>380</v>
      </c>
      <c r="B1479" s="88">
        <v>186.5625</v>
      </c>
      <c r="C1479" s="185"/>
      <c r="D1479" s="185"/>
      <c r="E1479" s="185">
        <v>195.51750000000004</v>
      </c>
      <c r="F1479" s="184"/>
      <c r="G1479" s="184"/>
      <c r="H1479" s="496">
        <v>118</v>
      </c>
      <c r="I1479" s="496"/>
      <c r="J1479" s="496"/>
      <c r="K1479" s="496"/>
      <c r="L1479" s="496"/>
      <c r="M1479" s="623">
        <v>175</v>
      </c>
      <c r="N1479" s="623">
        <f t="shared" ref="N1479:N1484" si="238">SUM(B1479:M1479)</f>
        <v>675.08</v>
      </c>
    </row>
    <row r="1480" spans="1:14" ht="15" hidden="1" customHeight="1" outlineLevel="1">
      <c r="A1480" s="208" t="s">
        <v>323</v>
      </c>
      <c r="B1480" s="90">
        <v>437</v>
      </c>
      <c r="C1480" s="179"/>
      <c r="D1480" s="179"/>
      <c r="E1480" s="179">
        <v>664</v>
      </c>
      <c r="F1480" s="178"/>
      <c r="G1480" s="178"/>
      <c r="H1480" s="499">
        <v>318</v>
      </c>
      <c r="I1480" s="499"/>
      <c r="J1480" s="499"/>
      <c r="K1480" s="499"/>
      <c r="L1480" s="499"/>
      <c r="M1480" s="624">
        <v>410</v>
      </c>
      <c r="N1480" s="624">
        <f t="shared" si="238"/>
        <v>1829</v>
      </c>
    </row>
    <row r="1481" spans="1:14" ht="15" hidden="1" customHeight="1" outlineLevel="1">
      <c r="A1481" s="231" t="s">
        <v>300</v>
      </c>
      <c r="B1481" s="90">
        <v>13757</v>
      </c>
      <c r="C1481" s="179"/>
      <c r="D1481" s="179"/>
      <c r="E1481" s="179">
        <v>16821</v>
      </c>
      <c r="F1481" s="178"/>
      <c r="G1481" s="178"/>
      <c r="H1481" s="499">
        <v>7988</v>
      </c>
      <c r="I1481" s="499"/>
      <c r="J1481" s="499"/>
      <c r="K1481" s="499"/>
      <c r="L1481" s="499"/>
      <c r="M1481" s="624">
        <v>12549</v>
      </c>
      <c r="N1481" s="624">
        <f t="shared" si="238"/>
        <v>51115</v>
      </c>
    </row>
    <row r="1482" spans="1:14" ht="15" hidden="1" customHeight="1" outlineLevel="1">
      <c r="A1482" s="125" t="s">
        <v>71</v>
      </c>
      <c r="B1482" s="233"/>
      <c r="C1482" s="233"/>
      <c r="D1482" s="233"/>
      <c r="E1482" s="233"/>
      <c r="F1482" s="233"/>
      <c r="G1482" s="233"/>
      <c r="H1482" s="233"/>
      <c r="I1482" s="233"/>
      <c r="J1482" s="233"/>
      <c r="K1482" s="233"/>
      <c r="L1482" s="233"/>
      <c r="M1482" s="233"/>
      <c r="N1482" s="233">
        <f t="shared" si="238"/>
        <v>0</v>
      </c>
    </row>
    <row r="1483" spans="1:14" ht="15" hidden="1" customHeight="1" outlineLevel="1">
      <c r="A1483" s="234" t="s">
        <v>397</v>
      </c>
      <c r="B1483" s="234"/>
      <c r="C1483" s="234"/>
      <c r="D1483" s="284"/>
      <c r="E1483" s="284"/>
      <c r="F1483" s="284"/>
      <c r="G1483" s="284"/>
      <c r="H1483" s="284"/>
      <c r="I1483" s="284"/>
      <c r="J1483" s="284"/>
      <c r="K1483" s="284"/>
      <c r="L1483" s="284"/>
      <c r="M1483" s="284"/>
      <c r="N1483" s="284">
        <f t="shared" si="238"/>
        <v>0</v>
      </c>
    </row>
    <row r="1484" spans="1:14" ht="15" hidden="1" customHeight="1" outlineLevel="1">
      <c r="A1484" s="235" t="s">
        <v>296</v>
      </c>
      <c r="B1484" s="235"/>
      <c r="C1484" s="235"/>
      <c r="D1484" s="235"/>
      <c r="E1484" s="235"/>
      <c r="F1484" s="235"/>
      <c r="G1484" s="235"/>
      <c r="H1484" s="235"/>
      <c r="I1484" s="235"/>
      <c r="J1484" s="235"/>
      <c r="K1484" s="235"/>
      <c r="L1484" s="235"/>
      <c r="M1484" s="235"/>
      <c r="N1484" s="235">
        <f t="shared" si="238"/>
        <v>0</v>
      </c>
    </row>
    <row r="1485" spans="1:14" ht="15" hidden="1" customHeight="1" outlineLevel="1">
      <c r="A1485" s="236" t="s">
        <v>292</v>
      </c>
      <c r="B1485" s="236"/>
      <c r="C1485" s="236"/>
      <c r="D1485" s="236"/>
      <c r="E1485" s="236"/>
      <c r="F1485" s="236"/>
      <c r="G1485" s="236"/>
      <c r="H1485" s="236"/>
      <c r="I1485" s="236"/>
      <c r="J1485" s="236"/>
      <c r="K1485" s="236"/>
      <c r="L1485" s="236"/>
      <c r="M1485" s="236"/>
      <c r="N1485" s="236"/>
    </row>
    <row r="1486" spans="1:14" ht="15" hidden="1" customHeight="1" outlineLevel="1">
      <c r="A1486" s="237" t="s">
        <v>297</v>
      </c>
      <c r="B1486" s="237"/>
      <c r="C1486" s="237"/>
      <c r="D1486" s="285"/>
      <c r="E1486" s="285"/>
      <c r="F1486" s="285"/>
      <c r="G1486" s="285"/>
      <c r="H1486" s="285"/>
      <c r="I1486" s="285"/>
      <c r="J1486" s="285"/>
      <c r="K1486" s="285"/>
      <c r="L1486" s="285"/>
      <c r="M1486" s="285"/>
      <c r="N1486" s="285"/>
    </row>
    <row r="1487" spans="1:14" ht="15" hidden="1" customHeight="1" outlineLevel="1">
      <c r="A1487" s="238" t="s">
        <v>398</v>
      </c>
      <c r="B1487" s="238"/>
      <c r="C1487" s="238"/>
      <c r="D1487" s="286"/>
      <c r="E1487" s="286"/>
      <c r="F1487" s="286"/>
      <c r="G1487" s="286"/>
      <c r="H1487" s="286"/>
      <c r="I1487" s="286"/>
      <c r="J1487" s="286"/>
      <c r="K1487" s="286"/>
      <c r="L1487" s="286"/>
      <c r="M1487" s="286"/>
      <c r="N1487" s="286">
        <f>SUM(B1487:M1487)</f>
        <v>0</v>
      </c>
    </row>
    <row r="1488" spans="1:14" ht="15" hidden="1" customHeight="1" outlineLevel="1">
      <c r="A1488" s="239" t="s">
        <v>323</v>
      </c>
      <c r="B1488" s="239"/>
      <c r="C1488" s="239"/>
      <c r="D1488" s="239"/>
      <c r="E1488" s="239"/>
      <c r="F1488" s="239"/>
      <c r="G1488" s="239"/>
      <c r="H1488" s="239"/>
      <c r="I1488" s="239"/>
      <c r="J1488" s="239"/>
      <c r="K1488" s="239"/>
      <c r="L1488" s="239"/>
      <c r="M1488" s="239"/>
      <c r="N1488" s="239">
        <f>SUM(B1488:M1488)</f>
        <v>0</v>
      </c>
    </row>
    <row r="1489" spans="1:14" ht="15" hidden="1" customHeight="1" outlineLevel="1">
      <c r="A1489" s="240" t="s">
        <v>300</v>
      </c>
      <c r="B1489" s="240"/>
      <c r="C1489" s="240"/>
      <c r="D1489" s="240"/>
      <c r="E1489" s="240"/>
      <c r="F1489" s="240"/>
      <c r="G1489" s="240"/>
      <c r="H1489" s="240"/>
      <c r="I1489" s="240"/>
      <c r="J1489" s="240"/>
      <c r="K1489" s="240"/>
      <c r="L1489" s="240"/>
      <c r="M1489" s="240"/>
      <c r="N1489" s="240">
        <f>SUM(B1489:M1489)</f>
        <v>0</v>
      </c>
    </row>
    <row r="1490" spans="1:14" ht="15" hidden="1" customHeight="1" outlineLevel="1">
      <c r="A1490" s="125" t="s">
        <v>71</v>
      </c>
      <c r="B1490" s="125"/>
      <c r="C1490" s="125"/>
      <c r="D1490" s="287"/>
      <c r="E1490" s="287"/>
      <c r="F1490" s="287"/>
      <c r="G1490" s="287"/>
      <c r="H1490" s="287"/>
      <c r="I1490" s="287"/>
      <c r="J1490" s="287"/>
      <c r="K1490" s="287"/>
      <c r="L1490" s="287"/>
      <c r="M1490" s="287"/>
      <c r="N1490" s="287"/>
    </row>
    <row r="1491" spans="1:14" ht="15" hidden="1" customHeight="1" outlineLevel="1">
      <c r="A1491" s="234" t="s">
        <v>399</v>
      </c>
      <c r="B1491" s="234"/>
      <c r="C1491" s="234"/>
      <c r="D1491" s="284"/>
      <c r="E1491" s="284"/>
      <c r="F1491" s="284"/>
      <c r="G1491" s="284"/>
      <c r="H1491" s="284"/>
      <c r="I1491" s="284"/>
      <c r="J1491" s="284"/>
      <c r="K1491" s="284"/>
      <c r="L1491" s="284"/>
      <c r="M1491" s="284"/>
      <c r="N1491" s="284">
        <f>SUM(B1491:M1491)</f>
        <v>0</v>
      </c>
    </row>
    <row r="1492" spans="1:14" ht="15" hidden="1" customHeight="1" outlineLevel="1">
      <c r="A1492" s="235" t="s">
        <v>296</v>
      </c>
      <c r="B1492" s="235"/>
      <c r="C1492" s="235"/>
      <c r="D1492" s="235"/>
      <c r="E1492" s="235"/>
      <c r="F1492" s="235"/>
      <c r="G1492" s="235"/>
      <c r="H1492" s="235"/>
      <c r="I1492" s="235"/>
      <c r="J1492" s="235"/>
      <c r="K1492" s="235"/>
      <c r="L1492" s="235"/>
      <c r="M1492" s="235"/>
      <c r="N1492" s="235">
        <f>SUM(B1492:M1492)</f>
        <v>0</v>
      </c>
    </row>
    <row r="1493" spans="1:14" ht="15" hidden="1" customHeight="1" outlineLevel="1">
      <c r="A1493" s="236" t="s">
        <v>292</v>
      </c>
      <c r="B1493" s="236"/>
      <c r="C1493" s="236"/>
      <c r="D1493" s="236"/>
      <c r="E1493" s="236"/>
      <c r="F1493" s="236"/>
      <c r="G1493" s="236"/>
      <c r="H1493" s="236"/>
      <c r="I1493" s="236"/>
      <c r="J1493" s="236"/>
      <c r="K1493" s="236"/>
      <c r="L1493" s="236"/>
      <c r="M1493" s="236"/>
      <c r="N1493" s="236"/>
    </row>
    <row r="1494" spans="1:14" ht="15" hidden="1" customHeight="1" outlineLevel="1">
      <c r="A1494" s="237" t="s">
        <v>297</v>
      </c>
      <c r="B1494" s="237"/>
      <c r="C1494" s="237"/>
      <c r="D1494" s="285"/>
      <c r="E1494" s="285"/>
      <c r="F1494" s="285"/>
      <c r="G1494" s="285"/>
      <c r="H1494" s="285"/>
      <c r="I1494" s="285"/>
      <c r="J1494" s="285"/>
      <c r="K1494" s="285"/>
      <c r="L1494" s="285"/>
      <c r="M1494" s="285"/>
      <c r="N1494" s="285"/>
    </row>
    <row r="1495" spans="1:14" ht="15" hidden="1" customHeight="1" outlineLevel="1">
      <c r="A1495" s="238" t="s">
        <v>398</v>
      </c>
      <c r="B1495" s="238"/>
      <c r="C1495" s="238"/>
      <c r="D1495" s="286"/>
      <c r="E1495" s="286"/>
      <c r="F1495" s="286"/>
      <c r="G1495" s="286"/>
      <c r="H1495" s="286"/>
      <c r="I1495" s="286"/>
      <c r="J1495" s="286"/>
      <c r="K1495" s="286"/>
      <c r="L1495" s="286"/>
      <c r="M1495" s="286"/>
      <c r="N1495" s="286">
        <f t="shared" ref="N1495:N1501" si="239">SUM(B1495:M1495)</f>
        <v>0</v>
      </c>
    </row>
    <row r="1496" spans="1:14" ht="15" hidden="1" customHeight="1" outlineLevel="1">
      <c r="A1496" s="239" t="s">
        <v>323</v>
      </c>
      <c r="B1496" s="239"/>
      <c r="C1496" s="239"/>
      <c r="D1496" s="239"/>
      <c r="E1496" s="239"/>
      <c r="F1496" s="239"/>
      <c r="G1496" s="239"/>
      <c r="H1496" s="239"/>
      <c r="I1496" s="239"/>
      <c r="J1496" s="239"/>
      <c r="K1496" s="239"/>
      <c r="L1496" s="239"/>
      <c r="M1496" s="239"/>
      <c r="N1496" s="239">
        <f t="shared" si="239"/>
        <v>0</v>
      </c>
    </row>
    <row r="1497" spans="1:14" ht="15" hidden="1" customHeight="1" outlineLevel="1">
      <c r="A1497" s="240" t="s">
        <v>300</v>
      </c>
      <c r="B1497" s="240"/>
      <c r="C1497" s="240"/>
      <c r="D1497" s="240"/>
      <c r="E1497" s="240"/>
      <c r="F1497" s="240"/>
      <c r="G1497" s="240"/>
      <c r="H1497" s="240"/>
      <c r="I1497" s="240"/>
      <c r="J1497" s="240"/>
      <c r="K1497" s="240"/>
      <c r="L1497" s="240"/>
      <c r="M1497" s="240"/>
      <c r="N1497" s="240">
        <f t="shared" si="239"/>
        <v>0</v>
      </c>
    </row>
    <row r="1498" spans="1:14" ht="15" hidden="1" customHeight="1" outlineLevel="1">
      <c r="A1498" s="188" t="s">
        <v>71</v>
      </c>
      <c r="B1498" s="125"/>
      <c r="C1498" s="125"/>
      <c r="D1498" s="125"/>
      <c r="E1498" s="537"/>
      <c r="F1498" s="179"/>
      <c r="G1498" s="179"/>
      <c r="H1498" s="179"/>
      <c r="I1498" s="179"/>
      <c r="J1498" s="179"/>
      <c r="K1498" s="179"/>
      <c r="L1498" s="179"/>
      <c r="M1498" s="179"/>
      <c r="N1498" s="179">
        <f t="shared" si="239"/>
        <v>0</v>
      </c>
    </row>
    <row r="1499" spans="1:14" ht="15" hidden="1" customHeight="1" outlineLevel="1">
      <c r="A1499" s="279" t="s">
        <v>877</v>
      </c>
      <c r="B1499" s="234"/>
      <c r="C1499" s="234"/>
      <c r="D1499" s="176">
        <v>221.5</v>
      </c>
      <c r="E1499" s="176">
        <v>15</v>
      </c>
      <c r="F1499" s="176">
        <v>907.5</v>
      </c>
      <c r="G1499" s="176">
        <v>217.5</v>
      </c>
      <c r="H1499" s="176"/>
      <c r="I1499" s="494">
        <v>615</v>
      </c>
      <c r="J1499" s="494">
        <v>870</v>
      </c>
      <c r="K1499" s="176">
        <v>165</v>
      </c>
      <c r="L1499" s="621">
        <v>480</v>
      </c>
      <c r="M1499" s="621">
        <v>316.3</v>
      </c>
      <c r="N1499" s="621">
        <f t="shared" si="239"/>
        <v>3807.8</v>
      </c>
    </row>
    <row r="1500" spans="1:14" ht="15" hidden="1" customHeight="1" outlineLevel="1">
      <c r="A1500" s="225" t="s">
        <v>296</v>
      </c>
      <c r="B1500" s="235"/>
      <c r="C1500" s="235"/>
      <c r="D1500" s="179">
        <v>30</v>
      </c>
      <c r="E1500" s="179">
        <v>2</v>
      </c>
      <c r="F1500" s="179">
        <v>121</v>
      </c>
      <c r="G1500" s="179">
        <v>29</v>
      </c>
      <c r="H1500" s="179"/>
      <c r="I1500" s="499">
        <v>82</v>
      </c>
      <c r="J1500" s="499">
        <v>116</v>
      </c>
      <c r="K1500" s="179">
        <v>22</v>
      </c>
      <c r="L1500" s="624">
        <v>64</v>
      </c>
      <c r="M1500" s="624">
        <v>44</v>
      </c>
      <c r="N1500" s="624">
        <f t="shared" si="239"/>
        <v>510</v>
      </c>
    </row>
    <row r="1501" spans="1:14" ht="15" hidden="1" customHeight="1" outlineLevel="1">
      <c r="A1501" s="226" t="s">
        <v>292</v>
      </c>
      <c r="B1501" s="236"/>
      <c r="C1501" s="236"/>
      <c r="D1501" s="228">
        <v>0</v>
      </c>
      <c r="E1501" s="228">
        <v>0</v>
      </c>
      <c r="F1501" s="228">
        <v>0</v>
      </c>
      <c r="G1501" s="228">
        <v>0</v>
      </c>
      <c r="H1501" s="228"/>
      <c r="I1501" s="490">
        <v>0</v>
      </c>
      <c r="J1501" s="490">
        <v>68399</v>
      </c>
      <c r="K1501" s="228">
        <v>0</v>
      </c>
      <c r="L1501" s="620">
        <v>0</v>
      </c>
      <c r="M1501" s="620">
        <v>0</v>
      </c>
      <c r="N1501" s="620">
        <f t="shared" si="239"/>
        <v>68399</v>
      </c>
    </row>
    <row r="1502" spans="1:14" ht="15" hidden="1" customHeight="1" outlineLevel="1">
      <c r="A1502" s="280" t="s">
        <v>306</v>
      </c>
      <c r="B1502" s="237"/>
      <c r="C1502" s="237"/>
      <c r="D1502" s="228"/>
      <c r="E1502" s="228"/>
      <c r="F1502" s="228"/>
      <c r="G1502" s="228"/>
      <c r="H1502" s="228"/>
      <c r="I1502" s="490"/>
      <c r="J1502" s="490"/>
      <c r="K1502" s="228">
        <v>0</v>
      </c>
      <c r="L1502" s="620">
        <v>0</v>
      </c>
      <c r="M1502" s="620">
        <v>0</v>
      </c>
      <c r="N1502" s="620"/>
    </row>
    <row r="1503" spans="1:14" ht="15" hidden="1" customHeight="1" outlineLevel="1">
      <c r="A1503" s="281" t="s">
        <v>310</v>
      </c>
      <c r="B1503" s="238"/>
      <c r="C1503" s="238"/>
      <c r="D1503" s="185">
        <v>220.39250000000001</v>
      </c>
      <c r="E1503" s="185">
        <v>14.925000000000001</v>
      </c>
      <c r="F1503" s="185">
        <v>902.96250000000009</v>
      </c>
      <c r="G1503" s="185">
        <v>217.5</v>
      </c>
      <c r="H1503" s="185"/>
      <c r="I1503" s="496">
        <v>615</v>
      </c>
      <c r="J1503" s="496">
        <v>870</v>
      </c>
      <c r="K1503" s="185">
        <v>165</v>
      </c>
      <c r="L1503" s="623">
        <v>480</v>
      </c>
      <c r="M1503" s="623">
        <v>316.3</v>
      </c>
      <c r="N1503" s="623">
        <f t="shared" ref="N1503:N1508" si="240">SUM(B1503:M1503)</f>
        <v>3802.0800000000004</v>
      </c>
    </row>
    <row r="1504" spans="1:14" ht="15" hidden="1" customHeight="1" outlineLevel="1">
      <c r="A1504" s="208" t="s">
        <v>308</v>
      </c>
      <c r="B1504" s="239"/>
      <c r="C1504" s="239"/>
      <c r="D1504" s="179">
        <v>294</v>
      </c>
      <c r="E1504" s="179">
        <v>20</v>
      </c>
      <c r="F1504" s="179">
        <v>1210</v>
      </c>
      <c r="G1504" s="179">
        <v>290</v>
      </c>
      <c r="H1504" s="179"/>
      <c r="I1504" s="499">
        <v>820</v>
      </c>
      <c r="J1504" s="499">
        <v>1160</v>
      </c>
      <c r="K1504" s="179">
        <v>176</v>
      </c>
      <c r="L1504" s="624">
        <v>640</v>
      </c>
      <c r="M1504" s="624">
        <v>437</v>
      </c>
      <c r="N1504" s="624">
        <f t="shared" si="240"/>
        <v>5047</v>
      </c>
    </row>
    <row r="1505" spans="1:14" ht="15" hidden="1" customHeight="1" outlineLevel="1">
      <c r="A1505" s="231" t="s">
        <v>304</v>
      </c>
      <c r="B1505" s="240"/>
      <c r="C1505" s="240"/>
      <c r="D1505" s="179">
        <v>3318</v>
      </c>
      <c r="E1505" s="179">
        <v>229</v>
      </c>
      <c r="F1505" s="179">
        <v>13857</v>
      </c>
      <c r="G1505" s="179">
        <v>3247</v>
      </c>
      <c r="H1505" s="179"/>
      <c r="I1505" s="499">
        <v>9155</v>
      </c>
      <c r="J1505" s="499">
        <v>12737</v>
      </c>
      <c r="K1505" s="179">
        <v>3004</v>
      </c>
      <c r="L1505" s="624">
        <v>6875</v>
      </c>
      <c r="M1505" s="624">
        <v>4966</v>
      </c>
      <c r="N1505" s="624">
        <f t="shared" si="240"/>
        <v>57388</v>
      </c>
    </row>
    <row r="1506" spans="1:14" ht="15" hidden="1" customHeight="1" outlineLevel="1">
      <c r="A1506" s="188" t="s">
        <v>71</v>
      </c>
      <c r="B1506" s="442"/>
      <c r="C1506" s="442"/>
      <c r="D1506" s="233"/>
      <c r="E1506" s="233"/>
      <c r="F1506" s="233"/>
      <c r="G1506" s="233"/>
      <c r="H1506" s="233"/>
      <c r="I1506" s="233"/>
      <c r="J1506" s="233"/>
      <c r="K1506" s="233"/>
      <c r="L1506" s="233"/>
      <c r="M1506" s="233"/>
      <c r="N1506" s="233">
        <f t="shared" si="240"/>
        <v>0</v>
      </c>
    </row>
    <row r="1507" spans="1:14" ht="15" hidden="1" customHeight="1" outlineLevel="1">
      <c r="A1507" s="437" t="s">
        <v>771</v>
      </c>
      <c r="B1507" s="437"/>
      <c r="C1507" s="437"/>
      <c r="D1507" s="437"/>
      <c r="E1507" s="538"/>
      <c r="F1507" s="176">
        <v>7.5</v>
      </c>
      <c r="G1507" s="176">
        <v>161.5</v>
      </c>
      <c r="H1507" s="176"/>
      <c r="I1507" s="176"/>
      <c r="J1507" s="176"/>
      <c r="K1507" s="176"/>
      <c r="L1507" s="176"/>
      <c r="M1507" s="176"/>
      <c r="N1507" s="176">
        <f t="shared" si="240"/>
        <v>169</v>
      </c>
    </row>
    <row r="1508" spans="1:14" ht="15" hidden="1" customHeight="1" outlineLevel="1">
      <c r="A1508" s="225" t="s">
        <v>296</v>
      </c>
      <c r="B1508" s="225"/>
      <c r="C1508" s="225"/>
      <c r="D1508" s="225"/>
      <c r="E1508" s="225"/>
      <c r="F1508" s="179">
        <v>1</v>
      </c>
      <c r="G1508" s="179">
        <v>22</v>
      </c>
      <c r="H1508" s="179"/>
      <c r="I1508" s="179"/>
      <c r="J1508" s="179"/>
      <c r="K1508" s="179"/>
      <c r="L1508" s="179"/>
      <c r="M1508" s="179"/>
      <c r="N1508" s="179">
        <f t="shared" si="240"/>
        <v>23</v>
      </c>
    </row>
    <row r="1509" spans="1:14" ht="15" hidden="1" customHeight="1" outlineLevel="1">
      <c r="A1509" s="438" t="s">
        <v>292</v>
      </c>
      <c r="B1509" s="438"/>
      <c r="C1509" s="438"/>
      <c r="D1509" s="438"/>
      <c r="E1509" s="438"/>
      <c r="F1509" s="283"/>
      <c r="G1509" s="228">
        <v>0</v>
      </c>
      <c r="H1509" s="228"/>
      <c r="I1509" s="228"/>
      <c r="J1509" s="228"/>
      <c r="K1509" s="228"/>
      <c r="L1509" s="228"/>
      <c r="M1509" s="228"/>
      <c r="N1509" s="228"/>
    </row>
    <row r="1510" spans="1:14" ht="15" hidden="1" customHeight="1" outlineLevel="1">
      <c r="A1510" s="439" t="s">
        <v>297</v>
      </c>
      <c r="B1510" s="439"/>
      <c r="C1510" s="439"/>
      <c r="D1510" s="439"/>
      <c r="E1510" s="539"/>
      <c r="F1510" s="283"/>
      <c r="G1510" s="228"/>
      <c r="H1510" s="228"/>
      <c r="I1510" s="228"/>
      <c r="J1510" s="228"/>
      <c r="K1510" s="228"/>
      <c r="L1510" s="228"/>
      <c r="M1510" s="228"/>
      <c r="N1510" s="228"/>
    </row>
    <row r="1511" spans="1:14" ht="15" hidden="1" customHeight="1" outlineLevel="1">
      <c r="A1511" s="436" t="s">
        <v>772</v>
      </c>
      <c r="B1511" s="436"/>
      <c r="C1511" s="436"/>
      <c r="D1511" s="436"/>
      <c r="E1511" s="230"/>
      <c r="F1511" s="185">
        <v>7.4625000000000004</v>
      </c>
      <c r="G1511" s="185">
        <v>160.6925</v>
      </c>
      <c r="H1511" s="185"/>
      <c r="I1511" s="185"/>
      <c r="J1511" s="185"/>
      <c r="K1511" s="185"/>
      <c r="L1511" s="185"/>
      <c r="M1511" s="185"/>
      <c r="N1511" s="185">
        <f>SUM(B1511:M1511)</f>
        <v>168.155</v>
      </c>
    </row>
    <row r="1512" spans="1:14" ht="15" hidden="1" customHeight="1" outlineLevel="1">
      <c r="A1512" s="208" t="s">
        <v>303</v>
      </c>
      <c r="B1512" s="208"/>
      <c r="C1512" s="208"/>
      <c r="D1512" s="208"/>
      <c r="E1512" s="208"/>
      <c r="F1512" s="179">
        <v>10</v>
      </c>
      <c r="G1512" s="179">
        <v>285</v>
      </c>
      <c r="H1512" s="179"/>
      <c r="I1512" s="179"/>
      <c r="J1512" s="179"/>
      <c r="K1512" s="179"/>
      <c r="L1512" s="179"/>
      <c r="M1512" s="179"/>
      <c r="N1512" s="179">
        <f>SUM(B1512:M1512)</f>
        <v>295</v>
      </c>
    </row>
    <row r="1513" spans="1:14" ht="15" hidden="1" customHeight="1" outlineLevel="1">
      <c r="A1513" s="231" t="s">
        <v>304</v>
      </c>
      <c r="B1513" s="231"/>
      <c r="C1513" s="231"/>
      <c r="D1513" s="231"/>
      <c r="E1513" s="231"/>
      <c r="F1513" s="179">
        <v>134</v>
      </c>
      <c r="G1513" s="179">
        <v>4007</v>
      </c>
      <c r="H1513" s="179"/>
      <c r="I1513" s="179"/>
      <c r="J1513" s="179"/>
      <c r="K1513" s="179"/>
      <c r="L1513" s="179"/>
      <c r="M1513" s="179"/>
      <c r="N1513" s="179">
        <f>SUM(B1513:M1513)</f>
        <v>4141</v>
      </c>
    </row>
    <row r="1514" spans="1:14" ht="15" hidden="1" customHeight="1" outlineLevel="1">
      <c r="A1514" s="188" t="s">
        <v>71</v>
      </c>
      <c r="B1514" s="188"/>
      <c r="C1514" s="188"/>
      <c r="D1514" s="188"/>
      <c r="E1514" s="223"/>
      <c r="F1514" s="228"/>
      <c r="G1514" s="228"/>
      <c r="H1514" s="228"/>
      <c r="I1514" s="228"/>
      <c r="J1514" s="228"/>
      <c r="K1514" s="228"/>
      <c r="L1514" s="228"/>
      <c r="M1514" s="228"/>
      <c r="N1514" s="228"/>
    </row>
    <row r="1515" spans="1:14" ht="15" hidden="1" customHeight="1" outlineLevel="1">
      <c r="A1515" s="440" t="s">
        <v>773</v>
      </c>
      <c r="B1515" s="440"/>
      <c r="C1515" s="440"/>
      <c r="D1515" s="440"/>
      <c r="E1515" s="540"/>
      <c r="F1515" s="176">
        <v>345</v>
      </c>
      <c r="G1515" s="176"/>
      <c r="H1515" s="176"/>
      <c r="I1515" s="176"/>
      <c r="J1515" s="176"/>
      <c r="K1515" s="176"/>
      <c r="L1515" s="176"/>
      <c r="M1515" s="176"/>
      <c r="N1515" s="176">
        <f>SUM(B1515:M1515)</f>
        <v>345</v>
      </c>
    </row>
    <row r="1516" spans="1:14" ht="15" hidden="1" customHeight="1" outlineLevel="1">
      <c r="A1516" s="225" t="s">
        <v>296</v>
      </c>
      <c r="B1516" s="225"/>
      <c r="C1516" s="225"/>
      <c r="D1516" s="225"/>
      <c r="E1516" s="225"/>
      <c r="F1516" s="179">
        <v>46</v>
      </c>
      <c r="G1516" s="179"/>
      <c r="H1516" s="179"/>
      <c r="I1516" s="179"/>
      <c r="J1516" s="179"/>
      <c r="K1516" s="179"/>
      <c r="L1516" s="179"/>
      <c r="M1516" s="179"/>
      <c r="N1516" s="179">
        <f>SUM(B1516:M1516)</f>
        <v>46</v>
      </c>
    </row>
    <row r="1517" spans="1:14" ht="15" hidden="1" customHeight="1" outlineLevel="1">
      <c r="A1517" s="226" t="s">
        <v>292</v>
      </c>
      <c r="B1517" s="226"/>
      <c r="C1517" s="226"/>
      <c r="D1517" s="226"/>
      <c r="E1517" s="226"/>
      <c r="F1517" s="228">
        <v>0</v>
      </c>
      <c r="G1517" s="228"/>
      <c r="H1517" s="228"/>
      <c r="I1517" s="228"/>
      <c r="J1517" s="228"/>
      <c r="K1517" s="228"/>
      <c r="L1517" s="228"/>
      <c r="M1517" s="228"/>
      <c r="N1517" s="228"/>
    </row>
    <row r="1518" spans="1:14" ht="15" hidden="1" customHeight="1" outlineLevel="1">
      <c r="A1518" s="280" t="s">
        <v>306</v>
      </c>
      <c r="B1518" s="280"/>
      <c r="C1518" s="280"/>
      <c r="D1518" s="280"/>
      <c r="E1518" s="231"/>
      <c r="F1518" s="228"/>
      <c r="G1518" s="228"/>
      <c r="H1518" s="228"/>
      <c r="I1518" s="228"/>
      <c r="J1518" s="228"/>
      <c r="K1518" s="228"/>
      <c r="L1518" s="228"/>
      <c r="M1518" s="228"/>
      <c r="N1518" s="228"/>
    </row>
    <row r="1519" spans="1:14" ht="15" hidden="1" customHeight="1" outlineLevel="1">
      <c r="A1519" s="436" t="s">
        <v>772</v>
      </c>
      <c r="B1519" s="436"/>
      <c r="C1519" s="436"/>
      <c r="D1519" s="436"/>
      <c r="E1519" s="230"/>
      <c r="F1519" s="185">
        <v>343.27499999999998</v>
      </c>
      <c r="G1519" s="185"/>
      <c r="H1519" s="185"/>
      <c r="I1519" s="185"/>
      <c r="J1519" s="185"/>
      <c r="K1519" s="185"/>
      <c r="L1519" s="185"/>
      <c r="M1519" s="185"/>
      <c r="N1519" s="185">
        <f>SUM(B1519:M1519)</f>
        <v>343.27499999999998</v>
      </c>
    </row>
    <row r="1520" spans="1:14" ht="15" hidden="1" customHeight="1" outlineLevel="1">
      <c r="A1520" s="208" t="s">
        <v>308</v>
      </c>
      <c r="B1520" s="208"/>
      <c r="C1520" s="208"/>
      <c r="D1520" s="208"/>
      <c r="E1520" s="208"/>
      <c r="F1520" s="179">
        <v>475</v>
      </c>
      <c r="G1520" s="179"/>
      <c r="H1520" s="179"/>
      <c r="I1520" s="179"/>
      <c r="J1520" s="179"/>
      <c r="K1520" s="179"/>
      <c r="L1520" s="179"/>
      <c r="M1520" s="179"/>
      <c r="N1520" s="179">
        <f>SUM(B1520:M1520)</f>
        <v>475</v>
      </c>
    </row>
    <row r="1521" spans="1:28" ht="15" hidden="1" customHeight="1" outlineLevel="1">
      <c r="A1521" s="231" t="s">
        <v>304</v>
      </c>
      <c r="B1521" s="231"/>
      <c r="C1521" s="231"/>
      <c r="D1521" s="231"/>
      <c r="E1521" s="231"/>
      <c r="F1521" s="179">
        <v>6151.6</v>
      </c>
      <c r="G1521" s="179"/>
      <c r="H1521" s="179"/>
      <c r="I1521" s="179"/>
      <c r="J1521" s="179"/>
      <c r="K1521" s="179"/>
      <c r="L1521" s="179"/>
      <c r="M1521" s="179"/>
      <c r="N1521" s="179">
        <f>SUM(B1521:M1521)</f>
        <v>6151.6</v>
      </c>
    </row>
    <row r="1522" spans="1:28" ht="15" customHeight="1" collapsed="1">
      <c r="A1522" s="166" t="s">
        <v>329</v>
      </c>
      <c r="B1522" s="196"/>
      <c r="C1522" s="196"/>
      <c r="D1522" s="196"/>
      <c r="E1522" s="196"/>
      <c r="F1522" s="196"/>
      <c r="G1522" s="196"/>
      <c r="H1522" s="196"/>
      <c r="I1522" s="196"/>
      <c r="J1522" s="196"/>
      <c r="K1522" s="196"/>
      <c r="L1522" s="196"/>
      <c r="M1522" s="196"/>
      <c r="N1522" s="196"/>
    </row>
    <row r="1523" spans="1:28" ht="15" customHeight="1">
      <c r="A1523" s="197" t="s">
        <v>71</v>
      </c>
      <c r="B1523" s="196"/>
      <c r="C1523" s="196"/>
      <c r="D1523" s="196"/>
      <c r="E1523" s="196"/>
      <c r="F1523" s="196"/>
      <c r="G1523" s="196"/>
      <c r="H1523" s="196"/>
      <c r="I1523" s="196"/>
      <c r="J1523" s="196"/>
      <c r="K1523" s="196"/>
      <c r="L1523" s="196"/>
      <c r="M1523" s="196"/>
      <c r="N1523" s="196"/>
    </row>
    <row r="1524" spans="1:28" ht="15" customHeight="1">
      <c r="A1524" s="47" t="s">
        <v>330</v>
      </c>
      <c r="B1524" s="81">
        <v>3338.7030000000004</v>
      </c>
      <c r="C1524" s="81">
        <v>1304.5349999999999</v>
      </c>
      <c r="D1524" s="81">
        <v>1112.3439999999998</v>
      </c>
      <c r="E1524" s="81">
        <v>2028.3079999999998</v>
      </c>
      <c r="F1524" s="81"/>
      <c r="G1524" s="81"/>
      <c r="H1524" s="81"/>
      <c r="I1524" s="81"/>
      <c r="J1524" s="81"/>
      <c r="K1524" s="81"/>
      <c r="L1524" s="81"/>
      <c r="M1524" s="81"/>
      <c r="N1524" s="81">
        <f>SUM(B1524:M1524)</f>
        <v>7783.89</v>
      </c>
    </row>
    <row r="1525" spans="1:28" ht="15" customHeight="1">
      <c r="A1525" s="64" t="s">
        <v>7</v>
      </c>
      <c r="B1525" s="206"/>
      <c r="C1525" s="206"/>
      <c r="D1525" s="206"/>
      <c r="E1525" s="206"/>
      <c r="F1525" s="206"/>
      <c r="G1525" s="206"/>
      <c r="H1525" s="206"/>
      <c r="I1525" s="206"/>
      <c r="J1525" s="206"/>
      <c r="K1525" s="206"/>
      <c r="L1525" s="206"/>
      <c r="M1525" s="206"/>
      <c r="N1525" s="206"/>
    </row>
    <row r="1526" spans="1:28" ht="15" customHeight="1">
      <c r="A1526" s="55" t="s">
        <v>331</v>
      </c>
      <c r="B1526" s="85">
        <v>3087.4850000000001</v>
      </c>
      <c r="C1526" s="85">
        <v>1269.8760000000002</v>
      </c>
      <c r="D1526" s="85">
        <v>1052.2557999999999</v>
      </c>
      <c r="E1526" s="85">
        <v>1845.1369999999999</v>
      </c>
      <c r="F1526" s="85"/>
      <c r="G1526" s="85"/>
      <c r="H1526" s="85"/>
      <c r="I1526" s="85"/>
      <c r="J1526" s="85"/>
      <c r="K1526" s="85"/>
      <c r="L1526" s="85"/>
      <c r="M1526" s="85"/>
      <c r="N1526" s="85">
        <f>SUM(B1526:M1526)</f>
        <v>7254.7538000000004</v>
      </c>
      <c r="P1526" s="640">
        <f>B1526/B$1524</f>
        <v>0.9247558108642786</v>
      </c>
      <c r="Q1526" s="640">
        <f t="shared" ref="Q1526:AB1527" si="241">C1526/C$1524</f>
        <v>0.97343191252055361</v>
      </c>
      <c r="R1526" s="640">
        <f t="shared" si="241"/>
        <v>0.94598055997065666</v>
      </c>
      <c r="S1526" s="640">
        <f t="shared" si="241"/>
        <v>0.909692709391276</v>
      </c>
      <c r="T1526" s="640" t="e">
        <f t="shared" si="241"/>
        <v>#DIV/0!</v>
      </c>
      <c r="U1526" s="640" t="e">
        <f t="shared" si="241"/>
        <v>#DIV/0!</v>
      </c>
      <c r="V1526" s="640" t="e">
        <f t="shared" si="241"/>
        <v>#DIV/0!</v>
      </c>
      <c r="W1526" s="640" t="e">
        <f t="shared" si="241"/>
        <v>#DIV/0!</v>
      </c>
      <c r="X1526" s="640" t="e">
        <f t="shared" si="241"/>
        <v>#DIV/0!</v>
      </c>
      <c r="Y1526" s="640" t="e">
        <f t="shared" si="241"/>
        <v>#DIV/0!</v>
      </c>
      <c r="Z1526" s="640" t="e">
        <f t="shared" si="241"/>
        <v>#DIV/0!</v>
      </c>
      <c r="AA1526" s="640" t="e">
        <f t="shared" si="241"/>
        <v>#DIV/0!</v>
      </c>
      <c r="AB1526" s="640">
        <f t="shared" si="241"/>
        <v>0.93202162414936496</v>
      </c>
    </row>
    <row r="1527" spans="1:28" ht="15" customHeight="1">
      <c r="A1527" s="55" t="s">
        <v>332</v>
      </c>
      <c r="B1527" s="241">
        <v>293.08677999999998</v>
      </c>
      <c r="C1527" s="241">
        <v>117.40814999999999</v>
      </c>
      <c r="D1527" s="241">
        <v>106.21778499999998</v>
      </c>
      <c r="E1527" s="241">
        <v>182.54771999999997</v>
      </c>
      <c r="F1527" s="241"/>
      <c r="G1527" s="241"/>
      <c r="H1527" s="241"/>
      <c r="I1527" s="241"/>
      <c r="J1527" s="241"/>
      <c r="K1527" s="241"/>
      <c r="L1527" s="241"/>
      <c r="M1527" s="241"/>
      <c r="N1527" s="241">
        <f>SUM(B1527:M1527)</f>
        <v>699.26043499999992</v>
      </c>
      <c r="P1527" s="640">
        <f>B1527/B$1524</f>
        <v>8.778462175281837E-2</v>
      </c>
      <c r="Q1527" s="640">
        <f t="shared" si="241"/>
        <v>9.0000000000000011E-2</v>
      </c>
      <c r="R1527" s="640">
        <f t="shared" si="241"/>
        <v>9.5490050739699225E-2</v>
      </c>
      <c r="S1527" s="640">
        <f t="shared" si="241"/>
        <v>0.09</v>
      </c>
      <c r="T1527" s="640" t="e">
        <f t="shared" si="241"/>
        <v>#DIV/0!</v>
      </c>
      <c r="U1527" s="640" t="e">
        <f t="shared" si="241"/>
        <v>#DIV/0!</v>
      </c>
      <c r="V1527" s="640" t="e">
        <f t="shared" si="241"/>
        <v>#DIV/0!</v>
      </c>
      <c r="W1527" s="640" t="e">
        <f t="shared" si="241"/>
        <v>#DIV/0!</v>
      </c>
      <c r="X1527" s="640" t="e">
        <f t="shared" si="241"/>
        <v>#DIV/0!</v>
      </c>
      <c r="Y1527" s="640" t="e">
        <f t="shared" si="241"/>
        <v>#DIV/0!</v>
      </c>
      <c r="Z1527" s="640" t="e">
        <f t="shared" si="241"/>
        <v>#DIV/0!</v>
      </c>
      <c r="AA1527" s="640" t="e">
        <f t="shared" si="241"/>
        <v>#DIV/0!</v>
      </c>
      <c r="AB1527" s="640">
        <f t="shared" si="241"/>
        <v>8.9834316132422209E-2</v>
      </c>
    </row>
    <row r="1528" spans="1:28" ht="15" customHeight="1">
      <c r="A1528" s="58" t="s">
        <v>69</v>
      </c>
      <c r="B1528" s="88">
        <v>3380.5717800000002</v>
      </c>
      <c r="C1528" s="88">
        <v>1387.28415</v>
      </c>
      <c r="D1528" s="88">
        <v>1158.4735849999997</v>
      </c>
      <c r="E1528" s="88">
        <v>2027.6761799999999</v>
      </c>
      <c r="F1528" s="88"/>
      <c r="G1528" s="88"/>
      <c r="H1528" s="88"/>
      <c r="I1528" s="88"/>
      <c r="J1528" s="88"/>
      <c r="K1528" s="88"/>
      <c r="L1528" s="88"/>
      <c r="M1528" s="88"/>
      <c r="N1528" s="88">
        <f>SUM(B1528:M1528)</f>
        <v>7954.0056949999998</v>
      </c>
    </row>
    <row r="1529" spans="1:28" ht="15" customHeight="1">
      <c r="A1529" s="197" t="s">
        <v>71</v>
      </c>
      <c r="B1529" s="243"/>
      <c r="C1529" s="243"/>
      <c r="D1529" s="243"/>
      <c r="E1529" s="243"/>
      <c r="F1529" s="243"/>
      <c r="G1529" s="243"/>
      <c r="H1529" s="243"/>
      <c r="I1529" s="243"/>
      <c r="J1529" s="243"/>
      <c r="K1529" s="243"/>
      <c r="L1529" s="243"/>
      <c r="M1529" s="243"/>
      <c r="N1529" s="243">
        <f>SUM(B1529:M1529)</f>
        <v>0</v>
      </c>
    </row>
    <row r="1530" spans="1:28" ht="15" customHeight="1">
      <c r="A1530" s="47" t="s">
        <v>333</v>
      </c>
      <c r="B1530" s="67"/>
      <c r="C1530" s="67"/>
      <c r="D1530" s="67"/>
      <c r="E1530" s="67"/>
      <c r="F1530" s="67"/>
      <c r="G1530" s="67"/>
      <c r="H1530" s="67"/>
      <c r="I1530" s="494">
        <v>295.73900000000003</v>
      </c>
      <c r="J1530" s="494">
        <v>402.15499999999997</v>
      </c>
      <c r="K1530" s="494"/>
      <c r="L1530" s="494"/>
      <c r="M1530" s="621">
        <v>239.8511</v>
      </c>
      <c r="N1530" s="621">
        <f>SUM(B1530:M1530)</f>
        <v>937.74509999999998</v>
      </c>
    </row>
    <row r="1531" spans="1:28" ht="15" customHeight="1">
      <c r="A1531" s="64" t="s">
        <v>7</v>
      </c>
      <c r="B1531" s="244"/>
      <c r="C1531" s="244"/>
      <c r="D1531" s="244"/>
      <c r="E1531" s="244"/>
      <c r="F1531" s="244"/>
      <c r="G1531" s="244"/>
      <c r="H1531" s="244"/>
      <c r="I1531" s="484"/>
      <c r="J1531" s="484"/>
      <c r="K1531" s="484"/>
      <c r="L1531" s="484"/>
      <c r="M1531" s="613"/>
      <c r="N1531" s="613"/>
    </row>
    <row r="1532" spans="1:28" ht="15" customHeight="1">
      <c r="A1532" s="55" t="s">
        <v>334</v>
      </c>
      <c r="B1532" s="73"/>
      <c r="C1532" s="73"/>
      <c r="D1532" s="73"/>
      <c r="E1532" s="73"/>
      <c r="F1532" s="73"/>
      <c r="G1532" s="73"/>
      <c r="H1532" s="73"/>
      <c r="I1532" s="495">
        <v>275.209</v>
      </c>
      <c r="J1532" s="495">
        <v>356.01</v>
      </c>
      <c r="K1532" s="495"/>
      <c r="L1532" s="495"/>
      <c r="M1532" s="622">
        <v>220.12400000000002</v>
      </c>
      <c r="N1532" s="622">
        <f>SUM(B1532:M1532)</f>
        <v>851.34300000000007</v>
      </c>
      <c r="P1532" s="640" t="e">
        <f>B1532/B$1530</f>
        <v>#DIV/0!</v>
      </c>
      <c r="Q1532" s="640" t="e">
        <f t="shared" ref="Q1532:AB1533" si="242">C1532/C$1530</f>
        <v>#DIV/0!</v>
      </c>
      <c r="R1532" s="640" t="e">
        <f t="shared" si="242"/>
        <v>#DIV/0!</v>
      </c>
      <c r="S1532" s="640" t="e">
        <f t="shared" si="242"/>
        <v>#DIV/0!</v>
      </c>
      <c r="T1532" s="640" t="e">
        <f t="shared" si="242"/>
        <v>#DIV/0!</v>
      </c>
      <c r="U1532" s="640" t="e">
        <f t="shared" si="242"/>
        <v>#DIV/0!</v>
      </c>
      <c r="V1532" s="640" t="e">
        <f t="shared" si="242"/>
        <v>#DIV/0!</v>
      </c>
      <c r="W1532" s="640">
        <f t="shared" si="242"/>
        <v>0.93058068093825963</v>
      </c>
      <c r="X1532" s="640">
        <f t="shared" si="242"/>
        <v>0.8852556849970783</v>
      </c>
      <c r="Y1532" s="640" t="e">
        <f t="shared" si="242"/>
        <v>#DIV/0!</v>
      </c>
      <c r="Z1532" s="640" t="e">
        <f t="shared" si="242"/>
        <v>#DIV/0!</v>
      </c>
      <c r="AA1532" s="640">
        <f t="shared" si="242"/>
        <v>0.91775272241820038</v>
      </c>
      <c r="AB1532" s="640">
        <f t="shared" si="242"/>
        <v>0.90786184859830255</v>
      </c>
    </row>
    <row r="1533" spans="1:28" ht="15" customHeight="1">
      <c r="A1533" s="55" t="s">
        <v>332</v>
      </c>
      <c r="B1533" s="73"/>
      <c r="C1533" s="73"/>
      <c r="D1533" s="73"/>
      <c r="E1533" s="73"/>
      <c r="F1533" s="73"/>
      <c r="G1533" s="73"/>
      <c r="H1533" s="73"/>
      <c r="I1533" s="495">
        <v>22.55348</v>
      </c>
      <c r="J1533" s="495">
        <v>40.215500000000006</v>
      </c>
      <c r="K1533" s="495"/>
      <c r="L1533" s="495"/>
      <c r="M1533" s="622">
        <v>35.977665000000002</v>
      </c>
      <c r="N1533" s="622">
        <f>SUM(B1533:M1533)</f>
        <v>98.746645000000001</v>
      </c>
      <c r="P1533" s="640" t="e">
        <f>B1533/B$1530</f>
        <v>#DIV/0!</v>
      </c>
      <c r="Q1533" s="640" t="e">
        <f t="shared" si="242"/>
        <v>#DIV/0!</v>
      </c>
      <c r="R1533" s="640" t="e">
        <f t="shared" si="242"/>
        <v>#DIV/0!</v>
      </c>
      <c r="S1533" s="640" t="e">
        <f t="shared" si="242"/>
        <v>#DIV/0!</v>
      </c>
      <c r="T1533" s="640" t="e">
        <f t="shared" si="242"/>
        <v>#DIV/0!</v>
      </c>
      <c r="U1533" s="640" t="e">
        <f t="shared" si="242"/>
        <v>#DIV/0!</v>
      </c>
      <c r="V1533" s="640" t="e">
        <f t="shared" si="242"/>
        <v>#DIV/0!</v>
      </c>
      <c r="W1533" s="640">
        <f t="shared" si="242"/>
        <v>7.6261433223213701E-2</v>
      </c>
      <c r="X1533" s="640">
        <f t="shared" si="242"/>
        <v>0.10000000000000002</v>
      </c>
      <c r="Y1533" s="640" t="e">
        <f t="shared" si="242"/>
        <v>#DIV/0!</v>
      </c>
      <c r="Z1533" s="640" t="e">
        <f t="shared" si="242"/>
        <v>#DIV/0!</v>
      </c>
      <c r="AA1533" s="640">
        <f t="shared" si="242"/>
        <v>0.15</v>
      </c>
      <c r="AB1533" s="640">
        <f t="shared" si="242"/>
        <v>0.10530222445310565</v>
      </c>
    </row>
    <row r="1534" spans="1:28" ht="15" customHeight="1">
      <c r="A1534" s="58" t="s">
        <v>69</v>
      </c>
      <c r="B1534" s="75"/>
      <c r="C1534" s="75"/>
      <c r="D1534" s="75"/>
      <c r="E1534" s="75"/>
      <c r="F1534" s="75"/>
      <c r="G1534" s="75"/>
      <c r="H1534" s="75"/>
      <c r="I1534" s="496">
        <v>297.76247999999998</v>
      </c>
      <c r="J1534" s="496">
        <v>396.22550000000001</v>
      </c>
      <c r="K1534" s="496"/>
      <c r="L1534" s="496"/>
      <c r="M1534" s="623">
        <v>256.10166499999997</v>
      </c>
      <c r="N1534" s="623">
        <f>SUM(B1534:M1534)</f>
        <v>950.08964500000002</v>
      </c>
    </row>
    <row r="1535" spans="1:28" ht="15" customHeight="1">
      <c r="A1535" s="197" t="s">
        <v>71</v>
      </c>
      <c r="B1535" s="243"/>
      <c r="C1535" s="243"/>
      <c r="D1535" s="243"/>
      <c r="E1535" s="243"/>
      <c r="F1535" s="243"/>
      <c r="G1535" s="243"/>
      <c r="H1535" s="243"/>
      <c r="I1535" s="243"/>
      <c r="J1535" s="243"/>
      <c r="K1535" s="243"/>
      <c r="L1535" s="243"/>
      <c r="M1535" s="243"/>
      <c r="N1535" s="243">
        <f>SUM(B1535:M1535)</f>
        <v>0</v>
      </c>
    </row>
    <row r="1536" spans="1:28" ht="15" customHeight="1">
      <c r="A1536" s="47" t="s">
        <v>335</v>
      </c>
      <c r="B1536" s="67"/>
      <c r="C1536" s="67"/>
      <c r="D1536" s="81">
        <v>429.50900000000001</v>
      </c>
      <c r="E1536" s="81"/>
      <c r="F1536" s="176">
        <v>922.84900000000005</v>
      </c>
      <c r="G1536" s="176"/>
      <c r="H1536" s="494">
        <v>1049.7885999999999</v>
      </c>
      <c r="I1536" s="494">
        <v>698.68399999999997</v>
      </c>
      <c r="J1536" s="494">
        <v>501.529</v>
      </c>
      <c r="K1536" s="176">
        <v>352.89699999999999</v>
      </c>
      <c r="L1536" s="621">
        <v>1200.7966000000001</v>
      </c>
      <c r="M1536" s="621"/>
      <c r="N1536" s="621">
        <f>SUM(B1536:M1536)</f>
        <v>5156.0532000000003</v>
      </c>
    </row>
    <row r="1537" spans="1:28" ht="15" customHeight="1">
      <c r="A1537" s="64" t="s">
        <v>7</v>
      </c>
      <c r="B1537" s="244"/>
      <c r="C1537" s="244"/>
      <c r="D1537" s="206"/>
      <c r="E1537" s="206"/>
      <c r="F1537" s="278"/>
      <c r="G1537" s="278"/>
      <c r="H1537" s="484"/>
      <c r="I1537" s="484"/>
      <c r="J1537" s="484"/>
      <c r="K1537" s="278"/>
      <c r="L1537" s="613"/>
      <c r="M1537" s="613"/>
      <c r="N1537" s="613"/>
    </row>
    <row r="1538" spans="1:28" ht="15" customHeight="1">
      <c r="A1538" s="55" t="s">
        <v>142</v>
      </c>
      <c r="B1538" s="73"/>
      <c r="C1538" s="73"/>
      <c r="D1538" s="85">
        <v>423.89300000000003</v>
      </c>
      <c r="E1538" s="85"/>
      <c r="F1538" s="181">
        <v>877.24961999999994</v>
      </c>
      <c r="G1538" s="181"/>
      <c r="H1538" s="495">
        <v>994.48005000000001</v>
      </c>
      <c r="I1538" s="495">
        <v>642.09694999999988</v>
      </c>
      <c r="J1538" s="495">
        <v>477.01599999999996</v>
      </c>
      <c r="K1538" s="181">
        <v>346.30399999999997</v>
      </c>
      <c r="L1538" s="622">
        <v>1176.40274</v>
      </c>
      <c r="M1538" s="622"/>
      <c r="N1538" s="622">
        <f>SUM(B1538:M1538)</f>
        <v>4937.44236</v>
      </c>
      <c r="P1538" s="640" t="e">
        <f>B1538/B$1536</f>
        <v>#DIV/0!</v>
      </c>
      <c r="Q1538" s="640" t="e">
        <f t="shared" ref="Q1538:AB1539" si="243">C1538/C$1536</f>
        <v>#DIV/0!</v>
      </c>
      <c r="R1538" s="640">
        <f t="shared" si="243"/>
        <v>0.98692460460665554</v>
      </c>
      <c r="S1538" s="640" t="e">
        <f t="shared" si="243"/>
        <v>#DIV/0!</v>
      </c>
      <c r="T1538" s="640">
        <f t="shared" si="243"/>
        <v>0.95058847113666467</v>
      </c>
      <c r="U1538" s="640" t="e">
        <f t="shared" si="243"/>
        <v>#DIV/0!</v>
      </c>
      <c r="V1538" s="640">
        <f t="shared" si="243"/>
        <v>0.94731458314559724</v>
      </c>
      <c r="W1538" s="640">
        <f t="shared" si="243"/>
        <v>0.9190090942400283</v>
      </c>
      <c r="X1538" s="640">
        <f t="shared" si="243"/>
        <v>0.95112346444572493</v>
      </c>
      <c r="Y1538" s="640">
        <f t="shared" si="243"/>
        <v>0.98131749490644571</v>
      </c>
      <c r="Z1538" s="640">
        <f t="shared" si="243"/>
        <v>0.97968526892897589</v>
      </c>
      <c r="AA1538" s="640" t="e">
        <f t="shared" si="243"/>
        <v>#DIV/0!</v>
      </c>
      <c r="AB1538" s="640">
        <f t="shared" si="243"/>
        <v>0.95760112793250463</v>
      </c>
    </row>
    <row r="1539" spans="1:28" ht="15" customHeight="1">
      <c r="A1539" s="55" t="s">
        <v>332</v>
      </c>
      <c r="B1539" s="73"/>
      <c r="C1539" s="73"/>
      <c r="D1539" s="241">
        <v>4.9948680000000003</v>
      </c>
      <c r="E1539" s="241"/>
      <c r="F1539" s="181">
        <v>20.302678</v>
      </c>
      <c r="G1539" s="181"/>
      <c r="H1539" s="495">
        <v>23.095349199999998</v>
      </c>
      <c r="I1539" s="495">
        <v>16.2913</v>
      </c>
      <c r="J1539" s="495">
        <v>11.603615</v>
      </c>
      <c r="K1539" s="181">
        <v>7.0579400000000003</v>
      </c>
      <c r="L1539" s="622">
        <v>24.015931999999999</v>
      </c>
      <c r="M1539" s="622"/>
      <c r="N1539" s="622">
        <f>SUM(B1539:M1539)</f>
        <v>107.36168220000002</v>
      </c>
      <c r="P1539" s="640" t="e">
        <f>B1539/B$1536</f>
        <v>#DIV/0!</v>
      </c>
      <c r="Q1539" s="640" t="e">
        <f t="shared" si="243"/>
        <v>#DIV/0!</v>
      </c>
      <c r="R1539" s="640">
        <f t="shared" si="243"/>
        <v>1.1629251075064784E-2</v>
      </c>
      <c r="S1539" s="640" t="e">
        <f t="shared" si="243"/>
        <v>#DIV/0!</v>
      </c>
      <c r="T1539" s="640">
        <f t="shared" si="243"/>
        <v>2.1999999999999999E-2</v>
      </c>
      <c r="U1539" s="640" t="e">
        <f t="shared" si="243"/>
        <v>#DIV/0!</v>
      </c>
      <c r="V1539" s="640">
        <f t="shared" si="243"/>
        <v>2.2000000000000002E-2</v>
      </c>
      <c r="W1539" s="640">
        <f t="shared" si="243"/>
        <v>2.3317121903464227E-2</v>
      </c>
      <c r="X1539" s="640">
        <f t="shared" si="243"/>
        <v>2.3136478648293518E-2</v>
      </c>
      <c r="Y1539" s="640">
        <f t="shared" si="243"/>
        <v>0.02</v>
      </c>
      <c r="Z1539" s="640">
        <f t="shared" si="243"/>
        <v>1.9999999999999997E-2</v>
      </c>
      <c r="AA1539" s="640" t="e">
        <f t="shared" si="243"/>
        <v>#DIV/0!</v>
      </c>
      <c r="AB1539" s="640">
        <f t="shared" si="243"/>
        <v>2.0822454314474492E-2</v>
      </c>
    </row>
    <row r="1540" spans="1:28" ht="15" customHeight="1">
      <c r="A1540" s="58" t="s">
        <v>69</v>
      </c>
      <c r="B1540" s="75"/>
      <c r="C1540" s="75"/>
      <c r="D1540" s="88">
        <v>428.88786799999997</v>
      </c>
      <c r="E1540" s="88"/>
      <c r="F1540" s="185">
        <v>897.55229800000006</v>
      </c>
      <c r="G1540" s="185"/>
      <c r="H1540" s="496">
        <v>1017.5753991999999</v>
      </c>
      <c r="I1540" s="496">
        <v>658.38824999999997</v>
      </c>
      <c r="J1540" s="496">
        <v>488.61961499999995</v>
      </c>
      <c r="K1540" s="185">
        <v>353.36194</v>
      </c>
      <c r="L1540" s="623">
        <v>1200.4186720000002</v>
      </c>
      <c r="M1540" s="623"/>
      <c r="N1540" s="623">
        <f>SUM(B1540:M1540)</f>
        <v>5044.8040421999995</v>
      </c>
    </row>
    <row r="1541" spans="1:28" ht="15" customHeight="1">
      <c r="A1541" s="197" t="s">
        <v>71</v>
      </c>
      <c r="B1541" s="243"/>
      <c r="C1541" s="243"/>
      <c r="D1541" s="243"/>
      <c r="E1541" s="243"/>
      <c r="F1541" s="243"/>
      <c r="G1541" s="243"/>
      <c r="H1541" s="243"/>
      <c r="I1541" s="243"/>
      <c r="J1541" s="243"/>
      <c r="K1541" s="243"/>
      <c r="L1541" s="243"/>
      <c r="M1541" s="243"/>
      <c r="N1541" s="243">
        <f>SUM(B1541:M1541)</f>
        <v>0</v>
      </c>
    </row>
    <row r="1542" spans="1:28" ht="15" customHeight="1">
      <c r="A1542" s="47" t="s">
        <v>89</v>
      </c>
      <c r="B1542" s="81">
        <v>501.98200000000003</v>
      </c>
      <c r="C1542" s="81">
        <v>475.91300000000001</v>
      </c>
      <c r="D1542" s="176">
        <v>445.70800000000003</v>
      </c>
      <c r="E1542" s="50">
        <v>261.74300000000005</v>
      </c>
      <c r="F1542" s="176">
        <v>371.99200000000002</v>
      </c>
      <c r="G1542" s="176">
        <v>362.11999999999995</v>
      </c>
      <c r="H1542" s="494">
        <v>537.22900000000004</v>
      </c>
      <c r="I1542" s="494"/>
      <c r="J1542" s="494">
        <v>203.95000000000002</v>
      </c>
      <c r="K1542" s="176">
        <v>939.28700000000003</v>
      </c>
      <c r="L1542" s="176"/>
      <c r="M1542" s="621">
        <v>995.16889999999989</v>
      </c>
      <c r="N1542" s="621">
        <f>SUM(B1542:M1542)</f>
        <v>5095.0928999999996</v>
      </c>
    </row>
    <row r="1543" spans="1:28" ht="15" customHeight="1">
      <c r="A1543" s="64" t="s">
        <v>7</v>
      </c>
      <c r="B1543" s="206"/>
      <c r="C1543" s="206"/>
      <c r="D1543" s="278"/>
      <c r="E1543" s="205"/>
      <c r="F1543" s="278"/>
      <c r="G1543" s="278"/>
      <c r="H1543" s="484"/>
      <c r="I1543" s="484"/>
      <c r="J1543" s="484"/>
      <c r="K1543" s="278"/>
      <c r="L1543" s="278"/>
      <c r="M1543" s="613"/>
      <c r="N1543" s="613"/>
    </row>
    <row r="1544" spans="1:28" ht="15" customHeight="1">
      <c r="A1544" s="55" t="s">
        <v>336</v>
      </c>
      <c r="B1544" s="85">
        <v>489.84199999999998</v>
      </c>
      <c r="C1544" s="85">
        <v>455.28599999999994</v>
      </c>
      <c r="D1544" s="181">
        <v>416.52200000000005</v>
      </c>
      <c r="E1544" s="57">
        <v>253.863</v>
      </c>
      <c r="F1544" s="181">
        <v>359.79700000000003</v>
      </c>
      <c r="G1544" s="181">
        <v>342.29399999999998</v>
      </c>
      <c r="H1544" s="495">
        <v>476.60800000000006</v>
      </c>
      <c r="I1544" s="495"/>
      <c r="J1544" s="495">
        <v>199.87900000000002</v>
      </c>
      <c r="K1544" s="181">
        <v>896.32600000000002</v>
      </c>
      <c r="L1544" s="181"/>
      <c r="M1544" s="622">
        <v>899.57729999999992</v>
      </c>
      <c r="N1544" s="622">
        <f>SUM(B1544:M1544)</f>
        <v>4789.9943000000003</v>
      </c>
      <c r="P1544" s="640">
        <f>B1544/B$1542</f>
        <v>0.97581586590754243</v>
      </c>
      <c r="Q1544" s="640">
        <f t="shared" ref="Q1544:AB1545" si="244">C1544/C$1542</f>
        <v>0.95665804464261306</v>
      </c>
      <c r="R1544" s="640">
        <f t="shared" si="244"/>
        <v>0.93451766627478083</v>
      </c>
      <c r="S1544" s="640">
        <f t="shared" si="244"/>
        <v>0.96989413279438208</v>
      </c>
      <c r="T1544" s="640">
        <f t="shared" si="244"/>
        <v>0.9672170369255253</v>
      </c>
      <c r="U1544" s="640">
        <f t="shared" si="244"/>
        <v>0.94525019330608651</v>
      </c>
      <c r="V1544" s="640">
        <f t="shared" si="244"/>
        <v>0.88715985175781653</v>
      </c>
      <c r="W1544" s="640" t="e">
        <f t="shared" si="244"/>
        <v>#DIV/0!</v>
      </c>
      <c r="X1544" s="640">
        <f t="shared" si="244"/>
        <v>0.98003922530031873</v>
      </c>
      <c r="Y1544" s="640">
        <f t="shared" si="244"/>
        <v>0.95426211583892884</v>
      </c>
      <c r="Z1544" s="640" t="e">
        <f t="shared" si="244"/>
        <v>#DIV/0!</v>
      </c>
      <c r="AA1544" s="640">
        <f t="shared" si="244"/>
        <v>0.90394434552767877</v>
      </c>
      <c r="AB1544" s="640">
        <f t="shared" si="244"/>
        <v>0.94011912913305284</v>
      </c>
    </row>
    <row r="1545" spans="1:28" ht="15" customHeight="1">
      <c r="A1545" s="55" t="s">
        <v>332</v>
      </c>
      <c r="B1545" s="85">
        <v>6.0237840000000009</v>
      </c>
      <c r="C1545" s="85">
        <v>5.7109559999999995</v>
      </c>
      <c r="D1545" s="181">
        <v>9.8055759999999985</v>
      </c>
      <c r="E1545" s="57">
        <v>3.926145</v>
      </c>
      <c r="F1545" s="181">
        <v>8.1838239999999995</v>
      </c>
      <c r="G1545" s="181">
        <v>7.2423999999999999</v>
      </c>
      <c r="H1545" s="495">
        <v>11.152197999999999</v>
      </c>
      <c r="I1545" s="495"/>
      <c r="J1545" s="495">
        <v>4.0790000000000006</v>
      </c>
      <c r="K1545" s="181">
        <v>28.178609999999999</v>
      </c>
      <c r="L1545" s="181"/>
      <c r="M1545" s="622">
        <v>29.855066999999998</v>
      </c>
      <c r="N1545" s="622">
        <f>SUM(B1545:M1545)</f>
        <v>114.15755999999999</v>
      </c>
      <c r="P1545" s="640">
        <f>B1545/B$1542</f>
        <v>1.2000000000000002E-2</v>
      </c>
      <c r="Q1545" s="640">
        <f t="shared" si="244"/>
        <v>1.1999999999999999E-2</v>
      </c>
      <c r="R1545" s="640">
        <f t="shared" si="244"/>
        <v>2.1999999999999995E-2</v>
      </c>
      <c r="S1545" s="640">
        <f t="shared" si="244"/>
        <v>1.4999999999999998E-2</v>
      </c>
      <c r="T1545" s="640">
        <f t="shared" si="244"/>
        <v>2.1999999999999999E-2</v>
      </c>
      <c r="U1545" s="640">
        <f t="shared" si="244"/>
        <v>2.0000000000000004E-2</v>
      </c>
      <c r="V1545" s="640">
        <f t="shared" si="244"/>
        <v>2.0758741616703488E-2</v>
      </c>
      <c r="W1545" s="640" t="e">
        <f t="shared" si="244"/>
        <v>#DIV/0!</v>
      </c>
      <c r="X1545" s="640">
        <f t="shared" si="244"/>
        <v>0.02</v>
      </c>
      <c r="Y1545" s="640">
        <f t="shared" si="244"/>
        <v>0.03</v>
      </c>
      <c r="Z1545" s="640" t="e">
        <f t="shared" si="244"/>
        <v>#DIV/0!</v>
      </c>
      <c r="AA1545" s="640">
        <f t="shared" si="244"/>
        <v>3.0000000000000002E-2</v>
      </c>
      <c r="AB1545" s="640">
        <f t="shared" si="244"/>
        <v>2.2405393236303896E-2</v>
      </c>
    </row>
    <row r="1546" spans="1:28" ht="15" customHeight="1">
      <c r="A1546" s="58" t="s">
        <v>69</v>
      </c>
      <c r="B1546" s="245">
        <v>495.86578399999996</v>
      </c>
      <c r="C1546" s="245">
        <v>460.99695599999995</v>
      </c>
      <c r="D1546" s="246">
        <v>426.32757600000002</v>
      </c>
      <c r="E1546" s="61">
        <v>257.78914500000002</v>
      </c>
      <c r="F1546" s="246">
        <v>367.98082400000004</v>
      </c>
      <c r="G1546" s="246">
        <v>349.53639999999996</v>
      </c>
      <c r="H1546" s="246">
        <v>487.76019800000006</v>
      </c>
      <c r="I1546" s="246"/>
      <c r="J1546" s="246">
        <v>203.95800000000003</v>
      </c>
      <c r="K1546" s="185">
        <v>924.50460999999984</v>
      </c>
      <c r="L1546" s="185"/>
      <c r="M1546" s="623">
        <v>929.43236699999989</v>
      </c>
      <c r="N1546" s="623">
        <f>SUM(B1546:M1546)</f>
        <v>4904.1518599999999</v>
      </c>
    </row>
    <row r="1547" spans="1:28" ht="15" customHeight="1">
      <c r="A1547" s="197" t="s">
        <v>71</v>
      </c>
      <c r="B1547" s="243"/>
      <c r="C1547" s="243"/>
      <c r="D1547" s="243"/>
      <c r="E1547" s="243"/>
      <c r="F1547" s="243"/>
      <c r="G1547" s="243"/>
      <c r="H1547" s="243"/>
      <c r="I1547" s="243"/>
      <c r="J1547" s="243"/>
      <c r="K1547" s="243"/>
      <c r="L1547" s="243"/>
      <c r="M1547" s="243"/>
      <c r="N1547" s="243">
        <f>SUM(B1547:M1547)</f>
        <v>0</v>
      </c>
    </row>
    <row r="1548" spans="1:28" ht="15" customHeight="1">
      <c r="A1548" s="47" t="s">
        <v>337</v>
      </c>
      <c r="B1548" s="67"/>
      <c r="C1548" s="67"/>
      <c r="D1548" s="67"/>
      <c r="E1548" s="67"/>
      <c r="F1548" s="67"/>
      <c r="G1548" s="67"/>
      <c r="H1548" s="67"/>
      <c r="I1548" s="67"/>
      <c r="J1548" s="67">
        <v>994.93389999999988</v>
      </c>
      <c r="K1548" s="67"/>
      <c r="L1548" s="67"/>
      <c r="M1548" s="621">
        <v>488.70600000000002</v>
      </c>
      <c r="N1548" s="621">
        <f>SUM(B1548:M1548)</f>
        <v>1483.6398999999999</v>
      </c>
    </row>
    <row r="1549" spans="1:28" ht="15" customHeight="1">
      <c r="A1549" s="64" t="s">
        <v>7</v>
      </c>
      <c r="B1549" s="244"/>
      <c r="C1549" s="244"/>
      <c r="D1549" s="244"/>
      <c r="E1549" s="244"/>
      <c r="F1549" s="244"/>
      <c r="G1549" s="244"/>
      <c r="H1549" s="244"/>
      <c r="I1549" s="244"/>
      <c r="J1549" s="244"/>
      <c r="K1549" s="244"/>
      <c r="L1549" s="244"/>
      <c r="M1549" s="613"/>
      <c r="N1549" s="613"/>
    </row>
    <row r="1550" spans="1:28" ht="15" customHeight="1">
      <c r="A1550" s="55" t="s">
        <v>210</v>
      </c>
      <c r="B1550" s="73"/>
      <c r="C1550" s="73"/>
      <c r="D1550" s="73"/>
      <c r="E1550" s="73"/>
      <c r="F1550" s="73"/>
      <c r="G1550" s="73"/>
      <c r="H1550" s="73"/>
      <c r="I1550" s="73"/>
      <c r="J1550" s="73">
        <v>956.85995000000003</v>
      </c>
      <c r="K1550" s="73"/>
      <c r="L1550" s="73"/>
      <c r="M1550" s="622">
        <v>467.86580000000004</v>
      </c>
      <c r="N1550" s="622">
        <f>SUM(B1550:M1550)</f>
        <v>1424.7257500000001</v>
      </c>
      <c r="P1550" s="640" t="e">
        <f>B1550/B$1548</f>
        <v>#DIV/0!</v>
      </c>
      <c r="Q1550" s="640" t="e">
        <f t="shared" ref="Q1550:AB1551" si="245">C1550/C$1548</f>
        <v>#DIV/0!</v>
      </c>
      <c r="R1550" s="640" t="e">
        <f t="shared" si="245"/>
        <v>#DIV/0!</v>
      </c>
      <c r="S1550" s="640" t="e">
        <f t="shared" si="245"/>
        <v>#DIV/0!</v>
      </c>
      <c r="T1550" s="640" t="e">
        <f t="shared" si="245"/>
        <v>#DIV/0!</v>
      </c>
      <c r="U1550" s="640" t="e">
        <f t="shared" si="245"/>
        <v>#DIV/0!</v>
      </c>
      <c r="V1550" s="640" t="e">
        <f t="shared" si="245"/>
        <v>#DIV/0!</v>
      </c>
      <c r="W1550" s="640" t="e">
        <f t="shared" si="245"/>
        <v>#DIV/0!</v>
      </c>
      <c r="X1550" s="640">
        <f t="shared" si="245"/>
        <v>0.96173218140421202</v>
      </c>
      <c r="Y1550" s="640" t="e">
        <f t="shared" si="245"/>
        <v>#DIV/0!</v>
      </c>
      <c r="Z1550" s="640" t="e">
        <f t="shared" si="245"/>
        <v>#DIV/0!</v>
      </c>
      <c r="AA1550" s="640">
        <f t="shared" si="245"/>
        <v>0.95735636558585324</v>
      </c>
      <c r="AB1550" s="640">
        <f t="shared" si="245"/>
        <v>0.96029080237057529</v>
      </c>
    </row>
    <row r="1551" spans="1:28" ht="15" customHeight="1">
      <c r="A1551" s="55" t="s">
        <v>332</v>
      </c>
      <c r="B1551" s="73"/>
      <c r="C1551" s="73"/>
      <c r="D1551" s="73"/>
      <c r="E1551" s="73"/>
      <c r="F1551" s="73"/>
      <c r="G1551" s="73"/>
      <c r="H1551" s="73"/>
      <c r="I1551" s="73"/>
      <c r="J1551" s="73">
        <v>104.2659345</v>
      </c>
      <c r="K1551" s="73"/>
      <c r="L1551" s="73"/>
      <c r="M1551" s="622">
        <v>51.802835999999992</v>
      </c>
      <c r="N1551" s="622">
        <f>SUM(B1551:M1551)</f>
        <v>156.0687705</v>
      </c>
      <c r="P1551" s="640" t="e">
        <f>B1551/B$1548</f>
        <v>#DIV/0!</v>
      </c>
      <c r="Q1551" s="640" t="e">
        <f t="shared" si="245"/>
        <v>#DIV/0!</v>
      </c>
      <c r="R1551" s="640" t="e">
        <f t="shared" si="245"/>
        <v>#DIV/0!</v>
      </c>
      <c r="S1551" s="640" t="e">
        <f t="shared" si="245"/>
        <v>#DIV/0!</v>
      </c>
      <c r="T1551" s="640" t="e">
        <f t="shared" si="245"/>
        <v>#DIV/0!</v>
      </c>
      <c r="U1551" s="640" t="e">
        <f t="shared" si="245"/>
        <v>#DIV/0!</v>
      </c>
      <c r="V1551" s="640" t="e">
        <f t="shared" si="245"/>
        <v>#DIV/0!</v>
      </c>
      <c r="W1551" s="640" t="e">
        <f t="shared" si="245"/>
        <v>#DIV/0!</v>
      </c>
      <c r="X1551" s="640">
        <f t="shared" si="245"/>
        <v>0.10479684580050998</v>
      </c>
      <c r="Y1551" s="640" t="e">
        <f t="shared" si="245"/>
        <v>#DIV/0!</v>
      </c>
      <c r="Z1551" s="640" t="e">
        <f t="shared" si="245"/>
        <v>#DIV/0!</v>
      </c>
      <c r="AA1551" s="640">
        <f t="shared" si="245"/>
        <v>0.10599999999999998</v>
      </c>
      <c r="AB1551" s="640">
        <f t="shared" si="245"/>
        <v>0.10519316075282149</v>
      </c>
    </row>
    <row r="1552" spans="1:28" ht="15" customHeight="1">
      <c r="A1552" s="58" t="s">
        <v>69</v>
      </c>
      <c r="B1552" s="246"/>
      <c r="C1552" s="246"/>
      <c r="D1552" s="246"/>
      <c r="E1552" s="246"/>
      <c r="F1552" s="246"/>
      <c r="G1552" s="246"/>
      <c r="H1552" s="246"/>
      <c r="I1552" s="246"/>
      <c r="J1552" s="246">
        <v>1037.6308495000001</v>
      </c>
      <c r="K1552" s="246"/>
      <c r="L1552" s="246"/>
      <c r="M1552" s="623">
        <v>519.66863599999999</v>
      </c>
      <c r="N1552" s="623">
        <f>SUM(B1552:M1552)</f>
        <v>1557.2994855000002</v>
      </c>
    </row>
    <row r="1553" spans="1:28" ht="15" customHeight="1">
      <c r="A1553" s="197" t="s">
        <v>71</v>
      </c>
      <c r="B1553" s="243"/>
      <c r="C1553" s="243"/>
      <c r="D1553" s="243"/>
      <c r="E1553" s="243"/>
      <c r="F1553" s="243"/>
      <c r="G1553" s="243"/>
      <c r="H1553" s="243"/>
      <c r="I1553" s="243"/>
      <c r="J1553" s="243"/>
      <c r="K1553" s="243"/>
      <c r="L1553" s="243"/>
      <c r="M1553" s="243"/>
      <c r="N1553" s="243">
        <f>SUM(B1553:M1553)</f>
        <v>0</v>
      </c>
    </row>
    <row r="1554" spans="1:28" ht="15" customHeight="1">
      <c r="A1554" s="47" t="s">
        <v>260</v>
      </c>
      <c r="B1554" s="67"/>
      <c r="C1554" s="81">
        <v>1216.8390000000002</v>
      </c>
      <c r="D1554" s="81"/>
      <c r="E1554" s="81"/>
      <c r="F1554" s="176">
        <v>587.99399999999991</v>
      </c>
      <c r="G1554" s="176"/>
      <c r="H1554" s="176"/>
      <c r="I1554" s="176"/>
      <c r="J1554" s="176">
        <v>495.137</v>
      </c>
      <c r="K1554" s="176">
        <v>774.32400000000007</v>
      </c>
      <c r="L1554" s="176"/>
      <c r="M1554" s="176"/>
      <c r="N1554" s="176">
        <f>SUM(B1554:M1554)</f>
        <v>3074.2940000000003</v>
      </c>
    </row>
    <row r="1555" spans="1:28" ht="15" customHeight="1">
      <c r="A1555" s="64" t="s">
        <v>7</v>
      </c>
      <c r="B1555" s="244"/>
      <c r="C1555" s="206"/>
      <c r="D1555" s="206"/>
      <c r="E1555" s="206"/>
      <c r="F1555" s="278"/>
      <c r="G1555" s="278"/>
      <c r="H1555" s="278"/>
      <c r="I1555" s="278"/>
      <c r="J1555" s="278">
        <v>0</v>
      </c>
      <c r="K1555" s="278">
        <v>0</v>
      </c>
      <c r="L1555" s="278"/>
      <c r="M1555" s="278"/>
      <c r="N1555" s="278"/>
    </row>
    <row r="1556" spans="1:28" ht="15" customHeight="1">
      <c r="A1556" s="55" t="s">
        <v>338</v>
      </c>
      <c r="B1556" s="73"/>
      <c r="C1556" s="85">
        <v>1167.2630000000001</v>
      </c>
      <c r="D1556" s="85"/>
      <c r="E1556" s="85"/>
      <c r="F1556" s="181">
        <v>567.94200000000001</v>
      </c>
      <c r="G1556" s="181"/>
      <c r="H1556" s="181"/>
      <c r="I1556" s="181"/>
      <c r="J1556" s="181">
        <v>485.43599999999998</v>
      </c>
      <c r="K1556" s="181">
        <v>756.05989999999997</v>
      </c>
      <c r="L1556" s="181"/>
      <c r="M1556" s="181"/>
      <c r="N1556" s="181">
        <f t="shared" ref="N1556:N1561" si="246">SUM(B1556:M1556)</f>
        <v>2976.7008999999998</v>
      </c>
      <c r="P1556" s="640" t="e">
        <f>B1556/B$1554</f>
        <v>#DIV/0!</v>
      </c>
      <c r="Q1556" s="640">
        <f t="shared" ref="Q1556:AB1557" si="247">C1556/C$1554</f>
        <v>0.95925837353996701</v>
      </c>
      <c r="R1556" s="640" t="e">
        <f t="shared" si="247"/>
        <v>#DIV/0!</v>
      </c>
      <c r="S1556" s="640" t="e">
        <f t="shared" si="247"/>
        <v>#DIV/0!</v>
      </c>
      <c r="T1556" s="640">
        <f t="shared" si="247"/>
        <v>0.96589761120011441</v>
      </c>
      <c r="U1556" s="640" t="e">
        <f t="shared" si="247"/>
        <v>#DIV/0!</v>
      </c>
      <c r="V1556" s="640" t="e">
        <f t="shared" si="247"/>
        <v>#DIV/0!</v>
      </c>
      <c r="W1556" s="640" t="e">
        <f t="shared" si="247"/>
        <v>#DIV/0!</v>
      </c>
      <c r="X1556" s="640">
        <f t="shared" si="247"/>
        <v>0.98040744278856151</v>
      </c>
      <c r="Y1556" s="640">
        <f t="shared" si="247"/>
        <v>0.97641284526890537</v>
      </c>
      <c r="Z1556" s="640" t="e">
        <f t="shared" si="247"/>
        <v>#DIV/0!</v>
      </c>
      <c r="AA1556" s="640" t="e">
        <f t="shared" si="247"/>
        <v>#DIV/0!</v>
      </c>
      <c r="AB1556" s="640">
        <f t="shared" si="247"/>
        <v>0.96825511808564813</v>
      </c>
    </row>
    <row r="1557" spans="1:28" ht="15" customHeight="1">
      <c r="A1557" s="55" t="s">
        <v>332</v>
      </c>
      <c r="B1557" s="73"/>
      <c r="C1557" s="85">
        <v>14.602067999999999</v>
      </c>
      <c r="D1557" s="85"/>
      <c r="E1557" s="85"/>
      <c r="F1557" s="181">
        <v>7.0559279999999989</v>
      </c>
      <c r="G1557" s="181"/>
      <c r="H1557" s="181"/>
      <c r="I1557" s="181"/>
      <c r="J1557" s="181">
        <v>14.854109999999999</v>
      </c>
      <c r="K1557" s="181">
        <v>15.48648</v>
      </c>
      <c r="L1557" s="181"/>
      <c r="M1557" s="181"/>
      <c r="N1557" s="181">
        <f t="shared" si="246"/>
        <v>51.998585999999996</v>
      </c>
      <c r="P1557" s="640" t="e">
        <f>B1557/B$1554</f>
        <v>#DIV/0!</v>
      </c>
      <c r="Q1557" s="640">
        <f t="shared" si="247"/>
        <v>1.1999999999999997E-2</v>
      </c>
      <c r="R1557" s="640" t="e">
        <f t="shared" si="247"/>
        <v>#DIV/0!</v>
      </c>
      <c r="S1557" s="640" t="e">
        <f t="shared" si="247"/>
        <v>#DIV/0!</v>
      </c>
      <c r="T1557" s="640">
        <f t="shared" si="247"/>
        <v>1.2E-2</v>
      </c>
      <c r="U1557" s="640" t="e">
        <f t="shared" si="247"/>
        <v>#DIV/0!</v>
      </c>
      <c r="V1557" s="640" t="e">
        <f t="shared" si="247"/>
        <v>#DIV/0!</v>
      </c>
      <c r="W1557" s="640" t="e">
        <f t="shared" si="247"/>
        <v>#DIV/0!</v>
      </c>
      <c r="X1557" s="640">
        <f t="shared" si="247"/>
        <v>2.9999999999999995E-2</v>
      </c>
      <c r="Y1557" s="640">
        <f t="shared" si="247"/>
        <v>1.9999999999999997E-2</v>
      </c>
      <c r="Z1557" s="640" t="e">
        <f t="shared" si="247"/>
        <v>#DIV/0!</v>
      </c>
      <c r="AA1557" s="640" t="e">
        <f t="shared" si="247"/>
        <v>#DIV/0!</v>
      </c>
      <c r="AB1557" s="640">
        <f t="shared" si="247"/>
        <v>1.6913992610986455E-2</v>
      </c>
    </row>
    <row r="1558" spans="1:28" ht="15" customHeight="1">
      <c r="A1558" s="58" t="s">
        <v>69</v>
      </c>
      <c r="B1558" s="247"/>
      <c r="C1558" s="245">
        <v>1181.8650680000001</v>
      </c>
      <c r="D1558" s="245"/>
      <c r="E1558" s="245"/>
      <c r="F1558" s="185">
        <v>574.997928</v>
      </c>
      <c r="G1558" s="185"/>
      <c r="H1558" s="185"/>
      <c r="I1558" s="185"/>
      <c r="J1558" s="185">
        <v>500.29011000000003</v>
      </c>
      <c r="K1558" s="185">
        <v>771.54638000000011</v>
      </c>
      <c r="L1558" s="185"/>
      <c r="M1558" s="185"/>
      <c r="N1558" s="185">
        <f t="shared" si="246"/>
        <v>3028.6994860000004</v>
      </c>
    </row>
    <row r="1559" spans="1:28" ht="15" customHeight="1">
      <c r="A1559" s="197" t="s">
        <v>71</v>
      </c>
      <c r="B1559" s="243"/>
      <c r="C1559" s="243"/>
      <c r="D1559" s="243"/>
      <c r="E1559" s="243"/>
      <c r="F1559" s="243"/>
      <c r="G1559" s="243"/>
      <c r="H1559" s="243"/>
      <c r="I1559" s="243"/>
      <c r="J1559" s="243"/>
      <c r="K1559" s="243"/>
      <c r="L1559" s="243"/>
      <c r="M1559" s="243"/>
      <c r="N1559" s="243">
        <f t="shared" si="246"/>
        <v>0</v>
      </c>
    </row>
    <row r="1560" spans="1:28" ht="15" customHeight="1">
      <c r="A1560" s="197" t="s">
        <v>71</v>
      </c>
      <c r="B1560" s="242"/>
      <c r="C1560" s="242"/>
      <c r="D1560" s="242"/>
      <c r="E1560" s="242"/>
      <c r="F1560" s="242"/>
      <c r="G1560" s="242"/>
      <c r="H1560" s="242"/>
      <c r="I1560" s="242"/>
      <c r="J1560" s="242"/>
      <c r="K1560" s="242"/>
      <c r="L1560" s="242"/>
      <c r="M1560" s="242"/>
      <c r="N1560" s="242">
        <f t="shared" si="246"/>
        <v>0</v>
      </c>
    </row>
    <row r="1561" spans="1:28" ht="15" customHeight="1">
      <c r="A1561" s="47" t="s">
        <v>774</v>
      </c>
      <c r="B1561" s="49"/>
      <c r="C1561" s="49"/>
      <c r="D1561" s="49"/>
      <c r="E1561" s="81">
        <v>64.5</v>
      </c>
      <c r="F1561" s="176">
        <v>1088.424</v>
      </c>
      <c r="G1561" s="176">
        <v>565.72129999999993</v>
      </c>
      <c r="H1561" s="494">
        <v>146.31800000000001</v>
      </c>
      <c r="I1561" s="494"/>
      <c r="J1561" s="494">
        <v>1390.5570000000002</v>
      </c>
      <c r="K1561" s="176">
        <v>941.50400000000002</v>
      </c>
      <c r="L1561" s="621">
        <v>1081.1959999999997</v>
      </c>
      <c r="M1561" s="176">
        <v>1262.6099999999999</v>
      </c>
      <c r="N1561" s="176">
        <f t="shared" si="246"/>
        <v>6540.8302999999996</v>
      </c>
    </row>
    <row r="1562" spans="1:28" ht="15" customHeight="1">
      <c r="A1562" s="64" t="s">
        <v>7</v>
      </c>
      <c r="B1562" s="204"/>
      <c r="C1562" s="204"/>
      <c r="D1562" s="204"/>
      <c r="E1562" s="206"/>
      <c r="F1562" s="278"/>
      <c r="G1562" s="278"/>
      <c r="H1562" s="484"/>
      <c r="I1562" s="484"/>
      <c r="J1562" s="484"/>
      <c r="K1562" s="278"/>
      <c r="L1562" s="613"/>
      <c r="M1562" s="278"/>
      <c r="N1562" s="278"/>
    </row>
    <row r="1563" spans="1:28" ht="15" customHeight="1">
      <c r="A1563" s="55" t="s">
        <v>504</v>
      </c>
      <c r="B1563" s="56"/>
      <c r="C1563" s="56"/>
      <c r="D1563" s="56"/>
      <c r="E1563" s="85">
        <v>70.8</v>
      </c>
      <c r="F1563" s="181">
        <v>1022.23</v>
      </c>
      <c r="G1563" s="181">
        <v>531.80158000000006</v>
      </c>
      <c r="H1563" s="495">
        <v>138.17599999999999</v>
      </c>
      <c r="I1563" s="495"/>
      <c r="J1563" s="495">
        <v>1311.6648599999999</v>
      </c>
      <c r="K1563" s="181">
        <v>891.15116000000012</v>
      </c>
      <c r="L1563" s="622">
        <v>1019.4807399999999</v>
      </c>
      <c r="M1563" s="181">
        <v>1192.1575200000002</v>
      </c>
      <c r="N1563" s="181">
        <f>SUM(B1563:M1563)</f>
        <v>6177.4618599999994</v>
      </c>
      <c r="P1563" s="640" t="e">
        <f>B1563/B$1561</f>
        <v>#DIV/0!</v>
      </c>
      <c r="Q1563" s="640" t="e">
        <f t="shared" ref="Q1563:AB1564" si="248">C1563/C$1561</f>
        <v>#DIV/0!</v>
      </c>
      <c r="R1563" s="640" t="e">
        <f t="shared" si="248"/>
        <v>#DIV/0!</v>
      </c>
      <c r="S1563" s="640">
        <f t="shared" si="248"/>
        <v>1.0976744186046512</v>
      </c>
      <c r="T1563" s="640">
        <f t="shared" si="248"/>
        <v>0.9391836269689019</v>
      </c>
      <c r="U1563" s="640">
        <f t="shared" si="248"/>
        <v>0.94004164241296928</v>
      </c>
      <c r="V1563" s="640">
        <f t="shared" si="248"/>
        <v>0.94435407810385585</v>
      </c>
      <c r="W1563" s="640" t="e">
        <f t="shared" si="248"/>
        <v>#DIV/0!</v>
      </c>
      <c r="X1563" s="640">
        <f t="shared" si="248"/>
        <v>0.94326579924447518</v>
      </c>
      <c r="Y1563" s="640">
        <f t="shared" si="248"/>
        <v>0.94651871898579309</v>
      </c>
      <c r="Z1563" s="640">
        <f t="shared" si="248"/>
        <v>0.94291945216223527</v>
      </c>
      <c r="AA1563" s="640">
        <f t="shared" si="248"/>
        <v>0.94420091714781307</v>
      </c>
      <c r="AB1563" s="640">
        <f t="shared" si="248"/>
        <v>0.94444612941571038</v>
      </c>
    </row>
    <row r="1564" spans="1:28" ht="15" customHeight="1">
      <c r="A1564" s="55" t="s">
        <v>332</v>
      </c>
      <c r="B1564" s="56"/>
      <c r="C1564" s="56"/>
      <c r="D1564" s="56"/>
      <c r="E1564" s="85">
        <v>5.8049999999999997</v>
      </c>
      <c r="F1564" s="441">
        <v>97.958159999999978</v>
      </c>
      <c r="G1564" s="181">
        <v>53.743523499999995</v>
      </c>
      <c r="H1564" s="510">
        <v>13.900210000000003</v>
      </c>
      <c r="I1564" s="510"/>
      <c r="J1564" s="510">
        <v>132.10291500000002</v>
      </c>
      <c r="K1564" s="181">
        <v>89.442880000000017</v>
      </c>
      <c r="L1564" s="622">
        <v>113.52557999999998</v>
      </c>
      <c r="M1564" s="181">
        <v>119.94794999999998</v>
      </c>
      <c r="N1564" s="181">
        <f>SUM(B1564:M1564)</f>
        <v>626.42621849999989</v>
      </c>
      <c r="P1564" s="640" t="e">
        <f>B1564/B$1561</f>
        <v>#DIV/0!</v>
      </c>
      <c r="Q1564" s="640" t="e">
        <f t="shared" si="248"/>
        <v>#DIV/0!</v>
      </c>
      <c r="R1564" s="640" t="e">
        <f t="shared" si="248"/>
        <v>#DIV/0!</v>
      </c>
      <c r="S1564" s="640">
        <f t="shared" si="248"/>
        <v>0.09</v>
      </c>
      <c r="T1564" s="640">
        <f t="shared" si="248"/>
        <v>8.9999999999999983E-2</v>
      </c>
      <c r="U1564" s="640">
        <f t="shared" si="248"/>
        <v>9.5000000000000001E-2</v>
      </c>
      <c r="V1564" s="640">
        <f t="shared" si="248"/>
        <v>9.5000000000000015E-2</v>
      </c>
      <c r="W1564" s="640" t="e">
        <f t="shared" si="248"/>
        <v>#DIV/0!</v>
      </c>
      <c r="X1564" s="640">
        <f t="shared" si="248"/>
        <v>9.5000000000000001E-2</v>
      </c>
      <c r="Y1564" s="640">
        <f t="shared" si="248"/>
        <v>9.5000000000000015E-2</v>
      </c>
      <c r="Z1564" s="640">
        <f t="shared" si="248"/>
        <v>0.10500000000000001</v>
      </c>
      <c r="AA1564" s="640">
        <f t="shared" si="248"/>
        <v>9.4999999999999987E-2</v>
      </c>
      <c r="AB1564" s="640">
        <f t="shared" si="248"/>
        <v>9.5771666557378801E-2</v>
      </c>
    </row>
    <row r="1565" spans="1:28" ht="15" customHeight="1">
      <c r="A1565" s="58" t="s">
        <v>69</v>
      </c>
      <c r="B1565" s="60"/>
      <c r="C1565" s="60"/>
      <c r="D1565" s="60"/>
      <c r="E1565" s="245">
        <v>76.60499999999999</v>
      </c>
      <c r="F1565" s="185">
        <v>1120.1881599999999</v>
      </c>
      <c r="G1565" s="246">
        <v>585.5451035000001</v>
      </c>
      <c r="H1565" s="496">
        <v>152.07621</v>
      </c>
      <c r="I1565" s="496"/>
      <c r="J1565" s="496">
        <v>1443.7677749999998</v>
      </c>
      <c r="K1565" s="185">
        <v>980.59404000000018</v>
      </c>
      <c r="L1565" s="623">
        <v>1133.00632</v>
      </c>
      <c r="M1565" s="185">
        <v>1312.10547</v>
      </c>
      <c r="N1565" s="185">
        <f>SUM(B1565:M1565)</f>
        <v>6803.8880785000001</v>
      </c>
    </row>
    <row r="1566" spans="1:28" ht="15" customHeight="1">
      <c r="A1566" s="197" t="s">
        <v>71</v>
      </c>
      <c r="B1566" s="197"/>
      <c r="C1566" s="197"/>
      <c r="D1566" s="197"/>
      <c r="E1566" s="197"/>
      <c r="F1566" s="197"/>
      <c r="G1566" s="197"/>
      <c r="H1566" s="197"/>
      <c r="I1566" s="197"/>
      <c r="J1566" s="197"/>
      <c r="K1566" s="197"/>
      <c r="L1566" s="197"/>
      <c r="M1566" s="197"/>
      <c r="N1566" s="197">
        <f>SUM(B1566:M1566)</f>
        <v>0</v>
      </c>
    </row>
    <row r="1567" spans="1:28" ht="15" customHeight="1">
      <c r="A1567" s="47" t="s">
        <v>342</v>
      </c>
      <c r="B1567" s="81">
        <v>304.75299999999999</v>
      </c>
      <c r="C1567" s="81">
        <v>0</v>
      </c>
      <c r="D1567" s="81"/>
      <c r="E1567" s="81"/>
      <c r="F1567" s="81"/>
      <c r="G1567" s="81"/>
      <c r="H1567" s="81"/>
      <c r="I1567" s="494">
        <v>484.02100000000002</v>
      </c>
      <c r="J1567" s="494"/>
      <c r="K1567" s="494"/>
      <c r="L1567" s="494"/>
      <c r="M1567" s="494"/>
      <c r="N1567" s="494">
        <f>SUM(B1567:M1567)</f>
        <v>788.774</v>
      </c>
    </row>
    <row r="1568" spans="1:28" ht="15" customHeight="1">
      <c r="A1568" s="64" t="s">
        <v>7</v>
      </c>
      <c r="B1568" s="206"/>
      <c r="C1568" s="206"/>
      <c r="D1568" s="206"/>
      <c r="E1568" s="206"/>
      <c r="F1568" s="206"/>
      <c r="G1568" s="206"/>
      <c r="H1568" s="206"/>
      <c r="I1568" s="484"/>
      <c r="J1568" s="484"/>
      <c r="K1568" s="484"/>
      <c r="L1568" s="484"/>
      <c r="M1568" s="484"/>
      <c r="N1568" s="484"/>
    </row>
    <row r="1569" spans="1:28" ht="15" customHeight="1">
      <c r="A1569" s="55" t="s">
        <v>343</v>
      </c>
      <c r="B1569" s="85">
        <v>248.38900000000001</v>
      </c>
      <c r="C1569" s="85">
        <v>0</v>
      </c>
      <c r="D1569" s="85"/>
      <c r="E1569" s="85"/>
      <c r="F1569" s="85"/>
      <c r="G1569" s="85"/>
      <c r="H1569" s="85"/>
      <c r="I1569" s="495">
        <v>432.85199999999998</v>
      </c>
      <c r="J1569" s="495"/>
      <c r="K1569" s="495"/>
      <c r="L1569" s="495"/>
      <c r="M1569" s="495"/>
      <c r="N1569" s="495">
        <f>SUM(B1569:M1569)</f>
        <v>681.24099999999999</v>
      </c>
      <c r="P1569" s="640">
        <f>B1569/B$1567</f>
        <v>0.81505022099864488</v>
      </c>
      <c r="Q1569" s="640" t="e">
        <f t="shared" ref="Q1569:AB1570" si="249">C1569/C$1567</f>
        <v>#DIV/0!</v>
      </c>
      <c r="R1569" s="640" t="e">
        <f t="shared" si="249"/>
        <v>#DIV/0!</v>
      </c>
      <c r="S1569" s="640" t="e">
        <f t="shared" si="249"/>
        <v>#DIV/0!</v>
      </c>
      <c r="T1569" s="640" t="e">
        <f t="shared" si="249"/>
        <v>#DIV/0!</v>
      </c>
      <c r="U1569" s="640" t="e">
        <f t="shared" si="249"/>
        <v>#DIV/0!</v>
      </c>
      <c r="V1569" s="640" t="e">
        <f t="shared" si="249"/>
        <v>#DIV/0!</v>
      </c>
      <c r="W1569" s="640">
        <f t="shared" si="249"/>
        <v>0.89428351249222648</v>
      </c>
      <c r="X1569" s="640" t="e">
        <f t="shared" si="249"/>
        <v>#DIV/0!</v>
      </c>
      <c r="Y1569" s="640" t="e">
        <f t="shared" si="249"/>
        <v>#DIV/0!</v>
      </c>
      <c r="Z1569" s="640" t="e">
        <f t="shared" si="249"/>
        <v>#DIV/0!</v>
      </c>
      <c r="AA1569" s="640" t="e">
        <f t="shared" si="249"/>
        <v>#DIV/0!</v>
      </c>
      <c r="AB1569" s="640">
        <f t="shared" si="249"/>
        <v>0.8636707092272311</v>
      </c>
    </row>
    <row r="1570" spans="1:28" ht="15" customHeight="1">
      <c r="A1570" s="55" t="s">
        <v>332</v>
      </c>
      <c r="B1570" s="85">
        <v>3.6570360000000002</v>
      </c>
      <c r="C1570" s="85">
        <v>0</v>
      </c>
      <c r="D1570" s="85"/>
      <c r="E1570" s="85"/>
      <c r="F1570" s="85"/>
      <c r="G1570" s="85"/>
      <c r="H1570" s="85"/>
      <c r="I1570" s="495">
        <v>22.596070000000001</v>
      </c>
      <c r="J1570" s="495"/>
      <c r="K1570" s="495"/>
      <c r="L1570" s="495"/>
      <c r="M1570" s="495"/>
      <c r="N1570" s="495">
        <f>SUM(B1570:M1570)</f>
        <v>26.253106000000002</v>
      </c>
      <c r="P1570" s="640">
        <f>B1570/B$1567</f>
        <v>1.2000000000000002E-2</v>
      </c>
      <c r="Q1570" s="640" t="e">
        <f t="shared" si="249"/>
        <v>#DIV/0!</v>
      </c>
      <c r="R1570" s="640" t="e">
        <f t="shared" si="249"/>
        <v>#DIV/0!</v>
      </c>
      <c r="S1570" s="640" t="e">
        <f t="shared" si="249"/>
        <v>#DIV/0!</v>
      </c>
      <c r="T1570" s="640" t="e">
        <f t="shared" si="249"/>
        <v>#DIV/0!</v>
      </c>
      <c r="U1570" s="640" t="e">
        <f t="shared" si="249"/>
        <v>#DIV/0!</v>
      </c>
      <c r="V1570" s="640" t="e">
        <f t="shared" si="249"/>
        <v>#DIV/0!</v>
      </c>
      <c r="W1570" s="640">
        <f t="shared" si="249"/>
        <v>4.6684069492852587E-2</v>
      </c>
      <c r="X1570" s="640" t="e">
        <f t="shared" si="249"/>
        <v>#DIV/0!</v>
      </c>
      <c r="Y1570" s="640" t="e">
        <f t="shared" si="249"/>
        <v>#DIV/0!</v>
      </c>
      <c r="Z1570" s="640" t="e">
        <f t="shared" si="249"/>
        <v>#DIV/0!</v>
      </c>
      <c r="AA1570" s="640" t="e">
        <f t="shared" si="249"/>
        <v>#DIV/0!</v>
      </c>
      <c r="AB1570" s="640">
        <f t="shared" si="249"/>
        <v>3.3283432263233832E-2</v>
      </c>
    </row>
    <row r="1571" spans="1:28" ht="15" customHeight="1">
      <c r="A1571" s="58" t="s">
        <v>69</v>
      </c>
      <c r="B1571" s="88">
        <v>252.04603600000002</v>
      </c>
      <c r="C1571" s="88">
        <v>0</v>
      </c>
      <c r="D1571" s="88"/>
      <c r="E1571" s="88"/>
      <c r="F1571" s="88"/>
      <c r="G1571" s="88"/>
      <c r="H1571" s="88"/>
      <c r="I1571" s="246">
        <v>455.44806999999997</v>
      </c>
      <c r="J1571" s="246"/>
      <c r="K1571" s="246"/>
      <c r="L1571" s="246"/>
      <c r="M1571" s="246"/>
      <c r="N1571" s="246">
        <f>SUM(B1571:M1571)</f>
        <v>707.49410599999999</v>
      </c>
    </row>
    <row r="1572" spans="1:28" ht="15" customHeight="1">
      <c r="A1572" s="248" t="s">
        <v>71</v>
      </c>
      <c r="B1572" s="249"/>
      <c r="C1572" s="249"/>
      <c r="D1572" s="249"/>
      <c r="E1572" s="249"/>
      <c r="F1572" s="249"/>
      <c r="G1572" s="249"/>
      <c r="H1572" s="249"/>
      <c r="I1572" s="249"/>
      <c r="J1572" s="249"/>
      <c r="K1572" s="249"/>
      <c r="L1572" s="249"/>
      <c r="M1572" s="249"/>
      <c r="N1572" s="249">
        <f>SUM(B1572:M1572)</f>
        <v>0</v>
      </c>
    </row>
    <row r="1573" spans="1:28" ht="15" customHeight="1">
      <c r="A1573" s="126" t="s">
        <v>216</v>
      </c>
      <c r="B1573" s="50"/>
      <c r="C1573" s="50"/>
      <c r="D1573" s="50"/>
      <c r="E1573" s="81">
        <v>419.62700000000001</v>
      </c>
      <c r="F1573" s="81"/>
      <c r="G1573" s="81"/>
      <c r="H1573" s="81"/>
      <c r="I1573" s="81"/>
      <c r="J1573" s="81"/>
      <c r="K1573" s="81"/>
      <c r="L1573" s="81"/>
      <c r="M1573" s="81"/>
      <c r="N1573" s="81">
        <f>SUM(B1573:M1573)</f>
        <v>419.62700000000001</v>
      </c>
    </row>
    <row r="1574" spans="1:28" ht="15" customHeight="1">
      <c r="A1574" s="165" t="s">
        <v>7</v>
      </c>
      <c r="B1574" s="205"/>
      <c r="C1574" s="205"/>
      <c r="D1574" s="205"/>
      <c r="E1574" s="206"/>
      <c r="F1574" s="206"/>
      <c r="G1574" s="206"/>
      <c r="H1574" s="206"/>
      <c r="I1574" s="206"/>
      <c r="J1574" s="206"/>
      <c r="K1574" s="206"/>
      <c r="L1574" s="206"/>
      <c r="M1574" s="206"/>
      <c r="N1574" s="206"/>
    </row>
    <row r="1575" spans="1:28" ht="15" customHeight="1">
      <c r="A1575" s="123" t="s">
        <v>358</v>
      </c>
      <c r="B1575" s="57"/>
      <c r="C1575" s="57"/>
      <c r="D1575" s="57"/>
      <c r="E1575" s="85">
        <v>374.48700000000002</v>
      </c>
      <c r="F1575" s="85"/>
      <c r="G1575" s="85"/>
      <c r="H1575" s="85"/>
      <c r="I1575" s="85"/>
      <c r="J1575" s="85"/>
      <c r="K1575" s="85"/>
      <c r="L1575" s="85"/>
      <c r="M1575" s="85"/>
      <c r="N1575" s="85">
        <f>SUM(B1575:M1575)</f>
        <v>374.48700000000002</v>
      </c>
      <c r="P1575" s="640" t="e">
        <f>B1575/B$1573</f>
        <v>#DIV/0!</v>
      </c>
      <c r="Q1575" s="640" t="e">
        <f t="shared" ref="Q1575:AB1576" si="250">C1575/C$1573</f>
        <v>#DIV/0!</v>
      </c>
      <c r="R1575" s="640" t="e">
        <f t="shared" si="250"/>
        <v>#DIV/0!</v>
      </c>
      <c r="S1575" s="640">
        <f t="shared" si="250"/>
        <v>0.89242827558760518</v>
      </c>
      <c r="T1575" s="640" t="e">
        <f t="shared" si="250"/>
        <v>#DIV/0!</v>
      </c>
      <c r="U1575" s="640" t="e">
        <f t="shared" si="250"/>
        <v>#DIV/0!</v>
      </c>
      <c r="V1575" s="640" t="e">
        <f t="shared" si="250"/>
        <v>#DIV/0!</v>
      </c>
      <c r="W1575" s="640" t="e">
        <f t="shared" si="250"/>
        <v>#DIV/0!</v>
      </c>
      <c r="X1575" s="640" t="e">
        <f t="shared" si="250"/>
        <v>#DIV/0!</v>
      </c>
      <c r="Y1575" s="640" t="e">
        <f t="shared" si="250"/>
        <v>#DIV/0!</v>
      </c>
      <c r="Z1575" s="640" t="e">
        <f t="shared" si="250"/>
        <v>#DIV/0!</v>
      </c>
      <c r="AA1575" s="640" t="e">
        <f t="shared" si="250"/>
        <v>#DIV/0!</v>
      </c>
      <c r="AB1575" s="640">
        <f t="shared" si="250"/>
        <v>0.89242827558760518</v>
      </c>
    </row>
    <row r="1576" spans="1:28" ht="15" customHeight="1">
      <c r="A1576" s="123" t="s">
        <v>332</v>
      </c>
      <c r="B1576" s="57"/>
      <c r="C1576" s="57"/>
      <c r="D1576" s="57"/>
      <c r="E1576" s="85">
        <v>30.218160000000005</v>
      </c>
      <c r="F1576" s="85"/>
      <c r="G1576" s="85"/>
      <c r="H1576" s="85"/>
      <c r="I1576" s="85"/>
      <c r="J1576" s="85"/>
      <c r="K1576" s="85"/>
      <c r="L1576" s="85"/>
      <c r="M1576" s="85"/>
      <c r="N1576" s="85">
        <f>SUM(B1576:M1576)</f>
        <v>30.218160000000005</v>
      </c>
      <c r="P1576" s="640" t="e">
        <f>B1576/B$1573</f>
        <v>#DIV/0!</v>
      </c>
      <c r="Q1576" s="640" t="e">
        <f t="shared" si="250"/>
        <v>#DIV/0!</v>
      </c>
      <c r="R1576" s="640" t="e">
        <f t="shared" si="250"/>
        <v>#DIV/0!</v>
      </c>
      <c r="S1576" s="640">
        <f t="shared" si="250"/>
        <v>7.2011953472965282E-2</v>
      </c>
      <c r="T1576" s="640" t="e">
        <f t="shared" si="250"/>
        <v>#DIV/0!</v>
      </c>
      <c r="U1576" s="640" t="e">
        <f t="shared" si="250"/>
        <v>#DIV/0!</v>
      </c>
      <c r="V1576" s="640" t="e">
        <f t="shared" si="250"/>
        <v>#DIV/0!</v>
      </c>
      <c r="W1576" s="640" t="e">
        <f t="shared" si="250"/>
        <v>#DIV/0!</v>
      </c>
      <c r="X1576" s="640" t="e">
        <f t="shared" si="250"/>
        <v>#DIV/0!</v>
      </c>
      <c r="Y1576" s="640" t="e">
        <f t="shared" si="250"/>
        <v>#DIV/0!</v>
      </c>
      <c r="Z1576" s="640" t="e">
        <f t="shared" si="250"/>
        <v>#DIV/0!</v>
      </c>
      <c r="AA1576" s="640" t="e">
        <f t="shared" si="250"/>
        <v>#DIV/0!</v>
      </c>
      <c r="AB1576" s="640">
        <f t="shared" si="250"/>
        <v>7.2011953472965282E-2</v>
      </c>
    </row>
    <row r="1577" spans="1:28" ht="15" customHeight="1">
      <c r="A1577" s="128" t="s">
        <v>69</v>
      </c>
      <c r="B1577" s="61"/>
      <c r="C1577" s="61"/>
      <c r="D1577" s="61"/>
      <c r="E1577" s="245">
        <v>404.70515999999998</v>
      </c>
      <c r="F1577" s="245"/>
      <c r="G1577" s="245"/>
      <c r="H1577" s="245"/>
      <c r="I1577" s="245"/>
      <c r="J1577" s="245"/>
      <c r="K1577" s="245"/>
      <c r="L1577" s="245"/>
      <c r="M1577" s="245"/>
      <c r="N1577" s="245">
        <f>SUM(B1577:M1577)</f>
        <v>404.70515999999998</v>
      </c>
    </row>
    <row r="1578" spans="1:28" ht="15" customHeight="1">
      <c r="A1578" s="248" t="s">
        <v>71</v>
      </c>
      <c r="B1578" s="248"/>
      <c r="C1578" s="248"/>
      <c r="D1578" s="248"/>
      <c r="E1578" s="248"/>
      <c r="F1578" s="248"/>
      <c r="G1578" s="248"/>
      <c r="H1578" s="248"/>
      <c r="I1578" s="248"/>
      <c r="J1578" s="248"/>
      <c r="K1578" s="248"/>
      <c r="L1578" s="248"/>
      <c r="M1578" s="248"/>
      <c r="N1578" s="248">
        <f>SUM(B1578:M1578)</f>
        <v>0</v>
      </c>
    </row>
    <row r="1579" spans="1:28" ht="15" customHeight="1">
      <c r="A1579" s="126" t="s">
        <v>427</v>
      </c>
      <c r="B1579" s="50"/>
      <c r="C1579" s="50"/>
      <c r="D1579" s="50"/>
      <c r="E1579" s="67">
        <v>327.75</v>
      </c>
      <c r="F1579" s="67"/>
      <c r="G1579" s="176">
        <v>2361.5169999999998</v>
      </c>
      <c r="H1579" s="494">
        <v>297.185</v>
      </c>
      <c r="I1579" s="494">
        <v>1876.9169999999999</v>
      </c>
      <c r="J1579" s="494"/>
      <c r="K1579" s="176">
        <v>1201.7459999999999</v>
      </c>
      <c r="L1579" s="621">
        <v>638.86099999999999</v>
      </c>
      <c r="M1579" s="621"/>
      <c r="N1579" s="621">
        <f>SUM(B1579:M1579)</f>
        <v>6703.9759999999997</v>
      </c>
    </row>
    <row r="1580" spans="1:28" ht="15" customHeight="1">
      <c r="A1580" s="165" t="s">
        <v>7</v>
      </c>
      <c r="B1580" s="205"/>
      <c r="C1580" s="205"/>
      <c r="D1580" s="205"/>
      <c r="E1580" s="244"/>
      <c r="F1580" s="244"/>
      <c r="G1580" s="278"/>
      <c r="H1580" s="484"/>
      <c r="I1580" s="484"/>
      <c r="J1580" s="484"/>
      <c r="K1580" s="278"/>
      <c r="L1580" s="613"/>
      <c r="M1580" s="613"/>
      <c r="N1580" s="613"/>
    </row>
    <row r="1581" spans="1:28" ht="15" customHeight="1">
      <c r="A1581" s="123" t="s">
        <v>467</v>
      </c>
      <c r="B1581" s="57"/>
      <c r="C1581" s="57"/>
      <c r="D1581" s="57"/>
      <c r="E1581" s="73">
        <v>315.65000000000003</v>
      </c>
      <c r="F1581" s="73"/>
      <c r="G1581" s="181">
        <v>2199.8067700000001</v>
      </c>
      <c r="H1581" s="495">
        <v>312.63194999999996</v>
      </c>
      <c r="I1581" s="495">
        <v>1756.1271999999997</v>
      </c>
      <c r="J1581" s="495"/>
      <c r="K1581" s="181">
        <v>1131.3089100000002</v>
      </c>
      <c r="L1581" s="622">
        <v>602.41556999999989</v>
      </c>
      <c r="M1581" s="622"/>
      <c r="N1581" s="622">
        <f>SUM(B1581:M1581)</f>
        <v>6317.9404000000004</v>
      </c>
      <c r="P1581" s="640" t="e">
        <f>B1581/B$1579</f>
        <v>#DIV/0!</v>
      </c>
      <c r="Q1581" s="640" t="e">
        <f t="shared" ref="Q1581:AB1582" si="251">C1581/C$1579</f>
        <v>#DIV/0!</v>
      </c>
      <c r="R1581" s="640" t="e">
        <f t="shared" si="251"/>
        <v>#DIV/0!</v>
      </c>
      <c r="S1581" s="640">
        <f t="shared" si="251"/>
        <v>0.96308161708619389</v>
      </c>
      <c r="T1581" s="640" t="e">
        <f t="shared" si="251"/>
        <v>#DIV/0!</v>
      </c>
      <c r="U1581" s="640">
        <f t="shared" si="251"/>
        <v>0.93152273305675981</v>
      </c>
      <c r="V1581" s="640">
        <f t="shared" si="251"/>
        <v>1.0519775560677691</v>
      </c>
      <c r="W1581" s="640">
        <f t="shared" si="251"/>
        <v>0.93564457032463333</v>
      </c>
      <c r="X1581" s="640" t="e">
        <f t="shared" si="251"/>
        <v>#DIV/0!</v>
      </c>
      <c r="Y1581" s="640">
        <f t="shared" si="251"/>
        <v>0.9413877058879333</v>
      </c>
      <c r="Z1581" s="640">
        <f t="shared" si="251"/>
        <v>0.942952488882558</v>
      </c>
      <c r="AA1581" s="640" t="e">
        <f t="shared" si="251"/>
        <v>#DIV/0!</v>
      </c>
      <c r="AB1581" s="640">
        <f t="shared" si="251"/>
        <v>0.94241691796032689</v>
      </c>
    </row>
    <row r="1582" spans="1:28" ht="15" customHeight="1">
      <c r="A1582" s="123" t="s">
        <v>332</v>
      </c>
      <c r="B1582" s="57"/>
      <c r="C1582" s="57"/>
      <c r="D1582" s="57"/>
      <c r="E1582" s="73">
        <v>35.131869999999999</v>
      </c>
      <c r="F1582" s="73"/>
      <c r="G1582" s="181">
        <v>271.57445500000006</v>
      </c>
      <c r="H1582" s="495">
        <v>34.176275000000004</v>
      </c>
      <c r="I1582" s="495">
        <v>215.60830999999999</v>
      </c>
      <c r="J1582" s="495"/>
      <c r="K1582" s="181">
        <v>143.88746</v>
      </c>
      <c r="L1582" s="622">
        <v>79.857624999999999</v>
      </c>
      <c r="M1582" s="622"/>
      <c r="N1582" s="622">
        <f>SUM(B1582:M1582)</f>
        <v>780.235995</v>
      </c>
      <c r="P1582" s="640" t="e">
        <f>B1582/B$1579</f>
        <v>#DIV/0!</v>
      </c>
      <c r="Q1582" s="640" t="e">
        <f t="shared" si="251"/>
        <v>#DIV/0!</v>
      </c>
      <c r="R1582" s="640" t="e">
        <f t="shared" si="251"/>
        <v>#DIV/0!</v>
      </c>
      <c r="S1582" s="640">
        <f t="shared" si="251"/>
        <v>0.10719106025934401</v>
      </c>
      <c r="T1582" s="640" t="e">
        <f t="shared" si="251"/>
        <v>#DIV/0!</v>
      </c>
      <c r="U1582" s="640">
        <f t="shared" si="251"/>
        <v>0.11500000000000003</v>
      </c>
      <c r="V1582" s="640">
        <f t="shared" si="251"/>
        <v>0.11500000000000002</v>
      </c>
      <c r="W1582" s="640">
        <f t="shared" si="251"/>
        <v>0.11487365184502031</v>
      </c>
      <c r="X1582" s="640" t="e">
        <f t="shared" si="251"/>
        <v>#DIV/0!</v>
      </c>
      <c r="Y1582" s="640">
        <f t="shared" si="251"/>
        <v>0.11973200659706795</v>
      </c>
      <c r="Z1582" s="640">
        <f t="shared" si="251"/>
        <v>0.125</v>
      </c>
      <c r="AA1582" s="640" t="e">
        <f t="shared" si="251"/>
        <v>#DIV/0!</v>
      </c>
      <c r="AB1582" s="640">
        <f t="shared" si="251"/>
        <v>0.11638406745489543</v>
      </c>
    </row>
    <row r="1583" spans="1:28" ht="15" customHeight="1">
      <c r="A1583" s="128" t="s">
        <v>69</v>
      </c>
      <c r="B1583" s="61"/>
      <c r="C1583" s="61"/>
      <c r="D1583" s="61"/>
      <c r="E1583" s="75">
        <v>350.78187000000003</v>
      </c>
      <c r="F1583" s="75"/>
      <c r="G1583" s="185">
        <v>2471.3812250000001</v>
      </c>
      <c r="H1583" s="496">
        <v>346.80822499999999</v>
      </c>
      <c r="I1583" s="496">
        <v>1971.7355099999997</v>
      </c>
      <c r="J1583" s="496"/>
      <c r="K1583" s="185">
        <v>1275.1963700000001</v>
      </c>
      <c r="L1583" s="623">
        <v>682.27319499999987</v>
      </c>
      <c r="M1583" s="623"/>
      <c r="N1583" s="623">
        <f>SUM(B1583:M1583)</f>
        <v>7098.1763949999986</v>
      </c>
    </row>
    <row r="1584" spans="1:28" ht="15" customHeight="1">
      <c r="A1584" s="251" t="s">
        <v>71</v>
      </c>
      <c r="B1584" s="251"/>
      <c r="C1584" s="251"/>
      <c r="D1584" s="251"/>
      <c r="E1584" s="528"/>
      <c r="F1584" s="251"/>
      <c r="G1584" s="449"/>
      <c r="H1584" s="449"/>
      <c r="I1584" s="449"/>
      <c r="J1584" s="449"/>
      <c r="K1584" s="449"/>
      <c r="L1584" s="449"/>
      <c r="M1584" s="449"/>
      <c r="N1584" s="449">
        <f>SUM(B1584:M1584)</f>
        <v>0</v>
      </c>
    </row>
    <row r="1585" spans="1:28" ht="15" customHeight="1">
      <c r="A1585" s="47" t="s">
        <v>434</v>
      </c>
      <c r="B1585" s="47"/>
      <c r="C1585" s="47"/>
      <c r="D1585" s="47"/>
      <c r="E1585" s="47"/>
      <c r="F1585" s="47"/>
      <c r="G1585" s="176">
        <v>436.54399999999998</v>
      </c>
      <c r="H1585" s="494">
        <v>481.52149999999995</v>
      </c>
      <c r="I1585" s="494">
        <v>442.49600000000004</v>
      </c>
      <c r="J1585" s="494">
        <v>182.32499999999999</v>
      </c>
      <c r="K1585" s="176">
        <v>428.20800000000003</v>
      </c>
      <c r="L1585" s="621">
        <v>308.411</v>
      </c>
      <c r="M1585" s="621">
        <v>91.55</v>
      </c>
      <c r="N1585" s="621">
        <f>SUM(B1585:M1585)</f>
        <v>2371.0555000000004</v>
      </c>
    </row>
    <row r="1586" spans="1:28" ht="15" customHeight="1">
      <c r="A1586" s="174" t="s">
        <v>7</v>
      </c>
      <c r="B1586" s="174"/>
      <c r="C1586" s="174"/>
      <c r="D1586" s="174"/>
      <c r="E1586" s="64"/>
      <c r="F1586" s="174"/>
      <c r="G1586" s="278"/>
      <c r="H1586" s="484"/>
      <c r="I1586" s="484"/>
      <c r="J1586" s="484"/>
      <c r="K1586" s="278"/>
      <c r="L1586" s="613"/>
      <c r="M1586" s="613"/>
      <c r="N1586" s="613"/>
    </row>
    <row r="1587" spans="1:28" ht="15" customHeight="1">
      <c r="A1587" s="55" t="s">
        <v>348</v>
      </c>
      <c r="B1587" s="55"/>
      <c r="C1587" s="55"/>
      <c r="D1587" s="55"/>
      <c r="E1587" s="55"/>
      <c r="F1587" s="55"/>
      <c r="G1587" s="181">
        <v>400.19300000000004</v>
      </c>
      <c r="H1587" s="495">
        <v>464.47900000000004</v>
      </c>
      <c r="I1587" s="495">
        <v>437.68899999999996</v>
      </c>
      <c r="J1587" s="495">
        <v>175.45499999999998</v>
      </c>
      <c r="K1587" s="181">
        <v>417.346</v>
      </c>
      <c r="L1587" s="622">
        <v>250.21899999999999</v>
      </c>
      <c r="M1587" s="622">
        <v>120.063</v>
      </c>
      <c r="N1587" s="622">
        <f t="shared" ref="N1587:N1590" si="252">SUM(B1587:M1587)</f>
        <v>2265.444</v>
      </c>
      <c r="P1587" s="640" t="e">
        <f>B1587/B$1585</f>
        <v>#DIV/0!</v>
      </c>
      <c r="Q1587" s="640" t="e">
        <f t="shared" ref="Q1587:AB1588" si="253">C1587/C$1585</f>
        <v>#DIV/0!</v>
      </c>
      <c r="R1587" s="640" t="e">
        <f t="shared" si="253"/>
        <v>#DIV/0!</v>
      </c>
      <c r="S1587" s="640" t="e">
        <f t="shared" si="253"/>
        <v>#DIV/0!</v>
      </c>
      <c r="T1587" s="640" t="e">
        <f t="shared" si="253"/>
        <v>#DIV/0!</v>
      </c>
      <c r="U1587" s="640">
        <f t="shared" si="253"/>
        <v>0.91673004324879059</v>
      </c>
      <c r="V1587" s="640">
        <f t="shared" si="253"/>
        <v>0.96460698016599489</v>
      </c>
      <c r="W1587" s="640">
        <f t="shared" si="253"/>
        <v>0.98913662496384136</v>
      </c>
      <c r="X1587" s="640">
        <f t="shared" si="253"/>
        <v>0.96232003290826817</v>
      </c>
      <c r="Y1587" s="640">
        <f t="shared" si="253"/>
        <v>0.97463382281508049</v>
      </c>
      <c r="Z1587" s="640">
        <f t="shared" si="253"/>
        <v>0.81131671697831786</v>
      </c>
      <c r="AA1587" s="640">
        <f t="shared" si="253"/>
        <v>1.3114472965592574</v>
      </c>
      <c r="AB1587" s="640">
        <f t="shared" si="253"/>
        <v>0.95545802280882908</v>
      </c>
    </row>
    <row r="1588" spans="1:28" ht="15" customHeight="1">
      <c r="A1588" s="55" t="s">
        <v>332</v>
      </c>
      <c r="B1588" s="55"/>
      <c r="C1588" s="55"/>
      <c r="D1588" s="55"/>
      <c r="E1588" s="55"/>
      <c r="F1588" s="55"/>
      <c r="G1588" s="181">
        <v>8.7308799999999991</v>
      </c>
      <c r="H1588" s="495">
        <v>10.099342</v>
      </c>
      <c r="I1588" s="495">
        <v>9.278124</v>
      </c>
      <c r="J1588" s="495">
        <v>3.6465000000000001</v>
      </c>
      <c r="K1588" s="181">
        <v>8.5641599999999993</v>
      </c>
      <c r="L1588" s="622">
        <v>6.1682199999999998</v>
      </c>
      <c r="M1588" s="622">
        <v>1.831</v>
      </c>
      <c r="N1588" s="622">
        <f t="shared" si="252"/>
        <v>48.318225999999996</v>
      </c>
      <c r="P1588" s="640" t="e">
        <f>B1588/B$1585</f>
        <v>#DIV/0!</v>
      </c>
      <c r="Q1588" s="640" t="e">
        <f t="shared" si="253"/>
        <v>#DIV/0!</v>
      </c>
      <c r="R1588" s="640" t="e">
        <f t="shared" si="253"/>
        <v>#DIV/0!</v>
      </c>
      <c r="S1588" s="640" t="e">
        <f t="shared" si="253"/>
        <v>#DIV/0!</v>
      </c>
      <c r="T1588" s="640" t="e">
        <f t="shared" si="253"/>
        <v>#DIV/0!</v>
      </c>
      <c r="U1588" s="640">
        <f t="shared" si="253"/>
        <v>0.02</v>
      </c>
      <c r="V1588" s="640">
        <f t="shared" si="253"/>
        <v>2.0973813214986248E-2</v>
      </c>
      <c r="W1588" s="640">
        <f t="shared" si="253"/>
        <v>2.0967701402950532E-2</v>
      </c>
      <c r="X1588" s="640">
        <f t="shared" si="253"/>
        <v>0.02</v>
      </c>
      <c r="Y1588" s="640">
        <f t="shared" si="253"/>
        <v>1.9999999999999997E-2</v>
      </c>
      <c r="Z1588" s="640">
        <f t="shared" si="253"/>
        <v>0.02</v>
      </c>
      <c r="AA1588" s="640">
        <f t="shared" si="253"/>
        <v>0.02</v>
      </c>
      <c r="AB1588" s="640">
        <f t="shared" si="253"/>
        <v>2.0378361451260835E-2</v>
      </c>
    </row>
    <row r="1589" spans="1:28" ht="15" customHeight="1">
      <c r="A1589" s="263" t="s">
        <v>69</v>
      </c>
      <c r="B1589" s="263"/>
      <c r="C1589" s="263"/>
      <c r="D1589" s="263"/>
      <c r="E1589" s="541"/>
      <c r="F1589" s="263"/>
      <c r="G1589" s="185">
        <v>408.92388000000005</v>
      </c>
      <c r="H1589" s="496">
        <v>474.57834199999996</v>
      </c>
      <c r="I1589" s="496">
        <v>446.96712400000001</v>
      </c>
      <c r="J1589" s="496">
        <v>179.10149999999999</v>
      </c>
      <c r="K1589" s="185">
        <v>425.91016000000002</v>
      </c>
      <c r="L1589" s="623">
        <v>256.38722000000001</v>
      </c>
      <c r="M1589" s="623">
        <v>121.89400000000001</v>
      </c>
      <c r="N1589" s="623">
        <f t="shared" si="252"/>
        <v>2313.7622259999998</v>
      </c>
    </row>
    <row r="1590" spans="1:28" ht="15" customHeight="1">
      <c r="A1590" s="166" t="s">
        <v>344</v>
      </c>
      <c r="B1590" s="243"/>
      <c r="C1590" s="243"/>
      <c r="D1590" s="243"/>
      <c r="E1590" s="243"/>
      <c r="F1590" s="243"/>
      <c r="G1590" s="243"/>
      <c r="H1590" s="243"/>
      <c r="I1590" s="243"/>
      <c r="J1590" s="243"/>
      <c r="K1590" s="243"/>
      <c r="L1590" s="243"/>
      <c r="M1590" s="243"/>
      <c r="N1590" s="243">
        <f t="shared" si="252"/>
        <v>0</v>
      </c>
    </row>
    <row r="1591" spans="1:28" ht="15" customHeight="1">
      <c r="A1591" s="197" t="s">
        <v>71</v>
      </c>
      <c r="B1591" s="243"/>
      <c r="C1591" s="243"/>
      <c r="D1591" s="243"/>
      <c r="E1591" s="243"/>
      <c r="F1591" s="243"/>
      <c r="G1591" s="243"/>
      <c r="H1591" s="243"/>
      <c r="I1591" s="243"/>
      <c r="J1591" s="243"/>
      <c r="K1591" s="243"/>
      <c r="L1591" s="243"/>
      <c r="M1591" s="243"/>
      <c r="N1591" s="243">
        <f>SUM(B1591:M1591)</f>
        <v>0</v>
      </c>
    </row>
    <row r="1592" spans="1:28" ht="15" customHeight="1">
      <c r="A1592" s="47" t="s">
        <v>434</v>
      </c>
      <c r="B1592" s="50"/>
      <c r="C1592" s="50"/>
      <c r="D1592" s="50"/>
      <c r="E1592" s="50"/>
      <c r="F1592" s="50"/>
      <c r="G1592" s="50"/>
      <c r="H1592" s="50"/>
      <c r="I1592" s="50"/>
      <c r="J1592" s="50">
        <v>397.964</v>
      </c>
      <c r="K1592" s="176">
        <v>388.471</v>
      </c>
      <c r="L1592" s="176"/>
      <c r="M1592" s="621">
        <v>152.69999999999999</v>
      </c>
      <c r="N1592" s="621">
        <f>SUM(B1592:M1592)</f>
        <v>939.13499999999999</v>
      </c>
    </row>
    <row r="1593" spans="1:28" ht="15" customHeight="1">
      <c r="A1593" s="64" t="s">
        <v>7</v>
      </c>
      <c r="B1593" s="205"/>
      <c r="C1593" s="205"/>
      <c r="D1593" s="205"/>
      <c r="E1593" s="205"/>
      <c r="F1593" s="205"/>
      <c r="G1593" s="205"/>
      <c r="H1593" s="205"/>
      <c r="I1593" s="205"/>
      <c r="J1593" s="205"/>
      <c r="K1593" s="278"/>
      <c r="L1593" s="278"/>
      <c r="M1593" s="613"/>
      <c r="N1593" s="613"/>
    </row>
    <row r="1594" spans="1:28" ht="15" customHeight="1">
      <c r="A1594" s="55" t="s">
        <v>871</v>
      </c>
      <c r="B1594" s="57"/>
      <c r="C1594" s="57"/>
      <c r="D1594" s="57"/>
      <c r="E1594" s="57"/>
      <c r="F1594" s="57"/>
      <c r="G1594" s="57"/>
      <c r="H1594" s="57"/>
      <c r="I1594" s="57"/>
      <c r="J1594" s="57">
        <v>375.90638000000001</v>
      </c>
      <c r="K1594" s="181">
        <v>378.38499999999999</v>
      </c>
      <c r="L1594" s="181"/>
      <c r="M1594" s="622">
        <v>129.42000000000002</v>
      </c>
      <c r="N1594" s="622">
        <f>SUM(B1594:M1594)</f>
        <v>883.71137999999996</v>
      </c>
      <c r="P1594" s="640" t="e">
        <f>B1594/B$1592</f>
        <v>#DIV/0!</v>
      </c>
      <c r="Q1594" s="640" t="e">
        <f t="shared" ref="Q1594:AB1595" si="254">C1594/C$1592</f>
        <v>#DIV/0!</v>
      </c>
      <c r="R1594" s="640" t="e">
        <f t="shared" si="254"/>
        <v>#DIV/0!</v>
      </c>
      <c r="S1594" s="640" t="e">
        <f t="shared" si="254"/>
        <v>#DIV/0!</v>
      </c>
      <c r="T1594" s="640" t="e">
        <f t="shared" si="254"/>
        <v>#DIV/0!</v>
      </c>
      <c r="U1594" s="640" t="e">
        <f t="shared" si="254"/>
        <v>#DIV/0!</v>
      </c>
      <c r="V1594" s="640" t="e">
        <f t="shared" si="254"/>
        <v>#DIV/0!</v>
      </c>
      <c r="W1594" s="640" t="e">
        <f t="shared" si="254"/>
        <v>#DIV/0!</v>
      </c>
      <c r="X1594" s="640">
        <f t="shared" si="254"/>
        <v>0.94457383079876578</v>
      </c>
      <c r="Y1594" s="640">
        <f t="shared" si="254"/>
        <v>0.97403667197808841</v>
      </c>
      <c r="Z1594" s="640" t="e">
        <f t="shared" si="254"/>
        <v>#DIV/0!</v>
      </c>
      <c r="AA1594" s="640">
        <f t="shared" si="254"/>
        <v>0.84754420432220057</v>
      </c>
      <c r="AB1594" s="640">
        <f t="shared" si="254"/>
        <v>0.94098439521474542</v>
      </c>
    </row>
    <row r="1595" spans="1:28" ht="15" customHeight="1">
      <c r="A1595" s="55" t="s">
        <v>332</v>
      </c>
      <c r="B1595" s="57"/>
      <c r="C1595" s="57"/>
      <c r="D1595" s="57"/>
      <c r="E1595" s="57"/>
      <c r="F1595" s="57"/>
      <c r="G1595" s="57"/>
      <c r="H1595" s="57"/>
      <c r="I1595" s="57"/>
      <c r="J1595" s="57">
        <v>7.9592800000000006</v>
      </c>
      <c r="K1595" s="181">
        <v>9.7117749999999994</v>
      </c>
      <c r="L1595" s="181"/>
      <c r="M1595" s="622">
        <v>3.8174999999999999</v>
      </c>
      <c r="N1595" s="622">
        <f>SUM(B1595:M1595)</f>
        <v>21.488554999999998</v>
      </c>
      <c r="P1595" s="640" t="e">
        <f>B1595/B$1592</f>
        <v>#DIV/0!</v>
      </c>
      <c r="Q1595" s="640" t="e">
        <f t="shared" si="254"/>
        <v>#DIV/0!</v>
      </c>
      <c r="R1595" s="640" t="e">
        <f t="shared" si="254"/>
        <v>#DIV/0!</v>
      </c>
      <c r="S1595" s="640" t="e">
        <f t="shared" si="254"/>
        <v>#DIV/0!</v>
      </c>
      <c r="T1595" s="640" t="e">
        <f t="shared" si="254"/>
        <v>#DIV/0!</v>
      </c>
      <c r="U1595" s="640" t="e">
        <f t="shared" si="254"/>
        <v>#DIV/0!</v>
      </c>
      <c r="V1595" s="640" t="e">
        <f t="shared" si="254"/>
        <v>#DIV/0!</v>
      </c>
      <c r="W1595" s="640" t="e">
        <f t="shared" si="254"/>
        <v>#DIV/0!</v>
      </c>
      <c r="X1595" s="640">
        <f t="shared" si="254"/>
        <v>0.02</v>
      </c>
      <c r="Y1595" s="640">
        <f t="shared" si="254"/>
        <v>2.4999999999999998E-2</v>
      </c>
      <c r="Z1595" s="640" t="e">
        <f t="shared" si="254"/>
        <v>#DIV/0!</v>
      </c>
      <c r="AA1595" s="640">
        <f t="shared" si="254"/>
        <v>2.5000000000000001E-2</v>
      </c>
      <c r="AB1595" s="640">
        <f t="shared" si="254"/>
        <v>2.2881220484807827E-2</v>
      </c>
    </row>
    <row r="1596" spans="1:28" ht="15" customHeight="1">
      <c r="A1596" s="58" t="s">
        <v>69</v>
      </c>
      <c r="B1596" s="61"/>
      <c r="C1596" s="61"/>
      <c r="D1596" s="61"/>
      <c r="E1596" s="61"/>
      <c r="F1596" s="61"/>
      <c r="G1596" s="61"/>
      <c r="H1596" s="61"/>
      <c r="I1596" s="61"/>
      <c r="J1596" s="61">
        <v>383.86565999999993</v>
      </c>
      <c r="K1596" s="185">
        <v>388.09677500000004</v>
      </c>
      <c r="L1596" s="185"/>
      <c r="M1596" s="623">
        <v>133.23750000000001</v>
      </c>
      <c r="N1596" s="623">
        <f>SUM(B1596:M1596)</f>
        <v>905.19993499999987</v>
      </c>
    </row>
    <row r="1597" spans="1:28" ht="15" customHeight="1">
      <c r="A1597" s="197" t="s">
        <v>71</v>
      </c>
      <c r="B1597" s="243"/>
      <c r="C1597" s="243"/>
      <c r="D1597" s="243"/>
      <c r="E1597" s="243"/>
      <c r="F1597" s="243"/>
      <c r="G1597" s="243"/>
      <c r="H1597" s="243"/>
      <c r="I1597" s="243"/>
      <c r="J1597" s="243"/>
      <c r="K1597" s="243"/>
      <c r="L1597" s="243"/>
      <c r="M1597" s="243"/>
      <c r="N1597" s="243">
        <f>SUM(B1597:M1597)</f>
        <v>0</v>
      </c>
    </row>
    <row r="1598" spans="1:28" ht="15" customHeight="1">
      <c r="A1598" s="47" t="s">
        <v>335</v>
      </c>
      <c r="B1598" s="81">
        <v>1021.8910000000001</v>
      </c>
      <c r="C1598" s="81">
        <v>2163.4720000000002</v>
      </c>
      <c r="D1598" s="81">
        <v>924.61799999999994</v>
      </c>
      <c r="E1598" s="50">
        <v>2291.7069999999999</v>
      </c>
      <c r="F1598" s="50"/>
      <c r="G1598" s="50">
        <v>752.65279999999996</v>
      </c>
      <c r="H1598" s="494">
        <v>850.73909999999989</v>
      </c>
      <c r="I1598" s="494">
        <v>737.89300000000003</v>
      </c>
      <c r="J1598" s="494">
        <v>437.90299999999996</v>
      </c>
      <c r="K1598" s="176">
        <v>2261.817</v>
      </c>
      <c r="L1598" s="621">
        <v>2063.835</v>
      </c>
      <c r="M1598" s="621">
        <v>2940.1890000000003</v>
      </c>
      <c r="N1598" s="621">
        <f>SUM(B1598:M1598)</f>
        <v>16446.716899999999</v>
      </c>
    </row>
    <row r="1599" spans="1:28" ht="15" customHeight="1">
      <c r="A1599" s="64" t="s">
        <v>7</v>
      </c>
      <c r="B1599" s="206"/>
      <c r="C1599" s="206"/>
      <c r="D1599" s="206"/>
      <c r="E1599" s="205"/>
      <c r="F1599" s="205"/>
      <c r="G1599" s="205"/>
      <c r="H1599" s="484"/>
      <c r="I1599" s="484"/>
      <c r="J1599" s="484"/>
      <c r="K1599" s="278"/>
      <c r="L1599" s="613"/>
      <c r="M1599" s="613"/>
      <c r="N1599" s="613"/>
    </row>
    <row r="1600" spans="1:28" ht="15" customHeight="1">
      <c r="A1600" s="55" t="s">
        <v>142</v>
      </c>
      <c r="B1600" s="85">
        <v>1001.2900000000001</v>
      </c>
      <c r="C1600" s="85">
        <v>2157.2339999999999</v>
      </c>
      <c r="D1600" s="85">
        <v>897.23599999999999</v>
      </c>
      <c r="E1600" s="57">
        <v>2251.857</v>
      </c>
      <c r="F1600" s="57"/>
      <c r="G1600" s="57">
        <v>738.29499999999996</v>
      </c>
      <c r="H1600" s="495">
        <v>837.02701999999999</v>
      </c>
      <c r="I1600" s="495">
        <v>720.94219999999996</v>
      </c>
      <c r="J1600" s="495">
        <v>419.44299999999998</v>
      </c>
      <c r="K1600" s="181">
        <v>2233.32852</v>
      </c>
      <c r="L1600" s="622">
        <v>2024.6277</v>
      </c>
      <c r="M1600" s="622">
        <v>2911.2634400000006</v>
      </c>
      <c r="N1600" s="622">
        <f>SUM(B1600:M1600)</f>
        <v>16192.543879999999</v>
      </c>
      <c r="P1600" s="640">
        <f>B1600/B$1598</f>
        <v>0.97984031565010354</v>
      </c>
      <c r="Q1600" s="640">
        <f t="shared" ref="Q1600:AB1601" si="255">C1600/C$1598</f>
        <v>0.99711667172027174</v>
      </c>
      <c r="R1600" s="640">
        <f t="shared" si="255"/>
        <v>0.97038560789428718</v>
      </c>
      <c r="S1600" s="640">
        <f t="shared" si="255"/>
        <v>0.98261121513352279</v>
      </c>
      <c r="T1600" s="640" t="e">
        <f t="shared" si="255"/>
        <v>#DIV/0!</v>
      </c>
      <c r="U1600" s="640">
        <f t="shared" si="255"/>
        <v>0.98092374066767574</v>
      </c>
      <c r="V1600" s="640">
        <f t="shared" si="255"/>
        <v>0.98388215611578222</v>
      </c>
      <c r="W1600" s="640">
        <f t="shared" si="255"/>
        <v>0.97702810570096199</v>
      </c>
      <c r="X1600" s="640">
        <f t="shared" si="255"/>
        <v>0.95784454548153364</v>
      </c>
      <c r="Y1600" s="640">
        <f t="shared" si="255"/>
        <v>0.98740460435128041</v>
      </c>
      <c r="Z1600" s="640">
        <f t="shared" si="255"/>
        <v>0.98100269643648841</v>
      </c>
      <c r="AA1600" s="640">
        <f t="shared" si="255"/>
        <v>0.9901620065920933</v>
      </c>
      <c r="AB1600" s="640">
        <f t="shared" si="255"/>
        <v>0.98454566819959066</v>
      </c>
    </row>
    <row r="1601" spans="1:28" ht="15" customHeight="1">
      <c r="A1601" s="55" t="s">
        <v>332</v>
      </c>
      <c r="B1601" s="85">
        <v>15.328365</v>
      </c>
      <c r="C1601" s="168">
        <v>36.779024</v>
      </c>
      <c r="D1601" s="168">
        <v>11.095416</v>
      </c>
      <c r="E1601" s="57">
        <v>27.500484</v>
      </c>
      <c r="F1601" s="57"/>
      <c r="G1601" s="57">
        <v>15.053056000000002</v>
      </c>
      <c r="H1601" s="507">
        <v>18.716260199999997</v>
      </c>
      <c r="I1601" s="507">
        <v>16.743369999999999</v>
      </c>
      <c r="J1601" s="507">
        <v>9.6338659999999976</v>
      </c>
      <c r="K1601" s="181">
        <v>56.545425000000009</v>
      </c>
      <c r="L1601" s="622">
        <v>41.276700000000005</v>
      </c>
      <c r="M1601" s="622">
        <v>73.504725000000008</v>
      </c>
      <c r="N1601" s="622">
        <f>SUM(B1601:M1601)</f>
        <v>322.17669120000005</v>
      </c>
      <c r="P1601" s="640">
        <f>B1601/B$1598</f>
        <v>1.4999999999999999E-2</v>
      </c>
      <c r="Q1601" s="640">
        <f t="shared" si="255"/>
        <v>1.6999999999999998E-2</v>
      </c>
      <c r="R1601" s="640">
        <f t="shared" si="255"/>
        <v>1.2E-2</v>
      </c>
      <c r="S1601" s="640">
        <f t="shared" si="255"/>
        <v>1.2E-2</v>
      </c>
      <c r="T1601" s="640" t="e">
        <f t="shared" si="255"/>
        <v>#DIV/0!</v>
      </c>
      <c r="U1601" s="640">
        <f t="shared" si="255"/>
        <v>2.0000000000000004E-2</v>
      </c>
      <c r="V1601" s="640">
        <f t="shared" si="255"/>
        <v>2.1999999999999999E-2</v>
      </c>
      <c r="W1601" s="640">
        <f t="shared" si="255"/>
        <v>2.2690783081015808E-2</v>
      </c>
      <c r="X1601" s="640">
        <f t="shared" si="255"/>
        <v>2.1999999999999995E-2</v>
      </c>
      <c r="Y1601" s="640">
        <f t="shared" si="255"/>
        <v>2.5000000000000005E-2</v>
      </c>
      <c r="Z1601" s="640">
        <f t="shared" si="255"/>
        <v>2.0000000000000004E-2</v>
      </c>
      <c r="AA1601" s="640">
        <f t="shared" si="255"/>
        <v>2.5000000000000001E-2</v>
      </c>
      <c r="AB1601" s="640">
        <f t="shared" si="255"/>
        <v>1.9589118798536628E-2</v>
      </c>
    </row>
    <row r="1602" spans="1:28" ht="15" customHeight="1">
      <c r="A1602" s="58" t="s">
        <v>69</v>
      </c>
      <c r="B1602" s="88">
        <v>1016.618365</v>
      </c>
      <c r="C1602" s="250">
        <v>2194.0130239999999</v>
      </c>
      <c r="D1602" s="250">
        <v>908.33141599999999</v>
      </c>
      <c r="E1602" s="61">
        <v>2279.1513239999999</v>
      </c>
      <c r="F1602" s="61"/>
      <c r="G1602" s="61">
        <v>753.34805599999993</v>
      </c>
      <c r="H1602" s="511">
        <v>855.74328019999996</v>
      </c>
      <c r="I1602" s="511">
        <v>737.68556999999987</v>
      </c>
      <c r="J1602" s="511">
        <v>429.076866</v>
      </c>
      <c r="K1602" s="185">
        <v>2289.8739449999998</v>
      </c>
      <c r="L1602" s="623">
        <v>2065.9044000000004</v>
      </c>
      <c r="M1602" s="623">
        <v>2984.7681650000004</v>
      </c>
      <c r="N1602" s="623">
        <f>SUM(B1602:M1602)</f>
        <v>16514.514411200002</v>
      </c>
    </row>
    <row r="1603" spans="1:28" ht="15" customHeight="1">
      <c r="A1603" s="197" t="s">
        <v>71</v>
      </c>
      <c r="B1603" s="243"/>
      <c r="C1603" s="243"/>
      <c r="D1603" s="243"/>
      <c r="E1603" s="243"/>
      <c r="F1603" s="243"/>
      <c r="G1603" s="243"/>
      <c r="H1603" s="243"/>
      <c r="I1603" s="243"/>
      <c r="J1603" s="243"/>
      <c r="K1603" s="243"/>
      <c r="L1603" s="243"/>
      <c r="M1603" s="243"/>
      <c r="N1603" s="243">
        <f>SUM(B1603:M1603)</f>
        <v>0</v>
      </c>
    </row>
    <row r="1604" spans="1:28" ht="15" customHeight="1">
      <c r="A1604" s="126" t="s">
        <v>337</v>
      </c>
      <c r="B1604" s="50"/>
      <c r="C1604" s="50"/>
      <c r="D1604" s="50"/>
      <c r="E1604" s="50">
        <v>777.71</v>
      </c>
      <c r="F1604" s="176">
        <v>972.47199999999998</v>
      </c>
      <c r="G1604" s="176"/>
      <c r="H1604" s="176"/>
      <c r="I1604" s="176"/>
      <c r="J1604" s="176"/>
      <c r="K1604" s="176"/>
      <c r="L1604" s="621">
        <v>470.17200000000003</v>
      </c>
      <c r="M1604" s="621">
        <v>794.35459999999989</v>
      </c>
      <c r="N1604" s="621">
        <f>SUM(B1604:M1604)</f>
        <v>3014.7085999999999</v>
      </c>
    </row>
    <row r="1605" spans="1:28" ht="15" customHeight="1">
      <c r="A1605" s="147" t="s">
        <v>7</v>
      </c>
      <c r="B1605" s="205"/>
      <c r="C1605" s="205"/>
      <c r="D1605" s="205"/>
      <c r="E1605" s="205"/>
      <c r="F1605" s="278"/>
      <c r="G1605" s="278"/>
      <c r="H1605" s="278"/>
      <c r="I1605" s="278"/>
      <c r="J1605" s="278"/>
      <c r="K1605" s="278"/>
      <c r="L1605" s="613"/>
      <c r="M1605" s="613"/>
      <c r="N1605" s="613"/>
    </row>
    <row r="1606" spans="1:28" ht="15" customHeight="1">
      <c r="A1606" s="123" t="s">
        <v>349</v>
      </c>
      <c r="B1606" s="57"/>
      <c r="C1606" s="57"/>
      <c r="D1606" s="57"/>
      <c r="E1606" s="57">
        <v>750.65499999999997</v>
      </c>
      <c r="F1606" s="181">
        <v>923.99400000000003</v>
      </c>
      <c r="G1606" s="181"/>
      <c r="H1606" s="181"/>
      <c r="I1606" s="181"/>
      <c r="J1606" s="181"/>
      <c r="K1606" s="181"/>
      <c r="L1606" s="622">
        <v>446.839</v>
      </c>
      <c r="M1606" s="622">
        <v>655.86400000000003</v>
      </c>
      <c r="N1606" s="622">
        <f>SUM(B1606:M1606)</f>
        <v>2777.3519999999999</v>
      </c>
      <c r="P1606" s="640" t="e">
        <f>B1606/B$1604</f>
        <v>#DIV/0!</v>
      </c>
      <c r="Q1606" s="640" t="e">
        <f t="shared" ref="Q1606:AB1607" si="256">C1606/C$1604</f>
        <v>#DIV/0!</v>
      </c>
      <c r="R1606" s="640" t="e">
        <f t="shared" si="256"/>
        <v>#DIV/0!</v>
      </c>
      <c r="S1606" s="640">
        <f t="shared" si="256"/>
        <v>0.96521196847153812</v>
      </c>
      <c r="T1606" s="640">
        <f t="shared" si="256"/>
        <v>0.95014972153439903</v>
      </c>
      <c r="U1606" s="640" t="e">
        <f t="shared" si="256"/>
        <v>#DIV/0!</v>
      </c>
      <c r="V1606" s="640" t="e">
        <f t="shared" si="256"/>
        <v>#DIV/0!</v>
      </c>
      <c r="W1606" s="640" t="e">
        <f t="shared" si="256"/>
        <v>#DIV/0!</v>
      </c>
      <c r="X1606" s="640" t="e">
        <f t="shared" si="256"/>
        <v>#DIV/0!</v>
      </c>
      <c r="Y1606" s="640" t="e">
        <f t="shared" si="256"/>
        <v>#DIV/0!</v>
      </c>
      <c r="Z1606" s="640">
        <f t="shared" si="256"/>
        <v>0.95037348034336366</v>
      </c>
      <c r="AA1606" s="640">
        <f t="shared" si="256"/>
        <v>0.82565645116173569</v>
      </c>
      <c r="AB1606" s="640">
        <f t="shared" si="256"/>
        <v>0.92126714999917403</v>
      </c>
    </row>
    <row r="1607" spans="1:28" ht="15" customHeight="1">
      <c r="A1607" s="123" t="s">
        <v>332</v>
      </c>
      <c r="B1607" s="57"/>
      <c r="C1607" s="57"/>
      <c r="D1607" s="57"/>
      <c r="E1607" s="57">
        <v>62.216800000000006</v>
      </c>
      <c r="F1607" s="181">
        <v>77.797760000000011</v>
      </c>
      <c r="G1607" s="181"/>
      <c r="H1607" s="181"/>
      <c r="I1607" s="181"/>
      <c r="J1607" s="181"/>
      <c r="K1607" s="181"/>
      <c r="L1607" s="622">
        <v>49.36806</v>
      </c>
      <c r="M1607" s="622">
        <v>83.407232999999991</v>
      </c>
      <c r="N1607" s="622">
        <f>SUM(B1607:M1607)</f>
        <v>272.78985299999999</v>
      </c>
      <c r="P1607" s="640" t="e">
        <f t="shared" ref="P1607" si="257">B1607/B$1604</f>
        <v>#DIV/0!</v>
      </c>
      <c r="Q1607" s="640" t="e">
        <f t="shared" si="256"/>
        <v>#DIV/0!</v>
      </c>
      <c r="R1607" s="640" t="e">
        <f t="shared" si="256"/>
        <v>#DIV/0!</v>
      </c>
      <c r="S1607" s="640">
        <f t="shared" si="256"/>
        <v>0.08</v>
      </c>
      <c r="T1607" s="640">
        <f t="shared" si="256"/>
        <v>8.0000000000000016E-2</v>
      </c>
      <c r="U1607" s="640" t="e">
        <f t="shared" si="256"/>
        <v>#DIV/0!</v>
      </c>
      <c r="V1607" s="640" t="e">
        <f t="shared" si="256"/>
        <v>#DIV/0!</v>
      </c>
      <c r="W1607" s="640" t="e">
        <f t="shared" si="256"/>
        <v>#DIV/0!</v>
      </c>
      <c r="X1607" s="640" t="e">
        <f t="shared" si="256"/>
        <v>#DIV/0!</v>
      </c>
      <c r="Y1607" s="640" t="e">
        <f t="shared" si="256"/>
        <v>#DIV/0!</v>
      </c>
      <c r="Z1607" s="640">
        <f t="shared" si="256"/>
        <v>0.105</v>
      </c>
      <c r="AA1607" s="640">
        <f t="shared" si="256"/>
        <v>0.105</v>
      </c>
      <c r="AB1607" s="640">
        <f t="shared" si="256"/>
        <v>9.0486308693317821E-2</v>
      </c>
    </row>
    <row r="1608" spans="1:28" ht="15" customHeight="1">
      <c r="A1608" s="150" t="s">
        <v>69</v>
      </c>
      <c r="B1608" s="61"/>
      <c r="C1608" s="61"/>
      <c r="D1608" s="61"/>
      <c r="E1608" s="61">
        <v>812.87180000000001</v>
      </c>
      <c r="F1608" s="185">
        <v>1001.79176</v>
      </c>
      <c r="G1608" s="185"/>
      <c r="H1608" s="185"/>
      <c r="I1608" s="185"/>
      <c r="J1608" s="185"/>
      <c r="K1608" s="185"/>
      <c r="L1608" s="623">
        <v>496.20706000000001</v>
      </c>
      <c r="M1608" s="623">
        <v>739.27123300000005</v>
      </c>
      <c r="N1608" s="623">
        <f>SUM(B1608:M1608)</f>
        <v>3050.1418530000001</v>
      </c>
    </row>
    <row r="1609" spans="1:28" ht="15" customHeight="1">
      <c r="A1609" s="251" t="s">
        <v>71</v>
      </c>
      <c r="B1609" s="65"/>
      <c r="C1609" s="65"/>
      <c r="D1609" s="65"/>
      <c r="E1609" s="65"/>
      <c r="F1609" s="65"/>
      <c r="G1609" s="65"/>
      <c r="H1609" s="65"/>
      <c r="I1609" s="65"/>
      <c r="J1609" s="65"/>
      <c r="K1609" s="65"/>
      <c r="L1609" s="65"/>
      <c r="M1609" s="65"/>
      <c r="N1609" s="65"/>
    </row>
    <row r="1610" spans="1:28" ht="15" customHeight="1">
      <c r="A1610" s="126" t="s">
        <v>400</v>
      </c>
      <c r="B1610" s="50"/>
      <c r="C1610" s="50"/>
      <c r="D1610" s="50"/>
      <c r="E1610" s="50"/>
      <c r="F1610" s="176">
        <v>360.608</v>
      </c>
      <c r="G1610" s="176"/>
      <c r="H1610" s="176"/>
      <c r="I1610" s="176"/>
      <c r="J1610" s="176"/>
      <c r="K1610" s="176"/>
      <c r="L1610" s="176"/>
      <c r="M1610" s="176"/>
      <c r="N1610" s="176">
        <f>SUM(B1610:M1610)</f>
        <v>360.608</v>
      </c>
    </row>
    <row r="1611" spans="1:28" ht="15" customHeight="1">
      <c r="A1611" s="165" t="s">
        <v>7</v>
      </c>
      <c r="B1611" s="54"/>
      <c r="C1611" s="54"/>
      <c r="D1611" s="54"/>
      <c r="E1611" s="54"/>
      <c r="F1611" s="278"/>
      <c r="G1611" s="278"/>
      <c r="H1611" s="278"/>
      <c r="I1611" s="278"/>
      <c r="J1611" s="278"/>
      <c r="K1611" s="278"/>
      <c r="L1611" s="278"/>
      <c r="M1611" s="278"/>
      <c r="N1611" s="278"/>
    </row>
    <row r="1612" spans="1:28" ht="15" customHeight="1">
      <c r="A1612" s="123" t="s">
        <v>311</v>
      </c>
      <c r="B1612" s="57"/>
      <c r="C1612" s="57"/>
      <c r="D1612" s="57"/>
      <c r="E1612" s="57"/>
      <c r="F1612" s="181">
        <v>341.84999999999997</v>
      </c>
      <c r="G1612" s="181"/>
      <c r="H1612" s="181"/>
      <c r="I1612" s="181"/>
      <c r="J1612" s="181"/>
      <c r="K1612" s="181"/>
      <c r="L1612" s="181"/>
      <c r="M1612" s="181"/>
      <c r="N1612" s="181">
        <f>SUM(B1612:M1612)</f>
        <v>341.84999999999997</v>
      </c>
      <c r="P1612" s="640" t="e">
        <f>B1612/B$1610</f>
        <v>#DIV/0!</v>
      </c>
      <c r="Q1612" s="640" t="e">
        <f t="shared" ref="Q1612:AB1613" si="258">C1612/C$1610</f>
        <v>#DIV/0!</v>
      </c>
      <c r="R1612" s="640" t="e">
        <f t="shared" si="258"/>
        <v>#DIV/0!</v>
      </c>
      <c r="S1612" s="640" t="e">
        <f t="shared" si="258"/>
        <v>#DIV/0!</v>
      </c>
      <c r="T1612" s="640">
        <f t="shared" si="258"/>
        <v>0.94798229656579991</v>
      </c>
      <c r="U1612" s="640" t="e">
        <f t="shared" si="258"/>
        <v>#DIV/0!</v>
      </c>
      <c r="V1612" s="640" t="e">
        <f t="shared" si="258"/>
        <v>#DIV/0!</v>
      </c>
      <c r="W1612" s="640" t="e">
        <f t="shared" si="258"/>
        <v>#DIV/0!</v>
      </c>
      <c r="X1612" s="640" t="e">
        <f t="shared" si="258"/>
        <v>#DIV/0!</v>
      </c>
      <c r="Y1612" s="640" t="e">
        <f t="shared" si="258"/>
        <v>#DIV/0!</v>
      </c>
      <c r="Z1612" s="640" t="e">
        <f t="shared" si="258"/>
        <v>#DIV/0!</v>
      </c>
      <c r="AA1612" s="640" t="e">
        <f t="shared" si="258"/>
        <v>#DIV/0!</v>
      </c>
      <c r="AB1612" s="640">
        <f t="shared" si="258"/>
        <v>0.94798229656579991</v>
      </c>
    </row>
    <row r="1613" spans="1:28" ht="15" customHeight="1">
      <c r="A1613" s="123" t="s">
        <v>332</v>
      </c>
      <c r="B1613" s="57"/>
      <c r="C1613" s="57"/>
      <c r="D1613" s="57"/>
      <c r="E1613" s="57"/>
      <c r="F1613" s="181">
        <v>7.933376</v>
      </c>
      <c r="G1613" s="181"/>
      <c r="H1613" s="181"/>
      <c r="I1613" s="181"/>
      <c r="J1613" s="181"/>
      <c r="K1613" s="181"/>
      <c r="L1613" s="181"/>
      <c r="M1613" s="181"/>
      <c r="N1613" s="181">
        <f>SUM(B1613:M1613)</f>
        <v>7.933376</v>
      </c>
      <c r="P1613" s="640" t="e">
        <f>B1613/B$1610</f>
        <v>#DIV/0!</v>
      </c>
      <c r="Q1613" s="640" t="e">
        <f t="shared" si="258"/>
        <v>#DIV/0!</v>
      </c>
      <c r="R1613" s="640" t="e">
        <f t="shared" si="258"/>
        <v>#DIV/0!</v>
      </c>
      <c r="S1613" s="640" t="e">
        <f t="shared" si="258"/>
        <v>#DIV/0!</v>
      </c>
      <c r="T1613" s="640">
        <f t="shared" si="258"/>
        <v>2.1999999999999999E-2</v>
      </c>
      <c r="U1613" s="640" t="e">
        <f t="shared" si="258"/>
        <v>#DIV/0!</v>
      </c>
      <c r="V1613" s="640" t="e">
        <f t="shared" si="258"/>
        <v>#DIV/0!</v>
      </c>
      <c r="W1613" s="640" t="e">
        <f t="shared" si="258"/>
        <v>#DIV/0!</v>
      </c>
      <c r="X1613" s="640" t="e">
        <f t="shared" si="258"/>
        <v>#DIV/0!</v>
      </c>
      <c r="Y1613" s="640" t="e">
        <f t="shared" si="258"/>
        <v>#DIV/0!</v>
      </c>
      <c r="Z1613" s="640" t="e">
        <f t="shared" si="258"/>
        <v>#DIV/0!</v>
      </c>
      <c r="AA1613" s="640" t="e">
        <f t="shared" si="258"/>
        <v>#DIV/0!</v>
      </c>
      <c r="AB1613" s="640">
        <f t="shared" si="258"/>
        <v>2.1999999999999999E-2</v>
      </c>
    </row>
    <row r="1614" spans="1:28" ht="15" customHeight="1">
      <c r="A1614" s="128" t="s">
        <v>69</v>
      </c>
      <c r="B1614" s="61"/>
      <c r="C1614" s="61"/>
      <c r="D1614" s="61"/>
      <c r="E1614" s="61"/>
      <c r="F1614" s="185">
        <v>349.78337599999998</v>
      </c>
      <c r="G1614" s="185"/>
      <c r="H1614" s="185"/>
      <c r="I1614" s="185"/>
      <c r="J1614" s="185"/>
      <c r="K1614" s="185"/>
      <c r="L1614" s="185"/>
      <c r="M1614" s="185"/>
      <c r="N1614" s="185">
        <f>SUM(B1614:M1614)</f>
        <v>349.78337599999998</v>
      </c>
    </row>
    <row r="1615" spans="1:28" ht="15" customHeight="1">
      <c r="A1615" s="38" t="s">
        <v>71</v>
      </c>
      <c r="B1615" s="38"/>
      <c r="C1615" s="38"/>
      <c r="D1615" s="38"/>
      <c r="F1615" s="38"/>
      <c r="G1615" s="38"/>
      <c r="H1615" s="38"/>
      <c r="I1615" s="38"/>
    </row>
    <row r="1616" spans="1:28" ht="15" customHeight="1">
      <c r="A1616" s="126" t="s">
        <v>427</v>
      </c>
      <c r="B1616" s="50"/>
      <c r="C1616" s="50"/>
      <c r="D1616" s="50">
        <v>2449.2339999999995</v>
      </c>
      <c r="E1616" s="50">
        <v>4837.0078000000003</v>
      </c>
      <c r="F1616" s="176">
        <v>1284.296</v>
      </c>
      <c r="G1616" s="176"/>
      <c r="H1616" s="494">
        <v>949.02599999999995</v>
      </c>
      <c r="I1616" s="494">
        <v>592.428</v>
      </c>
      <c r="J1616" s="494">
        <v>3241.7670000000003</v>
      </c>
      <c r="K1616" s="176">
        <v>1727.865</v>
      </c>
      <c r="L1616" s="621">
        <v>958.55000000000007</v>
      </c>
      <c r="M1616" s="621">
        <v>633.62599999999998</v>
      </c>
      <c r="N1616" s="621">
        <f>SUM(B1616:M1616)</f>
        <v>16673.799799999997</v>
      </c>
    </row>
    <row r="1617" spans="1:28" ht="15" customHeight="1">
      <c r="A1617" s="123" t="s">
        <v>7</v>
      </c>
      <c r="B1617" s="54"/>
      <c r="C1617" s="54"/>
      <c r="D1617" s="54"/>
      <c r="E1617" s="205"/>
      <c r="F1617" s="278"/>
      <c r="G1617" s="278"/>
      <c r="H1617" s="484"/>
      <c r="I1617" s="484"/>
      <c r="J1617" s="484"/>
      <c r="K1617" s="278"/>
      <c r="L1617" s="613"/>
      <c r="M1617" s="613"/>
      <c r="N1617" s="613"/>
    </row>
    <row r="1618" spans="1:28" ht="15" customHeight="1">
      <c r="A1618" s="123" t="s">
        <v>467</v>
      </c>
      <c r="B1618" s="57"/>
      <c r="C1618" s="57"/>
      <c r="D1618" s="57">
        <v>2332.9179999999997</v>
      </c>
      <c r="E1618" s="57">
        <v>4526.972999999999</v>
      </c>
      <c r="F1618" s="181">
        <v>1212.4917000000003</v>
      </c>
      <c r="G1618" s="181"/>
      <c r="H1618" s="495">
        <v>896.7589999999999</v>
      </c>
      <c r="I1618" s="495">
        <v>544.90099999999995</v>
      </c>
      <c r="J1618" s="495">
        <v>3066.2239999999997</v>
      </c>
      <c r="K1618" s="181">
        <v>1630.683</v>
      </c>
      <c r="L1618" s="622">
        <v>901.93399999999997</v>
      </c>
      <c r="M1618" s="622">
        <v>595.74</v>
      </c>
      <c r="N1618" s="622">
        <f>SUM(B1618:M1618)</f>
        <v>15708.623699999996</v>
      </c>
      <c r="P1618" s="640" t="e">
        <f>B1618/B$1616</f>
        <v>#DIV/0!</v>
      </c>
      <c r="Q1618" s="640" t="e">
        <f t="shared" ref="Q1618:AB1619" si="259">C1618/C$1616</f>
        <v>#DIV/0!</v>
      </c>
      <c r="R1618" s="640">
        <f t="shared" si="259"/>
        <v>0.95250923349912675</v>
      </c>
      <c r="S1618" s="640">
        <f t="shared" si="259"/>
        <v>0.93590359726109984</v>
      </c>
      <c r="T1618" s="640">
        <f t="shared" si="259"/>
        <v>0.94409053676099608</v>
      </c>
      <c r="U1618" s="640" t="e">
        <f t="shared" si="259"/>
        <v>#DIV/0!</v>
      </c>
      <c r="V1618" s="640">
        <f t="shared" si="259"/>
        <v>0.94492563955044429</v>
      </c>
      <c r="W1618" s="640">
        <f t="shared" si="259"/>
        <v>0.91977590525768527</v>
      </c>
      <c r="X1618" s="640">
        <f t="shared" si="259"/>
        <v>0.94584959375550415</v>
      </c>
      <c r="Y1618" s="640">
        <f t="shared" si="259"/>
        <v>0.94375602260593272</v>
      </c>
      <c r="Z1618" s="640">
        <f t="shared" si="259"/>
        <v>0.94093578843044168</v>
      </c>
      <c r="AA1618" s="640">
        <f t="shared" si="259"/>
        <v>0.94020763036870336</v>
      </c>
      <c r="AB1618" s="640">
        <f t="shared" si="259"/>
        <v>0.94211420842416493</v>
      </c>
    </row>
    <row r="1619" spans="1:28" ht="15" customHeight="1">
      <c r="A1619" s="123" t="s">
        <v>332</v>
      </c>
      <c r="B1619" s="57"/>
      <c r="C1619" s="57"/>
      <c r="D1619" s="57">
        <v>282.22968500000002</v>
      </c>
      <c r="E1619" s="57">
        <v>511.00712900000002</v>
      </c>
      <c r="F1619" s="181">
        <v>134.85108</v>
      </c>
      <c r="G1619" s="181"/>
      <c r="H1619" s="495">
        <v>109.13799000000002</v>
      </c>
      <c r="I1619" s="495">
        <v>63.305659999999996</v>
      </c>
      <c r="J1619" s="495">
        <v>376.67769500000003</v>
      </c>
      <c r="K1619" s="181">
        <v>193.92287500000003</v>
      </c>
      <c r="L1619" s="622">
        <v>115.02600000000001</v>
      </c>
      <c r="M1619" s="622">
        <v>76.035120000000006</v>
      </c>
      <c r="N1619" s="622">
        <f>SUM(B1619:M1619)</f>
        <v>1862.1932340000003</v>
      </c>
      <c r="P1619" s="640" t="e">
        <f>B1619/B$1616</f>
        <v>#DIV/0!</v>
      </c>
      <c r="Q1619" s="640" t="e">
        <f t="shared" si="259"/>
        <v>#DIV/0!</v>
      </c>
      <c r="R1619" s="640">
        <f t="shared" si="259"/>
        <v>0.11523181737637159</v>
      </c>
      <c r="S1619" s="640">
        <f t="shared" si="259"/>
        <v>0.10564529769830017</v>
      </c>
      <c r="T1619" s="640">
        <f t="shared" si="259"/>
        <v>0.105</v>
      </c>
      <c r="U1619" s="640" t="e">
        <f t="shared" si="259"/>
        <v>#DIV/0!</v>
      </c>
      <c r="V1619" s="640">
        <f t="shared" si="259"/>
        <v>0.11500000000000002</v>
      </c>
      <c r="W1619" s="640">
        <f t="shared" si="259"/>
        <v>0.10685798105423781</v>
      </c>
      <c r="X1619" s="640">
        <f t="shared" si="259"/>
        <v>0.11619517843200945</v>
      </c>
      <c r="Y1619" s="640">
        <f t="shared" si="259"/>
        <v>0.11223265417147754</v>
      </c>
      <c r="Z1619" s="640">
        <f t="shared" si="259"/>
        <v>0.12</v>
      </c>
      <c r="AA1619" s="640">
        <f t="shared" si="259"/>
        <v>0.12000000000000001</v>
      </c>
      <c r="AB1619" s="640">
        <f t="shared" si="259"/>
        <v>0.1116837947160671</v>
      </c>
    </row>
    <row r="1620" spans="1:28" s="16" customFormat="1" ht="15" customHeight="1">
      <c r="A1620" s="126" t="s">
        <v>69</v>
      </c>
      <c r="B1620" s="61"/>
      <c r="C1620" s="61"/>
      <c r="D1620" s="61">
        <v>2615.1476849999999</v>
      </c>
      <c r="E1620" s="61">
        <v>5037.9801289999996</v>
      </c>
      <c r="F1620" s="185">
        <v>1347.3427800000002</v>
      </c>
      <c r="G1620" s="185"/>
      <c r="H1620" s="496">
        <v>1005.89699</v>
      </c>
      <c r="I1620" s="496">
        <v>608.20665999999994</v>
      </c>
      <c r="J1620" s="496">
        <v>3442.903695</v>
      </c>
      <c r="K1620" s="185">
        <v>1824.6058750000002</v>
      </c>
      <c r="L1620" s="623">
        <v>1016.96</v>
      </c>
      <c r="M1620" s="623">
        <v>671.77512000000002</v>
      </c>
      <c r="N1620" s="623">
        <f>SUM(B1620:M1620)</f>
        <v>17570.818933999999</v>
      </c>
    </row>
    <row r="1621" spans="1:28" s="16" customFormat="1">
      <c r="A1621" s="20"/>
      <c r="B1621" s="19"/>
      <c r="C1621" s="19"/>
      <c r="D1621" s="19"/>
      <c r="E1621" s="542"/>
      <c r="F1621" s="19"/>
      <c r="G1621" s="19"/>
      <c r="H1621" s="19"/>
      <c r="I1621" s="19"/>
      <c r="J1621" s="542"/>
      <c r="K1621" s="542"/>
      <c r="L1621" s="542"/>
      <c r="M1621" s="542"/>
      <c r="N1621" s="542"/>
    </row>
    <row r="1622" spans="1:28" s="16" customFormat="1">
      <c r="A1622" s="20"/>
      <c r="B1622" s="19"/>
      <c r="C1622" s="19"/>
      <c r="D1622" s="19"/>
      <c r="E1622" s="542"/>
      <c r="F1622" s="19"/>
      <c r="G1622" s="19"/>
      <c r="H1622" s="19"/>
      <c r="I1622" s="19"/>
      <c r="J1622" s="542"/>
      <c r="K1622" s="542"/>
      <c r="L1622" s="542"/>
      <c r="M1622" s="542"/>
      <c r="N1622" s="542"/>
    </row>
    <row r="1623" spans="1:28" s="16" customFormat="1">
      <c r="A1623" s="18"/>
      <c r="B1623" s="19"/>
      <c r="C1623" s="19"/>
      <c r="D1623" s="19"/>
      <c r="E1623" s="542"/>
      <c r="F1623" s="19"/>
      <c r="G1623" s="19"/>
      <c r="H1623" s="19"/>
      <c r="I1623" s="19"/>
      <c r="J1623" s="542"/>
      <c r="K1623" s="542"/>
      <c r="L1623" s="542"/>
      <c r="M1623" s="542"/>
      <c r="N1623" s="542"/>
    </row>
    <row r="1626" spans="1:28" s="16" customFormat="1">
      <c r="A1626" s="17"/>
      <c r="B1626" s="19"/>
      <c r="C1626" s="19"/>
      <c r="D1626" s="19"/>
      <c r="E1626" s="542"/>
      <c r="F1626" s="19"/>
      <c r="G1626" s="19"/>
      <c r="H1626" s="19"/>
      <c r="I1626" s="19"/>
      <c r="J1626" s="542"/>
      <c r="K1626" s="542"/>
      <c r="L1626" s="542"/>
      <c r="M1626" s="542"/>
      <c r="N1626" s="542"/>
    </row>
    <row r="1628" spans="1:28" s="16" customFormat="1">
      <c r="A1628" s="17"/>
      <c r="B1628" s="19"/>
      <c r="C1628" s="19"/>
      <c r="D1628" s="19"/>
      <c r="E1628" s="542"/>
      <c r="F1628" s="19"/>
      <c r="G1628" s="19"/>
      <c r="H1628" s="19"/>
      <c r="I1628" s="19"/>
      <c r="J1628" s="542"/>
      <c r="K1628" s="542"/>
      <c r="L1628" s="542"/>
      <c r="M1628" s="542"/>
      <c r="N1628" s="542"/>
    </row>
  </sheetData>
  <autoFilter ref="A3:N162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9" sqref="B9"/>
    </sheetView>
  </sheetViews>
  <sheetFormatPr defaultRowHeight="15"/>
  <cols>
    <col min="1" max="1" width="20" bestFit="1" customWidth="1"/>
    <col min="2" max="9" width="11.42578125" style="21" customWidth="1"/>
    <col min="10" max="11" width="9.5703125" style="549" bestFit="1" customWidth="1"/>
    <col min="12" max="14" width="8.7109375" style="592" customWidth="1"/>
    <col min="15" max="23" width="9.140625" hidden="1" customWidth="1"/>
    <col min="24" max="24" width="10" hidden="1" customWidth="1"/>
    <col min="25" max="25" width="13.7109375" hidden="1" customWidth="1"/>
    <col min="26" max="26" width="13.7109375" customWidth="1"/>
    <col min="27" max="37" width="0" hidden="1" customWidth="1"/>
  </cols>
  <sheetData>
    <row r="1" spans="1:37" ht="15.75" thickBot="1">
      <c r="A1" s="1"/>
      <c r="X1" t="s">
        <v>69</v>
      </c>
      <c r="Y1" t="s">
        <v>394</v>
      </c>
      <c r="AB1" t="s">
        <v>873</v>
      </c>
    </row>
    <row r="2" spans="1:37" ht="15.75" thickBot="1">
      <c r="A2" s="9" t="s">
        <v>68</v>
      </c>
      <c r="B2" s="36">
        <v>42461</v>
      </c>
      <c r="C2" s="36">
        <v>42491</v>
      </c>
      <c r="D2" s="36">
        <v>42522</v>
      </c>
      <c r="E2" s="36">
        <v>42552</v>
      </c>
      <c r="F2" s="253">
        <v>42583</v>
      </c>
      <c r="G2" s="253">
        <v>42614</v>
      </c>
      <c r="H2" s="253">
        <v>42644</v>
      </c>
      <c r="I2" s="253">
        <v>42675</v>
      </c>
      <c r="J2" s="253">
        <v>42705</v>
      </c>
      <c r="K2" s="253">
        <v>42736</v>
      </c>
      <c r="L2" s="593" t="s">
        <v>914</v>
      </c>
      <c r="M2" s="253">
        <v>42795</v>
      </c>
      <c r="N2" s="253" t="s">
        <v>69</v>
      </c>
      <c r="O2" s="31" t="s">
        <v>390</v>
      </c>
      <c r="Q2" t="s">
        <v>341</v>
      </c>
      <c r="R2" t="s">
        <v>335</v>
      </c>
      <c r="S2" t="s">
        <v>391</v>
      </c>
      <c r="T2" t="s">
        <v>392</v>
      </c>
      <c r="U2" t="s">
        <v>393</v>
      </c>
      <c r="X2" s="34">
        <f>SUM(X3:X167)</f>
        <v>65684.183999999994</v>
      </c>
      <c r="Y2" s="35">
        <f>X2/10</f>
        <v>6568.4183999999996</v>
      </c>
      <c r="Z2" s="35"/>
      <c r="AA2" s="34" t="s">
        <v>286</v>
      </c>
      <c r="AB2" s="581">
        <v>42461</v>
      </c>
      <c r="AC2" s="581">
        <v>42491</v>
      </c>
      <c r="AD2" s="581">
        <v>42522</v>
      </c>
      <c r="AE2" s="581">
        <v>42552</v>
      </c>
      <c r="AF2" s="581">
        <v>42583</v>
      </c>
      <c r="AG2" s="581">
        <v>42614</v>
      </c>
      <c r="AH2" s="581">
        <v>42644</v>
      </c>
      <c r="AI2" s="581">
        <v>42675</v>
      </c>
      <c r="AJ2" s="581">
        <v>42705</v>
      </c>
      <c r="AK2" s="582" t="s">
        <v>875</v>
      </c>
    </row>
    <row r="3" spans="1:37">
      <c r="A3" s="10" t="s">
        <v>0</v>
      </c>
      <c r="B3" s="22"/>
      <c r="C3" s="22"/>
      <c r="D3" s="22"/>
      <c r="E3" s="22"/>
      <c r="F3" s="22"/>
      <c r="G3" s="22"/>
      <c r="H3" s="22"/>
      <c r="I3" s="22"/>
      <c r="J3" s="550"/>
      <c r="K3" s="550"/>
      <c r="L3" s="594"/>
      <c r="M3" s="594"/>
      <c r="N3" s="594"/>
      <c r="Q3" s="30" t="e">
        <f>O17</f>
        <v>#REF!</v>
      </c>
      <c r="R3" s="30" t="e">
        <f>O81</f>
        <v>#REF!</v>
      </c>
      <c r="T3" s="30" t="e">
        <f>O102</f>
        <v>#REF!</v>
      </c>
      <c r="U3" s="30" t="e">
        <f>O148</f>
        <v>#REF!</v>
      </c>
      <c r="V3" t="e">
        <f>SUM(Q3:U3)</f>
        <v>#REF!</v>
      </c>
      <c r="AK3" s="582"/>
    </row>
    <row r="4" spans="1:37">
      <c r="A4" s="2" t="s">
        <v>1</v>
      </c>
      <c r="B4" s="22"/>
      <c r="C4" s="22"/>
      <c r="D4" s="22"/>
      <c r="E4" s="22"/>
      <c r="F4" s="22"/>
      <c r="G4" s="22"/>
      <c r="H4" s="22"/>
      <c r="I4" s="22"/>
      <c r="J4" s="550"/>
      <c r="K4" s="550"/>
      <c r="L4" s="594"/>
      <c r="M4" s="594"/>
      <c r="N4" s="594"/>
      <c r="O4" t="s">
        <v>396</v>
      </c>
      <c r="Q4" s="32" t="e">
        <f>Q3/V3</f>
        <v>#REF!</v>
      </c>
      <c r="R4" s="32" t="e">
        <f>R3/V3</f>
        <v>#REF!</v>
      </c>
      <c r="T4" s="32" t="e">
        <f>T3/V3</f>
        <v>#REF!</v>
      </c>
      <c r="U4" s="32" t="e">
        <f>U3/V3</f>
        <v>#REF!</v>
      </c>
      <c r="AA4" t="s">
        <v>874</v>
      </c>
      <c r="AB4" s="32">
        <f>(B11-B7)/B5</f>
        <v>0.71942382079556599</v>
      </c>
      <c r="AC4" s="32">
        <f>(C11-C7)/C5</f>
        <v>0.990475968619974</v>
      </c>
      <c r="AD4" s="32">
        <f t="shared" ref="AD4:AJ4" si="0">(D11-D7)/D5</f>
        <v>0.94686849885032309</v>
      </c>
      <c r="AE4" s="32">
        <f t="shared" si="0"/>
        <v>0.87919932247347232</v>
      </c>
      <c r="AF4" s="32">
        <f t="shared" si="0"/>
        <v>1.065260319299373</v>
      </c>
      <c r="AG4" s="32">
        <f t="shared" si="0"/>
        <v>0.78273554629611797</v>
      </c>
      <c r="AH4" s="32">
        <f t="shared" si="0"/>
        <v>0.95742388887635332</v>
      </c>
      <c r="AI4" s="32">
        <f t="shared" si="0"/>
        <v>0.8306540730062435</v>
      </c>
      <c r="AJ4" s="32">
        <f t="shared" si="0"/>
        <v>0.87996170874076762</v>
      </c>
      <c r="AK4" s="583">
        <f>AVERAGE(AB4:AJ4)</f>
        <v>0.89466701632868806</v>
      </c>
    </row>
    <row r="5" spans="1:37">
      <c r="A5" s="3" t="s">
        <v>2</v>
      </c>
      <c r="B5" s="22">
        <v>1732.1</v>
      </c>
      <c r="C5" s="22">
        <v>3348.3720000000003</v>
      </c>
      <c r="D5" s="22">
        <v>2557.2399999999998</v>
      </c>
      <c r="E5" s="22">
        <v>4795.0889999999999</v>
      </c>
      <c r="F5" s="22">
        <v>1976.5149999999999</v>
      </c>
      <c r="G5" s="22">
        <v>3325.3759999999997</v>
      </c>
      <c r="H5" s="22">
        <v>3235.1709999999994</v>
      </c>
      <c r="I5" s="22">
        <v>2198.9900000000002</v>
      </c>
      <c r="J5" s="550">
        <v>3744.98</v>
      </c>
      <c r="K5" s="550">
        <v>3568.5499999999993</v>
      </c>
      <c r="L5" s="594">
        <v>1509.8850000000002</v>
      </c>
      <c r="M5" s="594">
        <v>2094.2140000000004</v>
      </c>
      <c r="N5" s="594">
        <f>SUM(B5:M5)</f>
        <v>34086.481999999996</v>
      </c>
      <c r="Q5" s="33">
        <v>5</v>
      </c>
      <c r="R5" s="33">
        <v>69</v>
      </c>
      <c r="S5" s="33"/>
      <c r="T5" s="33">
        <v>14</v>
      </c>
      <c r="U5" s="33">
        <v>12</v>
      </c>
    </row>
    <row r="6" spans="1:37">
      <c r="A6" s="4" t="s">
        <v>3</v>
      </c>
      <c r="B6" s="22">
        <v>0</v>
      </c>
      <c r="C6" s="22">
        <v>0</v>
      </c>
      <c r="D6" s="22">
        <v>0</v>
      </c>
      <c r="E6" s="22">
        <v>0</v>
      </c>
      <c r="F6" s="22">
        <v>745.34</v>
      </c>
      <c r="G6" s="22">
        <v>0</v>
      </c>
      <c r="H6" s="22">
        <v>0</v>
      </c>
      <c r="I6" s="22">
        <v>0</v>
      </c>
      <c r="J6" s="550">
        <v>0</v>
      </c>
      <c r="K6" s="550">
        <v>0</v>
      </c>
      <c r="L6" s="594">
        <v>0</v>
      </c>
      <c r="M6" s="594">
        <v>0</v>
      </c>
      <c r="N6" s="594">
        <f>SUM(B6:M6)</f>
        <v>745.34</v>
      </c>
      <c r="AA6" t="s">
        <v>876</v>
      </c>
      <c r="AB6">
        <f>(N77-N72)/N69</f>
        <v>0.91555364186603216</v>
      </c>
    </row>
    <row r="7" spans="1:37">
      <c r="A7" s="4" t="s">
        <v>4</v>
      </c>
      <c r="B7" s="22">
        <v>309.8</v>
      </c>
      <c r="C7" s="22">
        <v>120.51</v>
      </c>
      <c r="D7" s="22">
        <v>189.65</v>
      </c>
      <c r="E7" s="22">
        <v>225.661</v>
      </c>
      <c r="F7" s="22">
        <v>174.977</v>
      </c>
      <c r="G7" s="22">
        <v>484.28</v>
      </c>
      <c r="H7" s="22">
        <v>314.09000000000003</v>
      </c>
      <c r="I7" s="22">
        <v>358.82</v>
      </c>
      <c r="J7" s="550">
        <v>408.63</v>
      </c>
      <c r="K7" s="550">
        <v>318.19</v>
      </c>
      <c r="L7" s="594">
        <v>164.63</v>
      </c>
      <c r="M7" s="594">
        <v>303.52999999999997</v>
      </c>
      <c r="N7" s="594">
        <f>SUM(B7:M7)</f>
        <v>3372.7680000000009</v>
      </c>
      <c r="R7">
        <f>20/75*100</f>
        <v>26.666666666666668</v>
      </c>
    </row>
    <row r="8" spans="1:37">
      <c r="A8" s="7" t="s">
        <v>5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550">
        <v>0</v>
      </c>
      <c r="K8" s="550">
        <v>0</v>
      </c>
      <c r="L8" s="594">
        <v>0</v>
      </c>
      <c r="M8" s="594">
        <v>0</v>
      </c>
      <c r="N8" s="594">
        <f>SUM(B8:M8)</f>
        <v>0</v>
      </c>
    </row>
    <row r="9" spans="1:37" ht="15.75" thickBot="1">
      <c r="A9" s="12" t="s">
        <v>6</v>
      </c>
      <c r="B9" s="23">
        <v>2041.8999999999999</v>
      </c>
      <c r="C9" s="23">
        <v>3468.8820000000005</v>
      </c>
      <c r="D9" s="23">
        <v>2746.89</v>
      </c>
      <c r="E9" s="23">
        <v>5020.75</v>
      </c>
      <c r="F9" s="23">
        <v>2896.8319999999999</v>
      </c>
      <c r="G9" s="23">
        <v>3809.6559999999999</v>
      </c>
      <c r="H9" s="23">
        <v>3549.2609999999995</v>
      </c>
      <c r="I9" s="23">
        <v>2557.8100000000004</v>
      </c>
      <c r="J9" s="551">
        <v>4153.6099999999997</v>
      </c>
      <c r="K9" s="551">
        <v>3886.7399999999993</v>
      </c>
      <c r="L9" s="595">
        <v>1674.5150000000003</v>
      </c>
      <c r="M9" s="595">
        <v>2397.7440000000006</v>
      </c>
      <c r="N9" s="595">
        <f>SUM(B9:M9)</f>
        <v>38204.589999999997</v>
      </c>
    </row>
    <row r="10" spans="1:37">
      <c r="A10" s="2" t="s">
        <v>7</v>
      </c>
      <c r="B10" s="24"/>
      <c r="C10" s="24"/>
      <c r="D10" s="24"/>
      <c r="E10" s="24"/>
      <c r="F10" s="24"/>
      <c r="G10" s="24"/>
      <c r="H10" s="24"/>
      <c r="I10" s="24"/>
      <c r="J10" s="552"/>
      <c r="K10" s="552"/>
      <c r="L10" s="596"/>
      <c r="M10" s="596"/>
      <c r="N10" s="596"/>
    </row>
    <row r="11" spans="1:37">
      <c r="A11" s="6" t="s">
        <v>8</v>
      </c>
      <c r="B11" s="22">
        <v>1555.9139999999998</v>
      </c>
      <c r="C11" s="22">
        <v>3436.9920000000002</v>
      </c>
      <c r="D11" s="22">
        <v>2611.02</v>
      </c>
      <c r="E11" s="22">
        <v>4441.5</v>
      </c>
      <c r="F11" s="22">
        <v>2280.48</v>
      </c>
      <c r="G11" s="22">
        <v>3087.1699999999996</v>
      </c>
      <c r="H11" s="22">
        <v>3411.5200000000004</v>
      </c>
      <c r="I11" s="22">
        <v>2185.4199999999996</v>
      </c>
      <c r="J11" s="550">
        <v>3704.069</v>
      </c>
      <c r="K11" s="550">
        <v>3222.6</v>
      </c>
      <c r="L11" s="594">
        <v>1757.95</v>
      </c>
      <c r="M11" s="594">
        <v>2067.69</v>
      </c>
      <c r="N11" s="594">
        <f t="shared" ref="N11:N18" si="1">SUM(B11:M11)</f>
        <v>33762.324999999997</v>
      </c>
      <c r="X11" s="30">
        <f>N11</f>
        <v>33762.324999999997</v>
      </c>
      <c r="Y11" s="30">
        <f>X11/10</f>
        <v>3376.2324999999996</v>
      </c>
      <c r="Z11" s="30"/>
    </row>
    <row r="12" spans="1:37">
      <c r="A12" s="4" t="s">
        <v>9</v>
      </c>
      <c r="B12" s="22">
        <v>0</v>
      </c>
      <c r="C12" s="22">
        <v>0</v>
      </c>
      <c r="D12" s="22">
        <v>0</v>
      </c>
      <c r="E12" s="22">
        <v>0</v>
      </c>
      <c r="F12" s="22">
        <v>955.24</v>
      </c>
      <c r="G12" s="22">
        <v>0</v>
      </c>
      <c r="H12" s="22">
        <v>0</v>
      </c>
      <c r="I12" s="22">
        <v>0</v>
      </c>
      <c r="J12" s="550">
        <v>0</v>
      </c>
      <c r="K12" s="550">
        <v>0</v>
      </c>
      <c r="L12" s="594">
        <v>0</v>
      </c>
      <c r="M12" s="594">
        <v>0</v>
      </c>
      <c r="N12" s="594">
        <f t="shared" si="1"/>
        <v>955.24</v>
      </c>
    </row>
    <row r="13" spans="1:37">
      <c r="A13" s="4" t="s">
        <v>10</v>
      </c>
      <c r="B13" s="22">
        <v>43.018999999999998</v>
      </c>
      <c r="C13" s="22">
        <v>46.539000000000001</v>
      </c>
      <c r="D13" s="22">
        <v>98.379000000000005</v>
      </c>
      <c r="E13" s="22">
        <v>56.704000000000008</v>
      </c>
      <c r="F13" s="22">
        <v>48.536999999999992</v>
      </c>
      <c r="G13" s="22">
        <v>53.161999999999992</v>
      </c>
      <c r="H13" s="22">
        <v>84.392999999999986</v>
      </c>
      <c r="I13" s="22">
        <v>64.608000000000004</v>
      </c>
      <c r="J13" s="550">
        <v>134.98600000000005</v>
      </c>
      <c r="K13" s="550">
        <v>94.958000000000013</v>
      </c>
      <c r="L13" s="594">
        <v>22.82</v>
      </c>
      <c r="M13" s="594">
        <v>55.11</v>
      </c>
      <c r="N13" s="594">
        <f t="shared" si="1"/>
        <v>803.21500000000003</v>
      </c>
    </row>
    <row r="14" spans="1:37">
      <c r="A14" s="4" t="s">
        <v>11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550">
        <v>0</v>
      </c>
      <c r="K14" s="550">
        <v>0</v>
      </c>
      <c r="L14" s="594">
        <v>0</v>
      </c>
      <c r="M14" s="594">
        <v>0</v>
      </c>
      <c r="N14" s="594">
        <f t="shared" si="1"/>
        <v>0</v>
      </c>
    </row>
    <row r="15" spans="1:37">
      <c r="A15" s="4" t="s">
        <v>12</v>
      </c>
      <c r="B15" s="22">
        <v>114.31</v>
      </c>
      <c r="C15" s="22">
        <v>0</v>
      </c>
      <c r="D15" s="22">
        <v>33.119999999999997</v>
      </c>
      <c r="E15" s="22">
        <v>0</v>
      </c>
      <c r="F15" s="22">
        <v>59.878</v>
      </c>
      <c r="G15" s="22">
        <v>28.02</v>
      </c>
      <c r="H15" s="22">
        <v>5.22</v>
      </c>
      <c r="I15" s="22">
        <v>21.36</v>
      </c>
      <c r="J15" s="550">
        <v>16.04</v>
      </c>
      <c r="K15" s="550">
        <v>26.08</v>
      </c>
      <c r="L15" s="594">
        <v>0</v>
      </c>
      <c r="M15" s="594">
        <v>11.61</v>
      </c>
      <c r="N15" s="594">
        <f t="shared" si="1"/>
        <v>315.63800000000003</v>
      </c>
    </row>
    <row r="16" spans="1:37">
      <c r="A16" s="4" t="s">
        <v>13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550">
        <v>0</v>
      </c>
      <c r="K16" s="550">
        <v>0</v>
      </c>
      <c r="L16" s="594">
        <v>0</v>
      </c>
      <c r="M16" s="594">
        <v>0</v>
      </c>
      <c r="N16" s="594">
        <f t="shared" si="1"/>
        <v>0</v>
      </c>
    </row>
    <row r="17" spans="1:15">
      <c r="A17" s="4" t="s">
        <v>5</v>
      </c>
      <c r="B17" s="22">
        <v>0</v>
      </c>
      <c r="C17" s="22">
        <v>6.14</v>
      </c>
      <c r="D17" s="22">
        <v>39.43</v>
      </c>
      <c r="E17" s="22">
        <v>0</v>
      </c>
      <c r="F17" s="22">
        <v>92.559999999999988</v>
      </c>
      <c r="G17" s="22">
        <v>16.649999999999999</v>
      </c>
      <c r="H17" s="22">
        <v>6.98</v>
      </c>
      <c r="I17" s="22">
        <v>0</v>
      </c>
      <c r="J17" s="550">
        <v>1.62</v>
      </c>
      <c r="K17" s="550">
        <v>6.8</v>
      </c>
      <c r="L17" s="594">
        <v>0</v>
      </c>
      <c r="M17" s="594">
        <v>0</v>
      </c>
      <c r="N17" s="594">
        <f t="shared" si="1"/>
        <v>170.18</v>
      </c>
      <c r="O17" s="30" t="e">
        <f>SUM(#REF!)</f>
        <v>#REF!</v>
      </c>
    </row>
    <row r="18" spans="1:15" ht="15.75" thickBot="1">
      <c r="A18" s="12" t="s">
        <v>6</v>
      </c>
      <c r="B18" s="23">
        <v>1713.2429999999997</v>
      </c>
      <c r="C18" s="23">
        <v>3489.6710000000003</v>
      </c>
      <c r="D18" s="23">
        <v>2781.9489999999996</v>
      </c>
      <c r="E18" s="23">
        <v>4498.2039999999997</v>
      </c>
      <c r="F18" s="23">
        <v>3436.6950000000002</v>
      </c>
      <c r="G18" s="23">
        <v>3185.0019999999995</v>
      </c>
      <c r="H18" s="23">
        <v>3508.1130000000003</v>
      </c>
      <c r="I18" s="23">
        <v>2271.3879999999999</v>
      </c>
      <c r="J18" s="551">
        <v>3856.7149999999997</v>
      </c>
      <c r="K18" s="551">
        <v>3350.4380000000001</v>
      </c>
      <c r="L18" s="595">
        <v>1780.77</v>
      </c>
      <c r="M18" s="595">
        <v>2134.4100000000003</v>
      </c>
      <c r="N18" s="595">
        <f t="shared" si="1"/>
        <v>36006.597999999998</v>
      </c>
    </row>
    <row r="19" spans="1:15">
      <c r="A19" s="15" t="s">
        <v>14</v>
      </c>
      <c r="B19" s="25"/>
      <c r="C19" s="25"/>
      <c r="D19" s="25"/>
      <c r="E19" s="25"/>
      <c r="F19" s="25"/>
      <c r="G19" s="25"/>
      <c r="H19" s="25"/>
      <c r="I19" s="25"/>
      <c r="J19" s="553"/>
      <c r="K19" s="553"/>
      <c r="L19" s="597"/>
      <c r="M19" s="597"/>
      <c r="N19" s="597"/>
    </row>
    <row r="20" spans="1:15">
      <c r="A20" s="2" t="s">
        <v>1</v>
      </c>
      <c r="B20" s="22"/>
      <c r="C20" s="22"/>
      <c r="D20" s="22"/>
      <c r="E20" s="22"/>
      <c r="F20" s="22"/>
      <c r="G20" s="22"/>
      <c r="H20" s="22"/>
      <c r="I20" s="22"/>
      <c r="J20" s="550"/>
      <c r="K20" s="550"/>
      <c r="L20" s="594"/>
      <c r="M20" s="594"/>
      <c r="N20" s="594"/>
    </row>
    <row r="21" spans="1:15">
      <c r="A21" s="3" t="s">
        <v>15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550">
        <v>0</v>
      </c>
      <c r="K21" s="550">
        <v>0</v>
      </c>
      <c r="L21" s="594">
        <v>0</v>
      </c>
      <c r="M21" s="594">
        <v>0</v>
      </c>
      <c r="N21" s="594">
        <f t="shared" ref="N21:N28" si="2">SUM(B21:M21)</f>
        <v>0</v>
      </c>
    </row>
    <row r="22" spans="1:15">
      <c r="A22" s="4" t="s">
        <v>16</v>
      </c>
      <c r="B22" s="22">
        <v>108.97</v>
      </c>
      <c r="C22" s="22">
        <v>0</v>
      </c>
      <c r="D22" s="22">
        <v>230.48999999999998</v>
      </c>
      <c r="E22" s="22">
        <v>133.84</v>
      </c>
      <c r="F22" s="22">
        <v>147.12</v>
      </c>
      <c r="G22" s="22">
        <v>0</v>
      </c>
      <c r="H22" s="22">
        <v>0</v>
      </c>
      <c r="I22" s="22">
        <v>0</v>
      </c>
      <c r="J22" s="550">
        <v>0</v>
      </c>
      <c r="K22" s="550">
        <v>0</v>
      </c>
      <c r="L22" s="594">
        <v>0</v>
      </c>
      <c r="M22" s="594">
        <v>0</v>
      </c>
      <c r="N22" s="594">
        <f t="shared" si="2"/>
        <v>620.41999999999996</v>
      </c>
    </row>
    <row r="23" spans="1:15">
      <c r="A23" s="4" t="s">
        <v>17</v>
      </c>
      <c r="B23" s="22">
        <v>0</v>
      </c>
      <c r="C23" s="22">
        <v>0</v>
      </c>
      <c r="D23" s="22">
        <v>0</v>
      </c>
      <c r="E23" s="22">
        <v>100.53</v>
      </c>
      <c r="F23" s="22">
        <v>0</v>
      </c>
      <c r="G23" s="22">
        <v>0</v>
      </c>
      <c r="H23" s="22">
        <v>0</v>
      </c>
      <c r="I23" s="22">
        <v>0</v>
      </c>
      <c r="J23" s="550">
        <v>0</v>
      </c>
      <c r="K23" s="550">
        <v>0</v>
      </c>
      <c r="L23" s="594">
        <v>0</v>
      </c>
      <c r="M23" s="594">
        <v>0</v>
      </c>
      <c r="N23" s="594">
        <f t="shared" si="2"/>
        <v>100.53</v>
      </c>
    </row>
    <row r="24" spans="1:15">
      <c r="A24" s="4" t="s">
        <v>18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550">
        <v>0</v>
      </c>
      <c r="K24" s="550">
        <v>0</v>
      </c>
      <c r="L24" s="594">
        <v>0</v>
      </c>
      <c r="M24" s="594">
        <v>0</v>
      </c>
      <c r="N24" s="594">
        <f t="shared" si="2"/>
        <v>0</v>
      </c>
    </row>
    <row r="25" spans="1:15">
      <c r="A25" s="4" t="s">
        <v>19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550">
        <v>0</v>
      </c>
      <c r="K25" s="550">
        <v>0</v>
      </c>
      <c r="L25" s="594">
        <v>0</v>
      </c>
      <c r="M25" s="594">
        <v>0</v>
      </c>
      <c r="N25" s="594">
        <f t="shared" si="2"/>
        <v>0</v>
      </c>
    </row>
    <row r="26" spans="1:15">
      <c r="A26" s="4" t="s">
        <v>5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550">
        <v>0</v>
      </c>
      <c r="K26" s="550">
        <v>0</v>
      </c>
      <c r="L26" s="594">
        <v>0</v>
      </c>
      <c r="M26" s="594">
        <v>0</v>
      </c>
      <c r="N26" s="594">
        <f t="shared" si="2"/>
        <v>0</v>
      </c>
    </row>
    <row r="27" spans="1:15">
      <c r="A27" s="5" t="s">
        <v>10</v>
      </c>
      <c r="B27" s="22">
        <v>0</v>
      </c>
      <c r="C27" s="22">
        <v>0</v>
      </c>
      <c r="D27" s="22">
        <v>37.979999999999997</v>
      </c>
      <c r="E27" s="22">
        <v>0</v>
      </c>
      <c r="F27" s="22">
        <v>85.919999999999987</v>
      </c>
      <c r="G27" s="22">
        <v>0</v>
      </c>
      <c r="H27" s="22">
        <v>50.28</v>
      </c>
      <c r="I27" s="22">
        <v>95.944000000000003</v>
      </c>
      <c r="J27" s="550">
        <v>84.353000000000009</v>
      </c>
      <c r="K27" s="550">
        <v>107.045</v>
      </c>
      <c r="L27" s="594">
        <v>44.381999999999998</v>
      </c>
      <c r="M27" s="594">
        <v>85.004999999999995</v>
      </c>
      <c r="N27" s="594">
        <f t="shared" si="2"/>
        <v>590.90899999999999</v>
      </c>
    </row>
    <row r="28" spans="1:15" ht="15.75" thickBot="1">
      <c r="A28" s="12" t="s">
        <v>6</v>
      </c>
      <c r="B28" s="23">
        <v>108.97</v>
      </c>
      <c r="C28" s="23">
        <v>0</v>
      </c>
      <c r="D28" s="23">
        <v>268.46999999999997</v>
      </c>
      <c r="E28" s="23">
        <v>234.37</v>
      </c>
      <c r="F28" s="23">
        <v>233.04</v>
      </c>
      <c r="G28" s="23">
        <v>0</v>
      </c>
      <c r="H28" s="23">
        <v>50.28</v>
      </c>
      <c r="I28" s="23">
        <v>95.944000000000003</v>
      </c>
      <c r="J28" s="551">
        <v>84.353000000000009</v>
      </c>
      <c r="K28" s="551">
        <v>107.045</v>
      </c>
      <c r="L28" s="595">
        <v>44.381999999999998</v>
      </c>
      <c r="M28" s="595">
        <v>85.004999999999995</v>
      </c>
      <c r="N28" s="595">
        <f t="shared" si="2"/>
        <v>1311.8589999999999</v>
      </c>
    </row>
    <row r="29" spans="1:15">
      <c r="A29" s="2" t="s">
        <v>7</v>
      </c>
      <c r="B29" s="26"/>
      <c r="C29" s="26"/>
      <c r="D29" s="26"/>
      <c r="E29" s="26"/>
      <c r="F29" s="26"/>
      <c r="G29" s="26"/>
      <c r="H29" s="26"/>
      <c r="I29" s="26"/>
      <c r="J29" s="554"/>
      <c r="K29" s="554"/>
      <c r="L29" s="598"/>
      <c r="M29" s="598"/>
      <c r="N29" s="598"/>
    </row>
    <row r="30" spans="1:15">
      <c r="A30" s="6" t="s">
        <v>20</v>
      </c>
      <c r="B30" s="27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555">
        <v>0</v>
      </c>
      <c r="K30" s="555">
        <v>0</v>
      </c>
      <c r="L30" s="599">
        <v>0</v>
      </c>
      <c r="M30" s="599">
        <v>0</v>
      </c>
      <c r="N30" s="594">
        <f t="shared" ref="N30:N35" si="3">SUM(B30:M30)</f>
        <v>0</v>
      </c>
    </row>
    <row r="31" spans="1:15">
      <c r="A31" s="4" t="s">
        <v>10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555">
        <v>0</v>
      </c>
      <c r="K31" s="555">
        <v>0</v>
      </c>
      <c r="L31" s="599">
        <v>10.029999999999999</v>
      </c>
      <c r="M31" s="599">
        <v>0</v>
      </c>
      <c r="N31" s="594">
        <f t="shared" si="3"/>
        <v>10.029999999999999</v>
      </c>
    </row>
    <row r="32" spans="1:15">
      <c r="A32" s="4" t="s">
        <v>16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50</v>
      </c>
      <c r="H32" s="27">
        <v>0</v>
      </c>
      <c r="I32" s="27">
        <v>0</v>
      </c>
      <c r="J32" s="555">
        <v>0</v>
      </c>
      <c r="K32" s="555">
        <v>0</v>
      </c>
      <c r="L32" s="599">
        <v>0</v>
      </c>
      <c r="M32" s="599">
        <v>0</v>
      </c>
      <c r="N32" s="594">
        <f t="shared" si="3"/>
        <v>50</v>
      </c>
    </row>
    <row r="33" spans="1:26">
      <c r="A33" s="4" t="s">
        <v>17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555">
        <v>0</v>
      </c>
      <c r="K33" s="555">
        <v>0</v>
      </c>
      <c r="L33" s="599">
        <v>0</v>
      </c>
      <c r="M33" s="599">
        <v>0</v>
      </c>
      <c r="N33" s="594">
        <f t="shared" si="3"/>
        <v>0</v>
      </c>
    </row>
    <row r="34" spans="1:26">
      <c r="A34" s="4" t="s">
        <v>5</v>
      </c>
      <c r="B34" s="28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556">
        <v>0</v>
      </c>
      <c r="K34" s="556">
        <v>0</v>
      </c>
      <c r="L34" s="600">
        <v>0</v>
      </c>
      <c r="M34" s="600">
        <v>0</v>
      </c>
      <c r="N34" s="594">
        <f t="shared" si="3"/>
        <v>0</v>
      </c>
    </row>
    <row r="35" spans="1:26" ht="15.75" thickBot="1">
      <c r="A35" s="12" t="s">
        <v>6</v>
      </c>
      <c r="B35" s="29">
        <v>0</v>
      </c>
      <c r="C35" s="29">
        <v>0</v>
      </c>
      <c r="D35" s="29">
        <v>0</v>
      </c>
      <c r="E35" s="29">
        <v>0</v>
      </c>
      <c r="F35" s="29">
        <v>0</v>
      </c>
      <c r="G35" s="29">
        <v>50</v>
      </c>
      <c r="H35" s="29">
        <v>0</v>
      </c>
      <c r="I35" s="29">
        <v>0</v>
      </c>
      <c r="J35" s="557">
        <v>0</v>
      </c>
      <c r="K35" s="557">
        <v>0</v>
      </c>
      <c r="L35" s="601">
        <v>10.029999999999999</v>
      </c>
      <c r="M35" s="601">
        <v>0</v>
      </c>
      <c r="N35" s="601">
        <f t="shared" si="3"/>
        <v>60.03</v>
      </c>
    </row>
    <row r="36" spans="1:26">
      <c r="A36" s="10" t="s">
        <v>21</v>
      </c>
      <c r="B36" s="26"/>
      <c r="C36" s="26"/>
      <c r="D36" s="26"/>
      <c r="E36" s="26"/>
      <c r="F36" s="26"/>
      <c r="G36" s="26"/>
      <c r="H36" s="26"/>
      <c r="I36" s="26"/>
      <c r="J36" s="554"/>
      <c r="K36" s="554"/>
      <c r="L36" s="598"/>
      <c r="M36" s="598"/>
      <c r="N36" s="598"/>
    </row>
    <row r="37" spans="1:26">
      <c r="A37" s="2" t="s">
        <v>1</v>
      </c>
      <c r="B37" s="27"/>
      <c r="C37" s="27"/>
      <c r="D37" s="27"/>
      <c r="E37" s="27"/>
      <c r="F37" s="27"/>
      <c r="G37" s="27"/>
      <c r="H37" s="27"/>
      <c r="I37" s="27"/>
      <c r="J37" s="555"/>
      <c r="K37" s="555"/>
      <c r="L37" s="599"/>
      <c r="M37" s="599"/>
      <c r="N37" s="599"/>
    </row>
    <row r="38" spans="1:26">
      <c r="A38" s="3" t="s">
        <v>22</v>
      </c>
      <c r="B38" s="27">
        <v>0</v>
      </c>
      <c r="C38" s="27">
        <v>0</v>
      </c>
      <c r="D38" s="27">
        <v>1075.393</v>
      </c>
      <c r="E38" s="27">
        <v>0</v>
      </c>
      <c r="F38" s="27">
        <v>0</v>
      </c>
      <c r="G38" s="27">
        <v>920.54399999999998</v>
      </c>
      <c r="H38" s="27">
        <v>790.14799999999991</v>
      </c>
      <c r="I38" s="27">
        <v>0</v>
      </c>
      <c r="J38" s="555">
        <v>972.31499999999994</v>
      </c>
      <c r="K38" s="555">
        <v>680.54499999999996</v>
      </c>
      <c r="L38" s="599">
        <v>437.238</v>
      </c>
      <c r="M38" s="599">
        <v>417.5</v>
      </c>
      <c r="N38" s="599">
        <f t="shared" ref="N38:N43" si="4">SUM(B38:M38)</f>
        <v>5293.683</v>
      </c>
    </row>
    <row r="39" spans="1:26">
      <c r="A39" s="4" t="s">
        <v>16</v>
      </c>
      <c r="B39" s="27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555">
        <v>0</v>
      </c>
      <c r="K39" s="555">
        <v>0</v>
      </c>
      <c r="L39" s="599">
        <v>0</v>
      </c>
      <c r="M39" s="599">
        <v>0</v>
      </c>
      <c r="N39" s="594">
        <f t="shared" si="4"/>
        <v>0</v>
      </c>
    </row>
    <row r="40" spans="1:26">
      <c r="A40" s="4" t="s">
        <v>23</v>
      </c>
      <c r="B40" s="27">
        <v>0</v>
      </c>
      <c r="C40" s="27">
        <v>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555">
        <v>0</v>
      </c>
      <c r="K40" s="555">
        <v>0</v>
      </c>
      <c r="L40" s="599">
        <v>0</v>
      </c>
      <c r="M40" s="599">
        <v>0</v>
      </c>
      <c r="N40" s="594">
        <f t="shared" si="4"/>
        <v>0</v>
      </c>
    </row>
    <row r="41" spans="1:26">
      <c r="A41" s="4" t="s">
        <v>24</v>
      </c>
      <c r="B41" s="27">
        <v>0</v>
      </c>
      <c r="C41" s="27">
        <v>0</v>
      </c>
      <c r="D41" s="27">
        <v>191.02999999999997</v>
      </c>
      <c r="E41" s="27">
        <v>0</v>
      </c>
      <c r="F41" s="27">
        <v>0</v>
      </c>
      <c r="G41" s="27">
        <v>183.27999999999997</v>
      </c>
      <c r="H41" s="27">
        <v>192.93299999999999</v>
      </c>
      <c r="I41" s="27">
        <v>0</v>
      </c>
      <c r="J41" s="555">
        <v>186.49199999999999</v>
      </c>
      <c r="K41" s="555">
        <v>175.92</v>
      </c>
      <c r="L41" s="599">
        <v>147.05000000000001</v>
      </c>
      <c r="M41" s="599">
        <v>0</v>
      </c>
      <c r="N41" s="594">
        <f t="shared" si="4"/>
        <v>1076.7049999999999</v>
      </c>
    </row>
    <row r="42" spans="1:26">
      <c r="A42" s="7" t="s">
        <v>5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555">
        <v>0</v>
      </c>
      <c r="K42" s="555">
        <v>0</v>
      </c>
      <c r="L42" s="599">
        <v>0</v>
      </c>
      <c r="M42" s="599">
        <v>0</v>
      </c>
      <c r="N42" s="594">
        <f t="shared" si="4"/>
        <v>0</v>
      </c>
    </row>
    <row r="43" spans="1:26" ht="15.75" thickBot="1">
      <c r="A43" s="12" t="s">
        <v>6</v>
      </c>
      <c r="B43" s="29">
        <v>0</v>
      </c>
      <c r="C43" s="29">
        <v>0</v>
      </c>
      <c r="D43" s="29">
        <v>1266.423</v>
      </c>
      <c r="E43" s="29">
        <v>0</v>
      </c>
      <c r="F43" s="29">
        <v>0</v>
      </c>
      <c r="G43" s="29">
        <v>1103.8240000000001</v>
      </c>
      <c r="H43" s="29">
        <v>983.0809999999999</v>
      </c>
      <c r="I43" s="29">
        <v>0</v>
      </c>
      <c r="J43" s="557">
        <v>1158.807</v>
      </c>
      <c r="K43" s="557">
        <v>856.46499999999992</v>
      </c>
      <c r="L43" s="601">
        <v>584.28800000000001</v>
      </c>
      <c r="M43" s="601">
        <v>417.5</v>
      </c>
      <c r="N43" s="594">
        <f t="shared" si="4"/>
        <v>6370.3880000000008</v>
      </c>
    </row>
    <row r="44" spans="1:26">
      <c r="A44" s="2" t="s">
        <v>7</v>
      </c>
      <c r="B44" s="26"/>
      <c r="C44" s="26"/>
      <c r="D44" s="26"/>
      <c r="E44" s="26"/>
      <c r="F44" s="26"/>
      <c r="G44" s="26"/>
      <c r="H44" s="26"/>
      <c r="I44" s="26"/>
      <c r="J44" s="554"/>
      <c r="K44" s="554"/>
      <c r="L44" s="598"/>
      <c r="M44" s="598"/>
      <c r="N44" s="598"/>
    </row>
    <row r="45" spans="1:26">
      <c r="A45" s="6" t="s">
        <v>25</v>
      </c>
      <c r="B45" s="27">
        <v>0</v>
      </c>
      <c r="C45" s="27">
        <v>0</v>
      </c>
      <c r="D45" s="27">
        <v>1097.675</v>
      </c>
      <c r="E45" s="27">
        <v>0</v>
      </c>
      <c r="F45" s="27">
        <v>0</v>
      </c>
      <c r="G45" s="27">
        <v>967.76</v>
      </c>
      <c r="H45" s="27">
        <v>825.40000000000009</v>
      </c>
      <c r="I45" s="27">
        <v>0</v>
      </c>
      <c r="J45" s="555">
        <v>968.85</v>
      </c>
      <c r="K45" s="555">
        <v>710.85</v>
      </c>
      <c r="L45" s="599">
        <v>207.38</v>
      </c>
      <c r="M45" s="599">
        <v>609.13</v>
      </c>
      <c r="N45" s="599">
        <f>SUM(B45:M45)</f>
        <v>5387.0450000000001</v>
      </c>
      <c r="X45" s="30">
        <f>N45</f>
        <v>5387.0450000000001</v>
      </c>
      <c r="Y45" s="30">
        <f>X45/10</f>
        <v>538.70450000000005</v>
      </c>
      <c r="Z45" s="30"/>
    </row>
    <row r="46" spans="1:26">
      <c r="A46" s="4" t="s">
        <v>26</v>
      </c>
      <c r="B46" s="27">
        <v>0</v>
      </c>
      <c r="C46" s="27">
        <v>0</v>
      </c>
      <c r="D46" s="27">
        <v>77.109999999999985</v>
      </c>
      <c r="E46" s="27">
        <v>0</v>
      </c>
      <c r="F46" s="27">
        <v>0</v>
      </c>
      <c r="G46" s="27">
        <v>60.886000000000003</v>
      </c>
      <c r="H46" s="27">
        <v>56.122000000000007</v>
      </c>
      <c r="I46" s="27">
        <v>0</v>
      </c>
      <c r="J46" s="555">
        <v>75.894999999999996</v>
      </c>
      <c r="K46" s="555">
        <v>88.19</v>
      </c>
      <c r="L46" s="599">
        <v>20.46</v>
      </c>
      <c r="M46" s="599">
        <v>24.83</v>
      </c>
      <c r="N46" s="599">
        <f>SUM(B46:M46)</f>
        <v>403.49299999999994</v>
      </c>
    </row>
    <row r="47" spans="1:26">
      <c r="A47" s="4" t="s">
        <v>27</v>
      </c>
      <c r="B47" s="27">
        <v>0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555">
        <v>0</v>
      </c>
      <c r="K47" s="555">
        <v>0</v>
      </c>
      <c r="L47" s="599">
        <v>0</v>
      </c>
      <c r="M47" s="599">
        <v>0</v>
      </c>
      <c r="N47" s="594">
        <f>SUM(B47:M47)</f>
        <v>0</v>
      </c>
    </row>
    <row r="48" spans="1:26">
      <c r="A48" s="4" t="s">
        <v>5</v>
      </c>
      <c r="B48" s="28">
        <v>0</v>
      </c>
      <c r="C48" s="28">
        <v>0</v>
      </c>
      <c r="D48" s="28">
        <v>27.94</v>
      </c>
      <c r="E48" s="28">
        <v>0</v>
      </c>
      <c r="F48" s="28">
        <v>0</v>
      </c>
      <c r="G48" s="28">
        <v>30.63</v>
      </c>
      <c r="H48" s="28">
        <v>42.2</v>
      </c>
      <c r="I48" s="28">
        <v>0</v>
      </c>
      <c r="J48" s="556">
        <v>29.72</v>
      </c>
      <c r="K48" s="556">
        <v>10.79</v>
      </c>
      <c r="L48" s="600">
        <v>0</v>
      </c>
      <c r="M48" s="600">
        <v>40.951999999999998</v>
      </c>
      <c r="N48" s="600">
        <f>SUM(B48:M48)</f>
        <v>182.232</v>
      </c>
      <c r="O48" s="30" t="e">
        <f>SUM(#REF!)</f>
        <v>#REF!</v>
      </c>
    </row>
    <row r="49" spans="1:26" ht="15.75" thickBot="1">
      <c r="A49" s="14" t="s">
        <v>6</v>
      </c>
      <c r="B49" s="29">
        <v>0</v>
      </c>
      <c r="C49" s="29">
        <v>0</v>
      </c>
      <c r="D49" s="29">
        <v>1202.7249999999999</v>
      </c>
      <c r="E49" s="29">
        <v>0</v>
      </c>
      <c r="F49" s="29">
        <v>0</v>
      </c>
      <c r="G49" s="29">
        <v>1059.2760000000001</v>
      </c>
      <c r="H49" s="29">
        <v>923.72200000000009</v>
      </c>
      <c r="I49" s="29">
        <v>0</v>
      </c>
      <c r="J49" s="557">
        <v>1074.4650000000001</v>
      </c>
      <c r="K49" s="557">
        <v>809.82999999999993</v>
      </c>
      <c r="L49" s="601">
        <v>227.84</v>
      </c>
      <c r="M49" s="601">
        <v>674.91200000000003</v>
      </c>
      <c r="N49" s="601">
        <f>SUM(B49:M49)</f>
        <v>5972.77</v>
      </c>
    </row>
    <row r="50" spans="1:26">
      <c r="A50" s="10" t="s">
        <v>28</v>
      </c>
      <c r="B50" s="26"/>
      <c r="C50" s="26"/>
      <c r="D50" s="26"/>
      <c r="E50" s="26"/>
      <c r="F50" s="26"/>
      <c r="G50" s="26"/>
      <c r="H50" s="26"/>
      <c r="I50" s="26"/>
      <c r="J50" s="554"/>
      <c r="K50" s="554"/>
      <c r="L50" s="598"/>
      <c r="M50" s="598"/>
      <c r="N50" s="598"/>
    </row>
    <row r="51" spans="1:26">
      <c r="A51" s="2" t="s">
        <v>1</v>
      </c>
      <c r="B51" s="27"/>
      <c r="C51" s="27"/>
      <c r="D51" s="27"/>
      <c r="E51" s="27"/>
      <c r="F51" s="27"/>
      <c r="G51" s="27"/>
      <c r="H51" s="27"/>
      <c r="I51" s="27"/>
      <c r="J51" s="555"/>
      <c r="K51" s="555"/>
      <c r="L51" s="599"/>
      <c r="M51" s="599"/>
      <c r="N51" s="599"/>
    </row>
    <row r="52" spans="1:26">
      <c r="A52" s="3" t="s">
        <v>29</v>
      </c>
      <c r="B52" s="27">
        <v>0</v>
      </c>
      <c r="C52" s="27">
        <v>0</v>
      </c>
      <c r="D52" s="27">
        <v>248.68</v>
      </c>
      <c r="E52" s="27">
        <v>257.36</v>
      </c>
      <c r="F52" s="27">
        <v>322.70999999999998</v>
      </c>
      <c r="G52" s="27">
        <v>0</v>
      </c>
      <c r="H52" s="27">
        <v>0</v>
      </c>
      <c r="I52" s="27">
        <v>356.26</v>
      </c>
      <c r="J52" s="555">
        <v>0</v>
      </c>
      <c r="K52" s="555">
        <v>470.87</v>
      </c>
      <c r="L52" s="599">
        <v>531.26</v>
      </c>
      <c r="M52" s="599">
        <v>406.59899999999999</v>
      </c>
      <c r="N52" s="599">
        <f t="shared" ref="N52:N58" si="5">SUM(B52:M52)</f>
        <v>2593.7390000000005</v>
      </c>
    </row>
    <row r="53" spans="1:26">
      <c r="A53" s="4" t="s">
        <v>30</v>
      </c>
      <c r="B53" s="27">
        <v>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555">
        <v>0</v>
      </c>
      <c r="K53" s="555">
        <v>0</v>
      </c>
      <c r="L53" s="599">
        <v>0</v>
      </c>
      <c r="M53" s="599">
        <v>0</v>
      </c>
      <c r="N53" s="599">
        <f t="shared" si="5"/>
        <v>0</v>
      </c>
    </row>
    <row r="54" spans="1:26">
      <c r="A54" s="4" t="s">
        <v>31</v>
      </c>
      <c r="B54" s="27">
        <v>0</v>
      </c>
      <c r="C54" s="27">
        <v>0</v>
      </c>
      <c r="D54" s="27">
        <v>220.71</v>
      </c>
      <c r="E54" s="27">
        <v>241.48</v>
      </c>
      <c r="F54" s="27">
        <v>230.10000000000002</v>
      </c>
      <c r="G54" s="27">
        <v>0</v>
      </c>
      <c r="H54" s="27">
        <v>0</v>
      </c>
      <c r="I54" s="27">
        <v>115.83999999999999</v>
      </c>
      <c r="J54" s="555">
        <v>18.899999999999999</v>
      </c>
      <c r="K54" s="555">
        <v>410.23</v>
      </c>
      <c r="L54" s="599">
        <v>74.31</v>
      </c>
      <c r="M54" s="599">
        <v>225.18899999999999</v>
      </c>
      <c r="N54" s="599">
        <f t="shared" si="5"/>
        <v>1536.759</v>
      </c>
    </row>
    <row r="55" spans="1:26">
      <c r="A55" s="4" t="s">
        <v>32</v>
      </c>
      <c r="B55" s="27">
        <v>0</v>
      </c>
      <c r="C55" s="27">
        <v>0</v>
      </c>
      <c r="D55" s="27">
        <v>0</v>
      </c>
      <c r="E55" s="27">
        <v>0</v>
      </c>
      <c r="F55" s="27">
        <v>0</v>
      </c>
      <c r="G55" s="27">
        <v>27.73</v>
      </c>
      <c r="H55" s="27">
        <v>0</v>
      </c>
      <c r="I55" s="27">
        <v>73.710999999999999</v>
      </c>
      <c r="J55" s="555">
        <v>0</v>
      </c>
      <c r="K55" s="555">
        <v>0</v>
      </c>
      <c r="L55" s="599">
        <v>30.09</v>
      </c>
      <c r="M55" s="599">
        <v>0</v>
      </c>
      <c r="N55" s="599">
        <f t="shared" si="5"/>
        <v>131.53100000000001</v>
      </c>
    </row>
    <row r="56" spans="1:26">
      <c r="A56" s="8" t="s">
        <v>5</v>
      </c>
      <c r="B56" s="27">
        <v>0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555">
        <v>0</v>
      </c>
      <c r="K56" s="555">
        <v>0</v>
      </c>
      <c r="L56" s="599">
        <v>0</v>
      </c>
      <c r="M56" s="599">
        <v>0</v>
      </c>
      <c r="N56" s="594">
        <f t="shared" si="5"/>
        <v>0</v>
      </c>
    </row>
    <row r="57" spans="1:26">
      <c r="A57" s="11" t="s">
        <v>33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556">
        <v>0</v>
      </c>
      <c r="K57" s="556">
        <v>0</v>
      </c>
      <c r="L57" s="600">
        <v>0</v>
      </c>
      <c r="M57" s="600">
        <v>0</v>
      </c>
      <c r="N57" s="594">
        <f t="shared" si="5"/>
        <v>0</v>
      </c>
    </row>
    <row r="58" spans="1:26" ht="15.75" thickBot="1">
      <c r="A58" s="12" t="s">
        <v>6</v>
      </c>
      <c r="B58" s="29">
        <v>0</v>
      </c>
      <c r="C58" s="29">
        <v>0</v>
      </c>
      <c r="D58" s="29">
        <v>469.39</v>
      </c>
      <c r="E58" s="29">
        <v>498.84000000000003</v>
      </c>
      <c r="F58" s="29">
        <v>552.80999999999995</v>
      </c>
      <c r="G58" s="29">
        <v>27.73</v>
      </c>
      <c r="H58" s="29">
        <v>0</v>
      </c>
      <c r="I58" s="29">
        <v>545.81099999999992</v>
      </c>
      <c r="J58" s="557">
        <v>18.899999999999999</v>
      </c>
      <c r="K58" s="557">
        <v>881.1</v>
      </c>
      <c r="L58" s="601">
        <v>635.66</v>
      </c>
      <c r="M58" s="601">
        <v>631.78800000000001</v>
      </c>
      <c r="N58" s="601">
        <f t="shared" si="5"/>
        <v>4262.0290000000005</v>
      </c>
    </row>
    <row r="59" spans="1:26">
      <c r="A59" s="2" t="s">
        <v>7</v>
      </c>
      <c r="B59" s="26"/>
      <c r="C59" s="26"/>
      <c r="D59" s="26"/>
      <c r="E59" s="26"/>
      <c r="F59" s="26"/>
      <c r="G59" s="26"/>
      <c r="H59" s="26"/>
      <c r="I59" s="26"/>
      <c r="J59" s="554"/>
      <c r="K59" s="554"/>
      <c r="L59" s="598"/>
      <c r="M59" s="598"/>
      <c r="N59" s="598"/>
    </row>
    <row r="60" spans="1:26">
      <c r="A60" s="6" t="s">
        <v>34</v>
      </c>
      <c r="B60" s="27">
        <v>0</v>
      </c>
      <c r="C60" s="27">
        <v>0</v>
      </c>
      <c r="D60" s="27">
        <v>271.48</v>
      </c>
      <c r="E60" s="27">
        <v>479.39</v>
      </c>
      <c r="F60" s="27">
        <v>443.68</v>
      </c>
      <c r="G60" s="27">
        <v>24.65</v>
      </c>
      <c r="H60" s="27">
        <v>0</v>
      </c>
      <c r="I60" s="27">
        <v>516.52</v>
      </c>
      <c r="J60" s="555">
        <v>0</v>
      </c>
      <c r="K60" s="555">
        <v>708.24</v>
      </c>
      <c r="L60" s="599">
        <v>585.76</v>
      </c>
      <c r="M60" s="599">
        <v>508.78</v>
      </c>
      <c r="N60" s="599">
        <f t="shared" ref="N60:N66" si="6">SUM(B60:M60)</f>
        <v>3538.5</v>
      </c>
      <c r="X60" s="30">
        <f>N60</f>
        <v>3538.5</v>
      </c>
      <c r="Y60" s="30">
        <f>X60/10</f>
        <v>353.85</v>
      </c>
      <c r="Z60" s="30"/>
    </row>
    <row r="61" spans="1:26">
      <c r="A61" s="4" t="s">
        <v>35</v>
      </c>
      <c r="B61" s="27">
        <v>0</v>
      </c>
      <c r="C61" s="27">
        <v>0</v>
      </c>
      <c r="D61" s="27">
        <v>21.68</v>
      </c>
      <c r="E61" s="27">
        <v>30.75</v>
      </c>
      <c r="F61" s="27">
        <v>13.879999999999999</v>
      </c>
      <c r="G61" s="27">
        <v>4.1399999999999997</v>
      </c>
      <c r="H61" s="27">
        <v>0</v>
      </c>
      <c r="I61" s="27">
        <v>32.265000000000001</v>
      </c>
      <c r="J61" s="555">
        <v>1.94</v>
      </c>
      <c r="K61" s="555">
        <v>25.45</v>
      </c>
      <c r="L61" s="599">
        <v>17.86</v>
      </c>
      <c r="M61" s="599">
        <v>38.83</v>
      </c>
      <c r="N61" s="599">
        <f t="shared" si="6"/>
        <v>186.79499999999996</v>
      </c>
    </row>
    <row r="62" spans="1:26">
      <c r="A62" s="4" t="s">
        <v>30</v>
      </c>
      <c r="B62" s="27">
        <v>0</v>
      </c>
      <c r="C62" s="27">
        <v>0</v>
      </c>
      <c r="D62" s="27">
        <v>51.31</v>
      </c>
      <c r="E62" s="27">
        <v>0</v>
      </c>
      <c r="F62" s="27">
        <v>0</v>
      </c>
      <c r="G62" s="27">
        <v>0</v>
      </c>
      <c r="H62" s="27">
        <v>0</v>
      </c>
      <c r="I62" s="27">
        <v>38.450000000000003</v>
      </c>
      <c r="J62" s="555">
        <v>19.39</v>
      </c>
      <c r="K62" s="555">
        <v>18.079999999999998</v>
      </c>
      <c r="L62" s="599">
        <v>22.59</v>
      </c>
      <c r="M62" s="599">
        <v>68.84</v>
      </c>
      <c r="N62" s="599">
        <f t="shared" si="6"/>
        <v>218.66</v>
      </c>
    </row>
    <row r="63" spans="1:26">
      <c r="A63" s="4" t="s">
        <v>31</v>
      </c>
      <c r="B63" s="27">
        <v>0</v>
      </c>
      <c r="C63" s="27">
        <v>0</v>
      </c>
      <c r="D63" s="27">
        <v>100.3</v>
      </c>
      <c r="E63" s="27">
        <v>0</v>
      </c>
      <c r="F63" s="27">
        <v>0</v>
      </c>
      <c r="G63" s="27">
        <v>61.573999999999998</v>
      </c>
      <c r="H63" s="27">
        <v>0</v>
      </c>
      <c r="I63" s="27">
        <v>69.210000000000008</v>
      </c>
      <c r="J63" s="555">
        <v>58.83</v>
      </c>
      <c r="K63" s="555">
        <v>122.85</v>
      </c>
      <c r="L63" s="599">
        <v>25.91</v>
      </c>
      <c r="M63" s="599">
        <v>50.210999999999999</v>
      </c>
      <c r="N63" s="599">
        <f t="shared" si="6"/>
        <v>488.88500000000005</v>
      </c>
    </row>
    <row r="64" spans="1:26">
      <c r="A64" s="5" t="s">
        <v>5</v>
      </c>
      <c r="B64" s="27">
        <v>0</v>
      </c>
      <c r="C64" s="27">
        <v>0</v>
      </c>
      <c r="D64" s="27">
        <v>65.03</v>
      </c>
      <c r="E64" s="27">
        <v>58.23</v>
      </c>
      <c r="F64" s="27">
        <v>4.68</v>
      </c>
      <c r="G64" s="27">
        <v>55.2</v>
      </c>
      <c r="H64" s="27">
        <v>0</v>
      </c>
      <c r="I64" s="27">
        <v>48.139999999999993</v>
      </c>
      <c r="J64" s="555">
        <v>26.98</v>
      </c>
      <c r="K64" s="555">
        <v>57.959999999999994</v>
      </c>
      <c r="L64" s="599">
        <v>46.24</v>
      </c>
      <c r="M64" s="599">
        <v>80.034999999999997</v>
      </c>
      <c r="N64" s="599">
        <f t="shared" si="6"/>
        <v>442.495</v>
      </c>
    </row>
    <row r="65" spans="1:26">
      <c r="A65" s="11" t="s">
        <v>36</v>
      </c>
      <c r="B65" s="28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8">
        <v>0</v>
      </c>
      <c r="I65" s="28">
        <v>0</v>
      </c>
      <c r="J65" s="556">
        <v>0</v>
      </c>
      <c r="K65" s="556">
        <v>0</v>
      </c>
      <c r="L65" s="600">
        <v>0</v>
      </c>
      <c r="M65" s="600">
        <v>0</v>
      </c>
      <c r="N65" s="594">
        <f t="shared" si="6"/>
        <v>0</v>
      </c>
    </row>
    <row r="66" spans="1:26" ht="15.75" thickBot="1">
      <c r="A66" s="12" t="s">
        <v>6</v>
      </c>
      <c r="B66" s="29">
        <v>0</v>
      </c>
      <c r="C66" s="29">
        <v>0</v>
      </c>
      <c r="D66" s="29">
        <v>509.80000000000007</v>
      </c>
      <c r="E66" s="29">
        <v>568.37</v>
      </c>
      <c r="F66" s="29">
        <v>462.24</v>
      </c>
      <c r="G66" s="29">
        <v>145.56400000000002</v>
      </c>
      <c r="H66" s="29">
        <v>0</v>
      </c>
      <c r="I66" s="29">
        <v>704.58500000000004</v>
      </c>
      <c r="J66" s="557">
        <v>107.14</v>
      </c>
      <c r="K66" s="557">
        <v>932.58000000000015</v>
      </c>
      <c r="L66" s="601">
        <v>698.36</v>
      </c>
      <c r="M66" s="601">
        <v>746.69600000000003</v>
      </c>
      <c r="N66" s="601">
        <f t="shared" si="6"/>
        <v>4875.335</v>
      </c>
    </row>
    <row r="67" spans="1:26">
      <c r="A67" s="10" t="s">
        <v>37</v>
      </c>
      <c r="B67" s="26"/>
      <c r="C67" s="26"/>
      <c r="D67" s="26"/>
      <c r="E67" s="26"/>
      <c r="F67" s="26"/>
      <c r="G67" s="26"/>
      <c r="H67" s="26"/>
      <c r="I67" s="26"/>
      <c r="J67" s="554"/>
      <c r="K67" s="554"/>
      <c r="L67" s="598"/>
      <c r="M67" s="598"/>
      <c r="N67" s="598"/>
    </row>
    <row r="68" spans="1:26">
      <c r="A68" s="2" t="s">
        <v>1</v>
      </c>
      <c r="B68" s="27"/>
      <c r="C68" s="27"/>
      <c r="D68" s="27"/>
      <c r="E68" s="27"/>
      <c r="F68" s="27"/>
      <c r="G68" s="27"/>
      <c r="H68" s="27"/>
      <c r="I68" s="27"/>
      <c r="J68" s="555"/>
      <c r="K68" s="555"/>
      <c r="L68" s="599"/>
      <c r="M68" s="599"/>
      <c r="N68" s="599"/>
    </row>
    <row r="69" spans="1:26">
      <c r="A69" s="3" t="s">
        <v>29</v>
      </c>
      <c r="B69" s="27">
        <v>272.70000000000005</v>
      </c>
      <c r="C69" s="27">
        <v>519.3900000000001</v>
      </c>
      <c r="D69" s="27">
        <v>2606.2999999999997</v>
      </c>
      <c r="E69" s="27">
        <v>2158.0239999999999</v>
      </c>
      <c r="F69" s="27">
        <v>999.77100000000007</v>
      </c>
      <c r="G69" s="27">
        <v>898.10500000000002</v>
      </c>
      <c r="H69" s="27">
        <v>361.90999999999997</v>
      </c>
      <c r="I69" s="27">
        <v>1190.0970000000002</v>
      </c>
      <c r="J69" s="555">
        <v>773.6</v>
      </c>
      <c r="K69" s="555">
        <v>1400.0330000000001</v>
      </c>
      <c r="L69" s="599">
        <v>1326.883</v>
      </c>
      <c r="M69" s="599">
        <v>1567.222</v>
      </c>
      <c r="N69" s="599">
        <f t="shared" ref="N69:N75" si="7">SUM(B69:M69)</f>
        <v>14074.034999999998</v>
      </c>
    </row>
    <row r="70" spans="1:26">
      <c r="A70" s="4" t="s">
        <v>30</v>
      </c>
      <c r="B70" s="27">
        <v>51.98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555">
        <v>0</v>
      </c>
      <c r="K70" s="555">
        <v>0</v>
      </c>
      <c r="L70" s="599">
        <v>0</v>
      </c>
      <c r="M70" s="599">
        <v>0</v>
      </c>
      <c r="N70" s="599">
        <f t="shared" si="7"/>
        <v>51.98</v>
      </c>
    </row>
    <row r="71" spans="1:26">
      <c r="A71" s="4" t="s">
        <v>31</v>
      </c>
      <c r="B71" s="27">
        <v>89.5</v>
      </c>
      <c r="C71" s="27">
        <v>74.28</v>
      </c>
      <c r="D71" s="27">
        <v>314.83999999999997</v>
      </c>
      <c r="E71" s="27">
        <v>95.013999999999996</v>
      </c>
      <c r="F71" s="27">
        <v>0</v>
      </c>
      <c r="G71" s="27">
        <v>65.197000000000003</v>
      </c>
      <c r="H71" s="27">
        <v>0</v>
      </c>
      <c r="I71" s="27">
        <v>0</v>
      </c>
      <c r="J71" s="555">
        <v>0</v>
      </c>
      <c r="K71" s="555">
        <v>0</v>
      </c>
      <c r="L71" s="599">
        <v>0</v>
      </c>
      <c r="M71" s="599">
        <v>0</v>
      </c>
      <c r="N71" s="599">
        <f t="shared" si="7"/>
        <v>638.83100000000002</v>
      </c>
    </row>
    <row r="72" spans="1:26">
      <c r="A72" s="4" t="s">
        <v>32</v>
      </c>
      <c r="B72" s="27">
        <v>0</v>
      </c>
      <c r="C72" s="27">
        <v>51.77</v>
      </c>
      <c r="D72" s="27">
        <v>120.08</v>
      </c>
      <c r="E72" s="27">
        <v>131.57599999999999</v>
      </c>
      <c r="F72" s="27">
        <v>94.61</v>
      </c>
      <c r="G72" s="27">
        <v>172.25400000000002</v>
      </c>
      <c r="H72" s="27">
        <v>169.78399999999999</v>
      </c>
      <c r="I72" s="27">
        <v>163.613</v>
      </c>
      <c r="J72" s="555">
        <v>142.01</v>
      </c>
      <c r="K72" s="555">
        <v>137.04300000000001</v>
      </c>
      <c r="L72" s="599">
        <v>117.57300000000001</v>
      </c>
      <c r="M72" s="599">
        <v>173.71999999999997</v>
      </c>
      <c r="N72" s="599">
        <f t="shared" si="7"/>
        <v>1474.0329999999999</v>
      </c>
    </row>
    <row r="73" spans="1:26">
      <c r="A73" s="8" t="s">
        <v>5</v>
      </c>
      <c r="B73" s="27">
        <v>0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555">
        <v>0</v>
      </c>
      <c r="K73" s="555">
        <v>0</v>
      </c>
      <c r="L73" s="599">
        <v>0</v>
      </c>
      <c r="M73" s="599">
        <v>0</v>
      </c>
      <c r="N73" s="594">
        <f t="shared" si="7"/>
        <v>0</v>
      </c>
    </row>
    <row r="74" spans="1:26">
      <c r="A74" s="11" t="s">
        <v>33</v>
      </c>
      <c r="B74" s="28">
        <v>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556">
        <v>0</v>
      </c>
      <c r="K74" s="556">
        <v>0</v>
      </c>
      <c r="L74" s="600">
        <v>0</v>
      </c>
      <c r="M74" s="600">
        <v>0</v>
      </c>
      <c r="N74" s="594">
        <f t="shared" si="7"/>
        <v>0</v>
      </c>
    </row>
    <row r="75" spans="1:26" ht="15.75" thickBot="1">
      <c r="A75" s="12" t="s">
        <v>6</v>
      </c>
      <c r="B75" s="29">
        <v>414.18000000000006</v>
      </c>
      <c r="C75" s="29">
        <v>645.44000000000005</v>
      </c>
      <c r="D75" s="29">
        <v>3041.22</v>
      </c>
      <c r="E75" s="29">
        <v>2384.614</v>
      </c>
      <c r="F75" s="29">
        <v>1094.3810000000001</v>
      </c>
      <c r="G75" s="29">
        <v>1135.556</v>
      </c>
      <c r="H75" s="29">
        <v>531.69399999999996</v>
      </c>
      <c r="I75" s="29">
        <v>1353.7100000000003</v>
      </c>
      <c r="J75" s="557">
        <v>915.61</v>
      </c>
      <c r="K75" s="557">
        <v>1537.076</v>
      </c>
      <c r="L75" s="601">
        <v>1444.4560000000001</v>
      </c>
      <c r="M75" s="601">
        <v>1740.942</v>
      </c>
      <c r="N75" s="601">
        <f t="shared" si="7"/>
        <v>16238.879000000001</v>
      </c>
    </row>
    <row r="76" spans="1:26">
      <c r="A76" s="2" t="s">
        <v>7</v>
      </c>
      <c r="B76" s="26"/>
      <c r="C76" s="26"/>
      <c r="D76" s="26"/>
      <c r="E76" s="26"/>
      <c r="F76" s="26"/>
      <c r="G76" s="26"/>
      <c r="H76" s="26"/>
      <c r="I76" s="26"/>
      <c r="J76" s="554"/>
      <c r="K76" s="554"/>
      <c r="L76" s="598"/>
      <c r="M76" s="598"/>
      <c r="N76" s="598"/>
    </row>
    <row r="77" spans="1:26">
      <c r="A77" s="6" t="s">
        <v>38</v>
      </c>
      <c r="B77" s="27">
        <v>521.44000000000005</v>
      </c>
      <c r="C77" s="27">
        <v>369.29</v>
      </c>
      <c r="D77" s="27">
        <v>2800.2200000000003</v>
      </c>
      <c r="E77" s="27">
        <v>2171.7979999999998</v>
      </c>
      <c r="F77" s="27">
        <v>942.2</v>
      </c>
      <c r="G77" s="27">
        <v>955.80000000000007</v>
      </c>
      <c r="H77" s="27">
        <v>175.584</v>
      </c>
      <c r="I77" s="27">
        <v>1371.5750000000003</v>
      </c>
      <c r="J77" s="555">
        <v>837.47</v>
      </c>
      <c r="K77" s="555">
        <v>1404.11</v>
      </c>
      <c r="L77" s="599">
        <v>1298.6400000000001</v>
      </c>
      <c r="M77" s="599">
        <v>1511.4400000000003</v>
      </c>
      <c r="N77" s="599">
        <f t="shared" ref="N77:N83" si="8">SUM(B77:M77)</f>
        <v>14359.566999999999</v>
      </c>
      <c r="X77" s="30">
        <f>N77</f>
        <v>14359.566999999999</v>
      </c>
      <c r="Y77" s="30">
        <f>X77/10</f>
        <v>1435.9567</v>
      </c>
      <c r="Z77" s="30"/>
    </row>
    <row r="78" spans="1:26">
      <c r="A78" s="4" t="s">
        <v>35</v>
      </c>
      <c r="B78" s="27">
        <v>43.164000000000001</v>
      </c>
      <c r="C78" s="27">
        <v>14.18</v>
      </c>
      <c r="D78" s="27">
        <v>135.203</v>
      </c>
      <c r="E78" s="27">
        <v>71.134</v>
      </c>
      <c r="F78" s="27">
        <v>58.234999999999999</v>
      </c>
      <c r="G78" s="27">
        <v>67.430000000000007</v>
      </c>
      <c r="H78" s="27">
        <v>47.637999999999998</v>
      </c>
      <c r="I78" s="27">
        <v>98.323999999999998</v>
      </c>
      <c r="J78" s="555">
        <v>13.277000000000001</v>
      </c>
      <c r="K78" s="555">
        <v>17.794</v>
      </c>
      <c r="L78" s="599">
        <v>12.463999999999999</v>
      </c>
      <c r="M78" s="599">
        <v>46.4</v>
      </c>
      <c r="N78" s="599">
        <f t="shared" si="8"/>
        <v>625.24300000000005</v>
      </c>
    </row>
    <row r="79" spans="1:26">
      <c r="A79" s="4" t="s">
        <v>30</v>
      </c>
      <c r="B79" s="27">
        <v>62.040000000000006</v>
      </c>
      <c r="C79" s="27">
        <v>0</v>
      </c>
      <c r="D79" s="27">
        <v>0</v>
      </c>
      <c r="E79" s="27">
        <v>0</v>
      </c>
      <c r="F79" s="27">
        <v>0</v>
      </c>
      <c r="G79" s="27">
        <v>36.61</v>
      </c>
      <c r="H79" s="27">
        <v>0</v>
      </c>
      <c r="I79" s="27">
        <v>0</v>
      </c>
      <c r="J79" s="555">
        <v>15.709999999999999</v>
      </c>
      <c r="K79" s="555">
        <v>0</v>
      </c>
      <c r="L79" s="599">
        <v>0</v>
      </c>
      <c r="M79" s="599">
        <v>0</v>
      </c>
      <c r="N79" s="599">
        <f t="shared" si="8"/>
        <v>114.36</v>
      </c>
    </row>
    <row r="80" spans="1:26">
      <c r="A80" s="4" t="s">
        <v>31</v>
      </c>
      <c r="B80" s="27">
        <v>73.37</v>
      </c>
      <c r="C80" s="27">
        <v>0</v>
      </c>
      <c r="D80" s="27">
        <v>71.47999999999999</v>
      </c>
      <c r="E80" s="27">
        <v>138.43</v>
      </c>
      <c r="F80" s="27">
        <v>0</v>
      </c>
      <c r="G80" s="27">
        <v>40.870000000000005</v>
      </c>
      <c r="H80" s="27">
        <v>53.070000000000007</v>
      </c>
      <c r="I80" s="27">
        <v>0</v>
      </c>
      <c r="J80" s="555">
        <v>14.65</v>
      </c>
      <c r="K80" s="555">
        <v>12.04</v>
      </c>
      <c r="L80" s="599">
        <v>21.47</v>
      </c>
      <c r="M80" s="599">
        <v>31.01</v>
      </c>
      <c r="N80" s="599">
        <f t="shared" si="8"/>
        <v>456.39</v>
      </c>
    </row>
    <row r="81" spans="1:15">
      <c r="A81" s="5" t="s">
        <v>5</v>
      </c>
      <c r="B81" s="27">
        <v>72.58</v>
      </c>
      <c r="C81" s="27">
        <v>0</v>
      </c>
      <c r="D81" s="27">
        <v>57.722000000000008</v>
      </c>
      <c r="E81" s="27">
        <v>143.19200000000001</v>
      </c>
      <c r="F81" s="27">
        <v>31.56</v>
      </c>
      <c r="G81" s="27">
        <v>40.409999999999997</v>
      </c>
      <c r="H81" s="27">
        <v>0</v>
      </c>
      <c r="I81" s="27">
        <v>6.25</v>
      </c>
      <c r="J81" s="555">
        <v>54.010000000000005</v>
      </c>
      <c r="K81" s="555">
        <v>1</v>
      </c>
      <c r="L81" s="599">
        <v>21.6</v>
      </c>
      <c r="M81" s="599">
        <v>43.260000000000005</v>
      </c>
      <c r="N81" s="599">
        <f t="shared" si="8"/>
        <v>471.58400000000006</v>
      </c>
      <c r="O81" s="30" t="e">
        <f>SUM(#REF!)</f>
        <v>#REF!</v>
      </c>
    </row>
    <row r="82" spans="1:15">
      <c r="A82" s="11" t="s">
        <v>36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556">
        <v>0</v>
      </c>
      <c r="K82" s="556">
        <v>0</v>
      </c>
      <c r="L82" s="600">
        <v>0</v>
      </c>
      <c r="M82" s="600">
        <v>0</v>
      </c>
      <c r="N82" s="600">
        <f t="shared" si="8"/>
        <v>0</v>
      </c>
    </row>
    <row r="83" spans="1:15" ht="15.75" thickBot="1">
      <c r="A83" s="12" t="s">
        <v>6</v>
      </c>
      <c r="B83" s="29">
        <v>772.59400000000005</v>
      </c>
      <c r="C83" s="29">
        <v>383.47</v>
      </c>
      <c r="D83" s="29">
        <v>3064.6250000000005</v>
      </c>
      <c r="E83" s="29">
        <v>2524.5539999999996</v>
      </c>
      <c r="F83" s="29">
        <v>1031.9950000000001</v>
      </c>
      <c r="G83" s="29">
        <v>1141.1200000000001</v>
      </c>
      <c r="H83" s="29">
        <v>276.29200000000003</v>
      </c>
      <c r="I83" s="29">
        <v>1476.1490000000003</v>
      </c>
      <c r="J83" s="557">
        <v>935.11700000000008</v>
      </c>
      <c r="K83" s="557">
        <v>1434.944</v>
      </c>
      <c r="L83" s="601">
        <v>1354.174</v>
      </c>
      <c r="M83" s="601">
        <v>1632.1100000000004</v>
      </c>
      <c r="N83" s="601">
        <f t="shared" si="8"/>
        <v>16027.144</v>
      </c>
    </row>
    <row r="84" spans="1:15">
      <c r="A84" s="10" t="s">
        <v>39</v>
      </c>
      <c r="B84" s="26"/>
      <c r="C84" s="26"/>
      <c r="D84" s="26"/>
      <c r="E84" s="26"/>
      <c r="F84" s="26"/>
      <c r="G84" s="26"/>
      <c r="H84" s="26"/>
      <c r="I84" s="26"/>
      <c r="J84" s="554"/>
      <c r="K84" s="554"/>
      <c r="L84" s="598"/>
      <c r="M84" s="598"/>
      <c r="N84" s="598"/>
    </row>
    <row r="85" spans="1:15">
      <c r="A85" s="2" t="s">
        <v>1</v>
      </c>
      <c r="B85" s="27"/>
      <c r="C85" s="27"/>
      <c r="D85" s="27"/>
      <c r="E85" s="27"/>
      <c r="F85" s="27"/>
      <c r="G85" s="27"/>
      <c r="H85" s="27"/>
      <c r="I85" s="27"/>
      <c r="J85" s="555"/>
      <c r="K85" s="555"/>
      <c r="L85" s="599"/>
      <c r="M85" s="599"/>
      <c r="N85" s="599"/>
    </row>
    <row r="86" spans="1:15">
      <c r="A86" s="3" t="s">
        <v>29</v>
      </c>
      <c r="B86" s="27">
        <v>0</v>
      </c>
      <c r="C86" s="27">
        <v>0</v>
      </c>
      <c r="D86" s="27">
        <v>0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555">
        <v>0</v>
      </c>
      <c r="K86" s="555">
        <v>0</v>
      </c>
      <c r="L86" s="599">
        <v>0</v>
      </c>
      <c r="M86" s="599">
        <v>0</v>
      </c>
      <c r="N86" s="594">
        <f t="shared" ref="N86:N94" si="9">SUM(B86:M86)</f>
        <v>0</v>
      </c>
    </row>
    <row r="87" spans="1:15">
      <c r="A87" s="3" t="s">
        <v>40</v>
      </c>
      <c r="B87" s="27">
        <v>0</v>
      </c>
      <c r="C87" s="27">
        <v>637.93600000000004</v>
      </c>
      <c r="D87" s="27">
        <v>0</v>
      </c>
      <c r="E87" s="27">
        <v>320.45</v>
      </c>
      <c r="F87" s="27">
        <v>784.72</v>
      </c>
      <c r="G87" s="27">
        <v>0</v>
      </c>
      <c r="H87" s="27">
        <v>342.77</v>
      </c>
      <c r="I87" s="27">
        <v>0</v>
      </c>
      <c r="J87" s="555">
        <v>341.40100000000001</v>
      </c>
      <c r="K87" s="555">
        <v>0</v>
      </c>
      <c r="L87" s="599">
        <v>584.47</v>
      </c>
      <c r="M87" s="599">
        <v>325.06200000000001</v>
      </c>
      <c r="N87" s="594">
        <f t="shared" si="9"/>
        <v>3336.8090000000002</v>
      </c>
    </row>
    <row r="88" spans="1:15">
      <c r="A88" s="3" t="s">
        <v>41</v>
      </c>
      <c r="B88" s="27">
        <v>0</v>
      </c>
      <c r="C88" s="27">
        <v>0</v>
      </c>
      <c r="D88" s="27">
        <v>0</v>
      </c>
      <c r="E88" s="27">
        <v>0</v>
      </c>
      <c r="F88" s="27">
        <v>175</v>
      </c>
      <c r="G88" s="27">
        <v>0</v>
      </c>
      <c r="H88" s="27">
        <v>0</v>
      </c>
      <c r="I88" s="27">
        <v>0</v>
      </c>
      <c r="J88" s="555">
        <v>0</v>
      </c>
      <c r="K88" s="555">
        <v>0</v>
      </c>
      <c r="L88" s="599">
        <v>0</v>
      </c>
      <c r="M88" s="599">
        <v>0</v>
      </c>
      <c r="N88" s="594">
        <f t="shared" si="9"/>
        <v>175</v>
      </c>
    </row>
    <row r="89" spans="1:15">
      <c r="A89" s="4" t="s">
        <v>30</v>
      </c>
      <c r="B89" s="27">
        <v>0</v>
      </c>
      <c r="C89" s="27">
        <v>0</v>
      </c>
      <c r="D89" s="27">
        <v>0</v>
      </c>
      <c r="E89" s="27">
        <v>0</v>
      </c>
      <c r="F89" s="27">
        <v>124.39</v>
      </c>
      <c r="G89" s="27">
        <v>0</v>
      </c>
      <c r="H89" s="27">
        <v>0</v>
      </c>
      <c r="I89" s="27">
        <v>0</v>
      </c>
      <c r="J89" s="555">
        <v>0</v>
      </c>
      <c r="K89" s="555">
        <v>0</v>
      </c>
      <c r="L89" s="599">
        <v>0</v>
      </c>
      <c r="M89" s="599">
        <v>0</v>
      </c>
      <c r="N89" s="594">
        <f t="shared" si="9"/>
        <v>124.39</v>
      </c>
    </row>
    <row r="90" spans="1:15">
      <c r="A90" s="4" t="s">
        <v>31</v>
      </c>
      <c r="B90" s="27">
        <v>0</v>
      </c>
      <c r="C90" s="27">
        <v>108.762</v>
      </c>
      <c r="D90" s="27">
        <v>0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555">
        <v>0</v>
      </c>
      <c r="K90" s="555">
        <v>0</v>
      </c>
      <c r="L90" s="599">
        <v>0</v>
      </c>
      <c r="M90" s="599">
        <v>0</v>
      </c>
      <c r="N90" s="594">
        <f t="shared" si="9"/>
        <v>108.762</v>
      </c>
    </row>
    <row r="91" spans="1:15">
      <c r="A91" s="4" t="s">
        <v>32</v>
      </c>
      <c r="B91" s="27">
        <v>0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555">
        <v>0</v>
      </c>
      <c r="K91" s="555">
        <v>0</v>
      </c>
      <c r="L91" s="599">
        <v>0</v>
      </c>
      <c r="M91" s="599">
        <v>0</v>
      </c>
      <c r="N91" s="594">
        <f t="shared" si="9"/>
        <v>0</v>
      </c>
    </row>
    <row r="92" spans="1:15">
      <c r="A92" s="4" t="s">
        <v>42</v>
      </c>
      <c r="B92" s="27">
        <v>0</v>
      </c>
      <c r="C92" s="27">
        <v>41.046999999999997</v>
      </c>
      <c r="D92" s="27">
        <v>0</v>
      </c>
      <c r="E92" s="27">
        <v>135.15699999999998</v>
      </c>
      <c r="F92" s="27">
        <v>159.60999999999999</v>
      </c>
      <c r="G92" s="27">
        <v>0</v>
      </c>
      <c r="H92" s="27">
        <v>168.64000000000001</v>
      </c>
      <c r="I92" s="27">
        <v>0</v>
      </c>
      <c r="J92" s="555">
        <v>155.12</v>
      </c>
      <c r="K92" s="555">
        <v>0</v>
      </c>
      <c r="L92" s="599">
        <v>182.54299999999998</v>
      </c>
      <c r="M92" s="599">
        <v>197.49599999999998</v>
      </c>
      <c r="N92" s="594">
        <f t="shared" si="9"/>
        <v>1039.6129999999998</v>
      </c>
    </row>
    <row r="93" spans="1:15">
      <c r="A93" s="7" t="s">
        <v>5</v>
      </c>
      <c r="B93" s="27">
        <v>0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555">
        <v>0</v>
      </c>
      <c r="K93" s="555">
        <v>0</v>
      </c>
      <c r="L93" s="599">
        <v>0</v>
      </c>
      <c r="M93" s="599">
        <v>0</v>
      </c>
      <c r="N93" s="594">
        <f t="shared" si="9"/>
        <v>0</v>
      </c>
    </row>
    <row r="94" spans="1:15" ht="15.75" thickBot="1">
      <c r="A94" s="12" t="s">
        <v>6</v>
      </c>
      <c r="B94" s="29">
        <v>0</v>
      </c>
      <c r="C94" s="29">
        <v>787.74500000000012</v>
      </c>
      <c r="D94" s="29">
        <v>0</v>
      </c>
      <c r="E94" s="29">
        <v>455.60699999999997</v>
      </c>
      <c r="F94" s="29">
        <v>1243.72</v>
      </c>
      <c r="G94" s="29">
        <v>0</v>
      </c>
      <c r="H94" s="29">
        <v>511.40999999999997</v>
      </c>
      <c r="I94" s="29">
        <v>0</v>
      </c>
      <c r="J94" s="557">
        <v>496.52100000000002</v>
      </c>
      <c r="K94" s="557">
        <v>0</v>
      </c>
      <c r="L94" s="601">
        <v>767.01300000000003</v>
      </c>
      <c r="M94" s="601">
        <v>522.55799999999999</v>
      </c>
      <c r="N94" s="601">
        <f t="shared" si="9"/>
        <v>4784.5740000000005</v>
      </c>
    </row>
    <row r="95" spans="1:15">
      <c r="A95" s="2" t="s">
        <v>7</v>
      </c>
      <c r="B95" s="26"/>
      <c r="C95" s="26"/>
      <c r="D95" s="26"/>
      <c r="E95" s="26"/>
      <c r="F95" s="26"/>
      <c r="G95" s="26"/>
      <c r="H95" s="26"/>
      <c r="I95" s="26"/>
      <c r="J95" s="554"/>
      <c r="K95" s="554"/>
      <c r="L95" s="598"/>
      <c r="M95" s="598"/>
      <c r="N95" s="598"/>
    </row>
    <row r="96" spans="1:15">
      <c r="A96" s="6" t="s">
        <v>43</v>
      </c>
      <c r="B96" s="27">
        <v>0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555">
        <v>0</v>
      </c>
      <c r="K96" s="555">
        <v>0</v>
      </c>
      <c r="L96" s="599">
        <v>0</v>
      </c>
      <c r="M96" s="599">
        <v>0</v>
      </c>
      <c r="N96" s="594">
        <f t="shared" ref="N96:N103" si="10">SUM(B96:M96)</f>
        <v>0</v>
      </c>
    </row>
    <row r="97" spans="1:26">
      <c r="A97" s="6" t="s">
        <v>44</v>
      </c>
      <c r="B97" s="27">
        <v>0</v>
      </c>
      <c r="C97" s="27">
        <v>536.70000000000005</v>
      </c>
      <c r="D97" s="27">
        <v>0</v>
      </c>
      <c r="E97" s="27">
        <v>352.83</v>
      </c>
      <c r="F97" s="27">
        <v>790</v>
      </c>
      <c r="G97" s="27">
        <v>0</v>
      </c>
      <c r="H97" s="27">
        <v>408.6</v>
      </c>
      <c r="I97" s="27">
        <v>0</v>
      </c>
      <c r="J97" s="555">
        <v>408.65999999999997</v>
      </c>
      <c r="K97" s="555">
        <v>0</v>
      </c>
      <c r="L97" s="599">
        <v>632.68000000000006</v>
      </c>
      <c r="M97" s="599">
        <v>197.5</v>
      </c>
      <c r="N97" s="599">
        <f t="shared" si="10"/>
        <v>3326.9700000000003</v>
      </c>
      <c r="X97" s="30">
        <f>N97</f>
        <v>3326.9700000000003</v>
      </c>
      <c r="Y97" s="30">
        <f>X97/10</f>
        <v>332.697</v>
      </c>
      <c r="Z97" s="30"/>
    </row>
    <row r="98" spans="1:26">
      <c r="A98" s="4" t="s">
        <v>35</v>
      </c>
      <c r="B98" s="27">
        <v>0</v>
      </c>
      <c r="C98" s="27">
        <v>197.17599999999999</v>
      </c>
      <c r="D98" s="27">
        <v>0</v>
      </c>
      <c r="E98" s="27">
        <v>77.183000000000007</v>
      </c>
      <c r="F98" s="27">
        <v>216.32</v>
      </c>
      <c r="G98" s="27">
        <v>0</v>
      </c>
      <c r="H98" s="27">
        <v>94.87</v>
      </c>
      <c r="I98" s="27">
        <v>0</v>
      </c>
      <c r="J98" s="555">
        <v>60.078000000000003</v>
      </c>
      <c r="K98" s="555">
        <v>0</v>
      </c>
      <c r="L98" s="599">
        <v>0</v>
      </c>
      <c r="M98" s="599">
        <v>16.46</v>
      </c>
      <c r="N98" s="599">
        <f t="shared" si="10"/>
        <v>662.08699999999999</v>
      </c>
    </row>
    <row r="99" spans="1:26">
      <c r="A99" s="4" t="s">
        <v>45</v>
      </c>
      <c r="B99" s="27">
        <v>0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555">
        <v>0</v>
      </c>
      <c r="K99" s="555">
        <v>0</v>
      </c>
      <c r="L99" s="599">
        <v>80.320000000000007</v>
      </c>
      <c r="M99" s="599">
        <v>0</v>
      </c>
      <c r="N99" s="599">
        <f t="shared" si="10"/>
        <v>80.320000000000007</v>
      </c>
    </row>
    <row r="100" spans="1:26">
      <c r="A100" s="4" t="s">
        <v>30</v>
      </c>
      <c r="B100" s="27">
        <v>0</v>
      </c>
      <c r="C100" s="27">
        <v>0</v>
      </c>
      <c r="D100" s="27">
        <v>0</v>
      </c>
      <c r="E100" s="27">
        <v>0</v>
      </c>
      <c r="F100" s="27">
        <v>8.9499999999999993</v>
      </c>
      <c r="G100" s="27">
        <v>0</v>
      </c>
      <c r="H100" s="27">
        <v>35.869999999999997</v>
      </c>
      <c r="I100" s="27">
        <v>0</v>
      </c>
      <c r="J100" s="555">
        <v>0</v>
      </c>
      <c r="K100" s="555">
        <v>0</v>
      </c>
      <c r="L100" s="599">
        <v>0</v>
      </c>
      <c r="M100" s="599">
        <v>0</v>
      </c>
      <c r="N100" s="599">
        <f t="shared" si="10"/>
        <v>44.819999999999993</v>
      </c>
    </row>
    <row r="101" spans="1:26">
      <c r="A101" s="4" t="s">
        <v>46</v>
      </c>
      <c r="B101" s="27">
        <v>0</v>
      </c>
      <c r="C101" s="27">
        <v>0</v>
      </c>
      <c r="D101" s="27">
        <v>0</v>
      </c>
      <c r="E101" s="27">
        <v>0</v>
      </c>
      <c r="F101" s="27">
        <v>209.82999999999998</v>
      </c>
      <c r="G101" s="27">
        <v>0</v>
      </c>
      <c r="H101" s="27">
        <v>0</v>
      </c>
      <c r="I101" s="27">
        <v>0</v>
      </c>
      <c r="J101" s="555">
        <v>32.81</v>
      </c>
      <c r="K101" s="555">
        <v>0</v>
      </c>
      <c r="L101" s="599">
        <v>0</v>
      </c>
      <c r="M101" s="599">
        <v>0</v>
      </c>
      <c r="N101" s="599">
        <f t="shared" si="10"/>
        <v>242.64</v>
      </c>
    </row>
    <row r="102" spans="1:26">
      <c r="A102" s="4" t="s">
        <v>5</v>
      </c>
      <c r="B102" s="28">
        <v>0</v>
      </c>
      <c r="C102" s="28">
        <v>0</v>
      </c>
      <c r="D102" s="28">
        <v>0</v>
      </c>
      <c r="E102" s="28">
        <v>0</v>
      </c>
      <c r="F102" s="28">
        <v>41.66</v>
      </c>
      <c r="G102" s="28">
        <v>0</v>
      </c>
      <c r="H102" s="28">
        <v>37.71</v>
      </c>
      <c r="I102" s="28">
        <v>0</v>
      </c>
      <c r="J102" s="556">
        <v>32.950000000000003</v>
      </c>
      <c r="K102" s="556">
        <v>0</v>
      </c>
      <c r="L102" s="600">
        <v>0</v>
      </c>
      <c r="M102" s="600">
        <v>0</v>
      </c>
      <c r="N102" s="600">
        <f t="shared" si="10"/>
        <v>112.32000000000001</v>
      </c>
      <c r="O102" s="30" t="e">
        <f>SUM(#REF!)</f>
        <v>#REF!</v>
      </c>
    </row>
    <row r="103" spans="1:26" ht="15.75" thickBot="1">
      <c r="A103" s="12" t="s">
        <v>6</v>
      </c>
      <c r="B103" s="29">
        <v>0</v>
      </c>
      <c r="C103" s="29">
        <v>733.87599999999998</v>
      </c>
      <c r="D103" s="29">
        <v>0</v>
      </c>
      <c r="E103" s="29">
        <v>430.01299999999998</v>
      </c>
      <c r="F103" s="29">
        <v>1266.76</v>
      </c>
      <c r="G103" s="29">
        <v>0</v>
      </c>
      <c r="H103" s="29">
        <v>577.05000000000007</v>
      </c>
      <c r="I103" s="29">
        <v>0</v>
      </c>
      <c r="J103" s="557">
        <v>534.49799999999993</v>
      </c>
      <c r="K103" s="557">
        <v>0</v>
      </c>
      <c r="L103" s="601">
        <v>713.00000000000011</v>
      </c>
      <c r="M103" s="601">
        <v>213.96</v>
      </c>
      <c r="N103" s="601">
        <f t="shared" si="10"/>
        <v>4469.1570000000002</v>
      </c>
    </row>
    <row r="104" spans="1:26">
      <c r="A104" s="10" t="s">
        <v>47</v>
      </c>
      <c r="B104" s="26"/>
      <c r="C104" s="26"/>
      <c r="D104" s="26"/>
      <c r="E104" s="26"/>
      <c r="F104" s="26"/>
      <c r="G104" s="26"/>
      <c r="H104" s="26"/>
      <c r="I104" s="26"/>
      <c r="J104" s="554"/>
      <c r="K104" s="554"/>
      <c r="L104" s="598"/>
      <c r="M104" s="598"/>
      <c r="N104" s="598"/>
    </row>
    <row r="105" spans="1:26">
      <c r="A105" s="2" t="s">
        <v>1</v>
      </c>
      <c r="B105" s="27"/>
      <c r="C105" s="27"/>
      <c r="D105" s="27"/>
      <c r="E105" s="27"/>
      <c r="F105" s="27"/>
      <c r="G105" s="27"/>
      <c r="H105" s="27"/>
      <c r="I105" s="27"/>
      <c r="J105" s="555"/>
      <c r="K105" s="555"/>
      <c r="L105" s="599"/>
      <c r="M105" s="599"/>
      <c r="N105" s="599"/>
    </row>
    <row r="106" spans="1:26">
      <c r="A106" s="3" t="s">
        <v>48</v>
      </c>
      <c r="B106" s="27">
        <v>0</v>
      </c>
      <c r="C106" s="27">
        <v>0</v>
      </c>
      <c r="D106" s="27">
        <v>0</v>
      </c>
      <c r="E106" s="27">
        <v>0</v>
      </c>
      <c r="F106" s="27">
        <v>0</v>
      </c>
      <c r="G106" s="27">
        <v>0</v>
      </c>
      <c r="H106" s="27">
        <v>0</v>
      </c>
      <c r="I106" s="27">
        <v>0</v>
      </c>
      <c r="J106" s="555">
        <v>0</v>
      </c>
      <c r="K106" s="555">
        <v>0</v>
      </c>
      <c r="L106" s="599">
        <v>0</v>
      </c>
      <c r="M106" s="599">
        <v>0</v>
      </c>
      <c r="N106" s="594">
        <f t="shared" ref="N106:N116" si="11">SUM(B106:M106)</f>
        <v>0</v>
      </c>
    </row>
    <row r="107" spans="1:26">
      <c r="A107" s="3" t="s">
        <v>40</v>
      </c>
      <c r="B107" s="27">
        <v>0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555">
        <v>0</v>
      </c>
      <c r="K107" s="555">
        <v>0</v>
      </c>
      <c r="L107" s="599">
        <v>0</v>
      </c>
      <c r="M107" s="599">
        <v>0</v>
      </c>
      <c r="N107" s="594">
        <f t="shared" si="11"/>
        <v>0</v>
      </c>
    </row>
    <row r="108" spans="1:26">
      <c r="A108" s="3" t="s">
        <v>49</v>
      </c>
      <c r="B108" s="27">
        <v>0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555">
        <v>0</v>
      </c>
      <c r="K108" s="555">
        <v>0</v>
      </c>
      <c r="L108" s="599">
        <v>0</v>
      </c>
      <c r="M108" s="599">
        <v>0</v>
      </c>
      <c r="N108" s="594">
        <f t="shared" si="11"/>
        <v>0</v>
      </c>
    </row>
    <row r="109" spans="1:26">
      <c r="A109" s="4" t="s">
        <v>30</v>
      </c>
      <c r="B109" s="27">
        <v>0</v>
      </c>
      <c r="C109" s="27">
        <v>0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555">
        <v>0</v>
      </c>
      <c r="K109" s="555">
        <v>0</v>
      </c>
      <c r="L109" s="599">
        <v>0</v>
      </c>
      <c r="M109" s="599">
        <v>0</v>
      </c>
      <c r="N109" s="594">
        <f t="shared" si="11"/>
        <v>0</v>
      </c>
    </row>
    <row r="110" spans="1:26">
      <c r="A110" s="4" t="s">
        <v>50</v>
      </c>
      <c r="B110" s="27">
        <v>0</v>
      </c>
      <c r="C110" s="27">
        <v>0</v>
      </c>
      <c r="D110" s="27">
        <v>0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555">
        <v>0</v>
      </c>
      <c r="K110" s="555">
        <v>0</v>
      </c>
      <c r="L110" s="599">
        <v>0</v>
      </c>
      <c r="M110" s="599">
        <v>0</v>
      </c>
      <c r="N110" s="594">
        <f t="shared" si="11"/>
        <v>0</v>
      </c>
    </row>
    <row r="111" spans="1:26">
      <c r="A111" s="4" t="s">
        <v>31</v>
      </c>
      <c r="B111" s="27">
        <v>0</v>
      </c>
      <c r="C111" s="27">
        <v>0</v>
      </c>
      <c r="D111" s="27">
        <v>0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555">
        <v>0</v>
      </c>
      <c r="K111" s="555">
        <v>0</v>
      </c>
      <c r="L111" s="599">
        <v>0</v>
      </c>
      <c r="M111" s="599">
        <v>0</v>
      </c>
      <c r="N111" s="594">
        <f t="shared" si="11"/>
        <v>0</v>
      </c>
    </row>
    <row r="112" spans="1:26">
      <c r="A112" s="4" t="s">
        <v>32</v>
      </c>
      <c r="B112" s="27">
        <v>0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555">
        <v>0</v>
      </c>
      <c r="K112" s="555">
        <v>0</v>
      </c>
      <c r="L112" s="599">
        <v>0</v>
      </c>
      <c r="M112" s="599">
        <v>0</v>
      </c>
      <c r="N112" s="594">
        <f t="shared" si="11"/>
        <v>0</v>
      </c>
    </row>
    <row r="113" spans="1:24">
      <c r="A113" s="4" t="s">
        <v>42</v>
      </c>
      <c r="B113" s="27">
        <v>0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555">
        <v>0</v>
      </c>
      <c r="K113" s="555">
        <v>0</v>
      </c>
      <c r="L113" s="599">
        <v>0</v>
      </c>
      <c r="M113" s="599">
        <v>0</v>
      </c>
      <c r="N113" s="594">
        <f t="shared" si="11"/>
        <v>0</v>
      </c>
    </row>
    <row r="114" spans="1:24">
      <c r="A114" s="4" t="s">
        <v>51</v>
      </c>
      <c r="B114" s="27">
        <v>0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555">
        <v>0</v>
      </c>
      <c r="K114" s="555">
        <v>0</v>
      </c>
      <c r="L114" s="599">
        <v>0</v>
      </c>
      <c r="M114" s="599">
        <v>0</v>
      </c>
      <c r="N114" s="594">
        <f t="shared" si="11"/>
        <v>0</v>
      </c>
    </row>
    <row r="115" spans="1:24">
      <c r="A115" s="7" t="s">
        <v>5</v>
      </c>
      <c r="B115" s="27">
        <v>0</v>
      </c>
      <c r="C115" s="27">
        <v>0</v>
      </c>
      <c r="D115" s="27">
        <v>0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555">
        <v>0</v>
      </c>
      <c r="K115" s="555">
        <v>0</v>
      </c>
      <c r="L115" s="599">
        <v>0</v>
      </c>
      <c r="M115" s="599">
        <v>0</v>
      </c>
      <c r="N115" s="594">
        <f t="shared" si="11"/>
        <v>0</v>
      </c>
    </row>
    <row r="116" spans="1:24" ht="15.75" thickBot="1">
      <c r="A116" s="12" t="s">
        <v>6</v>
      </c>
      <c r="B116" s="29">
        <v>0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557">
        <v>0</v>
      </c>
      <c r="K116" s="557">
        <v>0</v>
      </c>
      <c r="L116" s="601">
        <v>0</v>
      </c>
      <c r="M116" s="601">
        <v>0</v>
      </c>
      <c r="N116" s="594">
        <f t="shared" si="11"/>
        <v>0</v>
      </c>
    </row>
    <row r="117" spans="1:24">
      <c r="A117" s="2" t="s">
        <v>7</v>
      </c>
      <c r="B117" s="26"/>
      <c r="C117" s="26"/>
      <c r="D117" s="26"/>
      <c r="E117" s="26"/>
      <c r="F117" s="26"/>
      <c r="G117" s="26"/>
      <c r="H117" s="26"/>
      <c r="I117" s="26"/>
      <c r="J117" s="554"/>
      <c r="K117" s="554"/>
      <c r="L117" s="598"/>
      <c r="M117" s="598"/>
      <c r="N117" s="594"/>
    </row>
    <row r="118" spans="1:24">
      <c r="A118" s="6" t="s">
        <v>52</v>
      </c>
      <c r="B118" s="27">
        <v>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555">
        <v>0</v>
      </c>
      <c r="K118" s="555">
        <v>0</v>
      </c>
      <c r="L118" s="599">
        <v>0</v>
      </c>
      <c r="M118" s="599">
        <v>0</v>
      </c>
      <c r="N118" s="594">
        <f t="shared" ref="N118:N125" si="12">SUM(B118:M118)</f>
        <v>0</v>
      </c>
    </row>
    <row r="119" spans="1:24">
      <c r="A119" s="4" t="s">
        <v>35</v>
      </c>
      <c r="B119" s="27">
        <v>0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555">
        <v>0</v>
      </c>
      <c r="K119" s="555">
        <v>0</v>
      </c>
      <c r="L119" s="599">
        <v>0</v>
      </c>
      <c r="M119" s="599">
        <v>0</v>
      </c>
      <c r="N119" s="594">
        <f t="shared" si="12"/>
        <v>0</v>
      </c>
    </row>
    <row r="120" spans="1:24">
      <c r="A120" s="4" t="s">
        <v>45</v>
      </c>
      <c r="B120" s="27">
        <v>0</v>
      </c>
      <c r="C120" s="27">
        <v>0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555">
        <v>0</v>
      </c>
      <c r="K120" s="555">
        <v>0</v>
      </c>
      <c r="L120" s="599">
        <v>0</v>
      </c>
      <c r="M120" s="599">
        <v>0</v>
      </c>
      <c r="N120" s="594">
        <f t="shared" si="12"/>
        <v>0</v>
      </c>
    </row>
    <row r="121" spans="1:24">
      <c r="A121" s="4" t="s">
        <v>53</v>
      </c>
      <c r="B121" s="27">
        <v>0</v>
      </c>
      <c r="C121" s="27">
        <v>0</v>
      </c>
      <c r="D121" s="27">
        <v>0</v>
      </c>
      <c r="E121" s="27">
        <v>0</v>
      </c>
      <c r="F121" s="27">
        <v>0</v>
      </c>
      <c r="G121" s="27">
        <v>0</v>
      </c>
      <c r="H121" s="27">
        <v>0</v>
      </c>
      <c r="I121" s="27">
        <v>0</v>
      </c>
      <c r="J121" s="555">
        <v>0</v>
      </c>
      <c r="K121" s="555">
        <v>0</v>
      </c>
      <c r="L121" s="599">
        <v>0</v>
      </c>
      <c r="M121" s="599">
        <v>0</v>
      </c>
      <c r="N121" s="594">
        <f t="shared" si="12"/>
        <v>0</v>
      </c>
    </row>
    <row r="122" spans="1:24">
      <c r="A122" s="4" t="s">
        <v>30</v>
      </c>
      <c r="B122" s="27">
        <v>0</v>
      </c>
      <c r="C122" s="27">
        <v>0</v>
      </c>
      <c r="D122" s="27">
        <v>0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555">
        <v>0</v>
      </c>
      <c r="K122" s="555">
        <v>0</v>
      </c>
      <c r="L122" s="599">
        <v>0</v>
      </c>
      <c r="M122" s="599">
        <v>0</v>
      </c>
      <c r="N122" s="594">
        <f t="shared" si="12"/>
        <v>0</v>
      </c>
    </row>
    <row r="123" spans="1:24">
      <c r="A123" s="4" t="s">
        <v>54</v>
      </c>
      <c r="B123" s="27">
        <v>0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555">
        <v>0</v>
      </c>
      <c r="K123" s="555">
        <v>0</v>
      </c>
      <c r="L123" s="599">
        <v>0</v>
      </c>
      <c r="M123" s="599">
        <v>0</v>
      </c>
      <c r="N123" s="594">
        <f t="shared" si="12"/>
        <v>0</v>
      </c>
    </row>
    <row r="124" spans="1:24">
      <c r="A124" s="4" t="s">
        <v>5</v>
      </c>
      <c r="B124" s="28">
        <v>0</v>
      </c>
      <c r="C124" s="28">
        <v>0</v>
      </c>
      <c r="D124" s="28">
        <v>0</v>
      </c>
      <c r="E124" s="28">
        <v>0</v>
      </c>
      <c r="F124" s="28">
        <v>0</v>
      </c>
      <c r="G124" s="28">
        <v>0</v>
      </c>
      <c r="H124" s="28">
        <v>0</v>
      </c>
      <c r="I124" s="28">
        <v>0</v>
      </c>
      <c r="J124" s="556">
        <v>0</v>
      </c>
      <c r="K124" s="556">
        <v>0</v>
      </c>
      <c r="L124" s="600">
        <v>0</v>
      </c>
      <c r="M124" s="600">
        <v>0</v>
      </c>
      <c r="N124" s="594">
        <f t="shared" si="12"/>
        <v>0</v>
      </c>
    </row>
    <row r="125" spans="1:24" ht="15.75" thickBot="1">
      <c r="A125" s="12" t="s">
        <v>6</v>
      </c>
      <c r="B125" s="29">
        <v>0</v>
      </c>
      <c r="C125" s="29">
        <v>0</v>
      </c>
      <c r="D125" s="29">
        <v>0</v>
      </c>
      <c r="E125" s="29">
        <v>0</v>
      </c>
      <c r="F125" s="29">
        <v>0</v>
      </c>
      <c r="G125" s="29">
        <v>0</v>
      </c>
      <c r="H125" s="29">
        <v>0</v>
      </c>
      <c r="I125" s="29">
        <v>0</v>
      </c>
      <c r="J125" s="557">
        <v>0</v>
      </c>
      <c r="K125" s="557">
        <v>0</v>
      </c>
      <c r="L125" s="601">
        <v>0</v>
      </c>
      <c r="M125" s="601">
        <v>0</v>
      </c>
      <c r="N125" s="594">
        <f t="shared" si="12"/>
        <v>0</v>
      </c>
    </row>
    <row r="126" spans="1:24">
      <c r="A126" s="10" t="s">
        <v>55</v>
      </c>
      <c r="B126" s="26"/>
      <c r="C126" s="26"/>
      <c r="D126" s="26"/>
      <c r="E126" s="26"/>
      <c r="F126" s="26"/>
      <c r="G126" s="26"/>
      <c r="H126" s="26"/>
      <c r="I126" s="26"/>
      <c r="J126" s="554"/>
      <c r="K126" s="554"/>
      <c r="L126" s="598"/>
      <c r="M126" s="598"/>
      <c r="N126" s="598"/>
    </row>
    <row r="127" spans="1:24">
      <c r="A127" s="2" t="s">
        <v>1</v>
      </c>
      <c r="B127" s="27"/>
      <c r="C127" s="27"/>
      <c r="D127" s="27"/>
      <c r="E127" s="27"/>
      <c r="F127" s="27"/>
      <c r="G127" s="27"/>
      <c r="H127" s="27"/>
      <c r="I127" s="27"/>
      <c r="J127" s="555"/>
      <c r="K127" s="555"/>
      <c r="L127" s="599"/>
      <c r="M127" s="599"/>
      <c r="N127" s="599"/>
    </row>
    <row r="128" spans="1:24">
      <c r="A128" s="3" t="s">
        <v>56</v>
      </c>
      <c r="B128" s="27">
        <v>0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555">
        <v>114.4</v>
      </c>
      <c r="K128" s="555">
        <v>537.21</v>
      </c>
      <c r="L128" s="599">
        <v>0</v>
      </c>
      <c r="M128" s="599">
        <v>0</v>
      </c>
      <c r="N128" s="599">
        <f t="shared" ref="N128:N139" si="13">SUM(B128:M128)</f>
        <v>651.61</v>
      </c>
      <c r="X128" s="30"/>
    </row>
    <row r="129" spans="1:26">
      <c r="A129" s="3" t="s">
        <v>40</v>
      </c>
      <c r="B129" s="27">
        <v>0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555">
        <v>0</v>
      </c>
      <c r="K129" s="555">
        <v>0</v>
      </c>
      <c r="L129" s="599">
        <v>0</v>
      </c>
      <c r="M129" s="599">
        <v>0</v>
      </c>
      <c r="N129" s="594">
        <f t="shared" si="13"/>
        <v>0</v>
      </c>
    </row>
    <row r="130" spans="1:26">
      <c r="A130" s="3" t="s">
        <v>49</v>
      </c>
      <c r="B130" s="27">
        <v>1156.3500000000001</v>
      </c>
      <c r="C130" s="27">
        <v>0</v>
      </c>
      <c r="D130" s="27">
        <v>0</v>
      </c>
      <c r="E130" s="27">
        <v>0</v>
      </c>
      <c r="F130" s="27">
        <v>462.13</v>
      </c>
      <c r="G130" s="27">
        <v>0</v>
      </c>
      <c r="H130" s="27">
        <v>0</v>
      </c>
      <c r="I130" s="27">
        <v>0</v>
      </c>
      <c r="J130" s="555">
        <v>0</v>
      </c>
      <c r="K130" s="555">
        <v>0</v>
      </c>
      <c r="L130" s="599">
        <v>0</v>
      </c>
      <c r="M130" s="599">
        <v>0</v>
      </c>
      <c r="N130" s="594">
        <f t="shared" si="13"/>
        <v>1618.48</v>
      </c>
    </row>
    <row r="131" spans="1:26">
      <c r="A131" s="4" t="s">
        <v>30</v>
      </c>
      <c r="B131" s="27">
        <v>90.59</v>
      </c>
      <c r="C131" s="27">
        <v>0</v>
      </c>
      <c r="D131" s="27">
        <v>0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555">
        <v>0</v>
      </c>
      <c r="K131" s="555">
        <v>0</v>
      </c>
      <c r="L131" s="599">
        <v>0</v>
      </c>
      <c r="M131" s="599">
        <v>0</v>
      </c>
      <c r="N131" s="594">
        <f t="shared" si="13"/>
        <v>90.59</v>
      </c>
    </row>
    <row r="132" spans="1:26">
      <c r="A132" s="4" t="s">
        <v>31</v>
      </c>
      <c r="B132" s="27">
        <v>0</v>
      </c>
      <c r="C132" s="27">
        <v>0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555">
        <v>0</v>
      </c>
      <c r="K132" s="555">
        <v>0</v>
      </c>
      <c r="L132" s="599">
        <v>0</v>
      </c>
      <c r="M132" s="599">
        <v>0</v>
      </c>
      <c r="N132" s="594">
        <f t="shared" si="13"/>
        <v>0</v>
      </c>
    </row>
    <row r="133" spans="1:26">
      <c r="A133" s="4" t="s">
        <v>57</v>
      </c>
      <c r="B133" s="27">
        <v>0</v>
      </c>
      <c r="C133" s="27">
        <v>0</v>
      </c>
      <c r="D133" s="27">
        <v>0</v>
      </c>
      <c r="E133" s="27">
        <v>0</v>
      </c>
      <c r="F133" s="27">
        <v>593.46499999999992</v>
      </c>
      <c r="G133" s="27">
        <v>0</v>
      </c>
      <c r="H133" s="27">
        <v>0</v>
      </c>
      <c r="I133" s="27">
        <v>0</v>
      </c>
      <c r="J133" s="555">
        <v>70.42</v>
      </c>
      <c r="K133" s="555">
        <v>194.59100000000001</v>
      </c>
      <c r="L133" s="599">
        <v>0</v>
      </c>
      <c r="M133" s="599">
        <v>0</v>
      </c>
      <c r="N133" s="594">
        <f t="shared" si="13"/>
        <v>858.47599999999989</v>
      </c>
    </row>
    <row r="134" spans="1:26">
      <c r="A134" s="4" t="s">
        <v>32</v>
      </c>
      <c r="B134" s="27">
        <v>0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555">
        <v>0</v>
      </c>
      <c r="K134" s="555">
        <v>0</v>
      </c>
      <c r="L134" s="599">
        <v>0</v>
      </c>
      <c r="M134" s="599">
        <v>0</v>
      </c>
      <c r="N134" s="594">
        <f t="shared" si="13"/>
        <v>0</v>
      </c>
    </row>
    <row r="135" spans="1:26">
      <c r="A135" s="4" t="s">
        <v>42</v>
      </c>
      <c r="B135" s="27">
        <v>0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H135" s="27">
        <v>0</v>
      </c>
      <c r="I135" s="27">
        <v>0</v>
      </c>
      <c r="J135" s="555">
        <v>0</v>
      </c>
      <c r="K135" s="555">
        <v>0</v>
      </c>
      <c r="L135" s="599">
        <v>0</v>
      </c>
      <c r="M135" s="599">
        <v>0</v>
      </c>
      <c r="N135" s="594">
        <f t="shared" si="13"/>
        <v>0</v>
      </c>
    </row>
    <row r="136" spans="1:26">
      <c r="A136" s="4" t="s">
        <v>51</v>
      </c>
      <c r="B136" s="27">
        <v>0</v>
      </c>
      <c r="C136" s="27">
        <v>0</v>
      </c>
      <c r="D136" s="27">
        <v>0</v>
      </c>
      <c r="E136" s="27">
        <v>0</v>
      </c>
      <c r="F136" s="27">
        <v>0</v>
      </c>
      <c r="G136" s="27">
        <v>0</v>
      </c>
      <c r="H136" s="27">
        <v>0</v>
      </c>
      <c r="I136" s="27">
        <v>0</v>
      </c>
      <c r="J136" s="555">
        <v>0</v>
      </c>
      <c r="K136" s="555">
        <v>0</v>
      </c>
      <c r="L136" s="599">
        <v>0</v>
      </c>
      <c r="M136" s="599">
        <v>0</v>
      </c>
      <c r="N136" s="594">
        <f t="shared" si="13"/>
        <v>0</v>
      </c>
    </row>
    <row r="137" spans="1:26">
      <c r="A137" s="4" t="s">
        <v>58</v>
      </c>
      <c r="B137" s="27">
        <v>43.72</v>
      </c>
      <c r="C137" s="27">
        <v>0</v>
      </c>
      <c r="D137" s="27">
        <v>0</v>
      </c>
      <c r="E137" s="27">
        <v>0</v>
      </c>
      <c r="F137" s="27">
        <v>130.71</v>
      </c>
      <c r="G137" s="27">
        <v>0</v>
      </c>
      <c r="H137" s="27">
        <v>0</v>
      </c>
      <c r="I137" s="27">
        <v>0</v>
      </c>
      <c r="J137" s="555">
        <v>46.79</v>
      </c>
      <c r="K137" s="555">
        <v>39.5</v>
      </c>
      <c r="L137" s="599">
        <v>0</v>
      </c>
      <c r="M137" s="599">
        <v>0</v>
      </c>
      <c r="N137" s="594">
        <f t="shared" si="13"/>
        <v>260.72000000000003</v>
      </c>
    </row>
    <row r="138" spans="1:26">
      <c r="A138" s="7" t="s">
        <v>5</v>
      </c>
      <c r="B138" s="27">
        <v>0</v>
      </c>
      <c r="C138" s="27">
        <v>0</v>
      </c>
      <c r="D138" s="27">
        <v>0</v>
      </c>
      <c r="E138" s="27">
        <v>0</v>
      </c>
      <c r="F138" s="27">
        <v>0</v>
      </c>
      <c r="G138" s="27">
        <v>0</v>
      </c>
      <c r="H138" s="27">
        <v>0</v>
      </c>
      <c r="I138" s="27">
        <v>0</v>
      </c>
      <c r="J138" s="555">
        <v>0</v>
      </c>
      <c r="K138" s="555">
        <v>0</v>
      </c>
      <c r="L138" s="599">
        <v>0</v>
      </c>
      <c r="M138" s="599">
        <v>0</v>
      </c>
      <c r="N138" s="594">
        <f t="shared" si="13"/>
        <v>0</v>
      </c>
    </row>
    <row r="139" spans="1:26" ht="15.75" thickBot="1">
      <c r="A139" s="12" t="s">
        <v>6</v>
      </c>
      <c r="B139" s="29">
        <v>1290.6600000000001</v>
      </c>
      <c r="C139" s="29">
        <v>0</v>
      </c>
      <c r="D139" s="29">
        <v>0</v>
      </c>
      <c r="E139" s="29">
        <v>0</v>
      </c>
      <c r="F139" s="29">
        <v>1186.3049999999998</v>
      </c>
      <c r="G139" s="29">
        <v>0</v>
      </c>
      <c r="H139" s="29">
        <v>0</v>
      </c>
      <c r="I139" s="29">
        <v>0</v>
      </c>
      <c r="J139" s="557">
        <v>231.60999999999999</v>
      </c>
      <c r="K139" s="557">
        <v>771.30100000000004</v>
      </c>
      <c r="L139" s="601">
        <v>0</v>
      </c>
      <c r="M139" s="601">
        <v>0</v>
      </c>
      <c r="N139" s="601">
        <f t="shared" si="13"/>
        <v>3479.8760000000002</v>
      </c>
    </row>
    <row r="140" spans="1:26">
      <c r="A140" s="2" t="s">
        <v>7</v>
      </c>
      <c r="B140" s="26"/>
      <c r="C140" s="26"/>
      <c r="D140" s="26"/>
      <c r="E140" s="26"/>
      <c r="F140" s="26"/>
      <c r="G140" s="26"/>
      <c r="H140" s="26"/>
      <c r="I140" s="26"/>
      <c r="J140" s="554"/>
      <c r="K140" s="554"/>
      <c r="L140" s="598"/>
      <c r="M140" s="598"/>
      <c r="N140" s="598"/>
    </row>
    <row r="141" spans="1:26">
      <c r="A141" s="6" t="s">
        <v>59</v>
      </c>
      <c r="B141" s="27">
        <v>0</v>
      </c>
      <c r="C141" s="27">
        <v>0</v>
      </c>
      <c r="D141" s="27">
        <v>0</v>
      </c>
      <c r="E141" s="27">
        <v>0</v>
      </c>
      <c r="F141" s="27">
        <v>184.27</v>
      </c>
      <c r="G141" s="27">
        <v>0</v>
      </c>
      <c r="H141" s="27">
        <v>0</v>
      </c>
      <c r="I141" s="27">
        <v>0</v>
      </c>
      <c r="J141" s="555">
        <v>0</v>
      </c>
      <c r="K141" s="555">
        <v>497.26</v>
      </c>
      <c r="L141" s="599">
        <v>0</v>
      </c>
      <c r="M141" s="599">
        <v>0</v>
      </c>
      <c r="N141" s="599">
        <f t="shared" ref="N141:N149" si="14">SUM(B141:M141)</f>
        <v>681.53</v>
      </c>
    </row>
    <row r="142" spans="1:26">
      <c r="A142" s="6" t="s">
        <v>60</v>
      </c>
      <c r="B142" s="27">
        <v>965.07</v>
      </c>
      <c r="C142" s="27">
        <v>0</v>
      </c>
      <c r="D142" s="27">
        <v>0</v>
      </c>
      <c r="E142" s="27">
        <v>0</v>
      </c>
      <c r="F142" s="27">
        <v>322.55999999999995</v>
      </c>
      <c r="G142" s="27">
        <v>0</v>
      </c>
      <c r="H142" s="27">
        <v>0</v>
      </c>
      <c r="I142" s="27">
        <v>0</v>
      </c>
      <c r="J142" s="555">
        <v>0</v>
      </c>
      <c r="K142" s="555">
        <v>306.04000000000002</v>
      </c>
      <c r="L142" s="599">
        <v>0</v>
      </c>
      <c r="M142" s="599">
        <v>0</v>
      </c>
      <c r="N142" s="599">
        <f t="shared" si="14"/>
        <v>1593.67</v>
      </c>
      <c r="X142" s="30">
        <f>N142</f>
        <v>1593.67</v>
      </c>
      <c r="Y142" s="30">
        <f>X142/10</f>
        <v>159.36700000000002</v>
      </c>
      <c r="Z142" s="30"/>
    </row>
    <row r="143" spans="1:26">
      <c r="A143" s="4" t="s">
        <v>35</v>
      </c>
      <c r="B143" s="27">
        <v>35.31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  <c r="H143" s="27">
        <v>0</v>
      </c>
      <c r="I143" s="27">
        <v>0</v>
      </c>
      <c r="J143" s="555">
        <v>0</v>
      </c>
      <c r="K143" s="555">
        <v>127.505</v>
      </c>
      <c r="L143" s="599">
        <v>0</v>
      </c>
      <c r="M143" s="599">
        <v>0</v>
      </c>
      <c r="N143" s="599">
        <f t="shared" si="14"/>
        <v>162.815</v>
      </c>
    </row>
    <row r="144" spans="1:26">
      <c r="A144" s="4" t="s">
        <v>45</v>
      </c>
      <c r="B144" s="27">
        <v>0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H144" s="27">
        <v>0</v>
      </c>
      <c r="I144" s="27">
        <v>0</v>
      </c>
      <c r="J144" s="555">
        <v>0</v>
      </c>
      <c r="K144" s="555">
        <v>0</v>
      </c>
      <c r="L144" s="599">
        <v>0</v>
      </c>
      <c r="M144" s="599">
        <v>0</v>
      </c>
      <c r="N144" s="594">
        <f t="shared" si="14"/>
        <v>0</v>
      </c>
    </row>
    <row r="145" spans="1:15">
      <c r="A145" s="4" t="s">
        <v>53</v>
      </c>
      <c r="B145" s="27">
        <v>215.42000000000002</v>
      </c>
      <c r="C145" s="27">
        <v>0</v>
      </c>
      <c r="D145" s="27">
        <v>0</v>
      </c>
      <c r="E145" s="27">
        <v>0</v>
      </c>
      <c r="F145" s="27">
        <v>245.84800000000001</v>
      </c>
      <c r="G145" s="27">
        <v>0</v>
      </c>
      <c r="H145" s="27">
        <v>0</v>
      </c>
      <c r="I145" s="27">
        <v>0</v>
      </c>
      <c r="J145" s="555">
        <v>0</v>
      </c>
      <c r="K145" s="555">
        <v>0</v>
      </c>
      <c r="L145" s="599">
        <v>0</v>
      </c>
      <c r="M145" s="599">
        <v>0</v>
      </c>
      <c r="N145" s="599">
        <f t="shared" si="14"/>
        <v>461.26800000000003</v>
      </c>
    </row>
    <row r="146" spans="1:15">
      <c r="A146" s="4" t="s">
        <v>54</v>
      </c>
      <c r="B146" s="27">
        <v>0</v>
      </c>
      <c r="C146" s="27">
        <v>0</v>
      </c>
      <c r="D146" s="27">
        <v>0</v>
      </c>
      <c r="E146" s="27">
        <v>0</v>
      </c>
      <c r="F146" s="27">
        <v>13.488</v>
      </c>
      <c r="G146" s="27">
        <v>0</v>
      </c>
      <c r="H146" s="27">
        <v>0</v>
      </c>
      <c r="I146" s="27">
        <v>0</v>
      </c>
      <c r="J146" s="555">
        <v>0</v>
      </c>
      <c r="K146" s="555">
        <v>19.169999999999998</v>
      </c>
      <c r="L146" s="599">
        <v>0</v>
      </c>
      <c r="M146" s="599">
        <v>0</v>
      </c>
      <c r="N146" s="599">
        <f t="shared" si="14"/>
        <v>32.658000000000001</v>
      </c>
    </row>
    <row r="147" spans="1:15">
      <c r="A147" s="4" t="s">
        <v>61</v>
      </c>
      <c r="B147" s="27">
        <v>85.68</v>
      </c>
      <c r="C147" s="27">
        <v>0</v>
      </c>
      <c r="D147" s="27">
        <v>0</v>
      </c>
      <c r="E147" s="27">
        <v>0</v>
      </c>
      <c r="F147" s="27">
        <v>361.59</v>
      </c>
      <c r="G147" s="27">
        <v>0</v>
      </c>
      <c r="H147" s="27">
        <v>0</v>
      </c>
      <c r="I147" s="27">
        <v>0</v>
      </c>
      <c r="J147" s="555">
        <v>0</v>
      </c>
      <c r="K147" s="555">
        <v>36.11</v>
      </c>
      <c r="L147" s="599">
        <v>0</v>
      </c>
      <c r="M147" s="599">
        <v>0</v>
      </c>
      <c r="N147" s="599">
        <f t="shared" si="14"/>
        <v>483.38</v>
      </c>
    </row>
    <row r="148" spans="1:15">
      <c r="A148" s="4" t="s">
        <v>5</v>
      </c>
      <c r="B148" s="28">
        <v>38.590000000000003</v>
      </c>
      <c r="C148" s="28">
        <v>0</v>
      </c>
      <c r="D148" s="28">
        <v>0</v>
      </c>
      <c r="E148" s="28">
        <v>0</v>
      </c>
      <c r="F148" s="28">
        <v>159.108</v>
      </c>
      <c r="G148" s="28">
        <v>0</v>
      </c>
      <c r="H148" s="28">
        <v>0</v>
      </c>
      <c r="I148" s="28">
        <v>0</v>
      </c>
      <c r="J148" s="556">
        <v>0</v>
      </c>
      <c r="K148" s="556">
        <v>81.48</v>
      </c>
      <c r="L148" s="600">
        <v>0</v>
      </c>
      <c r="M148" s="600">
        <v>0</v>
      </c>
      <c r="N148" s="600">
        <f t="shared" si="14"/>
        <v>279.178</v>
      </c>
      <c r="O148" s="30" t="e">
        <f>SUM(#REF!)</f>
        <v>#REF!</v>
      </c>
    </row>
    <row r="149" spans="1:15" ht="15.75" thickBot="1">
      <c r="A149" s="12" t="s">
        <v>6</v>
      </c>
      <c r="B149" s="29">
        <v>1340.0700000000002</v>
      </c>
      <c r="C149" s="29">
        <v>0</v>
      </c>
      <c r="D149" s="29">
        <v>0</v>
      </c>
      <c r="E149" s="29">
        <v>0</v>
      </c>
      <c r="F149" s="29">
        <v>1286.8639999999998</v>
      </c>
      <c r="G149" s="29">
        <v>0</v>
      </c>
      <c r="H149" s="29">
        <v>0</v>
      </c>
      <c r="I149" s="29">
        <v>0</v>
      </c>
      <c r="J149" s="557">
        <v>0</v>
      </c>
      <c r="K149" s="557">
        <v>1067.5649999999998</v>
      </c>
      <c r="L149" s="601">
        <v>0</v>
      </c>
      <c r="M149" s="601">
        <v>0</v>
      </c>
      <c r="N149" s="601">
        <f t="shared" si="14"/>
        <v>3694.4989999999998</v>
      </c>
    </row>
    <row r="150" spans="1:15">
      <c r="A150" s="10" t="s">
        <v>62</v>
      </c>
      <c r="B150" s="26"/>
      <c r="C150" s="26"/>
      <c r="D150" s="26"/>
      <c r="E150" s="26"/>
      <c r="F150" s="26"/>
      <c r="G150" s="26"/>
      <c r="H150" s="26"/>
      <c r="I150" s="26"/>
      <c r="J150" s="554"/>
      <c r="K150" s="554"/>
      <c r="L150" s="598"/>
      <c r="M150" s="598"/>
      <c r="N150" s="598"/>
    </row>
    <row r="151" spans="1:15">
      <c r="A151" s="2" t="s">
        <v>1</v>
      </c>
      <c r="B151" s="27"/>
      <c r="C151" s="27"/>
      <c r="D151" s="27"/>
      <c r="E151" s="27"/>
      <c r="F151" s="27"/>
      <c r="G151" s="27"/>
      <c r="H151" s="27"/>
      <c r="I151" s="27"/>
      <c r="J151" s="555"/>
      <c r="K151" s="555"/>
      <c r="L151" s="599"/>
      <c r="M151" s="599"/>
      <c r="N151" s="599"/>
    </row>
    <row r="152" spans="1:15">
      <c r="A152" s="3" t="s">
        <v>63</v>
      </c>
      <c r="B152" s="27">
        <v>0</v>
      </c>
      <c r="C152" s="27">
        <v>0</v>
      </c>
      <c r="D152" s="27">
        <v>0</v>
      </c>
      <c r="E152" s="27">
        <v>145.44</v>
      </c>
      <c r="F152" s="27">
        <v>0</v>
      </c>
      <c r="G152" s="27">
        <v>704.64400000000001</v>
      </c>
      <c r="H152" s="27">
        <v>115.91</v>
      </c>
      <c r="I152" s="27">
        <v>0</v>
      </c>
      <c r="J152" s="555">
        <v>257.48</v>
      </c>
      <c r="K152" s="555">
        <v>0</v>
      </c>
      <c r="L152" s="599">
        <v>402.18200000000002</v>
      </c>
      <c r="M152" s="599">
        <v>865.76</v>
      </c>
      <c r="N152" s="599">
        <f t="shared" ref="N152:N159" si="15">SUM(B152:M152)</f>
        <v>2491.4160000000002</v>
      </c>
    </row>
    <row r="153" spans="1:15">
      <c r="A153" s="4" t="s">
        <v>30</v>
      </c>
      <c r="B153" s="27">
        <v>0</v>
      </c>
      <c r="C153" s="27">
        <v>0</v>
      </c>
      <c r="D153" s="27">
        <v>0</v>
      </c>
      <c r="E153" s="27">
        <v>120.12</v>
      </c>
      <c r="F153" s="27">
        <v>0</v>
      </c>
      <c r="G153" s="27">
        <v>644.66100000000006</v>
      </c>
      <c r="H153" s="27">
        <v>99.539999999999992</v>
      </c>
      <c r="I153" s="27">
        <v>0</v>
      </c>
      <c r="J153" s="555">
        <v>224.42000000000002</v>
      </c>
      <c r="K153" s="555">
        <v>0</v>
      </c>
      <c r="L153" s="599">
        <v>290.56</v>
      </c>
      <c r="M153" s="599">
        <v>655.26</v>
      </c>
      <c r="N153" s="599">
        <f t="shared" si="15"/>
        <v>2034.5609999999999</v>
      </c>
    </row>
    <row r="154" spans="1:15">
      <c r="A154" s="4" t="s">
        <v>64</v>
      </c>
      <c r="B154" s="27">
        <v>0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555">
        <v>0</v>
      </c>
      <c r="K154" s="555">
        <v>0</v>
      </c>
      <c r="L154" s="599">
        <v>0</v>
      </c>
      <c r="M154" s="599">
        <v>0</v>
      </c>
      <c r="N154" s="594">
        <f t="shared" si="15"/>
        <v>0</v>
      </c>
    </row>
    <row r="155" spans="1:15">
      <c r="A155" s="4" t="s">
        <v>17</v>
      </c>
      <c r="B155" s="27">
        <v>0</v>
      </c>
      <c r="C155" s="27">
        <v>0</v>
      </c>
      <c r="D155" s="27">
        <v>0</v>
      </c>
      <c r="E155" s="27">
        <v>0</v>
      </c>
      <c r="F155" s="27">
        <v>0</v>
      </c>
      <c r="G155" s="27">
        <v>0</v>
      </c>
      <c r="H155" s="27">
        <v>0</v>
      </c>
      <c r="I155" s="27">
        <v>0</v>
      </c>
      <c r="J155" s="555">
        <v>0</v>
      </c>
      <c r="K155" s="555">
        <v>0</v>
      </c>
      <c r="L155" s="599">
        <v>0</v>
      </c>
      <c r="M155" s="599">
        <v>0</v>
      </c>
      <c r="N155" s="594">
        <f t="shared" si="15"/>
        <v>0</v>
      </c>
    </row>
    <row r="156" spans="1:15">
      <c r="A156" s="4" t="s">
        <v>19</v>
      </c>
      <c r="B156" s="27">
        <v>0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555">
        <v>0</v>
      </c>
      <c r="K156" s="555">
        <v>0</v>
      </c>
      <c r="L156" s="599">
        <v>0</v>
      </c>
      <c r="M156" s="599">
        <v>0</v>
      </c>
      <c r="N156" s="594">
        <f t="shared" si="15"/>
        <v>0</v>
      </c>
    </row>
    <row r="157" spans="1:15">
      <c r="A157" s="4" t="s">
        <v>5</v>
      </c>
      <c r="B157" s="27">
        <v>0</v>
      </c>
      <c r="C157" s="27">
        <v>0</v>
      </c>
      <c r="D157" s="27">
        <v>0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555">
        <v>0</v>
      </c>
      <c r="K157" s="555">
        <v>0</v>
      </c>
      <c r="L157" s="599">
        <v>0</v>
      </c>
      <c r="M157" s="599">
        <v>0</v>
      </c>
      <c r="N157" s="594">
        <f t="shared" si="15"/>
        <v>0</v>
      </c>
    </row>
    <row r="158" spans="1:15">
      <c r="A158" s="5" t="s">
        <v>10</v>
      </c>
      <c r="B158" s="27">
        <v>0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555">
        <v>0</v>
      </c>
      <c r="K158" s="555">
        <v>0</v>
      </c>
      <c r="L158" s="599">
        <v>0</v>
      </c>
      <c r="M158" s="599">
        <v>0</v>
      </c>
      <c r="N158" s="594">
        <f t="shared" si="15"/>
        <v>0</v>
      </c>
    </row>
    <row r="159" spans="1:15" ht="15.75" thickBot="1">
      <c r="A159" s="12" t="s">
        <v>6</v>
      </c>
      <c r="B159" s="29">
        <v>0</v>
      </c>
      <c r="C159" s="29">
        <v>0</v>
      </c>
      <c r="D159" s="29">
        <v>0</v>
      </c>
      <c r="E159" s="29">
        <v>265.56</v>
      </c>
      <c r="F159" s="29">
        <v>0</v>
      </c>
      <c r="G159" s="29">
        <v>1349.3050000000001</v>
      </c>
      <c r="H159" s="29">
        <v>215.45</v>
      </c>
      <c r="I159" s="29">
        <v>0</v>
      </c>
      <c r="J159" s="557">
        <v>481.90000000000003</v>
      </c>
      <c r="K159" s="557">
        <v>0</v>
      </c>
      <c r="L159" s="601">
        <v>692.74199999999996</v>
      </c>
      <c r="M159" s="601">
        <v>1521.02</v>
      </c>
      <c r="N159" s="601">
        <f t="shared" si="15"/>
        <v>4525.9770000000008</v>
      </c>
    </row>
    <row r="160" spans="1:15">
      <c r="A160" s="2" t="s">
        <v>7</v>
      </c>
      <c r="B160" s="26"/>
      <c r="C160" s="26"/>
      <c r="D160" s="26"/>
      <c r="E160" s="26"/>
      <c r="F160" s="26"/>
      <c r="G160" s="26"/>
      <c r="H160" s="26"/>
      <c r="I160" s="26"/>
      <c r="J160" s="554"/>
      <c r="K160" s="554"/>
      <c r="L160" s="598"/>
      <c r="M160" s="598"/>
      <c r="N160" s="598"/>
    </row>
    <row r="161" spans="1:26">
      <c r="A161" s="6" t="s">
        <v>65</v>
      </c>
      <c r="B161" s="27">
        <v>0</v>
      </c>
      <c r="C161" s="27">
        <v>0</v>
      </c>
      <c r="D161" s="27">
        <v>0</v>
      </c>
      <c r="E161" s="27">
        <v>230.166</v>
      </c>
      <c r="F161" s="27">
        <v>0</v>
      </c>
      <c r="G161" s="27">
        <v>1015.3000000000002</v>
      </c>
      <c r="H161" s="27">
        <v>175.751</v>
      </c>
      <c r="I161" s="27">
        <v>0</v>
      </c>
      <c r="J161" s="555">
        <v>353.09000000000003</v>
      </c>
      <c r="K161" s="555">
        <v>0</v>
      </c>
      <c r="L161" s="599">
        <v>596.24</v>
      </c>
      <c r="M161" s="599">
        <v>1345.56</v>
      </c>
      <c r="N161" s="599">
        <f t="shared" ref="N161:N167" si="16">SUM(B161:M161)</f>
        <v>3716.1070000000004</v>
      </c>
      <c r="X161" s="30">
        <f>N161</f>
        <v>3716.1070000000004</v>
      </c>
      <c r="Y161" s="30">
        <f>X161/10</f>
        <v>371.61070000000007</v>
      </c>
      <c r="Z161" s="30"/>
    </row>
    <row r="162" spans="1:26">
      <c r="A162" s="4" t="s">
        <v>66</v>
      </c>
      <c r="B162" s="27">
        <v>0</v>
      </c>
      <c r="C162" s="27">
        <v>0</v>
      </c>
      <c r="D162" s="27">
        <v>0</v>
      </c>
      <c r="E162" s="27">
        <v>35.701999999999998</v>
      </c>
      <c r="F162" s="27">
        <v>0</v>
      </c>
      <c r="G162" s="27">
        <v>73.61</v>
      </c>
      <c r="H162" s="27">
        <v>45.851999999999997</v>
      </c>
      <c r="I162" s="27">
        <v>0</v>
      </c>
      <c r="J162" s="555">
        <v>41.094999999999999</v>
      </c>
      <c r="K162" s="555">
        <v>0</v>
      </c>
      <c r="L162" s="599">
        <v>47.08</v>
      </c>
      <c r="M162" s="599">
        <v>66.238</v>
      </c>
      <c r="N162" s="599">
        <f t="shared" si="16"/>
        <v>309.577</v>
      </c>
    </row>
    <row r="163" spans="1:26">
      <c r="A163" s="4" t="s">
        <v>30</v>
      </c>
      <c r="B163" s="27">
        <v>0</v>
      </c>
      <c r="C163" s="27">
        <v>0</v>
      </c>
      <c r="D163" s="27">
        <v>0</v>
      </c>
      <c r="E163" s="27">
        <v>23.48</v>
      </c>
      <c r="F163" s="27">
        <v>0</v>
      </c>
      <c r="G163" s="27">
        <v>239.03</v>
      </c>
      <c r="H163" s="27">
        <v>48.67</v>
      </c>
      <c r="I163" s="27">
        <v>0</v>
      </c>
      <c r="J163" s="555">
        <v>99.302999999999997</v>
      </c>
      <c r="K163" s="555">
        <v>0</v>
      </c>
      <c r="L163" s="599">
        <v>75.430000000000007</v>
      </c>
      <c r="M163" s="599">
        <v>85.42</v>
      </c>
      <c r="N163" s="599">
        <f t="shared" si="16"/>
        <v>571.33299999999997</v>
      </c>
    </row>
    <row r="164" spans="1:26">
      <c r="A164" s="4" t="s">
        <v>67</v>
      </c>
      <c r="B164" s="27">
        <v>0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555">
        <v>0</v>
      </c>
      <c r="K164" s="555">
        <v>0</v>
      </c>
      <c r="L164" s="599">
        <v>0</v>
      </c>
      <c r="M164" s="599">
        <v>0</v>
      </c>
      <c r="N164" s="594">
        <f t="shared" si="16"/>
        <v>0</v>
      </c>
    </row>
    <row r="165" spans="1:26">
      <c r="A165" s="4" t="s">
        <v>17</v>
      </c>
      <c r="B165" s="27">
        <v>0</v>
      </c>
      <c r="C165" s="27">
        <v>0</v>
      </c>
      <c r="D165" s="27">
        <v>0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555">
        <v>0</v>
      </c>
      <c r="K165" s="555">
        <v>0</v>
      </c>
      <c r="L165" s="599">
        <v>0</v>
      </c>
      <c r="M165" s="599">
        <v>0</v>
      </c>
      <c r="N165" s="594">
        <f t="shared" si="16"/>
        <v>0</v>
      </c>
    </row>
    <row r="166" spans="1:26">
      <c r="A166" s="5" t="s">
        <v>5</v>
      </c>
      <c r="B166" s="27">
        <v>0</v>
      </c>
      <c r="C166" s="27">
        <v>0</v>
      </c>
      <c r="D166" s="27">
        <v>0</v>
      </c>
      <c r="E166" s="27">
        <v>10.653</v>
      </c>
      <c r="F166" s="27">
        <v>0</v>
      </c>
      <c r="G166" s="27">
        <v>35.799999999999997</v>
      </c>
      <c r="H166" s="27">
        <v>18.79</v>
      </c>
      <c r="I166" s="27">
        <v>0</v>
      </c>
      <c r="J166" s="555">
        <v>17.399999999999999</v>
      </c>
      <c r="K166" s="555">
        <v>0</v>
      </c>
      <c r="L166" s="599">
        <v>33.450000000000003</v>
      </c>
      <c r="M166" s="599">
        <v>114.21</v>
      </c>
      <c r="N166" s="599">
        <f t="shared" si="16"/>
        <v>230.303</v>
      </c>
      <c r="O166" s="30" t="e">
        <f>SUM(#REF!)</f>
        <v>#REF!</v>
      </c>
    </row>
    <row r="167" spans="1:26" ht="15.75" thickBot="1">
      <c r="A167" s="13" t="s">
        <v>6</v>
      </c>
      <c r="B167" s="29">
        <v>0</v>
      </c>
      <c r="C167" s="29">
        <v>0</v>
      </c>
      <c r="D167" s="29">
        <v>0</v>
      </c>
      <c r="E167" s="29">
        <v>300.00100000000003</v>
      </c>
      <c r="F167" s="29">
        <v>0</v>
      </c>
      <c r="G167" s="29">
        <v>1363.74</v>
      </c>
      <c r="H167" s="29">
        <v>289.06300000000005</v>
      </c>
      <c r="I167" s="29">
        <v>0</v>
      </c>
      <c r="J167" s="557">
        <v>510.88800000000003</v>
      </c>
      <c r="K167" s="557">
        <v>0</v>
      </c>
      <c r="L167" s="601">
        <v>752.2</v>
      </c>
      <c r="M167" s="601">
        <v>1611.4280000000001</v>
      </c>
      <c r="N167" s="601">
        <f t="shared" si="16"/>
        <v>4827.32</v>
      </c>
      <c r="O167" t="e">
        <f>SUM(O5:O166)</f>
        <v>#REF!</v>
      </c>
    </row>
    <row r="168" spans="1:26">
      <c r="A168" s="1"/>
    </row>
  </sheetData>
  <autoFilter ref="A2:AK16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P20" sqref="P20"/>
    </sheetView>
  </sheetViews>
  <sheetFormatPr defaultRowHeight="15"/>
  <cols>
    <col min="1" max="1" width="26.140625" bestFit="1" customWidth="1"/>
    <col min="2" max="20" width="10.28515625" customWidth="1"/>
  </cols>
  <sheetData>
    <row r="1" spans="1:21" ht="15.75" thickBot="1">
      <c r="A1" s="21"/>
      <c r="B1" s="21"/>
      <c r="C1" s="21"/>
      <c r="D1" s="21"/>
      <c r="E1" s="21" t="s">
        <v>427</v>
      </c>
      <c r="F1" s="21"/>
      <c r="G1" s="21" t="s">
        <v>427</v>
      </c>
      <c r="H1" s="21"/>
      <c r="I1" s="21" t="s">
        <v>427</v>
      </c>
      <c r="J1" s="21"/>
      <c r="K1" s="21" t="s">
        <v>427</v>
      </c>
      <c r="L1" s="21"/>
      <c r="M1" s="21"/>
      <c r="N1" s="21" t="s">
        <v>427</v>
      </c>
      <c r="O1" s="21"/>
      <c r="P1" s="21"/>
      <c r="Q1" s="21"/>
      <c r="R1" s="21" t="s">
        <v>427</v>
      </c>
      <c r="S1" s="21"/>
      <c r="T1" s="21"/>
      <c r="U1" s="21"/>
    </row>
    <row r="2" spans="1:21" ht="15.75" thickBot="1">
      <c r="A2" s="558" t="s">
        <v>350</v>
      </c>
      <c r="B2" s="559">
        <v>42461</v>
      </c>
      <c r="C2" s="559">
        <v>42491</v>
      </c>
      <c r="D2" s="560">
        <v>42522</v>
      </c>
      <c r="E2" s="560">
        <v>42522</v>
      </c>
      <c r="F2" s="560">
        <v>42552</v>
      </c>
      <c r="G2" s="560">
        <v>42552</v>
      </c>
      <c r="H2" s="560">
        <v>42583</v>
      </c>
      <c r="I2" s="560">
        <v>42614</v>
      </c>
      <c r="J2" s="560">
        <v>42614</v>
      </c>
      <c r="K2" s="560">
        <v>42644</v>
      </c>
      <c r="L2" s="560">
        <v>42644</v>
      </c>
      <c r="M2" s="560">
        <v>42675</v>
      </c>
      <c r="N2" s="560">
        <v>42705</v>
      </c>
      <c r="O2" s="560">
        <v>42705</v>
      </c>
      <c r="P2" s="560">
        <v>42736</v>
      </c>
      <c r="Q2" s="560">
        <v>42767</v>
      </c>
      <c r="R2" s="560">
        <v>42795</v>
      </c>
      <c r="S2" s="560">
        <v>42795</v>
      </c>
      <c r="T2" s="560" t="s">
        <v>69</v>
      </c>
      <c r="U2" s="21"/>
    </row>
    <row r="3" spans="1:21">
      <c r="A3" s="561" t="s">
        <v>351</v>
      </c>
      <c r="B3" s="562"/>
      <c r="C3" s="562"/>
      <c r="D3" s="562"/>
      <c r="E3" s="562"/>
      <c r="F3" s="562"/>
      <c r="G3" s="562"/>
      <c r="H3" s="562"/>
      <c r="I3" s="562"/>
      <c r="J3" s="562"/>
      <c r="K3" s="562"/>
      <c r="L3" s="562"/>
      <c r="M3" s="562"/>
      <c r="N3" s="562"/>
      <c r="O3" s="562"/>
      <c r="P3" s="562"/>
      <c r="Q3" s="562"/>
      <c r="R3" s="562"/>
      <c r="S3" s="562"/>
      <c r="T3" s="562"/>
      <c r="U3" s="21"/>
    </row>
    <row r="4" spans="1:21">
      <c r="A4" s="563" t="s">
        <v>71</v>
      </c>
      <c r="B4" s="564"/>
      <c r="C4" s="564"/>
      <c r="D4" s="564"/>
      <c r="E4" s="564"/>
      <c r="F4" s="564"/>
      <c r="G4" s="564"/>
      <c r="H4" s="564"/>
      <c r="I4" s="564"/>
      <c r="J4" s="564"/>
      <c r="K4" s="564"/>
      <c r="L4" s="564"/>
      <c r="M4" s="564"/>
      <c r="N4" s="564"/>
      <c r="O4" s="564"/>
      <c r="P4" s="564"/>
      <c r="Q4" s="564"/>
      <c r="R4" s="564"/>
      <c r="S4" s="564"/>
      <c r="T4" s="564"/>
      <c r="U4" s="21"/>
    </row>
    <row r="5" spans="1:21">
      <c r="A5" s="565" t="s">
        <v>352</v>
      </c>
      <c r="B5" s="567">
        <v>679.44299999999998</v>
      </c>
      <c r="C5" s="566">
        <v>794.18299999999999</v>
      </c>
      <c r="D5" s="566">
        <v>326.70100000000002</v>
      </c>
      <c r="E5" s="566">
        <v>256.17099999999999</v>
      </c>
      <c r="F5" s="566">
        <v>898.96900000000005</v>
      </c>
      <c r="G5" s="568">
        <v>5.524</v>
      </c>
      <c r="H5" s="568">
        <v>946.23940000000005</v>
      </c>
      <c r="I5" s="568">
        <v>546.73699999999997</v>
      </c>
      <c r="J5" s="568">
        <v>700.71199999999988</v>
      </c>
      <c r="K5" s="568">
        <v>157.614</v>
      </c>
      <c r="L5" s="568">
        <v>257.02199999999999</v>
      </c>
      <c r="M5" s="568">
        <v>537.21600000000001</v>
      </c>
      <c r="N5" s="548">
        <v>96.858000000000004</v>
      </c>
      <c r="O5" s="548">
        <v>940.02339999999992</v>
      </c>
      <c r="P5" s="548">
        <v>576.31500000000005</v>
      </c>
      <c r="Q5" s="548">
        <v>670.06400000000008</v>
      </c>
      <c r="R5" s="548">
        <v>68.024000000000001</v>
      </c>
      <c r="S5" s="548">
        <v>676.94399999999996</v>
      </c>
      <c r="T5" s="548">
        <f>SUM(B5:S5)</f>
        <v>9134.759799999998</v>
      </c>
      <c r="U5" s="21"/>
    </row>
    <row r="6" spans="1:21">
      <c r="A6" s="563" t="s">
        <v>7</v>
      </c>
      <c r="B6" s="569"/>
      <c r="C6" s="37"/>
      <c r="D6" s="37"/>
      <c r="E6" s="37"/>
      <c r="F6" s="37"/>
      <c r="G6" s="570"/>
      <c r="H6" s="570"/>
      <c r="I6" s="570"/>
      <c r="J6" s="570"/>
      <c r="K6" s="570"/>
      <c r="L6" s="570"/>
      <c r="M6" s="570"/>
      <c r="N6" s="546"/>
      <c r="O6" s="546"/>
      <c r="P6" s="546"/>
      <c r="Q6" s="546"/>
      <c r="R6" s="546">
        <v>0</v>
      </c>
      <c r="S6" s="546">
        <v>0</v>
      </c>
      <c r="T6" s="546"/>
      <c r="U6" s="21"/>
    </row>
    <row r="7" spans="1:21">
      <c r="A7" s="571" t="s">
        <v>353</v>
      </c>
      <c r="B7" s="573">
        <v>35.648000000000003</v>
      </c>
      <c r="C7" s="572">
        <v>45.387999999999998</v>
      </c>
      <c r="D7" s="572">
        <v>11.42</v>
      </c>
      <c r="E7" s="572">
        <v>15.932000000000002</v>
      </c>
      <c r="F7" s="572">
        <v>45.731899999999989</v>
      </c>
      <c r="G7" s="574">
        <v>0</v>
      </c>
      <c r="H7" s="574">
        <v>72.345000000000013</v>
      </c>
      <c r="I7" s="574">
        <v>13.112999999999998</v>
      </c>
      <c r="J7" s="574">
        <v>21.754000000000001</v>
      </c>
      <c r="K7" s="574">
        <v>6.5870000000000051</v>
      </c>
      <c r="L7" s="574">
        <v>12.136000000000001</v>
      </c>
      <c r="M7" s="574">
        <v>35.369999999999997</v>
      </c>
      <c r="N7" s="547">
        <v>3.1150000000000002</v>
      </c>
      <c r="O7" s="547">
        <v>35.81089999999999</v>
      </c>
      <c r="P7" s="547">
        <v>31.887500000000003</v>
      </c>
      <c r="Q7" s="547">
        <v>45.138000000000005</v>
      </c>
      <c r="R7" s="547">
        <v>1.9750000000000001</v>
      </c>
      <c r="S7" s="547">
        <v>34.382999999999996</v>
      </c>
      <c r="T7" s="547">
        <f>SUM(B7:S7)</f>
        <v>467.73430000000002</v>
      </c>
      <c r="U7" s="575">
        <f>T7/T$10</f>
        <v>5.041456574853239E-2</v>
      </c>
    </row>
    <row r="8" spans="1:21">
      <c r="A8" s="571" t="s">
        <v>291</v>
      </c>
      <c r="B8" s="573">
        <v>595.37</v>
      </c>
      <c r="C8" s="572">
        <v>703.45200000000011</v>
      </c>
      <c r="D8" s="572">
        <v>300.5</v>
      </c>
      <c r="E8" s="572">
        <v>231.33499999999998</v>
      </c>
      <c r="F8" s="572">
        <v>804.08159999999998</v>
      </c>
      <c r="G8" s="574">
        <v>5.1925599999999994</v>
      </c>
      <c r="H8" s="574">
        <v>811.52300000000014</v>
      </c>
      <c r="I8" s="574">
        <v>509.09000000000003</v>
      </c>
      <c r="J8" s="574">
        <v>642.06400000000008</v>
      </c>
      <c r="K8" s="574">
        <v>141.762</v>
      </c>
      <c r="L8" s="574">
        <v>218.518</v>
      </c>
      <c r="M8" s="574">
        <v>465.77399999999994</v>
      </c>
      <c r="N8" s="547">
        <v>90.685000000000002</v>
      </c>
      <c r="O8" s="547">
        <v>853.97300000000007</v>
      </c>
      <c r="P8" s="547">
        <v>512.00700000000006</v>
      </c>
      <c r="Q8" s="547">
        <v>579.26700000000005</v>
      </c>
      <c r="R8" s="547">
        <v>58.39</v>
      </c>
      <c r="S8" s="547">
        <v>600.86500000000001</v>
      </c>
      <c r="T8" s="547">
        <f>SUM(B8:S8)</f>
        <v>8123.8491600000007</v>
      </c>
      <c r="U8" s="575">
        <f>T8/T$10</f>
        <v>0.8756260287260943</v>
      </c>
    </row>
    <row r="9" spans="1:21">
      <c r="A9" s="571" t="s">
        <v>354</v>
      </c>
      <c r="B9" s="573">
        <v>52.640000000000008</v>
      </c>
      <c r="C9" s="572">
        <v>48.581999999999994</v>
      </c>
      <c r="D9" s="572">
        <v>16.27</v>
      </c>
      <c r="E9" s="572">
        <v>10.525</v>
      </c>
      <c r="F9" s="572">
        <v>63.322999999999993</v>
      </c>
      <c r="G9" s="574">
        <v>0</v>
      </c>
      <c r="H9" s="574">
        <v>63.901499999999999</v>
      </c>
      <c r="I9" s="574">
        <v>41.447000000000003</v>
      </c>
      <c r="J9" s="574">
        <v>49.030999999999999</v>
      </c>
      <c r="K9" s="574">
        <v>18.439999999999998</v>
      </c>
      <c r="L9" s="574">
        <v>16.997399999999999</v>
      </c>
      <c r="M9" s="574">
        <v>42.955000000000005</v>
      </c>
      <c r="N9" s="547">
        <v>5.335</v>
      </c>
      <c r="O9" s="547">
        <v>75.599999999999994</v>
      </c>
      <c r="P9" s="547">
        <v>38.6008</v>
      </c>
      <c r="Q9" s="547">
        <v>74.081999999999994</v>
      </c>
      <c r="R9" s="547">
        <v>9.51</v>
      </c>
      <c r="S9" s="547">
        <v>63.937999999999995</v>
      </c>
      <c r="T9" s="547">
        <f>SUM(B9:S9)</f>
        <v>691.17769999999996</v>
      </c>
      <c r="U9" s="575">
        <f>T9/T$10</f>
        <v>7.44983286463477E-2</v>
      </c>
    </row>
    <row r="10" spans="1:21">
      <c r="A10" s="576" t="s">
        <v>69</v>
      </c>
      <c r="B10" s="578">
        <v>683.65800000000002</v>
      </c>
      <c r="C10" s="577">
        <v>797.42200000000014</v>
      </c>
      <c r="D10" s="577">
        <v>328.19</v>
      </c>
      <c r="E10" s="577">
        <v>257.79199999999997</v>
      </c>
      <c r="F10" s="577">
        <v>913.13649999999996</v>
      </c>
      <c r="G10" s="577">
        <v>5.1925599999999994</v>
      </c>
      <c r="H10" s="577">
        <v>947.76950000000011</v>
      </c>
      <c r="I10" s="577">
        <v>563.65</v>
      </c>
      <c r="J10" s="577">
        <v>712.84900000000005</v>
      </c>
      <c r="K10" s="577">
        <v>166.78900000000002</v>
      </c>
      <c r="L10" s="577">
        <v>247.6514</v>
      </c>
      <c r="M10" s="577">
        <v>544.09899999999993</v>
      </c>
      <c r="N10" s="245">
        <v>99.135000000000005</v>
      </c>
      <c r="O10" s="245">
        <v>965.38390000000015</v>
      </c>
      <c r="P10" s="245">
        <v>582.49529999999993</v>
      </c>
      <c r="Q10" s="245">
        <v>693.48699999999997</v>
      </c>
      <c r="R10" s="245">
        <v>69.875</v>
      </c>
      <c r="S10" s="245">
        <v>699.18600000000004</v>
      </c>
      <c r="T10" s="245">
        <f>SUM(B10:S10)</f>
        <v>9277.7611599999982</v>
      </c>
      <c r="U10" s="21"/>
    </row>
    <row r="12" spans="1:21" hidden="1"/>
    <row r="13" spans="1:21" hidden="1">
      <c r="A13" s="579" t="s">
        <v>872</v>
      </c>
      <c r="B13" s="580">
        <f t="shared" ref="B13:O13" si="0">B8/B5</f>
        <v>0.87626187921576937</v>
      </c>
      <c r="C13" s="580">
        <f t="shared" si="0"/>
        <v>0.88575555004325213</v>
      </c>
      <c r="D13" s="580">
        <f t="shared" si="0"/>
        <v>0.91980128619134927</v>
      </c>
      <c r="E13" s="580">
        <f t="shared" si="0"/>
        <v>0.90304913514800655</v>
      </c>
      <c r="F13" s="580">
        <f t="shared" si="0"/>
        <v>0.8944486406094091</v>
      </c>
      <c r="G13" s="580">
        <f t="shared" si="0"/>
        <v>0.93999999999999984</v>
      </c>
      <c r="H13" s="580">
        <f t="shared" si="0"/>
        <v>0.85762968652541849</v>
      </c>
      <c r="I13" s="580">
        <f t="shared" si="0"/>
        <v>0.93114239570396751</v>
      </c>
      <c r="J13" s="580">
        <f t="shared" si="0"/>
        <v>0.9163022753998793</v>
      </c>
      <c r="K13" s="580">
        <f t="shared" si="0"/>
        <v>0.89942517796642429</v>
      </c>
      <c r="L13" s="580">
        <f t="shared" si="0"/>
        <v>0.85019181237403807</v>
      </c>
      <c r="M13" s="580">
        <f t="shared" si="0"/>
        <v>0.86701438527519648</v>
      </c>
      <c r="N13" s="580">
        <f t="shared" si="0"/>
        <v>0.93626752565611515</v>
      </c>
      <c r="O13" s="580">
        <f t="shared" si="0"/>
        <v>0.90845930005572217</v>
      </c>
      <c r="P13" s="580"/>
      <c r="Q13" s="580"/>
      <c r="R13" s="580"/>
      <c r="S13" s="580"/>
      <c r="T13" s="580">
        <f>T8/T5</f>
        <v>0.88933363743182414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17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2" sqref="H12"/>
    </sheetView>
  </sheetViews>
  <sheetFormatPr defaultRowHeight="15"/>
  <cols>
    <col min="1" max="1" width="59.28515625" bestFit="1" customWidth="1"/>
    <col min="2" max="2" width="10.7109375" customWidth="1"/>
    <col min="3" max="3" width="23.42578125" customWidth="1"/>
    <col min="4" max="4" width="10.7109375" style="16" customWidth="1"/>
    <col min="5" max="5" width="7.5703125" style="21" bestFit="1" customWidth="1"/>
    <col min="6" max="6" width="11.42578125" style="384" bestFit="1" customWidth="1"/>
    <col min="8" max="8" width="24.42578125" bestFit="1" customWidth="1"/>
    <col min="9" max="10" width="24.42578125" customWidth="1"/>
    <col min="11" max="11" width="24.42578125" style="395" customWidth="1"/>
    <col min="12" max="12" width="10.7109375" bestFit="1" customWidth="1"/>
    <col min="13" max="13" width="13.42578125" bestFit="1" customWidth="1"/>
  </cols>
  <sheetData>
    <row r="1" spans="1:13">
      <c r="A1" s="313" t="s">
        <v>505</v>
      </c>
      <c r="B1" s="38"/>
      <c r="C1" s="38"/>
      <c r="D1" s="323"/>
    </row>
    <row r="2" spans="1:13" ht="15.75" thickBot="1">
      <c r="A2" s="41"/>
      <c r="B2" s="374"/>
      <c r="C2" s="374"/>
      <c r="D2" s="374"/>
    </row>
    <row r="3" spans="1:13" ht="16.5" customHeight="1" thickBot="1">
      <c r="A3" s="43" t="s">
        <v>401</v>
      </c>
      <c r="B3" s="44">
        <v>42552</v>
      </c>
      <c r="C3" s="44" t="s">
        <v>515</v>
      </c>
      <c r="D3" s="44" t="s">
        <v>69</v>
      </c>
      <c r="F3" s="384" t="s">
        <v>514</v>
      </c>
      <c r="H3" t="s">
        <v>517</v>
      </c>
      <c r="I3" t="s">
        <v>520</v>
      </c>
      <c r="J3" t="s">
        <v>518</v>
      </c>
      <c r="K3" s="395" t="s">
        <v>521</v>
      </c>
      <c r="L3" t="s">
        <v>522</v>
      </c>
      <c r="M3" t="s">
        <v>519</v>
      </c>
    </row>
    <row r="4" spans="1:13">
      <c r="A4" s="45" t="s">
        <v>70</v>
      </c>
      <c r="B4" s="46"/>
      <c r="C4" s="46"/>
      <c r="D4" s="46"/>
      <c r="F4" s="385"/>
    </row>
    <row r="5" spans="1:13">
      <c r="A5" s="47" t="s">
        <v>72</v>
      </c>
      <c r="B5" s="50"/>
      <c r="C5" s="50"/>
      <c r="D5" s="50">
        <f>SUM(B5:B5)</f>
        <v>0</v>
      </c>
      <c r="F5" s="385"/>
    </row>
    <row r="6" spans="1:13">
      <c r="A6" s="51" t="s">
        <v>73</v>
      </c>
      <c r="B6" s="54"/>
      <c r="C6" s="54"/>
      <c r="D6" s="54"/>
      <c r="F6" s="385"/>
    </row>
    <row r="7" spans="1:13">
      <c r="A7" s="55" t="s">
        <v>508</v>
      </c>
      <c r="B7" s="52"/>
      <c r="C7" s="52"/>
      <c r="D7" s="52">
        <f>SUM(B7:B7)</f>
        <v>0</v>
      </c>
      <c r="F7" s="385"/>
    </row>
    <row r="8" spans="1:13">
      <c r="A8" s="55" t="s">
        <v>74</v>
      </c>
      <c r="B8" s="57"/>
      <c r="C8" s="57"/>
      <c r="D8" s="57">
        <f>SUM(B8:B8)</f>
        <v>0</v>
      </c>
      <c r="F8" s="385"/>
    </row>
    <row r="9" spans="1:13">
      <c r="A9" s="55" t="s">
        <v>75</v>
      </c>
      <c r="B9" s="57"/>
      <c r="C9" s="57"/>
      <c r="D9" s="57">
        <f>SUM(B9:B9)</f>
        <v>0</v>
      </c>
      <c r="F9" s="385"/>
    </row>
    <row r="10" spans="1:13">
      <c r="A10" s="58" t="s">
        <v>69</v>
      </c>
      <c r="B10" s="61"/>
      <c r="C10" s="61"/>
      <c r="D10" s="61">
        <f>SUM(B10:B10)</f>
        <v>0</v>
      </c>
      <c r="F10" s="385"/>
    </row>
    <row r="11" spans="1:13">
      <c r="A11" s="62" t="s">
        <v>76</v>
      </c>
      <c r="B11" s="63"/>
      <c r="C11" s="63"/>
      <c r="D11" s="63"/>
      <c r="F11" s="385"/>
    </row>
    <row r="12" spans="1:13">
      <c r="A12" s="64" t="s">
        <v>71</v>
      </c>
      <c r="B12" s="65"/>
      <c r="C12" s="65"/>
      <c r="D12" s="65"/>
      <c r="F12" s="385"/>
    </row>
    <row r="13" spans="1:13">
      <c r="A13" s="47" t="s">
        <v>77</v>
      </c>
      <c r="B13" s="175">
        <v>41.3</v>
      </c>
      <c r="C13" s="308"/>
      <c r="D13" s="50">
        <f t="shared" ref="D13:D20" si="0">SUM(B13:B13)</f>
        <v>41.3</v>
      </c>
      <c r="F13" s="385"/>
    </row>
    <row r="14" spans="1:13">
      <c r="A14" s="51" t="s">
        <v>73</v>
      </c>
      <c r="B14" s="54"/>
      <c r="C14" s="54"/>
      <c r="D14" s="54">
        <f t="shared" si="0"/>
        <v>0</v>
      </c>
      <c r="F14" s="385"/>
    </row>
    <row r="15" spans="1:13">
      <c r="A15" s="55" t="s">
        <v>335</v>
      </c>
      <c r="B15" s="57"/>
      <c r="C15" s="57"/>
      <c r="D15" s="57">
        <f t="shared" si="0"/>
        <v>0</v>
      </c>
      <c r="F15" s="385"/>
    </row>
    <row r="16" spans="1:13">
      <c r="A16" s="55" t="s">
        <v>78</v>
      </c>
      <c r="B16" s="57"/>
      <c r="C16" s="57"/>
      <c r="D16" s="57">
        <f t="shared" si="0"/>
        <v>0</v>
      </c>
      <c r="F16" s="385"/>
    </row>
    <row r="17" spans="1:6">
      <c r="A17" s="55" t="s">
        <v>88</v>
      </c>
      <c r="B17" s="259">
        <v>41.3</v>
      </c>
      <c r="C17" s="306"/>
      <c r="D17" s="57">
        <f t="shared" si="0"/>
        <v>41.3</v>
      </c>
      <c r="F17" s="385"/>
    </row>
    <row r="18" spans="1:6">
      <c r="A18" s="55" t="s">
        <v>79</v>
      </c>
      <c r="B18" s="57"/>
      <c r="C18" s="57"/>
      <c r="D18" s="57">
        <f t="shared" si="0"/>
        <v>0</v>
      </c>
      <c r="F18" s="385"/>
    </row>
    <row r="19" spans="1:6">
      <c r="A19" s="55" t="s">
        <v>80</v>
      </c>
      <c r="B19" s="57"/>
      <c r="C19" s="57"/>
      <c r="D19" s="57">
        <f t="shared" si="0"/>
        <v>0</v>
      </c>
      <c r="F19" s="385"/>
    </row>
    <row r="20" spans="1:6">
      <c r="A20" s="58" t="s">
        <v>69</v>
      </c>
      <c r="B20" s="61">
        <v>41.3</v>
      </c>
      <c r="C20" s="61"/>
      <c r="D20" s="61">
        <f t="shared" si="0"/>
        <v>41.3</v>
      </c>
      <c r="F20" s="385"/>
    </row>
    <row r="21" spans="1:6">
      <c r="A21" s="62" t="s">
        <v>81</v>
      </c>
      <c r="B21" s="63"/>
      <c r="C21" s="63"/>
      <c r="D21" s="63"/>
      <c r="F21" s="385"/>
    </row>
    <row r="22" spans="1:6">
      <c r="A22" s="64" t="s">
        <v>71</v>
      </c>
      <c r="B22" s="65"/>
      <c r="C22" s="65"/>
      <c r="D22" s="65"/>
      <c r="F22" s="385"/>
    </row>
    <row r="23" spans="1:6">
      <c r="A23" s="47" t="s">
        <v>82</v>
      </c>
      <c r="B23" s="175">
        <v>19.065999999999999</v>
      </c>
      <c r="C23" s="308"/>
      <c r="D23" s="50">
        <f>SUM(B23:B23)</f>
        <v>19.065999999999999</v>
      </c>
      <c r="F23" s="385"/>
    </row>
    <row r="24" spans="1:6">
      <c r="A24" s="51" t="s">
        <v>83</v>
      </c>
      <c r="B24" s="54"/>
      <c r="C24" s="54"/>
      <c r="D24" s="54"/>
      <c r="F24" s="385"/>
    </row>
    <row r="25" spans="1:6">
      <c r="A25" s="55" t="s">
        <v>84</v>
      </c>
      <c r="B25" s="57">
        <v>19.05</v>
      </c>
      <c r="C25" s="57"/>
      <c r="D25" s="57">
        <f>SUM(B25:B25)</f>
        <v>19.05</v>
      </c>
      <c r="F25" s="385"/>
    </row>
    <row r="26" spans="1:6">
      <c r="A26" s="55" t="s">
        <v>85</v>
      </c>
      <c r="B26" s="57"/>
      <c r="C26" s="57"/>
      <c r="D26" s="57">
        <f>SUM(B26:B26)</f>
        <v>0</v>
      </c>
      <c r="F26" s="385"/>
    </row>
    <row r="27" spans="1:6">
      <c r="A27" s="55" t="s">
        <v>86</v>
      </c>
      <c r="B27" s="57"/>
      <c r="C27" s="57"/>
      <c r="D27" s="57"/>
      <c r="F27" s="385"/>
    </row>
    <row r="28" spans="1:6">
      <c r="A28" s="55" t="s">
        <v>87</v>
      </c>
      <c r="B28" s="57"/>
      <c r="C28" s="57"/>
      <c r="D28" s="57"/>
      <c r="F28" s="385"/>
    </row>
    <row r="29" spans="1:6">
      <c r="A29" s="55" t="s">
        <v>88</v>
      </c>
      <c r="B29" s="57"/>
      <c r="C29" s="57"/>
      <c r="D29" s="57">
        <f>SUM(B29:B29)</f>
        <v>0</v>
      </c>
      <c r="F29" s="385"/>
    </row>
    <row r="30" spans="1:6">
      <c r="A30" s="55" t="s">
        <v>89</v>
      </c>
      <c r="B30" s="57"/>
      <c r="C30" s="57"/>
      <c r="D30" s="57">
        <f>SUM(B30:B30)</f>
        <v>0</v>
      </c>
      <c r="F30" s="385"/>
    </row>
    <row r="31" spans="1:6">
      <c r="A31" s="58" t="s">
        <v>69</v>
      </c>
      <c r="B31" s="61">
        <v>19.05</v>
      </c>
      <c r="C31" s="61"/>
      <c r="D31" s="61">
        <f>SUM(B31:B31)</f>
        <v>19.05</v>
      </c>
      <c r="F31" s="385"/>
    </row>
    <row r="32" spans="1:6">
      <c r="A32" s="62" t="s">
        <v>90</v>
      </c>
      <c r="B32" s="63"/>
      <c r="C32" s="63"/>
      <c r="D32" s="63"/>
      <c r="F32" s="385"/>
    </row>
    <row r="33" spans="1:6">
      <c r="A33" s="64" t="s">
        <v>71</v>
      </c>
      <c r="B33" s="65"/>
      <c r="C33" s="65"/>
      <c r="D33" s="65"/>
      <c r="F33" s="385"/>
    </row>
    <row r="34" spans="1:6">
      <c r="A34" s="47" t="s">
        <v>91</v>
      </c>
      <c r="B34" s="176">
        <v>526.11300000000006</v>
      </c>
      <c r="C34" s="176"/>
      <c r="D34" s="67">
        <f>SUM(B34:B34)</f>
        <v>526.11300000000006</v>
      </c>
      <c r="F34" s="385"/>
    </row>
    <row r="35" spans="1:6">
      <c r="A35" s="51" t="s">
        <v>83</v>
      </c>
      <c r="B35" s="179"/>
      <c r="C35" s="179"/>
      <c r="D35" s="70"/>
      <c r="F35" s="385"/>
    </row>
    <row r="36" spans="1:6">
      <c r="A36" s="55" t="s">
        <v>92</v>
      </c>
      <c r="B36" s="181">
        <v>0</v>
      </c>
      <c r="C36" s="303"/>
      <c r="D36" s="57">
        <f>SUM(B36:B36)</f>
        <v>0</v>
      </c>
      <c r="F36" s="385">
        <f>D36/$D$34</f>
        <v>0</v>
      </c>
    </row>
    <row r="37" spans="1:6">
      <c r="A37" s="55" t="s">
        <v>93</v>
      </c>
      <c r="B37" s="181">
        <v>70.927999999999997</v>
      </c>
      <c r="C37" s="181"/>
      <c r="D37" s="73">
        <f>SUM(B37:B37)</f>
        <v>70.927999999999997</v>
      </c>
      <c r="F37" s="385">
        <f t="shared" ref="F37:F39" si="1">D37/$D$34</f>
        <v>0.13481514427508917</v>
      </c>
    </row>
    <row r="38" spans="1:6">
      <c r="A38" s="55" t="s">
        <v>94</v>
      </c>
      <c r="B38" s="181">
        <v>108.345</v>
      </c>
      <c r="C38" s="181"/>
      <c r="D38" s="73">
        <f>SUM(B38:B38)</f>
        <v>108.345</v>
      </c>
      <c r="F38" s="385">
        <f t="shared" si="1"/>
        <v>0.20593484669643211</v>
      </c>
    </row>
    <row r="39" spans="1:6">
      <c r="A39" s="55" t="s">
        <v>80</v>
      </c>
      <c r="B39" s="181">
        <v>346.59308699999997</v>
      </c>
      <c r="C39" s="181"/>
      <c r="D39" s="73">
        <f>SUM(B39:B39)</f>
        <v>346.59308699999997</v>
      </c>
      <c r="F39" s="385">
        <f t="shared" si="1"/>
        <v>0.65878069350120594</v>
      </c>
    </row>
    <row r="40" spans="1:6">
      <c r="A40" s="58" t="s">
        <v>69</v>
      </c>
      <c r="B40" s="185">
        <v>525.86608699999999</v>
      </c>
      <c r="C40" s="185"/>
      <c r="D40" s="75">
        <f>SUM(B40:B40)</f>
        <v>525.86608699999999</v>
      </c>
      <c r="F40" s="385"/>
    </row>
    <row r="41" spans="1:6">
      <c r="A41" s="78" t="s">
        <v>419</v>
      </c>
      <c r="B41" s="78"/>
      <c r="C41" s="78"/>
      <c r="D41" s="324"/>
      <c r="F41" s="385"/>
    </row>
    <row r="42" spans="1:6">
      <c r="A42" s="79" t="s">
        <v>71</v>
      </c>
      <c r="B42" s="79"/>
      <c r="C42" s="79"/>
      <c r="D42" s="325"/>
      <c r="F42" s="385"/>
    </row>
    <row r="43" spans="1:6">
      <c r="A43" s="80" t="s">
        <v>420</v>
      </c>
      <c r="B43" s="80"/>
      <c r="C43" s="80"/>
      <c r="D43" s="326">
        <f>SUM(B43:B43)</f>
        <v>0</v>
      </c>
      <c r="F43" s="385"/>
    </row>
    <row r="44" spans="1:6">
      <c r="A44" s="82" t="s">
        <v>83</v>
      </c>
      <c r="B44" s="82"/>
      <c r="C44" s="82"/>
      <c r="D44" s="327"/>
      <c r="F44" s="385"/>
    </row>
    <row r="45" spans="1:6">
      <c r="A45" s="84" t="s">
        <v>93</v>
      </c>
      <c r="B45" s="84"/>
      <c r="C45" s="84"/>
      <c r="D45" s="328">
        <f>SUM(B45:B45)</f>
        <v>0</v>
      </c>
      <c r="F45" s="385" t="e">
        <f>D45/$D$43</f>
        <v>#DIV/0!</v>
      </c>
    </row>
    <row r="46" spans="1:6">
      <c r="A46" s="86" t="s">
        <v>421</v>
      </c>
      <c r="B46" s="86"/>
      <c r="C46" s="86"/>
      <c r="D46" s="329">
        <f>SUM(B46:B46)</f>
        <v>0</v>
      </c>
      <c r="F46" s="385" t="e">
        <f t="shared" ref="F46:F47" si="2">D46/$D$43</f>
        <v>#DIV/0!</v>
      </c>
    </row>
    <row r="47" spans="1:6">
      <c r="A47" s="86" t="s">
        <v>422</v>
      </c>
      <c r="B47" s="86"/>
      <c r="C47" s="86"/>
      <c r="D47" s="329">
        <f>SUM(B47:B47)</f>
        <v>0</v>
      </c>
      <c r="F47" s="385" t="e">
        <f t="shared" si="2"/>
        <v>#DIV/0!</v>
      </c>
    </row>
    <row r="48" spans="1:6">
      <c r="A48" s="87" t="s">
        <v>69</v>
      </c>
      <c r="B48" s="87"/>
      <c r="C48" s="87"/>
      <c r="D48" s="330">
        <f>SUM(B48:B48)</f>
        <v>0</v>
      </c>
      <c r="F48" s="385"/>
    </row>
    <row r="49" spans="1:13">
      <c r="A49" s="62" t="s">
        <v>95</v>
      </c>
      <c r="B49" s="63"/>
      <c r="C49" s="63"/>
      <c r="D49" s="63"/>
      <c r="F49" s="385"/>
    </row>
    <row r="50" spans="1:13">
      <c r="A50" s="64" t="s">
        <v>71</v>
      </c>
      <c r="B50" s="65"/>
      <c r="C50" s="65"/>
      <c r="D50" s="65"/>
      <c r="F50" s="385"/>
    </row>
    <row r="51" spans="1:13">
      <c r="A51" s="47" t="s">
        <v>96</v>
      </c>
      <c r="B51" s="175">
        <v>1024.67</v>
      </c>
      <c r="C51" s="175">
        <f>B51+B13</f>
        <v>1065.97</v>
      </c>
      <c r="D51" s="81">
        <f>SUM(B51:B51)</f>
        <v>1024.67</v>
      </c>
      <c r="F51" s="385"/>
    </row>
    <row r="52" spans="1:13">
      <c r="A52" s="51" t="s">
        <v>83</v>
      </c>
      <c r="B52" s="314"/>
      <c r="C52" s="233"/>
      <c r="D52" s="90"/>
      <c r="F52" s="385"/>
    </row>
    <row r="53" spans="1:13">
      <c r="A53" s="55" t="s">
        <v>516</v>
      </c>
      <c r="B53" s="85"/>
      <c r="C53" s="85">
        <f>B17</f>
        <v>41.3</v>
      </c>
      <c r="D53" s="85">
        <f t="shared" ref="D53:D58" si="3">SUM(B53:B53)</f>
        <v>0</v>
      </c>
      <c r="F53" s="385">
        <f>D53/$D$51</f>
        <v>0</v>
      </c>
      <c r="H53" s="32">
        <f>C53/$C$51</f>
        <v>3.8744054710732945E-2</v>
      </c>
      <c r="I53" s="32"/>
      <c r="J53" s="32">
        <f>H53-I53</f>
        <v>3.8744054710732945E-2</v>
      </c>
      <c r="K53" s="395">
        <f>J53*$C$51</f>
        <v>41.3</v>
      </c>
      <c r="L53">
        <v>42000</v>
      </c>
      <c r="M53" s="399">
        <f>K53*L53</f>
        <v>1734599.9999999998</v>
      </c>
    </row>
    <row r="54" spans="1:13">
      <c r="A54" s="55" t="s">
        <v>93</v>
      </c>
      <c r="B54" s="85">
        <v>0</v>
      </c>
      <c r="C54" s="85">
        <f>B54</f>
        <v>0</v>
      </c>
      <c r="D54" s="85">
        <f t="shared" si="3"/>
        <v>0</v>
      </c>
      <c r="F54" s="385">
        <f t="shared" ref="F54:F57" si="4">D54/$D$51</f>
        <v>0</v>
      </c>
      <c r="H54" s="32">
        <f t="shared" ref="H54:H57" si="5">C54/$C$51</f>
        <v>0</v>
      </c>
      <c r="I54" s="32"/>
      <c r="J54" s="32">
        <f t="shared" ref="J54:J57" si="6">H54-I54</f>
        <v>0</v>
      </c>
      <c r="K54" s="395">
        <f t="shared" ref="K54:K57" si="7">J54*$C$51</f>
        <v>0</v>
      </c>
    </row>
    <row r="55" spans="1:13">
      <c r="A55" s="55" t="s">
        <v>92</v>
      </c>
      <c r="B55" s="259">
        <v>86.39</v>
      </c>
      <c r="C55" s="85">
        <f t="shared" ref="C55:C57" si="8">B55</f>
        <v>86.39</v>
      </c>
      <c r="D55" s="85">
        <f t="shared" si="3"/>
        <v>86.39</v>
      </c>
      <c r="F55" s="385">
        <f t="shared" si="4"/>
        <v>8.4310070559302008E-2</v>
      </c>
      <c r="H55" s="32">
        <f t="shared" si="5"/>
        <v>8.1043556572886671E-2</v>
      </c>
      <c r="I55" s="32">
        <v>8.3000000000000004E-2</v>
      </c>
      <c r="J55" s="32">
        <f t="shared" si="6"/>
        <v>-1.956443427113333E-3</v>
      </c>
      <c r="K55" s="395">
        <f t="shared" si="7"/>
        <v>-2.0855099999999998</v>
      </c>
      <c r="L55" s="431">
        <f>'Ageing Report Oleo Unit'!G114</f>
        <v>212000</v>
      </c>
      <c r="M55" s="399">
        <f t="shared" ref="M55:M57" si="9">K55*L55</f>
        <v>-442128.11999999994</v>
      </c>
    </row>
    <row r="56" spans="1:13">
      <c r="A56" s="55" t="s">
        <v>94</v>
      </c>
      <c r="B56" s="259">
        <v>626.08000000000004</v>
      </c>
      <c r="C56" s="85">
        <f t="shared" si="8"/>
        <v>626.08000000000004</v>
      </c>
      <c r="D56" s="85">
        <f t="shared" si="3"/>
        <v>626.08000000000004</v>
      </c>
      <c r="F56" s="385">
        <f t="shared" si="4"/>
        <v>0.61100647037582834</v>
      </c>
      <c r="H56" s="32">
        <f t="shared" si="5"/>
        <v>0.58733360225897546</v>
      </c>
      <c r="I56" s="32">
        <v>0.61</v>
      </c>
      <c r="J56" s="32">
        <f t="shared" si="6"/>
        <v>-2.2666397741024524E-2</v>
      </c>
      <c r="K56" s="395">
        <f t="shared" si="7"/>
        <v>-24.161699999999914</v>
      </c>
      <c r="L56" s="431">
        <f>'Ageing Report Oleo Unit'!G80</f>
        <v>66430</v>
      </c>
      <c r="M56" s="399">
        <f t="shared" si="9"/>
        <v>-1605061.7309999943</v>
      </c>
    </row>
    <row r="57" spans="1:13">
      <c r="A57" s="55" t="s">
        <v>97</v>
      </c>
      <c r="B57" s="259">
        <v>310.15066000000002</v>
      </c>
      <c r="C57" s="85">
        <f t="shared" si="8"/>
        <v>310.15066000000002</v>
      </c>
      <c r="D57" s="85">
        <f t="shared" si="3"/>
        <v>310.15066000000002</v>
      </c>
      <c r="F57" s="385">
        <f t="shared" si="4"/>
        <v>0.30268345906486965</v>
      </c>
      <c r="H57" s="32">
        <f t="shared" si="5"/>
        <v>0.29095627456682649</v>
      </c>
      <c r="I57" s="394">
        <f>100%-I56-I55</f>
        <v>0.307</v>
      </c>
      <c r="J57" s="32">
        <f t="shared" si="6"/>
        <v>-1.6043725433173506E-2</v>
      </c>
      <c r="K57" s="395">
        <f t="shared" si="7"/>
        <v>-17.102129999999963</v>
      </c>
      <c r="L57" s="431">
        <f>'Ageing Report Oleo Unit'!G75</f>
        <v>53299.999999999993</v>
      </c>
      <c r="M57" s="399">
        <f t="shared" si="9"/>
        <v>-911543.52899999788</v>
      </c>
    </row>
    <row r="58" spans="1:13">
      <c r="A58" s="58" t="s">
        <v>69</v>
      </c>
      <c r="B58" s="184">
        <v>1022.6206599999999</v>
      </c>
      <c r="C58" s="184">
        <f>B58+C53</f>
        <v>1063.92066</v>
      </c>
      <c r="D58" s="88">
        <f t="shared" si="3"/>
        <v>1022.6206599999999</v>
      </c>
      <c r="F58" s="385"/>
      <c r="M58" s="399">
        <f>SUM(M53:M57)</f>
        <v>-1224133.3799999924</v>
      </c>
    </row>
    <row r="59" spans="1:13">
      <c r="A59" s="62" t="s">
        <v>98</v>
      </c>
      <c r="B59" s="95"/>
      <c r="C59" s="95"/>
      <c r="D59" s="95"/>
      <c r="F59" s="385"/>
    </row>
    <row r="60" spans="1:13">
      <c r="A60" s="64" t="s">
        <v>71</v>
      </c>
      <c r="B60" s="96"/>
      <c r="C60" s="96"/>
      <c r="D60" s="96"/>
      <c r="F60" s="385"/>
    </row>
    <row r="61" spans="1:13">
      <c r="A61" s="47" t="s">
        <v>98</v>
      </c>
      <c r="B61" s="176">
        <v>320.142</v>
      </c>
      <c r="C61" s="302">
        <f>B61+B23</f>
        <v>339.20799999999997</v>
      </c>
      <c r="D61" s="50">
        <f>SUM(B61:B61)</f>
        <v>320.142</v>
      </c>
      <c r="F61" s="385"/>
    </row>
    <row r="62" spans="1:13">
      <c r="A62" s="51" t="s">
        <v>83</v>
      </c>
      <c r="B62" s="54"/>
      <c r="C62" s="54"/>
      <c r="D62" s="54"/>
      <c r="F62" s="385"/>
    </row>
    <row r="63" spans="1:13">
      <c r="A63" s="55" t="s">
        <v>357</v>
      </c>
      <c r="B63" s="181"/>
      <c r="C63" s="303">
        <f>B25</f>
        <v>19.05</v>
      </c>
      <c r="D63" s="57">
        <f>SUM(B63:B63)</f>
        <v>0</v>
      </c>
      <c r="F63" s="385">
        <f>D63/$D$61</f>
        <v>0</v>
      </c>
      <c r="H63" s="32">
        <f>C63/$C$61</f>
        <v>5.6160232069998359E-2</v>
      </c>
      <c r="J63" s="32">
        <f t="shared" ref="J63:J66" si="10">H63-I63</f>
        <v>5.6160232069998359E-2</v>
      </c>
      <c r="K63" s="395">
        <f>J63*$C$61</f>
        <v>19.05</v>
      </c>
    </row>
    <row r="64" spans="1:13">
      <c r="A64" s="55" t="s">
        <v>99</v>
      </c>
      <c r="B64" s="181">
        <v>11.457999999999998</v>
      </c>
      <c r="C64" s="303">
        <f>B64</f>
        <v>11.457999999999998</v>
      </c>
      <c r="D64" s="57">
        <f>SUM(B64:B64)</f>
        <v>11.457999999999998</v>
      </c>
      <c r="F64" s="385">
        <f t="shared" ref="F64:F66" si="11">D64/$D$61</f>
        <v>3.5790368024189265E-2</v>
      </c>
      <c r="H64" s="32">
        <f t="shared" ref="H64:H66" si="12">C64/$C$61</f>
        <v>3.377868446498903E-2</v>
      </c>
      <c r="I64" s="400">
        <v>7.7499999999999999E-2</v>
      </c>
      <c r="J64" s="32">
        <f t="shared" si="10"/>
        <v>-4.372131553501097E-2</v>
      </c>
      <c r="K64" s="395">
        <f t="shared" ref="K64:K66" si="13">J64*$C$61</f>
        <v>-14.83062</v>
      </c>
    </row>
    <row r="65" spans="1:11">
      <c r="A65" s="55" t="s">
        <v>100</v>
      </c>
      <c r="B65" s="181">
        <v>163.87499999999997</v>
      </c>
      <c r="C65" s="303">
        <f t="shared" ref="C65:C66" si="14">B65</f>
        <v>163.87499999999997</v>
      </c>
      <c r="D65" s="57">
        <f>SUM(B65:B65)</f>
        <v>163.87499999999997</v>
      </c>
      <c r="F65" s="385">
        <f t="shared" si="11"/>
        <v>0.51188222726165256</v>
      </c>
      <c r="H65" s="32">
        <f t="shared" si="12"/>
        <v>0.48311065776750545</v>
      </c>
      <c r="I65" s="400">
        <v>0.4</v>
      </c>
      <c r="J65" s="32">
        <f t="shared" si="10"/>
        <v>8.3110657767505425E-2</v>
      </c>
      <c r="K65" s="395">
        <f t="shared" si="13"/>
        <v>28.191799999999979</v>
      </c>
    </row>
    <row r="66" spans="1:11">
      <c r="A66" s="55" t="s">
        <v>101</v>
      </c>
      <c r="B66" s="181">
        <v>144.48885799999999</v>
      </c>
      <c r="C66" s="303">
        <f t="shared" si="14"/>
        <v>144.48885799999999</v>
      </c>
      <c r="D66" s="57">
        <f>SUM(B66:B66)</f>
        <v>144.48885799999999</v>
      </c>
      <c r="F66" s="385">
        <f t="shared" si="11"/>
        <v>0.45132740471415805</v>
      </c>
      <c r="H66" s="32">
        <f t="shared" si="12"/>
        <v>0.42595946439942456</v>
      </c>
      <c r="I66" s="400">
        <v>0.52500000000000002</v>
      </c>
      <c r="J66" s="32">
        <f t="shared" si="10"/>
        <v>-9.9040535600575463E-2</v>
      </c>
      <c r="K66" s="395">
        <f t="shared" si="13"/>
        <v>-33.595342000000002</v>
      </c>
    </row>
    <row r="67" spans="1:11">
      <c r="A67" s="58" t="s">
        <v>69</v>
      </c>
      <c r="B67" s="185">
        <v>319.82185799999996</v>
      </c>
      <c r="C67" s="304">
        <f>B67+C63</f>
        <v>338.87185799999997</v>
      </c>
      <c r="D67" s="61">
        <f>SUM(B67:B67)</f>
        <v>319.82185799999996</v>
      </c>
      <c r="F67" s="385"/>
    </row>
    <row r="68" spans="1:11">
      <c r="A68" s="62" t="s">
        <v>102</v>
      </c>
      <c r="B68" s="95"/>
      <c r="C68" s="95"/>
      <c r="D68" s="95"/>
      <c r="F68" s="385"/>
    </row>
    <row r="69" spans="1:11">
      <c r="A69" s="64" t="s">
        <v>71</v>
      </c>
      <c r="B69" s="96"/>
      <c r="C69" s="96"/>
      <c r="D69" s="96"/>
      <c r="F69" s="385"/>
    </row>
    <row r="70" spans="1:11">
      <c r="A70" s="47" t="s">
        <v>102</v>
      </c>
      <c r="B70" s="50"/>
      <c r="C70" s="50"/>
      <c r="D70" s="50">
        <f>SUM(B70:B70)</f>
        <v>0</v>
      </c>
      <c r="F70" s="385"/>
    </row>
    <row r="71" spans="1:11">
      <c r="A71" s="51" t="s">
        <v>83</v>
      </c>
      <c r="B71" s="54"/>
      <c r="C71" s="54"/>
      <c r="D71" s="54"/>
      <c r="F71" s="385"/>
    </row>
    <row r="72" spans="1:11">
      <c r="A72" s="55" t="s">
        <v>103</v>
      </c>
      <c r="B72" s="57"/>
      <c r="C72" s="57"/>
      <c r="D72" s="57">
        <f>SUM(B72:B72)</f>
        <v>0</v>
      </c>
      <c r="F72" s="385" t="e">
        <f>D72/$D$70</f>
        <v>#DIV/0!</v>
      </c>
    </row>
    <row r="73" spans="1:11">
      <c r="A73" s="55" t="s">
        <v>85</v>
      </c>
      <c r="B73" s="57"/>
      <c r="C73" s="57"/>
      <c r="D73" s="57">
        <f>SUM(B73:B73)</f>
        <v>0</v>
      </c>
      <c r="F73" s="385" t="e">
        <f t="shared" ref="F73:F74" si="15">D73/$D$70</f>
        <v>#DIV/0!</v>
      </c>
    </row>
    <row r="74" spans="1:11">
      <c r="A74" s="55" t="s">
        <v>101</v>
      </c>
      <c r="B74" s="57"/>
      <c r="C74" s="57"/>
      <c r="D74" s="57">
        <f>SUM(B74:B74)</f>
        <v>0</v>
      </c>
      <c r="F74" s="385" t="e">
        <f t="shared" si="15"/>
        <v>#DIV/0!</v>
      </c>
    </row>
    <row r="75" spans="1:11">
      <c r="A75" s="58" t="s">
        <v>69</v>
      </c>
      <c r="B75" s="61"/>
      <c r="C75" s="61"/>
      <c r="D75" s="61">
        <f>SUM(B75:B75)</f>
        <v>0</v>
      </c>
      <c r="F75" s="385"/>
    </row>
    <row r="76" spans="1:11">
      <c r="A76" s="62" t="s">
        <v>104</v>
      </c>
      <c r="B76" s="95"/>
      <c r="C76" s="95"/>
      <c r="D76" s="95"/>
      <c r="F76" s="385"/>
    </row>
    <row r="77" spans="1:11">
      <c r="A77" s="64" t="s">
        <v>71</v>
      </c>
      <c r="B77" s="96"/>
      <c r="C77" s="96"/>
      <c r="D77" s="96"/>
      <c r="F77" s="385"/>
    </row>
    <row r="78" spans="1:11">
      <c r="A78" s="47" t="s">
        <v>105</v>
      </c>
      <c r="B78" s="67"/>
      <c r="C78" s="67"/>
      <c r="D78" s="67">
        <f>SUM(B78:B78)</f>
        <v>0</v>
      </c>
      <c r="F78" s="385"/>
    </row>
    <row r="79" spans="1:11">
      <c r="A79" s="51" t="s">
        <v>83</v>
      </c>
      <c r="B79" s="97"/>
      <c r="C79" s="97"/>
      <c r="D79" s="97"/>
      <c r="F79" s="385"/>
    </row>
    <row r="80" spans="1:11">
      <c r="A80" s="55" t="s">
        <v>106</v>
      </c>
      <c r="B80" s="73"/>
      <c r="C80" s="73"/>
      <c r="D80" s="73">
        <f>SUM(B80:B80)</f>
        <v>0</v>
      </c>
      <c r="F80" s="385" t="e">
        <f>D80/$D$78</f>
        <v>#DIV/0!</v>
      </c>
    </row>
    <row r="81" spans="1:6">
      <c r="A81" s="55" t="s">
        <v>107</v>
      </c>
      <c r="B81" s="73"/>
      <c r="C81" s="73"/>
      <c r="D81" s="73">
        <f>SUM(B81:B81)</f>
        <v>0</v>
      </c>
      <c r="F81" s="385" t="e">
        <f t="shared" ref="F81:F82" si="16">D81/$D$78</f>
        <v>#DIV/0!</v>
      </c>
    </row>
    <row r="82" spans="1:6">
      <c r="A82" s="55" t="s">
        <v>108</v>
      </c>
      <c r="B82" s="73"/>
      <c r="C82" s="73"/>
      <c r="D82" s="73">
        <f>SUM(B82:B82)</f>
        <v>0</v>
      </c>
      <c r="F82" s="385" t="e">
        <f t="shared" si="16"/>
        <v>#DIV/0!</v>
      </c>
    </row>
    <row r="83" spans="1:6">
      <c r="A83" s="58" t="s">
        <v>69</v>
      </c>
      <c r="B83" s="75"/>
      <c r="C83" s="75"/>
      <c r="D83" s="75">
        <f>SUM(B83:B83)</f>
        <v>0</v>
      </c>
      <c r="F83" s="385"/>
    </row>
    <row r="84" spans="1:6">
      <c r="A84" s="62" t="s">
        <v>109</v>
      </c>
      <c r="B84" s="63"/>
      <c r="C84" s="63"/>
      <c r="D84" s="63"/>
      <c r="F84" s="385"/>
    </row>
    <row r="85" spans="1:6">
      <c r="A85" s="64" t="s">
        <v>71</v>
      </c>
      <c r="B85" s="65"/>
      <c r="C85" s="65"/>
      <c r="D85" s="65"/>
      <c r="F85" s="385"/>
    </row>
    <row r="86" spans="1:6">
      <c r="A86" s="47" t="s">
        <v>109</v>
      </c>
      <c r="B86" s="67"/>
      <c r="C86" s="67"/>
      <c r="D86" s="67">
        <f>SUM(B86:B86)</f>
        <v>0</v>
      </c>
      <c r="F86" s="385"/>
    </row>
    <row r="87" spans="1:6">
      <c r="A87" s="51" t="s">
        <v>73</v>
      </c>
      <c r="B87" s="99"/>
      <c r="C87" s="99"/>
      <c r="D87" s="99"/>
      <c r="F87" s="385"/>
    </row>
    <row r="88" spans="1:6">
      <c r="A88" s="55" t="s">
        <v>93</v>
      </c>
      <c r="B88" s="52"/>
      <c r="C88" s="52"/>
      <c r="D88" s="52">
        <f>SUM(B88:B88)</f>
        <v>0</v>
      </c>
      <c r="F88" s="385"/>
    </row>
    <row r="89" spans="1:6">
      <c r="A89" s="55" t="s">
        <v>110</v>
      </c>
      <c r="B89" s="52"/>
      <c r="C89" s="52"/>
      <c r="D89" s="52">
        <f>SUM(B89:B89)</f>
        <v>0</v>
      </c>
      <c r="F89" s="385"/>
    </row>
    <row r="90" spans="1:6">
      <c r="A90" s="55" t="s">
        <v>111</v>
      </c>
      <c r="B90" s="52"/>
      <c r="C90" s="52"/>
      <c r="D90" s="52">
        <f>SUM(B90:B90)</f>
        <v>0</v>
      </c>
      <c r="F90" s="385"/>
    </row>
    <row r="91" spans="1:6">
      <c r="A91" s="55" t="s">
        <v>84</v>
      </c>
      <c r="B91" s="52"/>
      <c r="C91" s="52"/>
      <c r="D91" s="52">
        <f>SUM(B91:B91)</f>
        <v>0</v>
      </c>
      <c r="F91" s="385"/>
    </row>
    <row r="92" spans="1:6">
      <c r="A92" s="58" t="s">
        <v>69</v>
      </c>
      <c r="B92" s="75"/>
      <c r="C92" s="75"/>
      <c r="D92" s="75">
        <f>SUM(B92:B92)</f>
        <v>0</v>
      </c>
      <c r="F92" s="385"/>
    </row>
    <row r="93" spans="1:6">
      <c r="A93" s="62" t="s">
        <v>112</v>
      </c>
      <c r="B93" s="101"/>
      <c r="C93" s="101"/>
      <c r="D93" s="54"/>
      <c r="F93" s="385"/>
    </row>
    <row r="94" spans="1:6">
      <c r="A94" s="64" t="s">
        <v>71</v>
      </c>
      <c r="B94" s="101"/>
      <c r="C94" s="101"/>
      <c r="D94" s="54"/>
      <c r="F94" s="385"/>
    </row>
    <row r="95" spans="1:6">
      <c r="A95" s="47" t="s">
        <v>113</v>
      </c>
      <c r="B95" s="81"/>
      <c r="C95" s="81"/>
      <c r="D95" s="81">
        <f>SUM(B95:B95)</f>
        <v>0</v>
      </c>
      <c r="F95" s="385"/>
    </row>
    <row r="96" spans="1:6">
      <c r="A96" s="51" t="s">
        <v>83</v>
      </c>
      <c r="B96" s="90"/>
      <c r="C96" s="90"/>
      <c r="D96" s="90"/>
      <c r="F96" s="385"/>
    </row>
    <row r="97" spans="1:6">
      <c r="A97" s="55" t="s">
        <v>92</v>
      </c>
      <c r="B97" s="85"/>
      <c r="C97" s="85"/>
      <c r="D97" s="85">
        <f>SUM(B97:B97)</f>
        <v>0</v>
      </c>
      <c r="F97" s="385" t="e">
        <f>D97/$D$95</f>
        <v>#DIV/0!</v>
      </c>
    </row>
    <row r="98" spans="1:6">
      <c r="A98" s="55" t="s">
        <v>114</v>
      </c>
      <c r="B98" s="85"/>
      <c r="C98" s="85"/>
      <c r="D98" s="85">
        <f>SUM(B98:B98)</f>
        <v>0</v>
      </c>
      <c r="F98" s="385" t="e">
        <f t="shared" ref="F98:F99" si="17">D98/$D$95</f>
        <v>#DIV/0!</v>
      </c>
    </row>
    <row r="99" spans="1:6">
      <c r="A99" s="55" t="s">
        <v>115</v>
      </c>
      <c r="B99" s="85"/>
      <c r="C99" s="85"/>
      <c r="D99" s="85">
        <f>SUM(B99:B99)</f>
        <v>0</v>
      </c>
      <c r="F99" s="385" t="e">
        <f t="shared" si="17"/>
        <v>#DIV/0!</v>
      </c>
    </row>
    <row r="100" spans="1:6">
      <c r="A100" s="58" t="s">
        <v>69</v>
      </c>
      <c r="B100" s="88"/>
      <c r="C100" s="88"/>
      <c r="D100" s="88">
        <f>SUM(B100:B100)</f>
        <v>0</v>
      </c>
      <c r="F100" s="385"/>
    </row>
    <row r="101" spans="1:6">
      <c r="A101" s="62" t="s">
        <v>116</v>
      </c>
      <c r="B101" s="101"/>
      <c r="C101" s="101"/>
      <c r="D101" s="54"/>
      <c r="F101" s="385"/>
    </row>
    <row r="102" spans="1:6">
      <c r="A102" s="64" t="s">
        <v>71</v>
      </c>
      <c r="B102" s="101"/>
      <c r="C102" s="101"/>
      <c r="D102" s="54"/>
      <c r="F102" s="385"/>
    </row>
    <row r="103" spans="1:6">
      <c r="A103" s="47" t="s">
        <v>116</v>
      </c>
      <c r="B103" s="67"/>
      <c r="C103" s="67"/>
      <c r="D103" s="67">
        <f>SUM(B103:B103)</f>
        <v>0</v>
      </c>
      <c r="F103" s="385"/>
    </row>
    <row r="104" spans="1:6">
      <c r="A104" s="51" t="s">
        <v>83</v>
      </c>
      <c r="B104" s="102"/>
      <c r="C104" s="102"/>
      <c r="D104" s="102"/>
      <c r="F104" s="385"/>
    </row>
    <row r="105" spans="1:6">
      <c r="A105" s="55" t="s">
        <v>117</v>
      </c>
      <c r="B105" s="105"/>
      <c r="C105" s="105"/>
      <c r="D105" s="105">
        <f>SUM(B105:B105)</f>
        <v>0</v>
      </c>
      <c r="F105" s="385" t="e">
        <f>D105/$D$103</f>
        <v>#DIV/0!</v>
      </c>
    </row>
    <row r="106" spans="1:6">
      <c r="A106" s="55" t="s">
        <v>93</v>
      </c>
      <c r="B106" s="105"/>
      <c r="C106" s="105"/>
      <c r="D106" s="105">
        <f>SUM(B106:B106)</f>
        <v>0</v>
      </c>
      <c r="F106" s="385" t="e">
        <f t="shared" ref="F106:F108" si="18">D106/$D$103</f>
        <v>#DIV/0!</v>
      </c>
    </row>
    <row r="107" spans="1:6">
      <c r="A107" s="55" t="s">
        <v>118</v>
      </c>
      <c r="B107" s="105"/>
      <c r="C107" s="105"/>
      <c r="D107" s="105">
        <f>SUM(B107:B107)</f>
        <v>0</v>
      </c>
      <c r="F107" s="385" t="e">
        <f t="shared" si="18"/>
        <v>#DIV/0!</v>
      </c>
    </row>
    <row r="108" spans="1:6">
      <c r="A108" s="55" t="s">
        <v>84</v>
      </c>
      <c r="B108" s="105"/>
      <c r="C108" s="105"/>
      <c r="D108" s="105">
        <f>SUM(B108:B108)</f>
        <v>0</v>
      </c>
      <c r="F108" s="385" t="e">
        <f t="shared" si="18"/>
        <v>#DIV/0!</v>
      </c>
    </row>
    <row r="109" spans="1:6">
      <c r="A109" s="58" t="s">
        <v>69</v>
      </c>
      <c r="B109" s="107"/>
      <c r="C109" s="107"/>
      <c r="D109" s="107">
        <f>SUM(B109:B109)</f>
        <v>0</v>
      </c>
      <c r="F109" s="385"/>
    </row>
    <row r="110" spans="1:6">
      <c r="A110" s="109" t="s">
        <v>119</v>
      </c>
      <c r="B110" s="101"/>
      <c r="C110" s="101"/>
      <c r="D110" s="54"/>
      <c r="F110" s="385"/>
    </row>
    <row r="111" spans="1:6">
      <c r="A111" s="64" t="s">
        <v>71</v>
      </c>
      <c r="B111" s="101"/>
      <c r="C111" s="101"/>
      <c r="D111" s="54"/>
      <c r="F111" s="385"/>
    </row>
    <row r="112" spans="1:6">
      <c r="A112" s="47" t="s">
        <v>119</v>
      </c>
      <c r="B112" s="50"/>
      <c r="C112" s="50"/>
      <c r="D112" s="50">
        <f>SUM(B112:B112)</f>
        <v>0</v>
      </c>
      <c r="F112" s="385"/>
    </row>
    <row r="113" spans="1:6">
      <c r="A113" s="51" t="s">
        <v>83</v>
      </c>
      <c r="B113" s="54"/>
      <c r="C113" s="54"/>
      <c r="D113" s="54"/>
      <c r="F113" s="385"/>
    </row>
    <row r="114" spans="1:6">
      <c r="A114" s="110" t="s">
        <v>120</v>
      </c>
      <c r="B114" s="57"/>
      <c r="C114" s="57"/>
      <c r="D114" s="57">
        <f>SUM(B114:B114)</f>
        <v>0</v>
      </c>
      <c r="F114" s="385" t="e">
        <f>D114/$D$112</f>
        <v>#DIV/0!</v>
      </c>
    </row>
    <row r="115" spans="1:6">
      <c r="A115" s="55" t="s">
        <v>85</v>
      </c>
      <c r="B115" s="57"/>
      <c r="C115" s="57"/>
      <c r="D115" s="57">
        <f>SUM(B115:B115)</f>
        <v>0</v>
      </c>
      <c r="F115" s="385" t="e">
        <f t="shared" ref="F115:F116" si="19">D115/$D$112</f>
        <v>#DIV/0!</v>
      </c>
    </row>
    <row r="116" spans="1:6">
      <c r="A116" s="55" t="s">
        <v>121</v>
      </c>
      <c r="B116" s="57"/>
      <c r="C116" s="57"/>
      <c r="D116" s="57">
        <f>SUM(B116:B116)</f>
        <v>0</v>
      </c>
      <c r="F116" s="385" t="e">
        <f t="shared" si="19"/>
        <v>#DIV/0!</v>
      </c>
    </row>
    <row r="117" spans="1:6">
      <c r="A117" s="55" t="s">
        <v>122</v>
      </c>
      <c r="B117" s="57"/>
      <c r="C117" s="57"/>
      <c r="D117" s="57"/>
      <c r="F117" s="385"/>
    </row>
    <row r="118" spans="1:6">
      <c r="A118" s="58" t="s">
        <v>69</v>
      </c>
      <c r="B118" s="61"/>
      <c r="C118" s="61"/>
      <c r="D118" s="61">
        <f>SUM(B118:B118)</f>
        <v>0</v>
      </c>
      <c r="F118" s="385"/>
    </row>
    <row r="119" spans="1:6">
      <c r="A119" s="109" t="s">
        <v>123</v>
      </c>
      <c r="B119" s="101"/>
      <c r="C119" s="101"/>
      <c r="D119" s="54"/>
      <c r="F119" s="385"/>
    </row>
    <row r="120" spans="1:6">
      <c r="A120" s="64" t="s">
        <v>71</v>
      </c>
      <c r="B120" s="101"/>
      <c r="C120" s="101"/>
      <c r="D120" s="54"/>
      <c r="F120" s="385"/>
    </row>
    <row r="121" spans="1:6">
      <c r="A121" s="47" t="s">
        <v>124</v>
      </c>
      <c r="B121" s="176">
        <v>363.24</v>
      </c>
      <c r="C121" s="302"/>
      <c r="D121" s="299">
        <f>SUM(B121:B121)</f>
        <v>363.24</v>
      </c>
      <c r="F121" s="385"/>
    </row>
    <row r="122" spans="1:6">
      <c r="A122" s="51" t="s">
        <v>83</v>
      </c>
      <c r="B122" s="54"/>
      <c r="C122" s="54"/>
      <c r="D122" s="54"/>
      <c r="F122" s="385"/>
    </row>
    <row r="123" spans="1:6">
      <c r="A123" s="110" t="s">
        <v>259</v>
      </c>
      <c r="B123" s="181">
        <v>0</v>
      </c>
      <c r="C123" s="303"/>
      <c r="D123" s="300">
        <f>SUM(B123:B123)</f>
        <v>0</v>
      </c>
      <c r="F123" s="385">
        <f>D123/$D$121</f>
        <v>0</v>
      </c>
    </row>
    <row r="124" spans="1:6">
      <c r="A124" s="110" t="s">
        <v>125</v>
      </c>
      <c r="B124" s="181">
        <v>78.747</v>
      </c>
      <c r="C124" s="303"/>
      <c r="D124" s="300">
        <f>SUM(B124:B124)</f>
        <v>78.747</v>
      </c>
      <c r="F124" s="385">
        <f t="shared" ref="F124:F126" si="20">D124/$D$121</f>
        <v>0.21679055170135447</v>
      </c>
    </row>
    <row r="125" spans="1:6">
      <c r="A125" s="55" t="s">
        <v>126</v>
      </c>
      <c r="B125" s="181">
        <v>221.84</v>
      </c>
      <c r="C125" s="303"/>
      <c r="D125" s="300">
        <f>SUM(B125:B125)</f>
        <v>221.84</v>
      </c>
      <c r="F125" s="385">
        <f t="shared" si="20"/>
        <v>0.61072569100319352</v>
      </c>
    </row>
    <row r="126" spans="1:6">
      <c r="A126" s="55" t="s">
        <v>85</v>
      </c>
      <c r="B126" s="181">
        <v>62.638999999999996</v>
      </c>
      <c r="C126" s="303"/>
      <c r="D126" s="300">
        <f>SUM(B126:B126)</f>
        <v>62.638999999999996</v>
      </c>
      <c r="F126" s="385">
        <f t="shared" si="20"/>
        <v>0.17244521528466025</v>
      </c>
    </row>
    <row r="127" spans="1:6">
      <c r="A127" s="58" t="s">
        <v>69</v>
      </c>
      <c r="B127" s="185">
        <v>363.226</v>
      </c>
      <c r="C127" s="304"/>
      <c r="D127" s="301">
        <f>SUM(B127:B127)</f>
        <v>363.226</v>
      </c>
      <c r="F127" s="385"/>
    </row>
    <row r="128" spans="1:6">
      <c r="A128" s="109" t="s">
        <v>127</v>
      </c>
      <c r="B128" s="101"/>
      <c r="C128" s="101"/>
      <c r="D128" s="54"/>
      <c r="F128" s="385"/>
    </row>
    <row r="129" spans="1:6">
      <c r="A129" s="64" t="s">
        <v>71</v>
      </c>
      <c r="B129" s="101"/>
      <c r="C129" s="101"/>
      <c r="D129" s="54"/>
      <c r="F129" s="385"/>
    </row>
    <row r="130" spans="1:6">
      <c r="A130" s="47" t="s">
        <v>127</v>
      </c>
      <c r="B130" s="68"/>
      <c r="C130" s="68"/>
      <c r="D130" s="68">
        <f>SUM(B130:B130)</f>
        <v>0</v>
      </c>
      <c r="F130" s="385"/>
    </row>
    <row r="131" spans="1:6">
      <c r="A131" s="51" t="s">
        <v>83</v>
      </c>
      <c r="B131" s="71"/>
      <c r="C131" s="71"/>
      <c r="D131" s="71"/>
      <c r="F131" s="385"/>
    </row>
    <row r="132" spans="1:6">
      <c r="A132" s="110" t="s">
        <v>84</v>
      </c>
      <c r="B132" s="72"/>
      <c r="C132" s="72"/>
      <c r="D132" s="72">
        <f>SUM(B132:B132)</f>
        <v>0</v>
      </c>
      <c r="F132" s="385"/>
    </row>
    <row r="133" spans="1:6">
      <c r="A133" s="110" t="s">
        <v>128</v>
      </c>
      <c r="B133" s="72"/>
      <c r="C133" s="72"/>
      <c r="D133" s="72">
        <f>SUM(B133:B133)</f>
        <v>0</v>
      </c>
      <c r="F133" s="385"/>
    </row>
    <row r="134" spans="1:6">
      <c r="A134" s="58" t="s">
        <v>69</v>
      </c>
      <c r="B134" s="76"/>
      <c r="C134" s="76"/>
      <c r="D134" s="76">
        <f>SUM(B134:B134)</f>
        <v>0</v>
      </c>
      <c r="F134" s="385"/>
    </row>
    <row r="135" spans="1:6">
      <c r="A135" s="78" t="s">
        <v>416</v>
      </c>
      <c r="B135" s="78"/>
      <c r="C135" s="78"/>
      <c r="D135" s="324"/>
      <c r="F135" s="385"/>
    </row>
    <row r="136" spans="1:6">
      <c r="A136" s="79" t="s">
        <v>71</v>
      </c>
      <c r="B136" s="79"/>
      <c r="C136" s="79"/>
      <c r="D136" s="325"/>
      <c r="F136" s="385"/>
    </row>
    <row r="137" spans="1:6">
      <c r="A137" s="80" t="s">
        <v>416</v>
      </c>
      <c r="B137" s="68"/>
      <c r="C137" s="68"/>
      <c r="D137" s="68">
        <f>SUM(B137:B137)</f>
        <v>0</v>
      </c>
      <c r="F137" s="385"/>
    </row>
    <row r="138" spans="1:6">
      <c r="A138" s="82" t="s">
        <v>83</v>
      </c>
      <c r="B138" s="71"/>
      <c r="C138" s="71"/>
      <c r="D138" s="71"/>
      <c r="F138" s="385"/>
    </row>
    <row r="139" spans="1:6">
      <c r="A139" s="111" t="s">
        <v>125</v>
      </c>
      <c r="B139" s="72"/>
      <c r="C139" s="72"/>
      <c r="D139" s="72">
        <f>SUM(B139:B139)</f>
        <v>0</v>
      </c>
      <c r="F139" s="385" t="e">
        <f>D139/$D$137</f>
        <v>#DIV/0!</v>
      </c>
    </row>
    <row r="140" spans="1:6">
      <c r="A140" s="86" t="s">
        <v>259</v>
      </c>
      <c r="B140" s="72"/>
      <c r="C140" s="72"/>
      <c r="D140" s="72">
        <f>SUM(B140:B140)</f>
        <v>0</v>
      </c>
      <c r="F140" s="385" t="e">
        <f t="shared" ref="F140:F142" si="21">D140/$D$137</f>
        <v>#DIV/0!</v>
      </c>
    </row>
    <row r="141" spans="1:6">
      <c r="A141" s="86" t="s">
        <v>417</v>
      </c>
      <c r="B141" s="72"/>
      <c r="C141" s="72"/>
      <c r="D141" s="72">
        <f>SUM(B141:B141)</f>
        <v>0</v>
      </c>
      <c r="F141" s="385" t="e">
        <f t="shared" si="21"/>
        <v>#DIV/0!</v>
      </c>
    </row>
    <row r="142" spans="1:6">
      <c r="A142" s="86" t="s">
        <v>418</v>
      </c>
      <c r="B142" s="72"/>
      <c r="C142" s="72"/>
      <c r="D142" s="72">
        <f>SUM(B142:B142)</f>
        <v>0</v>
      </c>
      <c r="F142" s="385" t="e">
        <f t="shared" si="21"/>
        <v>#DIV/0!</v>
      </c>
    </row>
    <row r="143" spans="1:6">
      <c r="A143" s="87" t="s">
        <v>69</v>
      </c>
      <c r="B143" s="76"/>
      <c r="C143" s="76"/>
      <c r="D143" s="76">
        <f>SUM(B143:B143)</f>
        <v>0</v>
      </c>
      <c r="F143" s="385"/>
    </row>
    <row r="144" spans="1:6">
      <c r="A144" s="62" t="s">
        <v>129</v>
      </c>
      <c r="B144" s="113"/>
      <c r="C144" s="113"/>
      <c r="D144" s="331"/>
      <c r="F144" s="385"/>
    </row>
    <row r="145" spans="1:6">
      <c r="A145" s="64" t="s">
        <v>71</v>
      </c>
      <c r="B145" s="113"/>
      <c r="C145" s="113"/>
      <c r="D145" s="331"/>
      <c r="F145" s="385"/>
    </row>
    <row r="146" spans="1:6">
      <c r="A146" s="47" t="s">
        <v>130</v>
      </c>
      <c r="B146" s="69"/>
      <c r="C146" s="69"/>
      <c r="D146" s="69">
        <f>SUM(B146:B146)</f>
        <v>0</v>
      </c>
      <c r="F146" s="385"/>
    </row>
    <row r="147" spans="1:6">
      <c r="A147" s="51" t="s">
        <v>83</v>
      </c>
      <c r="B147" s="98"/>
      <c r="C147" s="98"/>
      <c r="D147" s="98"/>
      <c r="F147" s="385"/>
    </row>
    <row r="148" spans="1:6">
      <c r="A148" s="55" t="s">
        <v>93</v>
      </c>
      <c r="B148" s="74"/>
      <c r="C148" s="74"/>
      <c r="D148" s="74">
        <f>SUM(B148:B148)</f>
        <v>0</v>
      </c>
      <c r="F148" s="385" t="e">
        <f>D148/$D$146</f>
        <v>#DIV/0!</v>
      </c>
    </row>
    <row r="149" spans="1:6">
      <c r="A149" s="55" t="s">
        <v>94</v>
      </c>
      <c r="B149" s="74"/>
      <c r="C149" s="74"/>
      <c r="D149" s="74">
        <f>SUM(B149:B149)</f>
        <v>0</v>
      </c>
      <c r="F149" s="385" t="e">
        <f t="shared" ref="F149:F150" si="22">D149/$D$146</f>
        <v>#DIV/0!</v>
      </c>
    </row>
    <row r="150" spans="1:6">
      <c r="A150" s="55" t="s">
        <v>128</v>
      </c>
      <c r="B150" s="74"/>
      <c r="C150" s="74"/>
      <c r="D150" s="74">
        <f>SUM(B150:B150)</f>
        <v>0</v>
      </c>
      <c r="F150" s="385" t="e">
        <f t="shared" si="22"/>
        <v>#DIV/0!</v>
      </c>
    </row>
    <row r="151" spans="1:6">
      <c r="A151" s="58" t="s">
        <v>69</v>
      </c>
      <c r="B151" s="77"/>
      <c r="C151" s="77"/>
      <c r="D151" s="77">
        <f>SUM(B151:B151)</f>
        <v>0</v>
      </c>
      <c r="F151" s="385"/>
    </row>
    <row r="152" spans="1:6">
      <c r="A152" s="64" t="s">
        <v>71</v>
      </c>
      <c r="B152" s="96"/>
      <c r="C152" s="96"/>
      <c r="D152" s="96"/>
      <c r="F152" s="385"/>
    </row>
    <row r="153" spans="1:6">
      <c r="A153" s="47" t="s">
        <v>131</v>
      </c>
      <c r="B153" s="176"/>
      <c r="C153" s="176"/>
      <c r="D153" s="176">
        <f t="shared" ref="D153:D159" si="23">SUM(B153:B153)</f>
        <v>0</v>
      </c>
      <c r="F153" s="385"/>
    </row>
    <row r="154" spans="1:6">
      <c r="A154" s="51" t="s">
        <v>83</v>
      </c>
      <c r="B154" s="54"/>
      <c r="C154" s="54"/>
      <c r="D154" s="54">
        <f t="shared" si="23"/>
        <v>0</v>
      </c>
      <c r="F154" s="385"/>
    </row>
    <row r="155" spans="1:6">
      <c r="A155" s="55" t="s">
        <v>357</v>
      </c>
      <c r="B155" s="181"/>
      <c r="C155" s="181"/>
      <c r="D155" s="181">
        <f t="shared" si="23"/>
        <v>0</v>
      </c>
      <c r="F155" s="385" t="e">
        <f>D155/$D$153</f>
        <v>#DIV/0!</v>
      </c>
    </row>
    <row r="156" spans="1:6">
      <c r="A156" s="55" t="s">
        <v>132</v>
      </c>
      <c r="B156" s="181"/>
      <c r="C156" s="181"/>
      <c r="D156" s="181">
        <f t="shared" si="23"/>
        <v>0</v>
      </c>
      <c r="F156" s="385" t="e">
        <f t="shared" ref="F156:F158" si="24">D156/$D$153</f>
        <v>#DIV/0!</v>
      </c>
    </row>
    <row r="157" spans="1:6">
      <c r="A157" s="55" t="s">
        <v>133</v>
      </c>
      <c r="B157" s="181"/>
      <c r="C157" s="181"/>
      <c r="D157" s="181">
        <f t="shared" si="23"/>
        <v>0</v>
      </c>
      <c r="F157" s="385" t="e">
        <f t="shared" si="24"/>
        <v>#DIV/0!</v>
      </c>
    </row>
    <row r="158" spans="1:6">
      <c r="A158" s="55" t="s">
        <v>134</v>
      </c>
      <c r="B158" s="181"/>
      <c r="C158" s="181"/>
      <c r="D158" s="181">
        <f t="shared" si="23"/>
        <v>0</v>
      </c>
      <c r="F158" s="385" t="e">
        <f t="shared" si="24"/>
        <v>#DIV/0!</v>
      </c>
    </row>
    <row r="159" spans="1:6">
      <c r="A159" s="58" t="s">
        <v>69</v>
      </c>
      <c r="B159" s="185"/>
      <c r="C159" s="185"/>
      <c r="D159" s="185">
        <f t="shared" si="23"/>
        <v>0</v>
      </c>
      <c r="F159" s="385"/>
    </row>
    <row r="160" spans="1:6">
      <c r="A160" s="62" t="s">
        <v>135</v>
      </c>
      <c r="B160" s="38"/>
      <c r="C160" s="38"/>
      <c r="D160" s="323"/>
      <c r="F160" s="385"/>
    </row>
    <row r="161" spans="1:6">
      <c r="A161" s="64" t="s">
        <v>71</v>
      </c>
      <c r="B161" s="96"/>
      <c r="C161" s="96"/>
      <c r="D161" s="96"/>
      <c r="F161" s="385"/>
    </row>
    <row r="162" spans="1:6">
      <c r="A162" s="47" t="s">
        <v>136</v>
      </c>
      <c r="B162" s="50"/>
      <c r="C162" s="50"/>
      <c r="D162" s="50">
        <f>SUM(B162:B162)</f>
        <v>0</v>
      </c>
      <c r="F162" s="385"/>
    </row>
    <row r="163" spans="1:6">
      <c r="A163" s="51" t="s">
        <v>83</v>
      </c>
      <c r="B163" s="54"/>
      <c r="C163" s="54"/>
      <c r="D163" s="54"/>
      <c r="F163" s="385"/>
    </row>
    <row r="164" spans="1:6">
      <c r="A164" s="55" t="s">
        <v>137</v>
      </c>
      <c r="B164" s="57"/>
      <c r="C164" s="57"/>
      <c r="D164" s="57">
        <f>SUM(B164:B164)</f>
        <v>0</v>
      </c>
      <c r="F164" s="385"/>
    </row>
    <row r="165" spans="1:6">
      <c r="A165" s="55"/>
      <c r="B165" s="57"/>
      <c r="C165" s="57"/>
      <c r="D165" s="57"/>
      <c r="F165" s="385"/>
    </row>
    <row r="166" spans="1:6">
      <c r="A166" s="58" t="s">
        <v>69</v>
      </c>
      <c r="B166" s="108"/>
      <c r="C166" s="108"/>
      <c r="D166" s="108">
        <f>SUM(B166:B166)</f>
        <v>0</v>
      </c>
      <c r="F166" s="385"/>
    </row>
    <row r="167" spans="1:6">
      <c r="A167" s="62" t="s">
        <v>138</v>
      </c>
      <c r="B167" s="95"/>
      <c r="C167" s="95"/>
      <c r="D167" s="95"/>
      <c r="F167" s="385"/>
    </row>
    <row r="168" spans="1:6">
      <c r="A168" s="64" t="s">
        <v>71</v>
      </c>
      <c r="B168" s="96"/>
      <c r="C168" s="96"/>
      <c r="D168" s="96"/>
      <c r="F168" s="385"/>
    </row>
    <row r="169" spans="1:6">
      <c r="A169" s="47" t="s">
        <v>138</v>
      </c>
      <c r="B169" s="50"/>
      <c r="C169" s="50"/>
      <c r="D169" s="50">
        <f>SUM(B169:B169)</f>
        <v>0</v>
      </c>
      <c r="F169" s="385"/>
    </row>
    <row r="170" spans="1:6">
      <c r="A170" s="51" t="s">
        <v>83</v>
      </c>
      <c r="B170" s="54"/>
      <c r="C170" s="54"/>
      <c r="D170" s="54"/>
      <c r="F170" s="385"/>
    </row>
    <row r="171" spans="1:6">
      <c r="A171" s="55" t="s">
        <v>111</v>
      </c>
      <c r="B171" s="57"/>
      <c r="C171" s="57"/>
      <c r="D171" s="57">
        <f>SUM(B171:B171)</f>
        <v>0</v>
      </c>
      <c r="F171" s="385" t="e">
        <f>D171/$D$169</f>
        <v>#DIV/0!</v>
      </c>
    </row>
    <row r="172" spans="1:6">
      <c r="A172" s="55" t="s">
        <v>93</v>
      </c>
      <c r="B172" s="57"/>
      <c r="C172" s="57"/>
      <c r="D172" s="57">
        <f>SUM(B172:B172)</f>
        <v>0</v>
      </c>
      <c r="F172" s="385" t="e">
        <f t="shared" ref="F172:F174" si="25">D172/$D$169</f>
        <v>#DIV/0!</v>
      </c>
    </row>
    <row r="173" spans="1:6">
      <c r="A173" s="55" t="s">
        <v>137</v>
      </c>
      <c r="B173" s="57"/>
      <c r="C173" s="57"/>
      <c r="D173" s="57">
        <f>SUM(B173:B173)</f>
        <v>0</v>
      </c>
      <c r="F173" s="385" t="e">
        <f t="shared" si="25"/>
        <v>#DIV/0!</v>
      </c>
    </row>
    <row r="174" spans="1:6">
      <c r="A174" s="55" t="s">
        <v>139</v>
      </c>
      <c r="B174" s="57"/>
      <c r="C174" s="57"/>
      <c r="D174" s="57">
        <f>SUM(B174:B174)</f>
        <v>0</v>
      </c>
      <c r="F174" s="385" t="e">
        <f t="shared" si="25"/>
        <v>#DIV/0!</v>
      </c>
    </row>
    <row r="175" spans="1:6">
      <c r="A175" s="58" t="s">
        <v>69</v>
      </c>
      <c r="B175" s="61"/>
      <c r="C175" s="61"/>
      <c r="D175" s="61">
        <f>SUM(B175:B175)</f>
        <v>0</v>
      </c>
      <c r="F175" s="385"/>
    </row>
    <row r="176" spans="1:6">
      <c r="A176" s="62" t="s">
        <v>140</v>
      </c>
      <c r="B176" s="113"/>
      <c r="C176" s="113"/>
      <c r="D176" s="331"/>
      <c r="F176" s="385"/>
    </row>
    <row r="177" spans="1:6">
      <c r="A177" s="64" t="s">
        <v>71</v>
      </c>
      <c r="B177" s="113"/>
      <c r="C177" s="113"/>
      <c r="D177" s="331"/>
      <c r="F177" s="385"/>
    </row>
    <row r="178" spans="1:6">
      <c r="A178" s="47" t="s">
        <v>140</v>
      </c>
      <c r="B178" s="50"/>
      <c r="C178" s="50"/>
      <c r="D178" s="50">
        <f>SUM(B178:B178)</f>
        <v>0</v>
      </c>
      <c r="F178" s="385"/>
    </row>
    <row r="179" spans="1:6">
      <c r="A179" s="51" t="s">
        <v>83</v>
      </c>
      <c r="B179" s="54"/>
      <c r="C179" s="54"/>
      <c r="D179" s="54"/>
      <c r="F179" s="385"/>
    </row>
    <row r="180" spans="1:6">
      <c r="A180" s="55" t="s">
        <v>141</v>
      </c>
      <c r="B180" s="57"/>
      <c r="C180" s="57"/>
      <c r="D180" s="57">
        <f>SUM(B180:B180)</f>
        <v>0</v>
      </c>
      <c r="F180" s="385"/>
    </row>
    <row r="181" spans="1:6">
      <c r="A181" s="55" t="s">
        <v>142</v>
      </c>
      <c r="B181" s="57"/>
      <c r="C181" s="57"/>
      <c r="D181" s="57">
        <f>SUM(B181:B181)</f>
        <v>0</v>
      </c>
      <c r="F181" s="385"/>
    </row>
    <row r="182" spans="1:6">
      <c r="A182" s="55" t="s">
        <v>80</v>
      </c>
      <c r="B182" s="57"/>
      <c r="C182" s="57"/>
      <c r="D182" s="57">
        <f>SUM(B182:B182)</f>
        <v>0</v>
      </c>
      <c r="F182" s="385"/>
    </row>
    <row r="183" spans="1:6">
      <c r="A183" s="58" t="s">
        <v>69</v>
      </c>
      <c r="B183" s="61"/>
      <c r="C183" s="61"/>
      <c r="D183" s="61">
        <f>SUM(B183:B183)</f>
        <v>0</v>
      </c>
      <c r="F183" s="385"/>
    </row>
    <row r="184" spans="1:6">
      <c r="A184" s="62" t="s">
        <v>143</v>
      </c>
      <c r="B184" s="113"/>
      <c r="C184" s="113"/>
      <c r="D184" s="331"/>
      <c r="F184" s="385"/>
    </row>
    <row r="185" spans="1:6">
      <c r="A185" s="64" t="s">
        <v>71</v>
      </c>
      <c r="B185" s="113"/>
      <c r="C185" s="113"/>
      <c r="D185" s="331"/>
      <c r="F185" s="385"/>
    </row>
    <row r="186" spans="1:6">
      <c r="A186" s="47" t="s">
        <v>144</v>
      </c>
      <c r="B186" s="50"/>
      <c r="C186" s="50"/>
      <c r="D186" s="50">
        <f>SUM(B186:B186)</f>
        <v>0</v>
      </c>
      <c r="F186" s="385"/>
    </row>
    <row r="187" spans="1:6">
      <c r="A187" s="51" t="s">
        <v>83</v>
      </c>
      <c r="B187" s="54"/>
      <c r="C187" s="54"/>
      <c r="D187" s="54"/>
      <c r="F187" s="385"/>
    </row>
    <row r="188" spans="1:6">
      <c r="A188" s="55" t="s">
        <v>85</v>
      </c>
      <c r="B188" s="57"/>
      <c r="C188" s="57"/>
      <c r="D188" s="57">
        <f>SUM(B188:B188)</f>
        <v>0</v>
      </c>
      <c r="F188" s="385" t="e">
        <f>D188/$D$186</f>
        <v>#DIV/0!</v>
      </c>
    </row>
    <row r="189" spans="1:6">
      <c r="A189" s="55" t="s">
        <v>145</v>
      </c>
      <c r="B189" s="57"/>
      <c r="C189" s="57"/>
      <c r="D189" s="57">
        <f>SUM(B189:B189)</f>
        <v>0</v>
      </c>
      <c r="F189" s="385" t="e">
        <f t="shared" ref="F189:F190" si="26">D189/$D$186</f>
        <v>#DIV/0!</v>
      </c>
    </row>
    <row r="190" spans="1:6">
      <c r="A190" s="55" t="s">
        <v>128</v>
      </c>
      <c r="B190" s="57"/>
      <c r="C190" s="57"/>
      <c r="D190" s="57">
        <f>SUM(B190:B190)</f>
        <v>0</v>
      </c>
      <c r="F190" s="385" t="e">
        <f t="shared" si="26"/>
        <v>#DIV/0!</v>
      </c>
    </row>
    <row r="191" spans="1:6">
      <c r="A191" s="58" t="s">
        <v>69</v>
      </c>
      <c r="B191" s="61"/>
      <c r="C191" s="61"/>
      <c r="D191" s="61">
        <f>SUM(B191:B191)</f>
        <v>0</v>
      </c>
      <c r="F191" s="385"/>
    </row>
    <row r="192" spans="1:6">
      <c r="A192" s="62" t="s">
        <v>146</v>
      </c>
      <c r="B192" s="113"/>
      <c r="C192" s="113"/>
      <c r="D192" s="331"/>
      <c r="F192" s="385"/>
    </row>
    <row r="193" spans="1:6">
      <c r="A193" s="64" t="s">
        <v>71</v>
      </c>
      <c r="B193" s="113"/>
      <c r="C193" s="113"/>
      <c r="D193" s="331"/>
      <c r="F193" s="385"/>
    </row>
    <row r="194" spans="1:6">
      <c r="A194" s="47" t="s">
        <v>147</v>
      </c>
      <c r="B194" s="50"/>
      <c r="C194" s="50"/>
      <c r="D194" s="50">
        <f>SUM(B194:B194)</f>
        <v>0</v>
      </c>
      <c r="F194" s="385"/>
    </row>
    <row r="195" spans="1:6">
      <c r="A195" s="51" t="s">
        <v>83</v>
      </c>
      <c r="B195" s="54"/>
      <c r="C195" s="54"/>
      <c r="D195" s="54"/>
      <c r="F195" s="385"/>
    </row>
    <row r="196" spans="1:6">
      <c r="A196" s="55" t="s">
        <v>93</v>
      </c>
      <c r="B196" s="57"/>
      <c r="C196" s="57"/>
      <c r="D196" s="57">
        <f>SUM(B196:B196)</f>
        <v>0</v>
      </c>
      <c r="F196" s="385" t="e">
        <f>D196/$D$194</f>
        <v>#DIV/0!</v>
      </c>
    </row>
    <row r="197" spans="1:6">
      <c r="A197" s="55" t="s">
        <v>94</v>
      </c>
      <c r="B197" s="57"/>
      <c r="C197" s="57"/>
      <c r="D197" s="57">
        <f>SUM(B197:B197)</f>
        <v>0</v>
      </c>
      <c r="F197" s="385" t="e">
        <f t="shared" ref="F197:F198" si="27">D197/$D$194</f>
        <v>#DIV/0!</v>
      </c>
    </row>
    <row r="198" spans="1:6">
      <c r="A198" s="55" t="s">
        <v>148</v>
      </c>
      <c r="B198" s="57"/>
      <c r="C198" s="57"/>
      <c r="D198" s="57">
        <f>SUM(B198:B198)</f>
        <v>0</v>
      </c>
      <c r="F198" s="385" t="e">
        <f t="shared" si="27"/>
        <v>#DIV/0!</v>
      </c>
    </row>
    <row r="199" spans="1:6">
      <c r="A199" s="58" t="s">
        <v>69</v>
      </c>
      <c r="B199" s="61"/>
      <c r="C199" s="61"/>
      <c r="D199" s="61">
        <f>SUM(B199:B199)</f>
        <v>0</v>
      </c>
      <c r="F199" s="385"/>
    </row>
    <row r="200" spans="1:6">
      <c r="A200" s="62" t="s">
        <v>149</v>
      </c>
      <c r="B200" s="113"/>
      <c r="C200" s="113"/>
      <c r="D200" s="331"/>
      <c r="F200" s="385"/>
    </row>
    <row r="201" spans="1:6">
      <c r="A201" s="64" t="s">
        <v>71</v>
      </c>
      <c r="B201" s="113"/>
      <c r="C201" s="113"/>
      <c r="D201" s="331"/>
      <c r="F201" s="385"/>
    </row>
    <row r="202" spans="1:6">
      <c r="A202" s="47" t="s">
        <v>149</v>
      </c>
      <c r="B202" s="266"/>
      <c r="C202" s="266"/>
      <c r="D202" s="266">
        <f>SUM(B202:B202)</f>
        <v>0</v>
      </c>
      <c r="F202" s="385"/>
    </row>
    <row r="203" spans="1:6">
      <c r="A203" s="51" t="s">
        <v>83</v>
      </c>
      <c r="B203" s="66"/>
      <c r="C203" s="66"/>
      <c r="D203" s="66"/>
      <c r="F203" s="385"/>
    </row>
    <row r="204" spans="1:6">
      <c r="A204" s="114" t="s">
        <v>108</v>
      </c>
      <c r="B204" s="52"/>
      <c r="C204" s="52"/>
      <c r="D204" s="52">
        <f>SUM(B204:B204)</f>
        <v>0</v>
      </c>
      <c r="F204" s="385"/>
    </row>
    <row r="205" spans="1:6">
      <c r="A205" s="55" t="s">
        <v>150</v>
      </c>
      <c r="B205" s="57"/>
      <c r="C205" s="57"/>
      <c r="D205" s="57">
        <f>SUM(B205:B205)</f>
        <v>0</v>
      </c>
      <c r="F205" s="385"/>
    </row>
    <row r="206" spans="1:6">
      <c r="A206" s="55" t="s">
        <v>151</v>
      </c>
      <c r="B206" s="57"/>
      <c r="C206" s="57"/>
      <c r="D206" s="57">
        <f>SUM(B206:B206)</f>
        <v>0</v>
      </c>
      <c r="F206" s="385"/>
    </row>
    <row r="207" spans="1:6">
      <c r="A207" s="114" t="s">
        <v>84</v>
      </c>
      <c r="B207" s="52"/>
      <c r="C207" s="52"/>
      <c r="D207" s="52">
        <f>SUM(B207:B207)</f>
        <v>0</v>
      </c>
      <c r="F207" s="385"/>
    </row>
    <row r="208" spans="1:6">
      <c r="A208" s="58" t="s">
        <v>69</v>
      </c>
      <c r="B208" s="59"/>
      <c r="C208" s="59"/>
      <c r="D208" s="59">
        <f>SUM(B208:B208)</f>
        <v>0</v>
      </c>
      <c r="F208" s="385"/>
    </row>
    <row r="209" spans="1:6">
      <c r="A209" s="62" t="s">
        <v>152</v>
      </c>
      <c r="B209" s="113"/>
      <c r="C209" s="113"/>
      <c r="D209" s="331"/>
      <c r="F209" s="385"/>
    </row>
    <row r="210" spans="1:6">
      <c r="A210" s="64" t="s">
        <v>71</v>
      </c>
      <c r="B210" s="113"/>
      <c r="C210" s="113"/>
      <c r="D210" s="331"/>
      <c r="F210" s="385"/>
    </row>
    <row r="211" spans="1:6">
      <c r="A211" s="47" t="s">
        <v>152</v>
      </c>
      <c r="B211" s="302"/>
      <c r="C211" s="302"/>
      <c r="D211" s="302">
        <f>SUM(B211:B211)</f>
        <v>0</v>
      </c>
      <c r="F211" s="385"/>
    </row>
    <row r="212" spans="1:6">
      <c r="A212" s="51" t="s">
        <v>83</v>
      </c>
      <c r="B212" s="70"/>
      <c r="C212" s="70"/>
      <c r="D212" s="70"/>
      <c r="F212" s="385"/>
    </row>
    <row r="213" spans="1:6">
      <c r="A213" s="55" t="s">
        <v>111</v>
      </c>
      <c r="B213" s="115"/>
      <c r="C213" s="115"/>
      <c r="D213" s="115">
        <f>SUM(B213:B213)</f>
        <v>0</v>
      </c>
      <c r="F213" s="385" t="e">
        <f>D213/$D$211</f>
        <v>#DIV/0!</v>
      </c>
    </row>
    <row r="214" spans="1:6">
      <c r="A214" s="55" t="s">
        <v>153</v>
      </c>
      <c r="B214" s="303"/>
      <c r="C214" s="303"/>
      <c r="D214" s="303">
        <f>SUM(B214:B214)</f>
        <v>0</v>
      </c>
      <c r="F214" s="385" t="e">
        <f t="shared" ref="F214:F216" si="28">D214/$D$211</f>
        <v>#DIV/0!</v>
      </c>
    </row>
    <row r="215" spans="1:6">
      <c r="A215" s="55" t="s">
        <v>154</v>
      </c>
      <c r="B215" s="303"/>
      <c r="C215" s="303"/>
      <c r="D215" s="303">
        <f>SUM(B215:B215)</f>
        <v>0</v>
      </c>
      <c r="F215" s="385" t="e">
        <f t="shared" si="28"/>
        <v>#DIV/0!</v>
      </c>
    </row>
    <row r="216" spans="1:6">
      <c r="A216" s="55" t="s">
        <v>84</v>
      </c>
      <c r="B216" s="303"/>
      <c r="C216" s="303"/>
      <c r="D216" s="303">
        <f>SUM(B216:B216)</f>
        <v>0</v>
      </c>
      <c r="F216" s="385" t="e">
        <f t="shared" si="28"/>
        <v>#DIV/0!</v>
      </c>
    </row>
    <row r="217" spans="1:6">
      <c r="A217" s="58" t="s">
        <v>69</v>
      </c>
      <c r="B217" s="304"/>
      <c r="C217" s="304"/>
      <c r="D217" s="304">
        <f>SUM(B217:B217)</f>
        <v>0</v>
      </c>
      <c r="F217" s="385"/>
    </row>
    <row r="218" spans="1:6">
      <c r="A218" s="62" t="s">
        <v>155</v>
      </c>
      <c r="B218" s="113"/>
      <c r="C218" s="113"/>
      <c r="D218" s="331"/>
      <c r="F218" s="385"/>
    </row>
    <row r="219" spans="1:6">
      <c r="A219" s="64" t="s">
        <v>71</v>
      </c>
      <c r="B219" s="113"/>
      <c r="C219" s="113"/>
      <c r="D219" s="331"/>
      <c r="F219" s="385"/>
    </row>
    <row r="220" spans="1:6">
      <c r="A220" s="47" t="s">
        <v>156</v>
      </c>
      <c r="B220" s="50"/>
      <c r="C220" s="50"/>
      <c r="D220" s="50">
        <f>SUM(B220:B220)</f>
        <v>0</v>
      </c>
      <c r="F220" s="385"/>
    </row>
    <row r="221" spans="1:6">
      <c r="A221" s="51" t="s">
        <v>83</v>
      </c>
      <c r="B221" s="54"/>
      <c r="C221" s="54"/>
      <c r="D221" s="54"/>
      <c r="F221" s="385"/>
    </row>
    <row r="222" spans="1:6">
      <c r="A222" s="55" t="s">
        <v>85</v>
      </c>
      <c r="B222" s="57"/>
      <c r="C222" s="57"/>
      <c r="D222" s="57">
        <f>SUM(B222:B222)</f>
        <v>0</v>
      </c>
      <c r="F222" s="385" t="e">
        <f>D222/$D$220</f>
        <v>#DIV/0!</v>
      </c>
    </row>
    <row r="223" spans="1:6">
      <c r="A223" s="55" t="s">
        <v>157</v>
      </c>
      <c r="B223" s="57"/>
      <c r="C223" s="57"/>
      <c r="D223" s="57">
        <f>SUM(B223:B223)</f>
        <v>0</v>
      </c>
      <c r="F223" s="385" t="e">
        <f>D223/$D$220</f>
        <v>#DIV/0!</v>
      </c>
    </row>
    <row r="224" spans="1:6">
      <c r="A224" s="58" t="s">
        <v>69</v>
      </c>
      <c r="B224" s="61"/>
      <c r="C224" s="61"/>
      <c r="D224" s="61">
        <f>SUM(B224:B224)</f>
        <v>0</v>
      </c>
      <c r="F224" s="385"/>
    </row>
    <row r="225" spans="1:6">
      <c r="A225" s="62" t="s">
        <v>158</v>
      </c>
      <c r="B225" s="113"/>
      <c r="C225" s="113"/>
      <c r="D225" s="331"/>
      <c r="F225" s="385"/>
    </row>
    <row r="226" spans="1:6">
      <c r="A226" s="64" t="s">
        <v>71</v>
      </c>
      <c r="B226" s="113"/>
      <c r="C226" s="113"/>
      <c r="D226" s="331"/>
      <c r="F226" s="385"/>
    </row>
    <row r="227" spans="1:6">
      <c r="A227" s="47" t="s">
        <v>159</v>
      </c>
      <c r="B227" s="50"/>
      <c r="C227" s="50"/>
      <c r="D227" s="50">
        <f>SUM(B227:B227)</f>
        <v>0</v>
      </c>
      <c r="F227" s="385"/>
    </row>
    <row r="228" spans="1:6">
      <c r="A228" s="51" t="s">
        <v>83</v>
      </c>
      <c r="B228" s="54"/>
      <c r="C228" s="54"/>
      <c r="D228" s="54"/>
      <c r="F228" s="385"/>
    </row>
    <row r="229" spans="1:6">
      <c r="A229" s="55" t="s">
        <v>160</v>
      </c>
      <c r="B229" s="57"/>
      <c r="C229" s="57"/>
      <c r="D229" s="57">
        <f>SUM(B229:B229)</f>
        <v>0</v>
      </c>
      <c r="F229" s="385"/>
    </row>
    <row r="230" spans="1:6">
      <c r="A230" s="58" t="s">
        <v>69</v>
      </c>
      <c r="B230" s="61"/>
      <c r="C230" s="61"/>
      <c r="D230" s="61">
        <f>SUM(B230:B230)</f>
        <v>0</v>
      </c>
      <c r="F230" s="385"/>
    </row>
    <row r="231" spans="1:6">
      <c r="A231" s="173" t="s">
        <v>471</v>
      </c>
      <c r="B231" s="113"/>
      <c r="C231" s="113"/>
      <c r="D231" s="113"/>
      <c r="F231" s="385"/>
    </row>
    <row r="232" spans="1:6">
      <c r="A232" s="64" t="s">
        <v>71</v>
      </c>
      <c r="B232" s="113"/>
      <c r="C232" s="113"/>
      <c r="D232" s="113"/>
      <c r="F232" s="385"/>
    </row>
    <row r="233" spans="1:6">
      <c r="A233" s="47" t="s">
        <v>88</v>
      </c>
      <c r="B233" s="176">
        <v>32.4</v>
      </c>
      <c r="C233" s="176"/>
      <c r="D233" s="176">
        <f>SUM(B233:B233)</f>
        <v>32.4</v>
      </c>
      <c r="F233" s="385"/>
    </row>
    <row r="234" spans="1:6">
      <c r="A234" s="51" t="s">
        <v>83</v>
      </c>
      <c r="B234" s="113"/>
      <c r="C234" s="113"/>
      <c r="D234" s="113"/>
      <c r="F234" s="385"/>
    </row>
    <row r="235" spans="1:6">
      <c r="A235" s="55" t="s">
        <v>472</v>
      </c>
      <c r="B235" s="181">
        <v>32.4</v>
      </c>
      <c r="C235" s="181"/>
      <c r="D235" s="181">
        <f>SUM(B235:B235)</f>
        <v>32.4</v>
      </c>
      <c r="F235" s="385"/>
    </row>
    <row r="236" spans="1:6">
      <c r="A236" s="58" t="s">
        <v>69</v>
      </c>
      <c r="B236" s="61">
        <v>32.4</v>
      </c>
      <c r="C236" s="61"/>
      <c r="D236" s="61">
        <f>SUM(B236:B236)</f>
        <v>32.4</v>
      </c>
      <c r="F236" s="385"/>
    </row>
    <row r="237" spans="1:6">
      <c r="A237" s="62" t="s">
        <v>161</v>
      </c>
      <c r="B237" s="113"/>
      <c r="C237" s="113"/>
      <c r="D237" s="331"/>
      <c r="F237" s="385"/>
    </row>
    <row r="238" spans="1:6">
      <c r="A238" s="64" t="s">
        <v>71</v>
      </c>
      <c r="B238" s="113"/>
      <c r="C238" s="113"/>
      <c r="D238" s="331"/>
      <c r="F238" s="385"/>
    </row>
    <row r="239" spans="1:6">
      <c r="A239" s="47" t="s">
        <v>159</v>
      </c>
      <c r="B239" s="176">
        <v>1422.2859999999998</v>
      </c>
      <c r="C239" s="302">
        <f>B239+B233</f>
        <v>1454.6859999999999</v>
      </c>
      <c r="D239" s="50">
        <f>SUM(B239:B239)</f>
        <v>1422.2859999999998</v>
      </c>
      <c r="F239" s="385"/>
    </row>
    <row r="240" spans="1:6">
      <c r="A240" s="51" t="s">
        <v>83</v>
      </c>
      <c r="B240" s="298"/>
      <c r="C240" s="387"/>
      <c r="D240" s="54"/>
      <c r="F240" s="385"/>
    </row>
    <row r="241" spans="1:11">
      <c r="A241" s="55" t="s">
        <v>472</v>
      </c>
      <c r="B241" s="181"/>
      <c r="C241" s="181">
        <f>B235</f>
        <v>32.4</v>
      </c>
      <c r="D241" s="54"/>
      <c r="F241" s="385"/>
      <c r="H241" s="32">
        <f>C241/$C$239</f>
        <v>2.2272847886073008E-2</v>
      </c>
      <c r="J241" s="401">
        <f>H241-I241</f>
        <v>2.2272847886073008E-2</v>
      </c>
      <c r="K241" s="395">
        <f>J241*$C$239</f>
        <v>32.4</v>
      </c>
    </row>
    <row r="242" spans="1:11">
      <c r="A242" s="55" t="s">
        <v>162</v>
      </c>
      <c r="B242" s="181">
        <v>867.82299999999998</v>
      </c>
      <c r="C242" s="303">
        <f>B242</f>
        <v>867.82299999999998</v>
      </c>
      <c r="D242" s="57">
        <f>SUM(B242:B242)</f>
        <v>867.82299999999998</v>
      </c>
      <c r="F242" s="385">
        <f>D242/$D$239</f>
        <v>0.61016068498178289</v>
      </c>
      <c r="H242" s="32">
        <f t="shared" ref="H242:H244" si="29">C242/$C$239</f>
        <v>0.59657066885912147</v>
      </c>
      <c r="I242" s="400">
        <v>0.59</v>
      </c>
      <c r="J242" s="401">
        <f t="shared" ref="J242:J244" si="30">H242-I242</f>
        <v>6.5706688591214979E-3</v>
      </c>
      <c r="K242" s="395">
        <f t="shared" ref="K242:K244" si="31">J242*$C$239</f>
        <v>9.5582600000000149</v>
      </c>
    </row>
    <row r="243" spans="1:11">
      <c r="A243" s="55" t="s">
        <v>85</v>
      </c>
      <c r="B243" s="181">
        <v>461.66700000000003</v>
      </c>
      <c r="C243" s="303">
        <f t="shared" ref="C243:C244" si="32">B243</f>
        <v>461.66700000000003</v>
      </c>
      <c r="D243" s="57">
        <f>SUM(B243:B243)</f>
        <v>461.66700000000003</v>
      </c>
      <c r="F243" s="385">
        <f t="shared" ref="F243:F244" si="33">D243/$D$239</f>
        <v>0.32459505331557792</v>
      </c>
      <c r="H243" s="32">
        <f t="shared" si="29"/>
        <v>0.3173653970685083</v>
      </c>
      <c r="I243" s="400">
        <v>0.34</v>
      </c>
      <c r="J243" s="401">
        <f t="shared" si="30"/>
        <v>-2.2634602931491721E-2</v>
      </c>
      <c r="K243" s="395">
        <f t="shared" si="31"/>
        <v>-32.926239999999964</v>
      </c>
    </row>
    <row r="244" spans="1:11">
      <c r="A244" s="55" t="s">
        <v>80</v>
      </c>
      <c r="B244" s="181">
        <v>91.771393999999972</v>
      </c>
      <c r="C244" s="303">
        <f t="shared" si="32"/>
        <v>91.771393999999972</v>
      </c>
      <c r="D244" s="57">
        <f>SUM(B244:B244)</f>
        <v>91.771393999999972</v>
      </c>
      <c r="F244" s="385">
        <f t="shared" si="33"/>
        <v>6.4523867914048211E-2</v>
      </c>
      <c r="H244" s="32">
        <f t="shared" si="29"/>
        <v>6.3086737618977554E-2</v>
      </c>
      <c r="I244" s="400">
        <v>7.0000000000000007E-2</v>
      </c>
      <c r="J244" s="401">
        <f t="shared" si="30"/>
        <v>-6.9132623810224531E-3</v>
      </c>
      <c r="K244" s="395">
        <f t="shared" si="31"/>
        <v>-10.056626000000028</v>
      </c>
    </row>
    <row r="245" spans="1:11">
      <c r="A245" s="58" t="s">
        <v>69</v>
      </c>
      <c r="B245" s="185">
        <v>1421.2613939999999</v>
      </c>
      <c r="C245" s="304">
        <f>B245+C241</f>
        <v>1453.661394</v>
      </c>
      <c r="D245" s="61">
        <f>SUM(B245:B245)</f>
        <v>1421.2613939999999</v>
      </c>
      <c r="F245" s="385"/>
    </row>
    <row r="246" spans="1:11">
      <c r="A246" s="62" t="s">
        <v>163</v>
      </c>
      <c r="B246" s="113"/>
      <c r="C246" s="113"/>
      <c r="D246" s="331"/>
      <c r="F246" s="385"/>
    </row>
    <row r="247" spans="1:11">
      <c r="A247" s="64" t="s">
        <v>71</v>
      </c>
      <c r="B247" s="113"/>
      <c r="C247" s="113"/>
      <c r="D247" s="331"/>
      <c r="F247" s="385"/>
    </row>
    <row r="248" spans="1:11">
      <c r="A248" s="47" t="s">
        <v>164</v>
      </c>
      <c r="B248" s="50"/>
      <c r="C248" s="50"/>
      <c r="D248" s="50">
        <f>SUM(B248:B248)</f>
        <v>0</v>
      </c>
      <c r="F248" s="385"/>
    </row>
    <row r="249" spans="1:11">
      <c r="A249" s="51" t="s">
        <v>83</v>
      </c>
      <c r="B249" s="54"/>
      <c r="C249" s="54"/>
      <c r="D249" s="54"/>
      <c r="F249" s="385"/>
    </row>
    <row r="250" spans="1:11">
      <c r="A250" s="55" t="s">
        <v>162</v>
      </c>
      <c r="B250" s="57"/>
      <c r="C250" s="57"/>
      <c r="D250" s="57">
        <f>SUM(B250:B250)</f>
        <v>0</v>
      </c>
      <c r="F250" s="385" t="e">
        <f>D250/$D$248</f>
        <v>#DIV/0!</v>
      </c>
    </row>
    <row r="251" spans="1:11">
      <c r="A251" s="55" t="s">
        <v>85</v>
      </c>
      <c r="B251" s="57"/>
      <c r="C251" s="57"/>
      <c r="D251" s="57">
        <f>SUM(B251:B251)</f>
        <v>0</v>
      </c>
      <c r="F251" s="385" t="e">
        <f t="shared" ref="F251:F252" si="34">D251/$D$248</f>
        <v>#DIV/0!</v>
      </c>
    </row>
    <row r="252" spans="1:11">
      <c r="A252" s="55" t="s">
        <v>80</v>
      </c>
      <c r="B252" s="57"/>
      <c r="C252" s="57"/>
      <c r="D252" s="57">
        <f>SUM(B252:B252)</f>
        <v>0</v>
      </c>
      <c r="F252" s="385" t="e">
        <f t="shared" si="34"/>
        <v>#DIV/0!</v>
      </c>
    </row>
    <row r="253" spans="1:11">
      <c r="A253" s="58" t="s">
        <v>69</v>
      </c>
      <c r="B253" s="61"/>
      <c r="C253" s="61"/>
      <c r="D253" s="61">
        <f>SUM(B253:B253)</f>
        <v>0</v>
      </c>
      <c r="F253" s="385"/>
    </row>
    <row r="254" spans="1:11">
      <c r="A254" s="116" t="s">
        <v>165</v>
      </c>
      <c r="B254" s="95"/>
      <c r="C254" s="95"/>
      <c r="D254" s="95"/>
      <c r="F254" s="385"/>
    </row>
    <row r="255" spans="1:11">
      <c r="A255" s="64" t="s">
        <v>71</v>
      </c>
      <c r="B255" s="95"/>
      <c r="C255" s="95"/>
      <c r="D255" s="95"/>
      <c r="F255" s="385"/>
    </row>
    <row r="256" spans="1:11">
      <c r="A256" s="47" t="s">
        <v>165</v>
      </c>
      <c r="B256" s="81"/>
      <c r="C256" s="81"/>
      <c r="D256" s="81">
        <f>SUM(B256:B256)</f>
        <v>0</v>
      </c>
      <c r="F256" s="385"/>
    </row>
    <row r="257" spans="1:6">
      <c r="A257" s="51" t="s">
        <v>83</v>
      </c>
      <c r="B257" s="90"/>
      <c r="C257" s="90"/>
      <c r="D257" s="90"/>
      <c r="F257" s="385"/>
    </row>
    <row r="258" spans="1:6">
      <c r="A258" s="55" t="s">
        <v>166</v>
      </c>
      <c r="B258" s="119"/>
      <c r="C258" s="119"/>
      <c r="D258" s="119">
        <f>SUM(B258:B258)</f>
        <v>0</v>
      </c>
      <c r="F258" s="385"/>
    </row>
    <row r="259" spans="1:6">
      <c r="A259" s="55" t="s">
        <v>88</v>
      </c>
      <c r="B259" s="119"/>
      <c r="C259" s="119"/>
      <c r="D259" s="119">
        <f>SUM(B259:B259)</f>
        <v>0</v>
      </c>
      <c r="F259" s="385"/>
    </row>
    <row r="260" spans="1:6">
      <c r="A260" s="55" t="s">
        <v>80</v>
      </c>
      <c r="B260" s="119"/>
      <c r="C260" s="119"/>
      <c r="D260" s="119">
        <f>SUM(B260:B260)</f>
        <v>0</v>
      </c>
      <c r="F260" s="385"/>
    </row>
    <row r="261" spans="1:6">
      <c r="A261" s="120" t="s">
        <v>160</v>
      </c>
      <c r="B261" s="119"/>
      <c r="C261" s="119"/>
      <c r="D261" s="119">
        <f>SUM(B261:B261)</f>
        <v>0</v>
      </c>
      <c r="F261" s="385"/>
    </row>
    <row r="262" spans="1:6">
      <c r="A262" s="58" t="s">
        <v>69</v>
      </c>
      <c r="B262" s="88"/>
      <c r="C262" s="88"/>
      <c r="D262" s="88">
        <f>SUM(B262:B262)</f>
        <v>0</v>
      </c>
      <c r="F262" s="385"/>
    </row>
    <row r="263" spans="1:6">
      <c r="A263" s="116" t="s">
        <v>167</v>
      </c>
      <c r="B263" s="121"/>
      <c r="C263" s="121"/>
      <c r="D263" s="332"/>
      <c r="F263" s="385"/>
    </row>
    <row r="264" spans="1:6">
      <c r="A264" s="64" t="s">
        <v>71</v>
      </c>
      <c r="B264" s="121"/>
      <c r="C264" s="121"/>
      <c r="D264" s="332"/>
      <c r="F264" s="385"/>
    </row>
    <row r="265" spans="1:6">
      <c r="A265" s="122" t="s">
        <v>167</v>
      </c>
      <c r="B265" s="81"/>
      <c r="C265" s="81"/>
      <c r="D265" s="81">
        <f>SUM(B265:B265)</f>
        <v>0</v>
      </c>
      <c r="F265" s="385"/>
    </row>
    <row r="266" spans="1:6">
      <c r="A266" s="51" t="s">
        <v>83</v>
      </c>
      <c r="B266" s="90"/>
      <c r="C266" s="90"/>
      <c r="D266" s="90"/>
      <c r="F266" s="385"/>
    </row>
    <row r="267" spans="1:6">
      <c r="A267" s="123" t="s">
        <v>168</v>
      </c>
      <c r="B267" s="119"/>
      <c r="C267" s="119"/>
      <c r="D267" s="119">
        <f>SUM(B267:B267)</f>
        <v>0</v>
      </c>
      <c r="F267" s="385" t="e">
        <f>D267/$D$265</f>
        <v>#DIV/0!</v>
      </c>
    </row>
    <row r="268" spans="1:6">
      <c r="A268" s="55" t="s">
        <v>169</v>
      </c>
      <c r="B268" s="119"/>
      <c r="C268" s="119"/>
      <c r="D268" s="119">
        <f>SUM(B268:B268)</f>
        <v>0</v>
      </c>
      <c r="F268" s="385" t="e">
        <f t="shared" ref="F268:F270" si="35">D268/$D$265</f>
        <v>#DIV/0!</v>
      </c>
    </row>
    <row r="269" spans="1:6">
      <c r="A269" s="55" t="s">
        <v>170</v>
      </c>
      <c r="B269" s="119"/>
      <c r="C269" s="119"/>
      <c r="D269" s="119">
        <f>SUM(B269:B269)</f>
        <v>0</v>
      </c>
      <c r="F269" s="385" t="e">
        <f t="shared" si="35"/>
        <v>#DIV/0!</v>
      </c>
    </row>
    <row r="270" spans="1:6">
      <c r="A270" s="120" t="s">
        <v>80</v>
      </c>
      <c r="B270" s="119"/>
      <c r="C270" s="119"/>
      <c r="D270" s="119">
        <f>SUM(B270:B270)</f>
        <v>0</v>
      </c>
      <c r="F270" s="385" t="e">
        <f t="shared" si="35"/>
        <v>#DIV/0!</v>
      </c>
    </row>
    <row r="271" spans="1:6">
      <c r="A271" s="58" t="s">
        <v>69</v>
      </c>
      <c r="B271" s="88"/>
      <c r="C271" s="88"/>
      <c r="D271" s="88">
        <f>SUM(B271:B271)</f>
        <v>0</v>
      </c>
      <c r="F271" s="385"/>
    </row>
    <row r="272" spans="1:6">
      <c r="A272" s="191" t="s">
        <v>475</v>
      </c>
      <c r="B272" s="270"/>
      <c r="C272" s="270"/>
      <c r="D272" s="270"/>
      <c r="F272" s="385"/>
    </row>
    <row r="273" spans="1:11">
      <c r="A273" s="188" t="s">
        <v>71</v>
      </c>
      <c r="B273" s="270"/>
      <c r="C273" s="270"/>
      <c r="D273" s="270"/>
      <c r="F273" s="385"/>
    </row>
    <row r="274" spans="1:11">
      <c r="A274" s="47" t="s">
        <v>476</v>
      </c>
      <c r="B274" s="294">
        <v>85.78</v>
      </c>
      <c r="C274" s="294"/>
      <c r="D274" s="294">
        <f>SUM(B274:B274)</f>
        <v>85.78</v>
      </c>
      <c r="F274" s="385"/>
    </row>
    <row r="275" spans="1:11">
      <c r="A275" s="177" t="s">
        <v>83</v>
      </c>
      <c r="B275" s="295"/>
      <c r="C275" s="295"/>
      <c r="D275" s="295">
        <f>SUM(B275:B275)</f>
        <v>0</v>
      </c>
      <c r="F275" s="385"/>
    </row>
    <row r="276" spans="1:11">
      <c r="A276" s="55" t="s">
        <v>409</v>
      </c>
      <c r="B276" s="259">
        <v>72.08</v>
      </c>
      <c r="C276" s="259"/>
      <c r="D276" s="259">
        <f>SUM(B276:B276)</f>
        <v>72.08</v>
      </c>
      <c r="F276" s="385"/>
    </row>
    <row r="277" spans="1:11">
      <c r="A277" s="55" t="s">
        <v>80</v>
      </c>
      <c r="B277" s="259">
        <v>13.649120000000003</v>
      </c>
      <c r="C277" s="259"/>
      <c r="D277" s="259">
        <f>SUM(B277:B277)</f>
        <v>13.649120000000003</v>
      </c>
      <c r="F277" s="385"/>
    </row>
    <row r="278" spans="1:11">
      <c r="A278" s="257" t="s">
        <v>69</v>
      </c>
      <c r="B278" s="296">
        <v>85.729119999999995</v>
      </c>
      <c r="C278" s="296"/>
      <c r="D278" s="296">
        <f>SUM(B278:B278)</f>
        <v>85.729119999999995</v>
      </c>
      <c r="F278" s="385"/>
    </row>
    <row r="279" spans="1:11">
      <c r="A279" s="191" t="s">
        <v>477</v>
      </c>
      <c r="B279" s="191"/>
      <c r="C279" s="191"/>
      <c r="D279" s="191"/>
      <c r="F279" s="385"/>
    </row>
    <row r="280" spans="1:11">
      <c r="A280" s="188" t="s">
        <v>71</v>
      </c>
      <c r="B280" s="270"/>
      <c r="C280" s="270"/>
      <c r="D280" s="270"/>
      <c r="F280" s="385"/>
    </row>
    <row r="281" spans="1:11">
      <c r="A281" s="47" t="s">
        <v>476</v>
      </c>
      <c r="B281" s="294">
        <v>1032.627</v>
      </c>
      <c r="C281" s="294">
        <f>B281+B274</f>
        <v>1118.4069999999999</v>
      </c>
      <c r="D281" s="294">
        <f>SUM(B281:B281)</f>
        <v>1032.627</v>
      </c>
      <c r="F281" s="385"/>
    </row>
    <row r="282" spans="1:11">
      <c r="A282" s="177" t="s">
        <v>83</v>
      </c>
      <c r="B282" s="295"/>
      <c r="C282" s="295"/>
      <c r="D282" s="295"/>
      <c r="F282" s="385"/>
      <c r="I282" s="32"/>
    </row>
    <row r="283" spans="1:11">
      <c r="A283" s="55" t="s">
        <v>357</v>
      </c>
      <c r="B283" s="55"/>
      <c r="C283" s="55"/>
      <c r="D283" s="55"/>
      <c r="F283" s="385"/>
      <c r="I283" s="32">
        <v>2.5000000000000001E-2</v>
      </c>
      <c r="J283" s="401">
        <f>H283-I283</f>
        <v>-2.5000000000000001E-2</v>
      </c>
      <c r="K283" s="402">
        <f>J283*$C$281</f>
        <v>-27.960175</v>
      </c>
    </row>
    <row r="284" spans="1:11">
      <c r="A284" s="55" t="s">
        <v>409</v>
      </c>
      <c r="B284" s="259">
        <v>262.19400000000007</v>
      </c>
      <c r="C284" s="259">
        <f>B284+B276</f>
        <v>334.27400000000006</v>
      </c>
      <c r="D284" s="259">
        <f>SUM(B284:B284)</f>
        <v>262.19400000000007</v>
      </c>
      <c r="F284" s="385">
        <f>D284/$D$281</f>
        <v>0.25390968859036234</v>
      </c>
      <c r="H284" s="32">
        <f>C284/$C$281</f>
        <v>0.2988840377429684</v>
      </c>
      <c r="I284" s="32">
        <v>0.245</v>
      </c>
      <c r="J284" s="401">
        <f t="shared" ref="J284:J286" si="36">H284-I284</f>
        <v>5.3884037742968405E-2</v>
      </c>
      <c r="K284" s="402">
        <f t="shared" ref="K284:K286" si="37">J284*$C$281</f>
        <v>60.264285000000058</v>
      </c>
    </row>
    <row r="285" spans="1:11">
      <c r="A285" s="55" t="s">
        <v>478</v>
      </c>
      <c r="B285" s="259">
        <v>672.04200000000003</v>
      </c>
      <c r="C285" s="259">
        <f>B285</f>
        <v>672.04200000000003</v>
      </c>
      <c r="D285" s="259">
        <f>SUM(B285:B285)</f>
        <v>672.04200000000003</v>
      </c>
      <c r="F285" s="385">
        <f t="shared" ref="F285:F286" si="38">D285/$D$281</f>
        <v>0.65080808462300532</v>
      </c>
      <c r="H285" s="32">
        <f t="shared" ref="H285:H286" si="39">C285/$C$281</f>
        <v>0.60089216179798599</v>
      </c>
      <c r="I285" s="32">
        <v>0.6</v>
      </c>
      <c r="J285" s="401">
        <f t="shared" si="36"/>
        <v>8.9216179798601303E-4</v>
      </c>
      <c r="K285" s="402">
        <f t="shared" si="37"/>
        <v>0.99780000000014279</v>
      </c>
    </row>
    <row r="286" spans="1:11">
      <c r="A286" s="55" t="s">
        <v>80</v>
      </c>
      <c r="B286" s="259">
        <v>97.920276999999899</v>
      </c>
      <c r="C286" s="259">
        <f>B286+B277</f>
        <v>111.5693969999999</v>
      </c>
      <c r="D286" s="259">
        <f>SUM(B286:B286)</f>
        <v>97.920276999999899</v>
      </c>
      <c r="F286" s="385">
        <f t="shared" si="38"/>
        <v>9.4826376804015303E-2</v>
      </c>
      <c r="H286" s="32">
        <f t="shared" si="39"/>
        <v>9.9757420152055465E-2</v>
      </c>
      <c r="I286" s="32">
        <v>0.13</v>
      </c>
      <c r="J286" s="401">
        <f t="shared" si="36"/>
        <v>-3.024257984794454E-2</v>
      </c>
      <c r="K286" s="402">
        <f t="shared" si="37"/>
        <v>-33.823513000000105</v>
      </c>
    </row>
    <row r="287" spans="1:11">
      <c r="A287" s="257" t="s">
        <v>69</v>
      </c>
      <c r="B287" s="296">
        <v>1032.156277</v>
      </c>
      <c r="C287" s="304">
        <f>B287+B276+B277</f>
        <v>1117.885397</v>
      </c>
      <c r="D287" s="88">
        <f>SUM(B287:B287)</f>
        <v>1032.156277</v>
      </c>
      <c r="F287" s="385"/>
    </row>
    <row r="288" spans="1:11">
      <c r="A288" s="116" t="s">
        <v>171</v>
      </c>
      <c r="B288" s="113"/>
      <c r="C288" s="113"/>
      <c r="D288" s="331"/>
      <c r="F288" s="385"/>
    </row>
    <row r="289" spans="1:11">
      <c r="A289" s="64" t="s">
        <v>71</v>
      </c>
      <c r="B289" s="113"/>
      <c r="C289" s="113"/>
      <c r="D289" s="331"/>
      <c r="F289" s="385"/>
    </row>
    <row r="290" spans="1:11">
      <c r="A290" s="122" t="s">
        <v>172</v>
      </c>
      <c r="B290" s="305">
        <v>10.9</v>
      </c>
      <c r="C290" s="305"/>
      <c r="D290" s="305">
        <f>SUM(B290:B290)</f>
        <v>10.9</v>
      </c>
      <c r="F290" s="385"/>
    </row>
    <row r="291" spans="1:11">
      <c r="A291" s="51" t="s">
        <v>83</v>
      </c>
      <c r="B291" s="54"/>
      <c r="C291" s="54"/>
      <c r="D291" s="54"/>
      <c r="F291" s="385"/>
    </row>
    <row r="292" spans="1:11">
      <c r="A292" s="55" t="s">
        <v>88</v>
      </c>
      <c r="B292" s="363">
        <v>10.89</v>
      </c>
      <c r="C292" s="363"/>
      <c r="D292" s="363">
        <f>SUM(B292:B292)</f>
        <v>10.89</v>
      </c>
      <c r="F292" s="385"/>
    </row>
    <row r="293" spans="1:11">
      <c r="A293" s="55" t="s">
        <v>173</v>
      </c>
      <c r="B293" s="118"/>
      <c r="C293" s="118"/>
      <c r="D293" s="118">
        <f>SUM(B293:B293)</f>
        <v>0</v>
      </c>
      <c r="F293" s="385"/>
    </row>
    <row r="294" spans="1:11">
      <c r="A294" s="84" t="s">
        <v>423</v>
      </c>
      <c r="B294" s="306"/>
      <c r="C294" s="306"/>
      <c r="D294" s="306">
        <f>SUM(B294:B294)</f>
        <v>0</v>
      </c>
      <c r="F294" s="385"/>
    </row>
    <row r="295" spans="1:11">
      <c r="A295" s="58" t="s">
        <v>69</v>
      </c>
      <c r="B295" s="61">
        <v>10.89</v>
      </c>
      <c r="C295" s="61"/>
      <c r="D295" s="61">
        <f>SUM(B295:B295)</f>
        <v>10.89</v>
      </c>
      <c r="F295" s="385"/>
    </row>
    <row r="296" spans="1:11">
      <c r="A296" s="116" t="s">
        <v>175</v>
      </c>
      <c r="B296" s="113"/>
      <c r="C296" s="113"/>
      <c r="D296" s="331"/>
      <c r="F296" s="385"/>
    </row>
    <row r="297" spans="1:11">
      <c r="A297" s="64" t="s">
        <v>71</v>
      </c>
      <c r="B297" s="113"/>
      <c r="C297" s="113"/>
      <c r="D297" s="331"/>
      <c r="F297" s="385"/>
    </row>
    <row r="298" spans="1:11">
      <c r="A298" s="122" t="s">
        <v>172</v>
      </c>
      <c r="B298" s="294">
        <v>3259.9250000000006</v>
      </c>
      <c r="C298" s="294">
        <f>B298+B290</f>
        <v>3270.8250000000007</v>
      </c>
      <c r="D298" s="294">
        <f>SUM(B298:B298)</f>
        <v>3259.9250000000006</v>
      </c>
      <c r="F298" s="385"/>
    </row>
    <row r="299" spans="1:11">
      <c r="A299" s="51" t="s">
        <v>83</v>
      </c>
      <c r="B299" s="295"/>
      <c r="C299" s="295"/>
      <c r="D299" s="295"/>
      <c r="F299" s="385"/>
    </row>
    <row r="300" spans="1:11">
      <c r="A300" s="55" t="s">
        <v>88</v>
      </c>
      <c r="B300" s="55"/>
      <c r="C300" s="363">
        <f>B292</f>
        <v>10.89</v>
      </c>
      <c r="D300" s="55"/>
      <c r="F300" s="385"/>
      <c r="H300" s="32">
        <f>C300/$C$298</f>
        <v>3.3294352342298954E-3</v>
      </c>
      <c r="I300" s="32"/>
      <c r="J300" s="401">
        <f>I300-H300</f>
        <v>-3.3294352342298954E-3</v>
      </c>
      <c r="K300" s="395">
        <f>J300*$C$298</f>
        <v>-10.89</v>
      </c>
    </row>
    <row r="301" spans="1:11">
      <c r="A301" s="55" t="s">
        <v>262</v>
      </c>
      <c r="B301" s="259"/>
      <c r="C301" s="259">
        <f>B301</f>
        <v>0</v>
      </c>
      <c r="D301" s="259">
        <f>SUM(B301:B301)</f>
        <v>0</v>
      </c>
      <c r="F301" s="385">
        <f>D301/$D$298</f>
        <v>0</v>
      </c>
      <c r="H301" s="32">
        <f t="shared" ref="H301:H303" si="40">C301/$C$298</f>
        <v>0</v>
      </c>
      <c r="I301" s="32"/>
      <c r="J301" s="401">
        <f t="shared" ref="J301:J303" si="41">I301-H301</f>
        <v>0</v>
      </c>
      <c r="K301" s="395">
        <f t="shared" ref="K301:K303" si="42">J301*$C$298</f>
        <v>0</v>
      </c>
    </row>
    <row r="302" spans="1:11">
      <c r="A302" s="55" t="s">
        <v>94</v>
      </c>
      <c r="B302" s="259">
        <v>2225.7570000000001</v>
      </c>
      <c r="C302" s="259">
        <f t="shared" ref="C302:C303" si="43">B302</f>
        <v>2225.7570000000001</v>
      </c>
      <c r="D302" s="259">
        <f>SUM(B302:B302)</f>
        <v>2225.7570000000001</v>
      </c>
      <c r="F302" s="385">
        <f t="shared" ref="F302:F303" si="44">D302/$D$298</f>
        <v>0.6827632537558378</v>
      </c>
      <c r="H302" s="32">
        <f t="shared" si="40"/>
        <v>0.68048795028777131</v>
      </c>
      <c r="I302" s="32">
        <v>0.65</v>
      </c>
      <c r="J302" s="401">
        <f t="shared" si="41"/>
        <v>-3.0487950287771293E-2</v>
      </c>
      <c r="K302" s="395">
        <f t="shared" si="42"/>
        <v>-99.720749999999555</v>
      </c>
    </row>
    <row r="303" spans="1:11">
      <c r="A303" s="55" t="s">
        <v>174</v>
      </c>
      <c r="B303" s="259">
        <v>1032.8841750000001</v>
      </c>
      <c r="C303" s="259">
        <f t="shared" si="43"/>
        <v>1032.8841750000001</v>
      </c>
      <c r="D303" s="259">
        <f>SUM(B303:B303)</f>
        <v>1032.8841750000001</v>
      </c>
      <c r="F303" s="385">
        <f t="shared" si="44"/>
        <v>0.31684292583418328</v>
      </c>
      <c r="H303" s="32">
        <f t="shared" si="40"/>
        <v>0.31578704913897865</v>
      </c>
      <c r="I303" s="32">
        <v>0.35</v>
      </c>
      <c r="J303" s="401">
        <f t="shared" si="41"/>
        <v>3.421295086102133E-2</v>
      </c>
      <c r="K303" s="395">
        <f t="shared" si="42"/>
        <v>111.90457500000012</v>
      </c>
    </row>
    <row r="304" spans="1:11">
      <c r="A304" s="58" t="s">
        <v>69</v>
      </c>
      <c r="B304" s="296">
        <v>3258.6411750000007</v>
      </c>
      <c r="C304" s="296">
        <f>B304+C300</f>
        <v>3269.5311750000005</v>
      </c>
      <c r="D304" s="296">
        <f>SUM(B304:B304)</f>
        <v>3258.6411750000007</v>
      </c>
      <c r="F304" s="385"/>
    </row>
    <row r="305" spans="1:6">
      <c r="A305" s="116" t="s">
        <v>175</v>
      </c>
      <c r="B305" s="113"/>
      <c r="C305" s="113"/>
      <c r="D305" s="331"/>
      <c r="F305" s="385"/>
    </row>
    <row r="306" spans="1:6">
      <c r="A306" s="64" t="s">
        <v>71</v>
      </c>
      <c r="B306" s="113"/>
      <c r="C306" s="113"/>
      <c r="D306" s="331"/>
      <c r="F306" s="385"/>
    </row>
    <row r="307" spans="1:6">
      <c r="A307" s="122" t="s">
        <v>176</v>
      </c>
      <c r="B307" s="50"/>
      <c r="C307" s="50"/>
      <c r="D307" s="50">
        <f>SUM(B307:B307)</f>
        <v>0</v>
      </c>
      <c r="F307" s="385"/>
    </row>
    <row r="308" spans="1:6">
      <c r="A308" s="51" t="s">
        <v>83</v>
      </c>
      <c r="B308" s="54"/>
      <c r="C308" s="54"/>
      <c r="D308" s="54"/>
      <c r="F308" s="385"/>
    </row>
    <row r="309" spans="1:6">
      <c r="A309" s="55" t="s">
        <v>94</v>
      </c>
      <c r="B309" s="118"/>
      <c r="C309" s="118"/>
      <c r="D309" s="118">
        <f>SUM(B309:B309)</f>
        <v>0</v>
      </c>
      <c r="F309" s="385" t="e">
        <f>D309/$D$307</f>
        <v>#DIV/0!</v>
      </c>
    </row>
    <row r="310" spans="1:6">
      <c r="A310" s="55" t="s">
        <v>174</v>
      </c>
      <c r="B310" s="118"/>
      <c r="C310" s="118"/>
      <c r="D310" s="118">
        <f>SUM(B310:B310)</f>
        <v>0</v>
      </c>
      <c r="F310" s="385" t="e">
        <f>D310/$D$307</f>
        <v>#DIV/0!</v>
      </c>
    </row>
    <row r="311" spans="1:6">
      <c r="A311" s="58" t="s">
        <v>69</v>
      </c>
      <c r="B311" s="61"/>
      <c r="C311" s="61"/>
      <c r="D311" s="61">
        <f>SUM(B311:B311)</f>
        <v>0</v>
      </c>
      <c r="F311" s="385"/>
    </row>
    <row r="312" spans="1:6">
      <c r="A312" s="124" t="s">
        <v>360</v>
      </c>
      <c r="B312" s="112"/>
      <c r="C312" s="112"/>
      <c r="D312" s="333"/>
      <c r="F312" s="385"/>
    </row>
    <row r="313" spans="1:6">
      <c r="A313" s="125" t="s">
        <v>71</v>
      </c>
      <c r="B313" s="112"/>
      <c r="C313" s="112"/>
      <c r="D313" s="333"/>
      <c r="F313" s="385"/>
    </row>
    <row r="314" spans="1:6">
      <c r="A314" s="126" t="s">
        <v>360</v>
      </c>
      <c r="B314" s="176">
        <v>6.61</v>
      </c>
      <c r="C314" s="176"/>
      <c r="D314" s="67">
        <f>SUM(B314:B314)</f>
        <v>6.61</v>
      </c>
      <c r="F314" s="385"/>
    </row>
    <row r="315" spans="1:6">
      <c r="A315" s="127" t="s">
        <v>83</v>
      </c>
      <c r="B315" s="97"/>
      <c r="C315" s="97"/>
      <c r="D315" s="97"/>
      <c r="F315" s="385"/>
    </row>
    <row r="316" spans="1:6">
      <c r="A316" s="123" t="s">
        <v>510</v>
      </c>
      <c r="B316" s="73"/>
      <c r="C316" s="73"/>
      <c r="D316" s="73">
        <f>SUM(B316:B316)</f>
        <v>0</v>
      </c>
      <c r="F316" s="385">
        <f>D316/$D$314</f>
        <v>0</v>
      </c>
    </row>
    <row r="317" spans="1:6">
      <c r="A317" s="123" t="s">
        <v>85</v>
      </c>
      <c r="B317" s="181">
        <v>1.8</v>
      </c>
      <c r="C317" s="181"/>
      <c r="D317" s="73">
        <f>SUM(B317:B317)</f>
        <v>1.8</v>
      </c>
      <c r="F317" s="385">
        <f t="shared" ref="F317:F319" si="45">D317/$D$314</f>
        <v>0.27231467473524962</v>
      </c>
    </row>
    <row r="318" spans="1:6" ht="18" customHeight="1">
      <c r="A318" s="123" t="s">
        <v>361</v>
      </c>
      <c r="B318" s="181">
        <v>3.593</v>
      </c>
      <c r="C318" s="181"/>
      <c r="D318" s="73">
        <f>SUM(B318:B318)</f>
        <v>3.593</v>
      </c>
      <c r="F318" s="385">
        <f t="shared" si="45"/>
        <v>0.54357034795763992</v>
      </c>
    </row>
    <row r="319" spans="1:6">
      <c r="A319" s="123" t="s">
        <v>362</v>
      </c>
      <c r="B319" s="181">
        <v>1.2103900000000003</v>
      </c>
      <c r="C319" s="181"/>
      <c r="D319" s="73">
        <f>SUM(B319:B319)</f>
        <v>1.2103900000000003</v>
      </c>
      <c r="F319" s="385">
        <f t="shared" si="45"/>
        <v>0.18311497730711049</v>
      </c>
    </row>
    <row r="320" spans="1:6">
      <c r="A320" s="58" t="s">
        <v>69</v>
      </c>
      <c r="B320" s="185">
        <v>6.6033900000000001</v>
      </c>
      <c r="C320" s="185"/>
      <c r="D320" s="75">
        <f>SUM(B320:B320)</f>
        <v>6.6033900000000001</v>
      </c>
      <c r="F320" s="385"/>
    </row>
    <row r="321" spans="1:6">
      <c r="A321" s="191" t="s">
        <v>473</v>
      </c>
      <c r="B321" s="375"/>
      <c r="C321" s="375"/>
      <c r="D321" s="375"/>
      <c r="F321" s="385"/>
    </row>
    <row r="322" spans="1:6">
      <c r="A322" s="188" t="s">
        <v>71</v>
      </c>
      <c r="B322" s="376"/>
      <c r="C322" s="376"/>
      <c r="D322" s="376"/>
      <c r="F322" s="385"/>
    </row>
    <row r="323" spans="1:6">
      <c r="A323" s="47" t="s">
        <v>473</v>
      </c>
      <c r="B323" s="176">
        <v>11.81</v>
      </c>
      <c r="C323" s="176"/>
      <c r="D323" s="176">
        <f>SUM(B323:B323)</f>
        <v>11.81</v>
      </c>
      <c r="F323" s="385"/>
    </row>
    <row r="324" spans="1:6">
      <c r="A324" s="177" t="s">
        <v>73</v>
      </c>
      <c r="B324" s="314"/>
      <c r="C324" s="314"/>
      <c r="D324" s="314">
        <f>SUM(B324:B324)</f>
        <v>0</v>
      </c>
      <c r="F324" s="385"/>
    </row>
    <row r="325" spans="1:6">
      <c r="A325" s="55" t="s">
        <v>227</v>
      </c>
      <c r="B325" s="259">
        <v>3.452</v>
      </c>
      <c r="C325" s="259"/>
      <c r="D325" s="259">
        <f>SUM(B325:B325)</f>
        <v>3.452</v>
      </c>
      <c r="F325" s="385"/>
    </row>
    <row r="326" spans="1:6">
      <c r="A326" s="55" t="s">
        <v>474</v>
      </c>
      <c r="B326" s="259">
        <v>8.3529999999999998</v>
      </c>
      <c r="C326" s="259"/>
      <c r="D326" s="259">
        <f>SUM(B326:B326)</f>
        <v>8.3529999999999998</v>
      </c>
      <c r="F326" s="385"/>
    </row>
    <row r="327" spans="1:6">
      <c r="A327" s="257" t="s">
        <v>69</v>
      </c>
      <c r="B327" s="185">
        <v>11.805</v>
      </c>
      <c r="C327" s="185"/>
      <c r="D327" s="185">
        <f>SUM(B327:B327)</f>
        <v>11.805</v>
      </c>
      <c r="F327" s="385"/>
    </row>
    <row r="328" spans="1:6">
      <c r="A328" s="78"/>
      <c r="B328" s="78"/>
      <c r="C328" s="78"/>
      <c r="D328" s="324"/>
      <c r="F328" s="385"/>
    </row>
    <row r="329" spans="1:6">
      <c r="A329" s="79" t="s">
        <v>71</v>
      </c>
      <c r="B329" s="79"/>
      <c r="C329" s="79"/>
      <c r="D329" s="325"/>
      <c r="F329" s="385"/>
    </row>
    <row r="330" spans="1:6">
      <c r="A330" s="80" t="s">
        <v>415</v>
      </c>
      <c r="B330" s="81"/>
      <c r="C330" s="81"/>
      <c r="D330" s="81">
        <f>SUM(B330:B330)</f>
        <v>0</v>
      </c>
      <c r="F330" s="385"/>
    </row>
    <row r="331" spans="1:6">
      <c r="A331" s="82" t="s">
        <v>73</v>
      </c>
      <c r="B331" s="129"/>
      <c r="C331" s="129"/>
      <c r="D331" s="129"/>
      <c r="F331" s="385"/>
    </row>
    <row r="332" spans="1:6">
      <c r="A332" s="84"/>
      <c r="B332" s="72"/>
      <c r="C332" s="72"/>
      <c r="D332" s="72"/>
      <c r="F332" s="385"/>
    </row>
    <row r="333" spans="1:6">
      <c r="A333" s="84" t="s">
        <v>166</v>
      </c>
      <c r="B333" s="72"/>
      <c r="C333" s="72"/>
      <c r="D333" s="72">
        <f>SUM(B333:B333)</f>
        <v>0</v>
      </c>
      <c r="F333" s="385"/>
    </row>
    <row r="334" spans="1:6">
      <c r="A334" s="130" t="s">
        <v>245</v>
      </c>
      <c r="B334" s="72"/>
      <c r="C334" s="72"/>
      <c r="D334" s="72">
        <f>SUM(B334:B334)</f>
        <v>0</v>
      </c>
      <c r="F334" s="385"/>
    </row>
    <row r="335" spans="1:6">
      <c r="A335" s="130"/>
      <c r="B335" s="72"/>
      <c r="C335" s="72"/>
      <c r="D335" s="72"/>
      <c r="F335" s="385"/>
    </row>
    <row r="336" spans="1:6">
      <c r="A336" s="131" t="s">
        <v>69</v>
      </c>
      <c r="B336" s="88"/>
      <c r="C336" s="88"/>
      <c r="D336" s="88">
        <f>SUM(B336:B336)</f>
        <v>0</v>
      </c>
      <c r="F336" s="385"/>
    </row>
    <row r="337" spans="1:11" s="17" customFormat="1" ht="15.75" customHeight="1">
      <c r="A337" s="191" t="s">
        <v>428</v>
      </c>
      <c r="B337" s="270"/>
      <c r="C337" s="270"/>
      <c r="D337" s="334"/>
      <c r="E337" s="377"/>
      <c r="F337" s="385"/>
      <c r="K337" s="396"/>
    </row>
    <row r="338" spans="1:11" s="17" customFormat="1" ht="15.75" customHeight="1">
      <c r="A338" s="188"/>
      <c r="B338" s="270"/>
      <c r="C338" s="270"/>
      <c r="D338" s="334"/>
      <c r="E338" s="377"/>
      <c r="F338" s="385"/>
      <c r="K338" s="396"/>
    </row>
    <row r="339" spans="1:11" s="17" customFormat="1" ht="15.75" customHeight="1">
      <c r="A339" s="47" t="s">
        <v>429</v>
      </c>
      <c r="B339" s="294">
        <v>13.2</v>
      </c>
      <c r="C339" s="294"/>
      <c r="D339" s="294">
        <f t="shared" ref="D339:D344" si="46">SUM(B339:B339)</f>
        <v>13.2</v>
      </c>
      <c r="E339" s="377"/>
      <c r="F339" s="385"/>
      <c r="K339" s="396"/>
    </row>
    <row r="340" spans="1:11" s="17" customFormat="1" ht="15.75" customHeight="1">
      <c r="A340" s="55" t="s">
        <v>409</v>
      </c>
      <c r="B340" s="259">
        <v>6.694</v>
      </c>
      <c r="C340" s="259"/>
      <c r="D340" s="259">
        <f t="shared" si="46"/>
        <v>6.694</v>
      </c>
      <c r="E340" s="377"/>
      <c r="F340" s="385"/>
      <c r="K340" s="396"/>
    </row>
    <row r="341" spans="1:11" s="17" customFormat="1" ht="15.75" customHeight="1">
      <c r="A341" s="55" t="s">
        <v>92</v>
      </c>
      <c r="B341" s="259">
        <v>6.5059999999999993</v>
      </c>
      <c r="C341" s="259"/>
      <c r="D341" s="259">
        <f t="shared" si="46"/>
        <v>6.5059999999999993</v>
      </c>
      <c r="E341" s="377"/>
      <c r="F341" s="385"/>
      <c r="K341" s="396"/>
    </row>
    <row r="342" spans="1:11" s="17" customFormat="1" ht="15.75" customHeight="1">
      <c r="A342" s="55" t="s">
        <v>430</v>
      </c>
      <c r="B342" s="259"/>
      <c r="C342" s="259"/>
      <c r="D342" s="259">
        <f t="shared" si="46"/>
        <v>0</v>
      </c>
      <c r="E342" s="377"/>
      <c r="F342" s="385"/>
      <c r="K342" s="396"/>
    </row>
    <row r="343" spans="1:11" s="17" customFormat="1" ht="15.75" customHeight="1">
      <c r="A343" s="55" t="s">
        <v>367</v>
      </c>
      <c r="B343" s="259"/>
      <c r="C343" s="259"/>
      <c r="D343" s="259">
        <f t="shared" si="46"/>
        <v>0</v>
      </c>
      <c r="E343" s="377"/>
      <c r="F343" s="385"/>
      <c r="K343" s="396"/>
    </row>
    <row r="344" spans="1:11" s="17" customFormat="1" ht="15.75" customHeight="1">
      <c r="A344" s="263" t="s">
        <v>69</v>
      </c>
      <c r="B344" s="296">
        <v>13.2</v>
      </c>
      <c r="C344" s="296"/>
      <c r="D344" s="296">
        <f t="shared" si="46"/>
        <v>13.2</v>
      </c>
      <c r="E344" s="377"/>
      <c r="F344" s="385"/>
      <c r="K344" s="396"/>
    </row>
    <row r="345" spans="1:11" s="17" customFormat="1" ht="15.75" customHeight="1">
      <c r="A345" s="191" t="s">
        <v>431</v>
      </c>
      <c r="B345" s="270"/>
      <c r="C345" s="270"/>
      <c r="D345" s="334"/>
      <c r="E345" s="377"/>
      <c r="F345" s="385"/>
      <c r="K345" s="396"/>
    </row>
    <row r="346" spans="1:11" s="17" customFormat="1" ht="15.75" customHeight="1">
      <c r="A346" s="188"/>
      <c r="B346" s="270"/>
      <c r="C346" s="270"/>
      <c r="D346" s="334"/>
      <c r="E346" s="377"/>
      <c r="F346" s="385"/>
      <c r="K346" s="396"/>
    </row>
    <row r="347" spans="1:11" s="17" customFormat="1" ht="15.75" customHeight="1">
      <c r="A347" s="47" t="s">
        <v>432</v>
      </c>
      <c r="B347" s="294">
        <v>3583.0850000000005</v>
      </c>
      <c r="C347" s="294">
        <f>B347+B339</f>
        <v>3596.2850000000003</v>
      </c>
      <c r="D347" s="294">
        <f>SUM(B347:B347)</f>
        <v>3583.0850000000005</v>
      </c>
      <c r="E347" s="377"/>
      <c r="F347" s="385"/>
      <c r="K347" s="396"/>
    </row>
    <row r="348" spans="1:11" s="17" customFormat="1" ht="15.75" customHeight="1">
      <c r="A348" s="177"/>
      <c r="B348" s="295"/>
      <c r="C348" s="295"/>
      <c r="D348" s="295"/>
      <c r="E348" s="377"/>
      <c r="F348" s="385"/>
      <c r="K348" s="396"/>
    </row>
    <row r="349" spans="1:11" s="17" customFormat="1" ht="15.75" customHeight="1">
      <c r="A349" s="55" t="s">
        <v>523</v>
      </c>
      <c r="B349" s="55"/>
      <c r="C349" s="403">
        <f>B340</f>
        <v>6.694</v>
      </c>
      <c r="D349" s="55"/>
      <c r="E349" s="377"/>
      <c r="F349" s="385"/>
      <c r="H349" s="405">
        <f>C349/C$347</f>
        <v>1.8613652699938964E-3</v>
      </c>
      <c r="J349" s="406">
        <f>I349-H349</f>
        <v>-1.8613652699938964E-3</v>
      </c>
      <c r="K349" s="396">
        <f>J349*$C$347</f>
        <v>-6.694</v>
      </c>
    </row>
    <row r="350" spans="1:11" s="17" customFormat="1" ht="15.75" customHeight="1">
      <c r="A350" s="55" t="s">
        <v>262</v>
      </c>
      <c r="B350" s="363">
        <v>153</v>
      </c>
      <c r="C350" s="403">
        <f>B350+B341</f>
        <v>159.506</v>
      </c>
      <c r="D350" s="363">
        <v>153</v>
      </c>
      <c r="E350" s="377"/>
      <c r="F350" s="385">
        <f>B350/B347</f>
        <v>4.2700633671821898E-2</v>
      </c>
      <c r="H350" s="405">
        <f t="shared" ref="H350:H353" si="47">C350/C$347</f>
        <v>4.4352992045958536E-2</v>
      </c>
      <c r="J350" s="406">
        <f t="shared" ref="J350:J353" si="48">I350-H350</f>
        <v>-4.4352992045958536E-2</v>
      </c>
      <c r="K350" s="396">
        <f t="shared" ref="K350:K353" si="49">J350*$C$347</f>
        <v>-159.506</v>
      </c>
    </row>
    <row r="351" spans="1:11" s="17" customFormat="1" ht="15.75" customHeight="1">
      <c r="A351" s="55" t="s">
        <v>433</v>
      </c>
      <c r="B351" s="259">
        <v>408.78499999999997</v>
      </c>
      <c r="C351" s="259">
        <f>B351</f>
        <v>408.78499999999997</v>
      </c>
      <c r="D351" s="259">
        <f>SUM(B351:B351)</f>
        <v>408.78499999999997</v>
      </c>
      <c r="E351" s="377"/>
      <c r="F351" s="385">
        <f>D351/$D$347</f>
        <v>0.11408744140873016</v>
      </c>
      <c r="H351" s="405">
        <f t="shared" si="47"/>
        <v>0.11366868866065952</v>
      </c>
      <c r="I351" s="404">
        <v>0.16</v>
      </c>
      <c r="J351" s="406">
        <f t="shared" si="48"/>
        <v>4.6331311339340486E-2</v>
      </c>
      <c r="K351" s="396">
        <f t="shared" si="49"/>
        <v>166.62060000000011</v>
      </c>
    </row>
    <row r="352" spans="1:11" s="17" customFormat="1" ht="15.75" customHeight="1">
      <c r="A352" s="55" t="s">
        <v>421</v>
      </c>
      <c r="B352" s="259">
        <v>2150.92</v>
      </c>
      <c r="C352" s="259">
        <f t="shared" ref="C352:C353" si="50">B352</f>
        <v>2150.92</v>
      </c>
      <c r="D352" s="259">
        <f>SUM(B352:B352)</f>
        <v>2150.92</v>
      </c>
      <c r="E352" s="377"/>
      <c r="F352" s="385">
        <f t="shared" ref="F352:F353" si="51">D352/$D$347</f>
        <v>0.60029834625748479</v>
      </c>
      <c r="H352" s="405">
        <f t="shared" si="47"/>
        <v>0.5980949785681613</v>
      </c>
      <c r="I352" s="404">
        <v>0.6</v>
      </c>
      <c r="J352" s="406">
        <f t="shared" si="48"/>
        <v>1.9050214318386827E-3</v>
      </c>
      <c r="K352" s="396">
        <f t="shared" si="49"/>
        <v>6.8509999999999778</v>
      </c>
    </row>
    <row r="353" spans="1:11" s="17" customFormat="1" ht="15.75" customHeight="1">
      <c r="A353" s="55" t="s">
        <v>434</v>
      </c>
      <c r="B353" s="259">
        <v>869.36587499999996</v>
      </c>
      <c r="C353" s="259">
        <f t="shared" si="50"/>
        <v>869.36587499999996</v>
      </c>
      <c r="D353" s="259">
        <f>SUM(B353:B353)</f>
        <v>869.36587499999996</v>
      </c>
      <c r="E353" s="377"/>
      <c r="F353" s="385">
        <f t="shared" si="51"/>
        <v>0.24263054741933274</v>
      </c>
      <c r="H353" s="405">
        <f t="shared" si="47"/>
        <v>0.2417399830658582</v>
      </c>
      <c r="I353" s="404">
        <v>0.24</v>
      </c>
      <c r="J353" s="406">
        <f t="shared" si="48"/>
        <v>-1.7399830658582083E-3</v>
      </c>
      <c r="K353" s="396">
        <f t="shared" si="49"/>
        <v>-6.2574749999998867</v>
      </c>
    </row>
    <row r="354" spans="1:11" s="17" customFormat="1" ht="15.75" customHeight="1">
      <c r="A354" s="257" t="s">
        <v>69</v>
      </c>
      <c r="B354" s="296">
        <v>3429.0708749999999</v>
      </c>
      <c r="C354" s="296">
        <f>B354+C349+C350</f>
        <v>3595.2708749999997</v>
      </c>
      <c r="D354" s="296">
        <f>SUM(B354:B354)</f>
        <v>3429.0708749999999</v>
      </c>
      <c r="E354" s="377"/>
      <c r="F354" s="385"/>
      <c r="K354" s="396"/>
    </row>
    <row r="355" spans="1:11" s="17" customFormat="1" ht="15.75" customHeight="1">
      <c r="A355" s="173" t="s">
        <v>439</v>
      </c>
      <c r="B355" s="274"/>
      <c r="C355" s="274"/>
      <c r="D355" s="274"/>
      <c r="E355" s="377"/>
      <c r="F355" s="385"/>
      <c r="K355" s="396"/>
    </row>
    <row r="356" spans="1:11" s="17" customFormat="1" ht="15.75" customHeight="1">
      <c r="A356" s="174" t="s">
        <v>71</v>
      </c>
      <c r="B356" s="297"/>
      <c r="C356" s="297"/>
      <c r="D356" s="297"/>
      <c r="E356" s="377"/>
      <c r="F356" s="385"/>
      <c r="K356" s="396"/>
    </row>
    <row r="357" spans="1:11" s="17" customFormat="1" ht="15.75" customHeight="1">
      <c r="A357" s="47" t="s">
        <v>438</v>
      </c>
      <c r="B357" s="176"/>
      <c r="C357" s="176"/>
      <c r="D357" s="176">
        <f>SUM(B357:B357)</f>
        <v>0</v>
      </c>
      <c r="E357" s="377"/>
      <c r="F357" s="385"/>
      <c r="K357" s="396"/>
    </row>
    <row r="358" spans="1:11" s="17" customFormat="1" ht="15.75" customHeight="1">
      <c r="A358" s="177" t="s">
        <v>83</v>
      </c>
      <c r="B358" s="298"/>
      <c r="C358" s="298"/>
      <c r="D358" s="298"/>
      <c r="E358" s="377"/>
      <c r="F358" s="385"/>
      <c r="K358" s="396"/>
    </row>
    <row r="359" spans="1:11" s="17" customFormat="1" ht="15.75" customHeight="1">
      <c r="A359" s="55" t="s">
        <v>433</v>
      </c>
      <c r="B359" s="181"/>
      <c r="C359" s="181"/>
      <c r="D359" s="181">
        <f>SUM(B359:B359)</f>
        <v>0</v>
      </c>
      <c r="E359" s="377"/>
      <c r="F359" s="385"/>
      <c r="K359" s="396"/>
    </row>
    <row r="360" spans="1:11" s="17" customFormat="1" ht="15.75" customHeight="1">
      <c r="A360" s="265"/>
      <c r="B360" s="181"/>
      <c r="C360" s="181"/>
      <c r="D360" s="181"/>
      <c r="E360" s="377"/>
      <c r="F360" s="385"/>
      <c r="K360" s="396"/>
    </row>
    <row r="361" spans="1:11" s="17" customFormat="1" ht="15.75" customHeight="1">
      <c r="A361" s="263" t="s">
        <v>69</v>
      </c>
      <c r="B361" s="192"/>
      <c r="C361" s="192"/>
      <c r="D361" s="192">
        <f>SUM(B361:B361)</f>
        <v>0</v>
      </c>
      <c r="E361" s="377"/>
      <c r="F361" s="385"/>
      <c r="K361" s="396"/>
    </row>
    <row r="362" spans="1:11" s="17" customFormat="1" ht="15.75" customHeight="1">
      <c r="A362" s="173" t="s">
        <v>440</v>
      </c>
      <c r="B362" s="274"/>
      <c r="C362" s="274"/>
      <c r="D362" s="274"/>
      <c r="E362" s="377"/>
      <c r="F362" s="385"/>
      <c r="K362" s="396"/>
    </row>
    <row r="363" spans="1:11" s="17" customFormat="1" ht="15.75" customHeight="1">
      <c r="A363" s="174" t="s">
        <v>71</v>
      </c>
      <c r="B363" s="297"/>
      <c r="C363" s="297"/>
      <c r="D363" s="297"/>
      <c r="E363" s="377"/>
      <c r="F363" s="385"/>
      <c r="K363" s="396"/>
    </row>
    <row r="364" spans="1:11" s="17" customFormat="1" ht="15.75" customHeight="1">
      <c r="A364" s="47" t="s">
        <v>440</v>
      </c>
      <c r="B364" s="176"/>
      <c r="C364" s="176"/>
      <c r="D364" s="176">
        <f>SUM(B364:B364)</f>
        <v>0</v>
      </c>
      <c r="E364" s="377"/>
      <c r="F364" s="385"/>
      <c r="K364" s="396"/>
    </row>
    <row r="365" spans="1:11" s="17" customFormat="1" ht="15.75" customHeight="1">
      <c r="A365" s="177" t="s">
        <v>83</v>
      </c>
      <c r="B365" s="298"/>
      <c r="C365" s="298"/>
      <c r="D365" s="298"/>
      <c r="E365" s="377"/>
      <c r="F365" s="385"/>
      <c r="K365" s="396"/>
    </row>
    <row r="366" spans="1:11" s="17" customFormat="1" ht="15.75" customHeight="1">
      <c r="A366" s="55" t="s">
        <v>111</v>
      </c>
      <c r="B366" s="181"/>
      <c r="C366" s="181"/>
      <c r="D366" s="181">
        <f>SUM(B366:B366)</f>
        <v>0</v>
      </c>
      <c r="E366" s="377"/>
      <c r="F366" s="385" t="e">
        <f>D366/$D$364</f>
        <v>#DIV/0!</v>
      </c>
      <c r="K366" s="396"/>
    </row>
    <row r="367" spans="1:11" s="17" customFormat="1" ht="15.75" customHeight="1">
      <c r="A367" s="55" t="s">
        <v>441</v>
      </c>
      <c r="B367" s="181"/>
      <c r="C367" s="181"/>
      <c r="D367" s="181">
        <f>SUM(B367:B367)</f>
        <v>0</v>
      </c>
      <c r="E367" s="377"/>
      <c r="F367" s="385" t="e">
        <f t="shared" ref="F367:F368" si="52">D367/$D$364</f>
        <v>#DIV/0!</v>
      </c>
      <c r="K367" s="396"/>
    </row>
    <row r="368" spans="1:11" s="17" customFormat="1" ht="15.75" customHeight="1">
      <c r="A368" s="55" t="s">
        <v>442</v>
      </c>
      <c r="B368" s="181"/>
      <c r="C368" s="181"/>
      <c r="D368" s="181">
        <f>SUM(B368:B368)</f>
        <v>0</v>
      </c>
      <c r="E368" s="377"/>
      <c r="F368" s="385" t="e">
        <f t="shared" si="52"/>
        <v>#DIV/0!</v>
      </c>
      <c r="K368" s="396"/>
    </row>
    <row r="369" spans="1:11" s="17" customFormat="1" ht="15.75" customHeight="1">
      <c r="A369" s="263" t="s">
        <v>69</v>
      </c>
      <c r="B369" s="185"/>
      <c r="C369" s="185"/>
      <c r="D369" s="185">
        <f>SUM(B369:B369)</f>
        <v>0</v>
      </c>
      <c r="E369" s="377"/>
      <c r="F369" s="385"/>
      <c r="K369" s="396"/>
    </row>
    <row r="370" spans="1:11" s="17" customFormat="1" ht="15.75" customHeight="1">
      <c r="A370" s="173" t="s">
        <v>443</v>
      </c>
      <c r="B370" s="274"/>
      <c r="C370" s="274"/>
      <c r="D370" s="274"/>
      <c r="E370" s="377"/>
      <c r="F370" s="385"/>
      <c r="K370" s="396"/>
    </row>
    <row r="371" spans="1:11" s="17" customFormat="1" ht="15.75" customHeight="1">
      <c r="A371" s="174" t="s">
        <v>71</v>
      </c>
      <c r="B371" s="297"/>
      <c r="C371" s="297"/>
      <c r="D371" s="297"/>
      <c r="E371" s="377"/>
      <c r="F371" s="385"/>
      <c r="K371" s="396"/>
    </row>
    <row r="372" spans="1:11" s="17" customFormat="1" ht="15.75" customHeight="1">
      <c r="A372" s="47" t="s">
        <v>444</v>
      </c>
      <c r="B372" s="176"/>
      <c r="C372" s="176"/>
      <c r="D372" s="176">
        <f>SUM(B372:B372)</f>
        <v>0</v>
      </c>
      <c r="E372" s="377"/>
      <c r="F372" s="385"/>
      <c r="K372" s="396"/>
    </row>
    <row r="373" spans="1:11" s="17" customFormat="1" ht="15.75" customHeight="1">
      <c r="A373" s="177" t="s">
        <v>83</v>
      </c>
      <c r="B373" s="298"/>
      <c r="C373" s="298"/>
      <c r="D373" s="298"/>
      <c r="E373" s="377"/>
      <c r="F373" s="385"/>
      <c r="K373" s="396"/>
    </row>
    <row r="374" spans="1:11" s="17" customFormat="1" ht="15.75" customHeight="1">
      <c r="A374" s="55" t="s">
        <v>445</v>
      </c>
      <c r="B374" s="181"/>
      <c r="C374" s="181"/>
      <c r="D374" s="181">
        <f t="shared" ref="D374:D380" si="53">SUM(B374:B374)</f>
        <v>0</v>
      </c>
      <c r="E374" s="377"/>
      <c r="F374" s="385" t="e">
        <f>D374/$D$372</f>
        <v>#DIV/0!</v>
      </c>
      <c r="K374" s="396"/>
    </row>
    <row r="375" spans="1:11" s="17" customFormat="1" ht="15.75" customHeight="1">
      <c r="A375" s="55" t="s">
        <v>446</v>
      </c>
      <c r="B375" s="181"/>
      <c r="C375" s="181"/>
      <c r="D375" s="181">
        <f t="shared" si="53"/>
        <v>0</v>
      </c>
      <c r="E375" s="377"/>
      <c r="F375" s="385" t="e">
        <f t="shared" ref="F375:F379" si="54">D375/$D$372</f>
        <v>#DIV/0!</v>
      </c>
      <c r="K375" s="396"/>
    </row>
    <row r="376" spans="1:11" s="17" customFormat="1" ht="15.75" customHeight="1">
      <c r="A376" s="55" t="s">
        <v>447</v>
      </c>
      <c r="B376" s="181"/>
      <c r="C376" s="181"/>
      <c r="D376" s="181">
        <f t="shared" si="53"/>
        <v>0</v>
      </c>
      <c r="E376" s="377"/>
      <c r="F376" s="385" t="e">
        <f t="shared" si="54"/>
        <v>#DIV/0!</v>
      </c>
      <c r="K376" s="396"/>
    </row>
    <row r="377" spans="1:11" s="17" customFormat="1" ht="15.75" customHeight="1">
      <c r="A377" s="55" t="s">
        <v>92</v>
      </c>
      <c r="B377" s="181"/>
      <c r="C377" s="181"/>
      <c r="D377" s="181">
        <f t="shared" si="53"/>
        <v>0</v>
      </c>
      <c r="E377" s="377"/>
      <c r="F377" s="385" t="e">
        <f t="shared" si="54"/>
        <v>#DIV/0!</v>
      </c>
      <c r="K377" s="396"/>
    </row>
    <row r="378" spans="1:11" s="17" customFormat="1" ht="15.75" customHeight="1">
      <c r="A378" s="55" t="s">
        <v>448</v>
      </c>
      <c r="B378" s="181"/>
      <c r="C378" s="181"/>
      <c r="D378" s="181">
        <f t="shared" si="53"/>
        <v>0</v>
      </c>
      <c r="E378" s="377"/>
      <c r="F378" s="385" t="e">
        <f t="shared" si="54"/>
        <v>#DIV/0!</v>
      </c>
      <c r="K378" s="396"/>
    </row>
    <row r="379" spans="1:11" s="17" customFormat="1" ht="15.75" customHeight="1">
      <c r="A379" s="55" t="s">
        <v>449</v>
      </c>
      <c r="B379" s="181"/>
      <c r="C379" s="181"/>
      <c r="D379" s="181">
        <f t="shared" si="53"/>
        <v>0</v>
      </c>
      <c r="E379" s="377"/>
      <c r="F379" s="385" t="e">
        <f t="shared" si="54"/>
        <v>#DIV/0!</v>
      </c>
      <c r="K379" s="396"/>
    </row>
    <row r="380" spans="1:11" s="17" customFormat="1" ht="15.75" customHeight="1">
      <c r="A380" s="263" t="s">
        <v>69</v>
      </c>
      <c r="B380" s="185"/>
      <c r="C380" s="185"/>
      <c r="D380" s="185">
        <f t="shared" si="53"/>
        <v>0</v>
      </c>
      <c r="E380" s="377"/>
      <c r="F380" s="385"/>
      <c r="K380" s="396"/>
    </row>
    <row r="381" spans="1:11" s="17" customFormat="1" ht="15.75" customHeight="1">
      <c r="A381" s="191" t="s">
        <v>450</v>
      </c>
      <c r="B381" s="270"/>
      <c r="C381" s="270"/>
      <c r="D381" s="334"/>
      <c r="E381" s="377"/>
      <c r="F381" s="385"/>
      <c r="K381" s="396"/>
    </row>
    <row r="382" spans="1:11" s="17" customFormat="1" ht="15.75" customHeight="1">
      <c r="A382" s="188" t="s">
        <v>71</v>
      </c>
      <c r="B382" s="270"/>
      <c r="C382" s="270"/>
      <c r="D382" s="334"/>
      <c r="E382" s="377"/>
      <c r="F382" s="385"/>
      <c r="K382" s="396"/>
    </row>
    <row r="383" spans="1:11" s="17" customFormat="1" ht="15.75" customHeight="1">
      <c r="A383" s="47" t="s">
        <v>451</v>
      </c>
      <c r="B383" s="294"/>
      <c r="C383" s="294"/>
      <c r="D383" s="294">
        <f>SUM(B383:B383)</f>
        <v>0</v>
      </c>
      <c r="E383" s="377"/>
      <c r="F383" s="385"/>
      <c r="K383" s="396"/>
    </row>
    <row r="384" spans="1:11" s="17" customFormat="1" ht="15.75" customHeight="1">
      <c r="A384" s="177" t="s">
        <v>83</v>
      </c>
      <c r="B384" s="295"/>
      <c r="C384" s="295"/>
      <c r="D384" s="295"/>
      <c r="E384" s="377"/>
      <c r="F384" s="385"/>
      <c r="K384" s="396"/>
    </row>
    <row r="385" spans="1:11" s="17" customFormat="1" ht="15.75" customHeight="1">
      <c r="A385" s="55" t="s">
        <v>166</v>
      </c>
      <c r="B385" s="259"/>
      <c r="C385" s="259"/>
      <c r="D385" s="259">
        <f>SUM(B385:B385)</f>
        <v>0</v>
      </c>
      <c r="E385" s="377"/>
      <c r="F385" s="385"/>
      <c r="K385" s="396"/>
    </row>
    <row r="386" spans="1:11" s="17" customFormat="1" ht="15.75" customHeight="1">
      <c r="A386" s="257" t="s">
        <v>69</v>
      </c>
      <c r="B386" s="296"/>
      <c r="C386" s="296"/>
      <c r="D386" s="296">
        <f>SUM(B386:B386)</f>
        <v>0</v>
      </c>
      <c r="E386" s="377"/>
      <c r="F386" s="385"/>
      <c r="K386" s="396"/>
    </row>
    <row r="387" spans="1:11" s="17" customFormat="1" ht="15.75" customHeight="1">
      <c r="A387" s="191" t="s">
        <v>452</v>
      </c>
      <c r="B387" s="270"/>
      <c r="C387" s="270"/>
      <c r="D387" s="334"/>
      <c r="E387" s="377"/>
      <c r="F387" s="385"/>
      <c r="K387" s="396"/>
    </row>
    <row r="388" spans="1:11" s="17" customFormat="1" ht="15.75" customHeight="1">
      <c r="A388" s="188" t="s">
        <v>71</v>
      </c>
      <c r="B388" s="270"/>
      <c r="C388" s="270"/>
      <c r="D388" s="334"/>
      <c r="E388" s="377"/>
      <c r="F388" s="385"/>
      <c r="K388" s="396"/>
    </row>
    <row r="389" spans="1:11" s="17" customFormat="1" ht="15.75" customHeight="1">
      <c r="A389" s="47" t="s">
        <v>451</v>
      </c>
      <c r="B389" s="294"/>
      <c r="C389" s="294"/>
      <c r="D389" s="294">
        <f>SUM(B389:B389)</f>
        <v>0</v>
      </c>
      <c r="E389" s="377"/>
      <c r="F389" s="385"/>
      <c r="K389" s="396"/>
    </row>
    <row r="390" spans="1:11" s="17" customFormat="1" ht="15.75" customHeight="1">
      <c r="A390" s="177" t="s">
        <v>83</v>
      </c>
      <c r="B390" s="295"/>
      <c r="C390" s="295"/>
      <c r="D390" s="295"/>
      <c r="E390" s="377"/>
      <c r="F390" s="385"/>
      <c r="K390" s="396"/>
    </row>
    <row r="391" spans="1:11" s="17" customFormat="1" ht="15.75" customHeight="1">
      <c r="A391" s="258" t="s">
        <v>453</v>
      </c>
      <c r="B391" s="259"/>
      <c r="C391" s="259"/>
      <c r="D391" s="259">
        <f>SUM(B391:B391)</f>
        <v>0</v>
      </c>
      <c r="E391" s="377"/>
      <c r="F391" s="385" t="e">
        <f>D391/$D$389</f>
        <v>#DIV/0!</v>
      </c>
      <c r="K391" s="396"/>
    </row>
    <row r="392" spans="1:11" s="17" customFormat="1" ht="15.75" customHeight="1">
      <c r="A392" s="258" t="s">
        <v>437</v>
      </c>
      <c r="B392" s="259"/>
      <c r="C392" s="259"/>
      <c r="D392" s="259">
        <f>SUM(B392:B392)</f>
        <v>0</v>
      </c>
      <c r="E392" s="377"/>
      <c r="F392" s="385" t="e">
        <f t="shared" ref="F392:F393" si="55">D392/$D$389</f>
        <v>#DIV/0!</v>
      </c>
      <c r="K392" s="396"/>
    </row>
    <row r="393" spans="1:11" s="17" customFormat="1" ht="15.75" customHeight="1">
      <c r="A393" s="258" t="s">
        <v>454</v>
      </c>
      <c r="B393" s="259"/>
      <c r="C393" s="259"/>
      <c r="D393" s="259">
        <f>SUM(B393:B393)</f>
        <v>0</v>
      </c>
      <c r="E393" s="377"/>
      <c r="F393" s="385" t="e">
        <f t="shared" si="55"/>
        <v>#DIV/0!</v>
      </c>
      <c r="K393" s="396"/>
    </row>
    <row r="394" spans="1:11" s="17" customFormat="1" ht="15.75" customHeight="1">
      <c r="A394" s="257" t="s">
        <v>69</v>
      </c>
      <c r="B394" s="296"/>
      <c r="C394" s="296"/>
      <c r="D394" s="296">
        <f>SUM(B394:B394)</f>
        <v>0</v>
      </c>
      <c r="E394" s="377"/>
      <c r="F394" s="385"/>
      <c r="K394" s="396"/>
    </row>
    <row r="395" spans="1:11" s="17" customFormat="1" ht="15.75" customHeight="1">
      <c r="A395" s="191" t="s">
        <v>470</v>
      </c>
      <c r="B395" s="270"/>
      <c r="C395" s="270"/>
      <c r="D395" s="334"/>
      <c r="E395" s="377"/>
      <c r="F395" s="385"/>
      <c r="K395" s="396"/>
    </row>
    <row r="396" spans="1:11" s="17" customFormat="1" ht="15.75" customHeight="1">
      <c r="A396" s="188" t="s">
        <v>71</v>
      </c>
      <c r="B396" s="270"/>
      <c r="C396" s="270"/>
      <c r="D396" s="334"/>
      <c r="E396" s="377"/>
      <c r="F396" s="385"/>
      <c r="K396" s="396"/>
    </row>
    <row r="397" spans="1:11" s="17" customFormat="1" ht="15.75" customHeight="1">
      <c r="A397" s="47" t="s">
        <v>470</v>
      </c>
      <c r="B397" s="294"/>
      <c r="C397" s="294"/>
      <c r="D397" s="294">
        <f>SUM(B397:B397)</f>
        <v>0</v>
      </c>
      <c r="E397" s="377"/>
      <c r="F397" s="385"/>
      <c r="K397" s="396"/>
    </row>
    <row r="398" spans="1:11" s="17" customFormat="1" ht="15.75" customHeight="1">
      <c r="A398" s="177" t="s">
        <v>83</v>
      </c>
      <c r="B398" s="295"/>
      <c r="C398" s="295"/>
      <c r="D398" s="295"/>
      <c r="E398" s="377"/>
      <c r="F398" s="385"/>
      <c r="K398" s="396"/>
    </row>
    <row r="399" spans="1:11" s="17" customFormat="1" ht="15.75" customHeight="1">
      <c r="A399" s="258" t="s">
        <v>455</v>
      </c>
      <c r="B399" s="259"/>
      <c r="C399" s="259"/>
      <c r="D399" s="259">
        <f>SUM(B399:B399)</f>
        <v>0</v>
      </c>
      <c r="E399" s="377"/>
      <c r="F399" s="385" t="e">
        <f>D399/$D$397</f>
        <v>#DIV/0!</v>
      </c>
      <c r="K399" s="396"/>
    </row>
    <row r="400" spans="1:11" s="17" customFormat="1" ht="15.75" customHeight="1">
      <c r="A400" s="258" t="s">
        <v>367</v>
      </c>
      <c r="B400" s="259"/>
      <c r="C400" s="259"/>
      <c r="D400" s="259">
        <f>SUM(B400:B400)</f>
        <v>0</v>
      </c>
      <c r="E400" s="377"/>
      <c r="F400" s="385" t="e">
        <f>D400/$D$397</f>
        <v>#DIV/0!</v>
      </c>
      <c r="K400" s="396"/>
    </row>
    <row r="401" spans="1:11" s="17" customFormat="1" ht="15.75" customHeight="1">
      <c r="A401" s="257" t="s">
        <v>69</v>
      </c>
      <c r="B401" s="296"/>
      <c r="C401" s="296"/>
      <c r="D401" s="296">
        <f>SUM(B401:B401)</f>
        <v>0</v>
      </c>
      <c r="E401" s="377"/>
      <c r="F401" s="385"/>
      <c r="K401" s="396"/>
    </row>
    <row r="402" spans="1:11" s="254" customFormat="1">
      <c r="A402" s="191" t="s">
        <v>435</v>
      </c>
      <c r="B402" s="274"/>
      <c r="C402" s="274"/>
      <c r="D402" s="274"/>
      <c r="E402" s="378"/>
      <c r="F402" s="385"/>
      <c r="K402" s="397"/>
    </row>
    <row r="403" spans="1:11" s="254" customFormat="1">
      <c r="A403" s="188" t="s">
        <v>71</v>
      </c>
      <c r="B403" s="297"/>
      <c r="C403" s="297"/>
      <c r="D403" s="297"/>
      <c r="E403" s="378"/>
      <c r="F403" s="385"/>
      <c r="K403" s="397"/>
    </row>
    <row r="404" spans="1:11" s="254" customFormat="1">
      <c r="A404" s="47" t="s">
        <v>435</v>
      </c>
      <c r="B404" s="176"/>
      <c r="C404" s="176"/>
      <c r="D404" s="176">
        <f>SUM(B404:B404)</f>
        <v>0</v>
      </c>
      <c r="E404" s="378"/>
      <c r="F404" s="385"/>
      <c r="K404" s="397"/>
    </row>
    <row r="405" spans="1:11" s="254" customFormat="1">
      <c r="A405" s="177" t="s">
        <v>83</v>
      </c>
      <c r="B405" s="298"/>
      <c r="C405" s="298"/>
      <c r="D405" s="298"/>
      <c r="E405" s="378"/>
      <c r="F405" s="385"/>
      <c r="K405" s="397"/>
    </row>
    <row r="406" spans="1:11" s="254" customFormat="1">
      <c r="A406" s="55" t="s">
        <v>436</v>
      </c>
      <c r="B406" s="181"/>
      <c r="C406" s="181"/>
      <c r="D406" s="181">
        <f>SUM(B406:B406)</f>
        <v>0</v>
      </c>
      <c r="E406" s="378"/>
      <c r="F406" s="385" t="e">
        <f>D406/$D$404</f>
        <v>#DIV/0!</v>
      </c>
      <c r="K406" s="397"/>
    </row>
    <row r="407" spans="1:11" s="254" customFormat="1">
      <c r="A407" s="265" t="s">
        <v>437</v>
      </c>
      <c r="B407" s="181"/>
      <c r="C407" s="181"/>
      <c r="D407" s="181">
        <f>SUM(B407:B407)</f>
        <v>0</v>
      </c>
      <c r="E407" s="378"/>
      <c r="F407" s="385" t="e">
        <f t="shared" ref="F407:F408" si="56">D407/$D$404</f>
        <v>#DIV/0!</v>
      </c>
      <c r="K407" s="397"/>
    </row>
    <row r="408" spans="1:11" s="254" customFormat="1">
      <c r="A408" s="265" t="s">
        <v>357</v>
      </c>
      <c r="B408" s="181"/>
      <c r="C408" s="181"/>
      <c r="D408" s="181">
        <f>SUM(B408:B408)</f>
        <v>0</v>
      </c>
      <c r="E408" s="378"/>
      <c r="F408" s="385" t="e">
        <f t="shared" si="56"/>
        <v>#DIV/0!</v>
      </c>
      <c r="K408" s="397"/>
    </row>
    <row r="409" spans="1:11" s="254" customFormat="1">
      <c r="A409" s="263" t="s">
        <v>69</v>
      </c>
      <c r="B409" s="185"/>
      <c r="C409" s="185"/>
      <c r="D409" s="185">
        <f>SUM(B409:B409)</f>
        <v>0</v>
      </c>
      <c r="E409" s="378"/>
      <c r="F409" s="385"/>
      <c r="K409" s="397"/>
    </row>
    <row r="410" spans="1:11">
      <c r="A410" s="132" t="s">
        <v>177</v>
      </c>
      <c r="B410" s="63"/>
      <c r="C410" s="63"/>
      <c r="D410" s="63"/>
      <c r="E410" s="378"/>
      <c r="F410" s="385"/>
    </row>
    <row r="411" spans="1:11">
      <c r="A411" s="62" t="s">
        <v>178</v>
      </c>
      <c r="B411" s="95"/>
      <c r="C411" s="95"/>
      <c r="D411" s="95"/>
      <c r="E411" s="378"/>
      <c r="F411" s="385"/>
    </row>
    <row r="412" spans="1:11">
      <c r="A412" s="64" t="s">
        <v>71</v>
      </c>
      <c r="B412" s="95"/>
      <c r="C412" s="95"/>
      <c r="D412" s="95"/>
      <c r="E412" s="378"/>
      <c r="F412" s="385"/>
    </row>
    <row r="413" spans="1:11">
      <c r="A413" s="133" t="s">
        <v>179</v>
      </c>
      <c r="B413" s="176">
        <v>144.59</v>
      </c>
      <c r="C413" s="302"/>
      <c r="D413" s="50">
        <f>SUM(B413:B413)</f>
        <v>144.59</v>
      </c>
      <c r="E413" s="378"/>
      <c r="F413" s="385"/>
    </row>
    <row r="414" spans="1:11">
      <c r="A414" s="51" t="s">
        <v>83</v>
      </c>
      <c r="B414" s="54"/>
      <c r="C414" s="54"/>
      <c r="D414" s="54"/>
      <c r="E414" s="378"/>
      <c r="F414" s="385"/>
    </row>
    <row r="415" spans="1:11">
      <c r="A415" s="55" t="s">
        <v>357</v>
      </c>
      <c r="B415" s="118"/>
      <c r="C415" s="118"/>
      <c r="D415" s="118">
        <f>SUM(B415:B415)</f>
        <v>0</v>
      </c>
      <c r="E415" s="378"/>
      <c r="F415" s="385">
        <f>D415/$D$413</f>
        <v>0</v>
      </c>
    </row>
    <row r="416" spans="1:11">
      <c r="A416" s="55" t="s">
        <v>85</v>
      </c>
      <c r="B416" s="118"/>
      <c r="C416" s="118"/>
      <c r="D416" s="118">
        <f>SUM(B416:B416)</f>
        <v>0</v>
      </c>
      <c r="E416" s="378"/>
      <c r="F416" s="385">
        <f t="shared" ref="F416:F418" si="57">D416/$D$413</f>
        <v>0</v>
      </c>
    </row>
    <row r="417" spans="1:6">
      <c r="A417" s="120" t="s">
        <v>180</v>
      </c>
      <c r="B417" s="291">
        <v>123.70650000000001</v>
      </c>
      <c r="C417" s="307"/>
      <c r="D417" s="118">
        <f>SUM(B417:B417)</f>
        <v>123.70650000000001</v>
      </c>
      <c r="E417" s="378"/>
      <c r="F417" s="385">
        <f t="shared" si="57"/>
        <v>0.85556746662978078</v>
      </c>
    </row>
    <row r="418" spans="1:6">
      <c r="A418" s="120" t="s">
        <v>128</v>
      </c>
      <c r="B418" s="291">
        <v>20.738910000000004</v>
      </c>
      <c r="C418" s="307"/>
      <c r="D418" s="118">
        <f>SUM(B418:B418)</f>
        <v>20.738910000000004</v>
      </c>
      <c r="E418" s="378"/>
      <c r="F418" s="385">
        <f t="shared" si="57"/>
        <v>0.14343253337021927</v>
      </c>
    </row>
    <row r="419" spans="1:6">
      <c r="A419" s="58" t="s">
        <v>69</v>
      </c>
      <c r="B419" s="185">
        <v>144.44541000000001</v>
      </c>
      <c r="C419" s="304"/>
      <c r="D419" s="61">
        <f>SUM(B419:B419)</f>
        <v>144.44541000000001</v>
      </c>
      <c r="E419" s="378"/>
      <c r="F419" s="385"/>
    </row>
    <row r="420" spans="1:6">
      <c r="A420" s="315" t="s">
        <v>479</v>
      </c>
      <c r="B420" s="304"/>
      <c r="C420" s="304"/>
      <c r="D420" s="61"/>
      <c r="E420" s="378"/>
      <c r="F420" s="385"/>
    </row>
    <row r="421" spans="1:6">
      <c r="A421" s="313" t="s">
        <v>71</v>
      </c>
      <c r="B421" s="313"/>
      <c r="C421" s="313"/>
      <c r="D421" s="313"/>
      <c r="E421" s="378"/>
      <c r="F421" s="385"/>
    </row>
    <row r="422" spans="1:6" ht="15.75" thickBot="1">
      <c r="A422" s="317" t="s">
        <v>88</v>
      </c>
      <c r="B422" s="365">
        <v>14.52</v>
      </c>
      <c r="C422" s="365"/>
      <c r="D422" s="318">
        <f t="shared" ref="D422:D427" si="58">SUM(B422:B422)</f>
        <v>14.52</v>
      </c>
      <c r="E422" s="378"/>
      <c r="F422" s="385"/>
    </row>
    <row r="423" spans="1:6" ht="15.75" thickBot="1">
      <c r="A423" s="319" t="s">
        <v>83</v>
      </c>
      <c r="B423" s="366"/>
      <c r="C423" s="366"/>
      <c r="D423" s="316">
        <f t="shared" si="58"/>
        <v>0</v>
      </c>
      <c r="E423" s="378"/>
      <c r="F423" s="385"/>
    </row>
    <row r="424" spans="1:6">
      <c r="A424" s="273" t="s">
        <v>259</v>
      </c>
      <c r="B424" s="365">
        <v>10.7</v>
      </c>
      <c r="C424" s="365"/>
      <c r="D424" s="318">
        <f t="shared" si="58"/>
        <v>10.7</v>
      </c>
      <c r="E424" s="378"/>
      <c r="F424" s="385"/>
    </row>
    <row r="425" spans="1:6">
      <c r="A425" s="273" t="s">
        <v>141</v>
      </c>
      <c r="B425" s="365"/>
      <c r="C425" s="365"/>
      <c r="D425" s="318">
        <f t="shared" si="58"/>
        <v>0</v>
      </c>
      <c r="E425" s="378"/>
      <c r="F425" s="385"/>
    </row>
    <row r="426" spans="1:6">
      <c r="A426" s="273" t="s">
        <v>480</v>
      </c>
      <c r="B426" s="291">
        <v>4</v>
      </c>
      <c r="C426" s="291"/>
      <c r="D426" s="272">
        <f t="shared" si="58"/>
        <v>4</v>
      </c>
      <c r="E426" s="378"/>
      <c r="F426" s="385"/>
    </row>
    <row r="427" spans="1:6">
      <c r="A427" s="263" t="s">
        <v>69</v>
      </c>
      <c r="B427" s="185">
        <v>14.52</v>
      </c>
      <c r="C427" s="185"/>
      <c r="D427" s="184">
        <f t="shared" si="58"/>
        <v>14.52</v>
      </c>
      <c r="E427" s="378"/>
      <c r="F427" s="385"/>
    </row>
    <row r="428" spans="1:6">
      <c r="A428" s="62" t="s">
        <v>143</v>
      </c>
      <c r="B428" s="95"/>
      <c r="C428" s="95"/>
      <c r="D428" s="95"/>
      <c r="E428" s="378"/>
      <c r="F428" s="385"/>
    </row>
    <row r="429" spans="1:6">
      <c r="A429" s="64" t="s">
        <v>71</v>
      </c>
      <c r="B429" s="95"/>
      <c r="C429" s="95"/>
      <c r="D429" s="95"/>
      <c r="E429" s="378"/>
      <c r="F429" s="385"/>
    </row>
    <row r="430" spans="1:6">
      <c r="A430" s="133" t="s">
        <v>181</v>
      </c>
      <c r="B430" s="67"/>
      <c r="C430" s="67"/>
      <c r="D430" s="67">
        <f>SUM(B430:B430)</f>
        <v>0</v>
      </c>
      <c r="E430" s="378"/>
      <c r="F430" s="385"/>
    </row>
    <row r="431" spans="1:6">
      <c r="A431" s="51" t="s">
        <v>83</v>
      </c>
      <c r="B431" s="102"/>
      <c r="C431" s="102"/>
      <c r="D431" s="103"/>
      <c r="E431" s="378"/>
      <c r="F431" s="385"/>
    </row>
    <row r="432" spans="1:6">
      <c r="A432" s="110" t="s">
        <v>512</v>
      </c>
      <c r="B432" s="73"/>
      <c r="C432" s="73"/>
      <c r="D432" s="73">
        <f>SUM(B432:B432)</f>
        <v>0</v>
      </c>
      <c r="E432" s="378"/>
      <c r="F432" s="385" t="e">
        <f>D432/$D$430</f>
        <v>#DIV/0!</v>
      </c>
    </row>
    <row r="433" spans="1:6">
      <c r="A433" s="110" t="s">
        <v>85</v>
      </c>
      <c r="B433" s="73"/>
      <c r="C433" s="73"/>
      <c r="D433" s="73">
        <f>SUM(B433:B433)</f>
        <v>0</v>
      </c>
      <c r="E433" s="378"/>
      <c r="F433" s="385" t="e">
        <f t="shared" ref="F433:F435" si="59">D433/$D$430</f>
        <v>#DIV/0!</v>
      </c>
    </row>
    <row r="434" spans="1:6">
      <c r="A434" s="55" t="s">
        <v>145</v>
      </c>
      <c r="B434" s="115"/>
      <c r="C434" s="115"/>
      <c r="D434" s="115">
        <f>SUM(B434:B434)</f>
        <v>0</v>
      </c>
      <c r="E434" s="378"/>
      <c r="F434" s="385" t="e">
        <f t="shared" si="59"/>
        <v>#DIV/0!</v>
      </c>
    </row>
    <row r="435" spans="1:6">
      <c r="A435" s="55" t="s">
        <v>128</v>
      </c>
      <c r="B435" s="115"/>
      <c r="C435" s="115"/>
      <c r="D435" s="115">
        <f>SUM(B435:B435)</f>
        <v>0</v>
      </c>
      <c r="E435" s="378"/>
      <c r="F435" s="385" t="e">
        <f t="shared" si="59"/>
        <v>#DIV/0!</v>
      </c>
    </row>
    <row r="436" spans="1:6">
      <c r="A436" s="58" t="s">
        <v>69</v>
      </c>
      <c r="B436" s="75"/>
      <c r="C436" s="75"/>
      <c r="D436" s="75">
        <f>SUM(B436:B436)</f>
        <v>0</v>
      </c>
      <c r="E436" s="378"/>
      <c r="F436" s="385"/>
    </row>
    <row r="437" spans="1:6">
      <c r="A437" s="62" t="s">
        <v>511</v>
      </c>
      <c r="B437" s="94"/>
      <c r="C437" s="94"/>
      <c r="D437" s="94"/>
      <c r="E437" s="378"/>
      <c r="F437" s="385"/>
    </row>
    <row r="438" spans="1:6">
      <c r="A438" s="64" t="s">
        <v>71</v>
      </c>
      <c r="B438" s="94"/>
      <c r="C438" s="94"/>
      <c r="D438" s="94"/>
      <c r="E438" s="378"/>
      <c r="F438" s="385"/>
    </row>
    <row r="439" spans="1:6">
      <c r="A439" s="380" t="s">
        <v>511</v>
      </c>
      <c r="B439" s="67"/>
      <c r="C439" s="67"/>
      <c r="D439" s="67">
        <f>SUM(B439:B439)</f>
        <v>0</v>
      </c>
      <c r="E439" s="378"/>
      <c r="F439" s="385"/>
    </row>
    <row r="440" spans="1:6">
      <c r="A440" s="51" t="s">
        <v>83</v>
      </c>
      <c r="B440" s="103"/>
      <c r="C440" s="103"/>
      <c r="D440" s="103"/>
      <c r="E440" s="378"/>
      <c r="F440" s="385"/>
    </row>
    <row r="441" spans="1:6">
      <c r="A441" s="110" t="s">
        <v>85</v>
      </c>
      <c r="B441" s="73"/>
      <c r="C441" s="73"/>
      <c r="D441" s="73">
        <f>SUM(B441:B441)</f>
        <v>0</v>
      </c>
      <c r="E441" s="378"/>
      <c r="F441" s="385" t="e">
        <f>D441/$D$439</f>
        <v>#DIV/0!</v>
      </c>
    </row>
    <row r="442" spans="1:6">
      <c r="A442" s="55" t="s">
        <v>145</v>
      </c>
      <c r="B442" s="115"/>
      <c r="C442" s="115"/>
      <c r="D442" s="115">
        <f>SUM(B442:B442)</f>
        <v>0</v>
      </c>
      <c r="E442" s="378"/>
      <c r="F442" s="385" t="e">
        <f t="shared" ref="F442:F443" si="60">D442/$D$439</f>
        <v>#DIV/0!</v>
      </c>
    </row>
    <row r="443" spans="1:6">
      <c r="A443" s="55" t="s">
        <v>128</v>
      </c>
      <c r="B443" s="115"/>
      <c r="C443" s="115"/>
      <c r="D443" s="115">
        <f>SUM(B443:B443)</f>
        <v>0</v>
      </c>
      <c r="E443" s="378"/>
      <c r="F443" s="385" t="e">
        <f t="shared" si="60"/>
        <v>#DIV/0!</v>
      </c>
    </row>
    <row r="444" spans="1:6">
      <c r="A444" s="58" t="s">
        <v>69</v>
      </c>
      <c r="B444" s="75"/>
      <c r="C444" s="75"/>
      <c r="D444" s="75">
        <f>SUM(B444:B444)</f>
        <v>0</v>
      </c>
      <c r="E444" s="378"/>
      <c r="F444" s="385"/>
    </row>
    <row r="445" spans="1:6">
      <c r="A445" s="191" t="s">
        <v>481</v>
      </c>
      <c r="B445" s="274"/>
      <c r="C445" s="274"/>
      <c r="D445" s="274"/>
      <c r="E445" s="378"/>
      <c r="F445" s="385"/>
    </row>
    <row r="446" spans="1:6">
      <c r="A446" s="188" t="s">
        <v>71</v>
      </c>
      <c r="B446" s="274"/>
      <c r="C446" s="274"/>
      <c r="D446" s="260"/>
      <c r="E446" s="378"/>
      <c r="F446" s="385"/>
    </row>
    <row r="447" spans="1:6">
      <c r="A447" s="320" t="s">
        <v>482</v>
      </c>
      <c r="B447" s="176">
        <v>236.35599999999999</v>
      </c>
      <c r="C447" s="176"/>
      <c r="D447" s="175">
        <f>SUM(B447:B447)</f>
        <v>236.35599999999999</v>
      </c>
      <c r="E447" s="378"/>
      <c r="F447" s="385"/>
    </row>
    <row r="448" spans="1:6">
      <c r="A448" s="177" t="s">
        <v>83</v>
      </c>
      <c r="B448" s="179"/>
      <c r="C448" s="179"/>
      <c r="D448" s="178">
        <f>SUM(B448:B448)</f>
        <v>0</v>
      </c>
      <c r="E448" s="378"/>
      <c r="F448" s="385"/>
    </row>
    <row r="449" spans="1:6">
      <c r="A449" s="120" t="s">
        <v>86</v>
      </c>
      <c r="B449" s="291">
        <v>223.37</v>
      </c>
      <c r="C449" s="291"/>
      <c r="D449" s="272">
        <f>SUM(B449:B449)</f>
        <v>223.37</v>
      </c>
      <c r="E449" s="378"/>
      <c r="F449" s="385">
        <f>D449/$D$447</f>
        <v>0.94505745570241506</v>
      </c>
    </row>
    <row r="450" spans="1:6">
      <c r="A450" s="273" t="s">
        <v>483</v>
      </c>
      <c r="B450" s="291">
        <v>12.749643999999989</v>
      </c>
      <c r="C450" s="291"/>
      <c r="D450" s="272">
        <f>SUM(B450:B450)</f>
        <v>12.749643999999989</v>
      </c>
      <c r="E450" s="378"/>
      <c r="F450" s="385">
        <f>D450/$D$447</f>
        <v>5.3942544297584952E-2</v>
      </c>
    </row>
    <row r="451" spans="1:6">
      <c r="A451" s="263" t="s">
        <v>69</v>
      </c>
      <c r="B451" s="185">
        <v>236.11964399999999</v>
      </c>
      <c r="C451" s="185"/>
      <c r="D451" s="184">
        <f>SUM(B451:B451)</f>
        <v>236.11964399999999</v>
      </c>
      <c r="E451" s="378"/>
      <c r="F451" s="385"/>
    </row>
    <row r="452" spans="1:6">
      <c r="A452" s="116" t="s">
        <v>182</v>
      </c>
      <c r="B452" s="95"/>
      <c r="C452" s="95"/>
      <c r="D452" s="95"/>
      <c r="E452" s="378"/>
      <c r="F452" s="385"/>
    </row>
    <row r="453" spans="1:6">
      <c r="A453" s="64" t="s">
        <v>71</v>
      </c>
      <c r="B453" s="95"/>
      <c r="C453" s="95"/>
      <c r="D453" s="95"/>
      <c r="E453" s="378"/>
      <c r="F453" s="385"/>
    </row>
    <row r="454" spans="1:6">
      <c r="A454" s="47" t="s">
        <v>182</v>
      </c>
      <c r="B454" s="176"/>
      <c r="C454" s="176"/>
      <c r="D454" s="176">
        <f>SUM(B454:B454)</f>
        <v>0</v>
      </c>
      <c r="E454" s="378"/>
      <c r="F454" s="385"/>
    </row>
    <row r="455" spans="1:6">
      <c r="A455" s="51" t="s">
        <v>83</v>
      </c>
      <c r="B455" s="54"/>
      <c r="C455" s="54"/>
      <c r="D455" s="54"/>
      <c r="E455" s="378"/>
      <c r="F455" s="385"/>
    </row>
    <row r="456" spans="1:6">
      <c r="A456" s="55" t="s">
        <v>85</v>
      </c>
      <c r="B456" s="307"/>
      <c r="C456" s="307"/>
      <c r="D456" s="307">
        <f>SUM(B456:B456)</f>
        <v>0</v>
      </c>
      <c r="E456" s="378"/>
      <c r="F456" s="385" t="e">
        <f>D456/$D$454</f>
        <v>#DIV/0!</v>
      </c>
    </row>
    <row r="457" spans="1:6">
      <c r="A457" s="55" t="s">
        <v>183</v>
      </c>
      <c r="B457" s="119"/>
      <c r="C457" s="119"/>
      <c r="D457" s="119">
        <f>SUM(B457:B457)</f>
        <v>0</v>
      </c>
      <c r="E457" s="378"/>
      <c r="F457" s="385" t="e">
        <f t="shared" ref="F457:F459" si="61">D457/$D$454</f>
        <v>#DIV/0!</v>
      </c>
    </row>
    <row r="458" spans="1:6">
      <c r="A458" s="120" t="s">
        <v>184</v>
      </c>
      <c r="B458" s="118"/>
      <c r="C458" s="118"/>
      <c r="D458" s="118">
        <f>SUM(B458:B458)</f>
        <v>0</v>
      </c>
      <c r="E458" s="378"/>
      <c r="F458" s="385" t="e">
        <f t="shared" si="61"/>
        <v>#DIV/0!</v>
      </c>
    </row>
    <row r="459" spans="1:6">
      <c r="A459" s="120" t="s">
        <v>89</v>
      </c>
      <c r="B459" s="307"/>
      <c r="C459" s="307"/>
      <c r="D459" s="307">
        <f>SUM(B459:B459)</f>
        <v>0</v>
      </c>
      <c r="E459" s="378"/>
      <c r="F459" s="385" t="e">
        <f t="shared" si="61"/>
        <v>#DIV/0!</v>
      </c>
    </row>
    <row r="460" spans="1:6">
      <c r="A460" s="58" t="s">
        <v>69</v>
      </c>
      <c r="B460" s="88"/>
      <c r="C460" s="88"/>
      <c r="D460" s="88">
        <f>SUM(B460:B460)</f>
        <v>0</v>
      </c>
      <c r="E460" s="378"/>
      <c r="F460" s="385"/>
    </row>
    <row r="461" spans="1:6">
      <c r="A461" s="191" t="s">
        <v>468</v>
      </c>
      <c r="B461" s="274"/>
      <c r="C461" s="274"/>
      <c r="D461" s="260"/>
      <c r="E461" s="378"/>
      <c r="F461" s="385"/>
    </row>
    <row r="462" spans="1:6">
      <c r="A462" s="188" t="s">
        <v>71</v>
      </c>
      <c r="B462" s="274"/>
      <c r="C462" s="274"/>
      <c r="D462" s="260"/>
      <c r="E462" s="378"/>
      <c r="F462" s="385"/>
    </row>
    <row r="463" spans="1:6">
      <c r="A463" s="133" t="s">
        <v>456</v>
      </c>
      <c r="B463" s="176"/>
      <c r="C463" s="176"/>
      <c r="D463" s="176">
        <f>SUM(B463:B463)</f>
        <v>0</v>
      </c>
      <c r="E463" s="378"/>
      <c r="F463" s="385"/>
    </row>
    <row r="464" spans="1:6">
      <c r="A464" s="177" t="s">
        <v>83</v>
      </c>
      <c r="B464" s="179"/>
      <c r="C464" s="179"/>
      <c r="D464" s="179"/>
      <c r="E464" s="378"/>
      <c r="F464" s="385"/>
    </row>
    <row r="465" spans="1:6">
      <c r="A465" s="120" t="s">
        <v>160</v>
      </c>
      <c r="B465" s="291"/>
      <c r="C465" s="291"/>
      <c r="D465" s="291">
        <f>SUM(B465:B465)</f>
        <v>0</v>
      </c>
      <c r="E465" s="378"/>
      <c r="F465" s="385" t="e">
        <f>D465/$D$463</f>
        <v>#DIV/0!</v>
      </c>
    </row>
    <row r="466" spans="1:6">
      <c r="A466" s="273" t="s">
        <v>458</v>
      </c>
      <c r="B466" s="291"/>
      <c r="C466" s="291"/>
      <c r="D466" s="291">
        <f>SUM(B466:B466)</f>
        <v>0</v>
      </c>
      <c r="E466" s="378"/>
      <c r="F466" s="385" t="e">
        <f t="shared" ref="F466:F467" si="62">D466/$D$463</f>
        <v>#DIV/0!</v>
      </c>
    </row>
    <row r="467" spans="1:6">
      <c r="A467" s="273" t="s">
        <v>211</v>
      </c>
      <c r="B467" s="291"/>
      <c r="C467" s="291"/>
      <c r="D467" s="291">
        <f>SUM(B467:B467)</f>
        <v>0</v>
      </c>
      <c r="E467" s="378"/>
      <c r="F467" s="385" t="e">
        <f t="shared" si="62"/>
        <v>#DIV/0!</v>
      </c>
    </row>
    <row r="468" spans="1:6">
      <c r="A468" s="263" t="s">
        <v>69</v>
      </c>
      <c r="B468" s="185"/>
      <c r="C468" s="185"/>
      <c r="D468" s="185">
        <f>SUM(B468:B468)</f>
        <v>0</v>
      </c>
      <c r="E468" s="378"/>
      <c r="F468" s="385"/>
    </row>
    <row r="469" spans="1:6">
      <c r="A469" s="134" t="s">
        <v>381</v>
      </c>
      <c r="B469" s="21"/>
      <c r="C469" s="21"/>
      <c r="D469" s="323"/>
      <c r="E469" s="378"/>
      <c r="F469" s="385"/>
    </row>
    <row r="470" spans="1:6">
      <c r="A470" s="125" t="s">
        <v>71</v>
      </c>
      <c r="B470" s="21"/>
      <c r="C470" s="21"/>
      <c r="D470" s="323"/>
      <c r="E470" s="378"/>
      <c r="F470" s="385"/>
    </row>
    <row r="471" spans="1:6">
      <c r="A471" s="126" t="s">
        <v>382</v>
      </c>
      <c r="B471" s="302"/>
      <c r="C471" s="302"/>
      <c r="D471" s="308">
        <f>SUM(B471:B471)</f>
        <v>0</v>
      </c>
      <c r="E471" s="378"/>
      <c r="F471" s="385"/>
    </row>
    <row r="472" spans="1:6">
      <c r="A472" s="127" t="s">
        <v>83</v>
      </c>
      <c r="B472" s="367"/>
      <c r="C472" s="367"/>
      <c r="D472" s="136"/>
      <c r="E472" s="378"/>
      <c r="F472" s="385"/>
    </row>
    <row r="473" spans="1:6">
      <c r="A473" s="137" t="s">
        <v>395</v>
      </c>
      <c r="B473" s="307"/>
      <c r="C473" s="307"/>
      <c r="D473" s="309">
        <f>SUM(B473:B473)</f>
        <v>0</v>
      </c>
      <c r="E473" s="378"/>
      <c r="F473" s="385" t="e">
        <f>D473/$D$471</f>
        <v>#DIV/0!</v>
      </c>
    </row>
    <row r="474" spans="1:6">
      <c r="A474" s="137" t="s">
        <v>85</v>
      </c>
      <c r="B474" s="119"/>
      <c r="C474" s="119"/>
      <c r="D474" s="119">
        <f>SUM(B474:B474)</f>
        <v>0</v>
      </c>
      <c r="E474" s="378"/>
      <c r="F474" s="385" t="e">
        <f t="shared" ref="F474:F476" si="63">D474/$D$471</f>
        <v>#DIV/0!</v>
      </c>
    </row>
    <row r="475" spans="1:6">
      <c r="A475" s="123" t="s">
        <v>383</v>
      </c>
      <c r="B475" s="119"/>
      <c r="C475" s="119"/>
      <c r="D475" s="119">
        <f>SUM(B475:B475)</f>
        <v>0</v>
      </c>
      <c r="E475" s="378"/>
      <c r="F475" s="385" t="e">
        <f t="shared" si="63"/>
        <v>#DIV/0!</v>
      </c>
    </row>
    <row r="476" spans="1:6">
      <c r="A476" s="139" t="s">
        <v>80</v>
      </c>
      <c r="B476" s="119"/>
      <c r="C476" s="119"/>
      <c r="D476" s="119">
        <f>SUM(B476:B476)</f>
        <v>0</v>
      </c>
      <c r="E476" s="378"/>
      <c r="F476" s="385" t="e">
        <f t="shared" si="63"/>
        <v>#DIV/0!</v>
      </c>
    </row>
    <row r="477" spans="1:6">
      <c r="A477" s="128" t="s">
        <v>69</v>
      </c>
      <c r="B477" s="88"/>
      <c r="C477" s="88"/>
      <c r="D477" s="88">
        <f>SUM(B477:B477)</f>
        <v>0</v>
      </c>
      <c r="E477" s="378"/>
      <c r="F477" s="385"/>
    </row>
    <row r="478" spans="1:6">
      <c r="A478" s="116" t="s">
        <v>185</v>
      </c>
      <c r="B478" s="368"/>
      <c r="C478" s="368"/>
      <c r="D478" s="335"/>
      <c r="E478" s="378"/>
      <c r="F478" s="385"/>
    </row>
    <row r="479" spans="1:6">
      <c r="A479" s="64" t="s">
        <v>71</v>
      </c>
      <c r="B479" s="95"/>
      <c r="C479" s="95"/>
      <c r="D479" s="95"/>
      <c r="E479" s="378"/>
      <c r="F479" s="385"/>
    </row>
    <row r="480" spans="1:6">
      <c r="A480" s="47" t="s">
        <v>186</v>
      </c>
      <c r="B480" s="50"/>
      <c r="C480" s="50"/>
      <c r="D480" s="50">
        <f>SUM(B480:B480)</f>
        <v>0</v>
      </c>
      <c r="E480" s="378"/>
      <c r="F480" s="385"/>
    </row>
    <row r="481" spans="1:6">
      <c r="A481" s="51" t="s">
        <v>83</v>
      </c>
      <c r="B481" s="54"/>
      <c r="C481" s="54"/>
      <c r="D481" s="54"/>
      <c r="E481" s="378"/>
      <c r="F481" s="385"/>
    </row>
    <row r="482" spans="1:6">
      <c r="A482" s="55" t="s">
        <v>85</v>
      </c>
      <c r="B482" s="118"/>
      <c r="C482" s="118"/>
      <c r="D482" s="118">
        <f>SUM(B482:B482)</f>
        <v>0</v>
      </c>
      <c r="E482" s="378"/>
      <c r="F482" s="385" t="e">
        <f>D482/$D$480</f>
        <v>#DIV/0!</v>
      </c>
    </row>
    <row r="483" spans="1:6">
      <c r="A483" s="120" t="s">
        <v>184</v>
      </c>
      <c r="B483" s="118"/>
      <c r="C483" s="118"/>
      <c r="D483" s="118">
        <f>SUM(B483:B483)</f>
        <v>0</v>
      </c>
      <c r="E483" s="378"/>
      <c r="F483" s="385" t="e">
        <f t="shared" ref="F483:F484" si="64">D483/$D$480</f>
        <v>#DIV/0!</v>
      </c>
    </row>
    <row r="484" spans="1:6">
      <c r="A484" s="120" t="s">
        <v>187</v>
      </c>
      <c r="B484" s="118"/>
      <c r="C484" s="118"/>
      <c r="D484" s="118">
        <f>SUM(B484:B484)</f>
        <v>0</v>
      </c>
      <c r="E484" s="378"/>
      <c r="F484" s="385" t="e">
        <f t="shared" si="64"/>
        <v>#DIV/0!</v>
      </c>
    </row>
    <row r="485" spans="1:6">
      <c r="A485" s="58" t="s">
        <v>69</v>
      </c>
      <c r="B485" s="108"/>
      <c r="C485" s="108"/>
      <c r="D485" s="108">
        <f>SUM(B485:B485)</f>
        <v>0</v>
      </c>
      <c r="E485" s="378"/>
      <c r="F485" s="385"/>
    </row>
    <row r="486" spans="1:6">
      <c r="A486" s="116" t="s">
        <v>188</v>
      </c>
      <c r="B486" s="95"/>
      <c r="C486" s="95"/>
      <c r="D486" s="95"/>
      <c r="E486" s="378"/>
      <c r="F486" s="385"/>
    </row>
    <row r="487" spans="1:6">
      <c r="A487" s="64" t="s">
        <v>71</v>
      </c>
      <c r="B487" s="95"/>
      <c r="C487" s="95"/>
      <c r="D487" s="95"/>
      <c r="E487" s="378"/>
      <c r="F487" s="385"/>
    </row>
    <row r="488" spans="1:6">
      <c r="A488" s="47" t="s">
        <v>189</v>
      </c>
      <c r="B488" s="176">
        <v>573.47199999999998</v>
      </c>
      <c r="C488" s="302"/>
      <c r="D488" s="302">
        <f>SUM(B488:B488)</f>
        <v>573.47199999999998</v>
      </c>
      <c r="E488" s="378"/>
      <c r="F488" s="385"/>
    </row>
    <row r="489" spans="1:6">
      <c r="A489" s="51" t="s">
        <v>83</v>
      </c>
      <c r="B489" s="255">
        <v>0</v>
      </c>
      <c r="C489" s="255"/>
      <c r="D489" s="255"/>
      <c r="E489" s="378"/>
      <c r="F489" s="385"/>
    </row>
    <row r="490" spans="1:6">
      <c r="A490" s="110" t="s">
        <v>84</v>
      </c>
      <c r="B490" s="291">
        <v>23.003999999999998</v>
      </c>
      <c r="C490" s="307"/>
      <c r="D490" s="307">
        <f>SUM(B490:B490)</f>
        <v>23.003999999999998</v>
      </c>
      <c r="E490" s="378"/>
      <c r="F490" s="385">
        <f>D490/$D$488</f>
        <v>4.0113553931142236E-2</v>
      </c>
    </row>
    <row r="491" spans="1:6">
      <c r="A491" s="142" t="s">
        <v>190</v>
      </c>
      <c r="B491" s="291">
        <v>0</v>
      </c>
      <c r="C491" s="307"/>
      <c r="D491" s="307">
        <f>SUM(B491:B491)</f>
        <v>0</v>
      </c>
      <c r="E491" s="378"/>
      <c r="F491" s="385">
        <f t="shared" ref="F491:F493" si="65">D491/$D$488</f>
        <v>0</v>
      </c>
    </row>
    <row r="492" spans="1:6">
      <c r="A492" s="120" t="s">
        <v>191</v>
      </c>
      <c r="B492" s="291">
        <v>392.96399999999994</v>
      </c>
      <c r="C492" s="307"/>
      <c r="D492" s="307">
        <f>SUM(B492:B492)</f>
        <v>392.96399999999994</v>
      </c>
      <c r="E492" s="378"/>
      <c r="F492" s="385">
        <f t="shared" si="65"/>
        <v>0.68523659394007019</v>
      </c>
    </row>
    <row r="493" spans="1:6">
      <c r="A493" s="120" t="s">
        <v>192</v>
      </c>
      <c r="B493" s="256">
        <v>157.45835500000001</v>
      </c>
      <c r="C493" s="256"/>
      <c r="D493" s="256">
        <f>SUM(B493:B493)</f>
        <v>157.45835500000001</v>
      </c>
      <c r="E493" s="378"/>
      <c r="F493" s="385">
        <f t="shared" si="65"/>
        <v>0.27457025800736568</v>
      </c>
    </row>
    <row r="494" spans="1:6">
      <c r="A494" s="58" t="s">
        <v>69</v>
      </c>
      <c r="B494" s="185">
        <v>573.42635499999994</v>
      </c>
      <c r="C494" s="304"/>
      <c r="D494" s="304">
        <f>SUM(B494:B494)</f>
        <v>573.42635499999994</v>
      </c>
      <c r="E494" s="378"/>
      <c r="F494" s="385"/>
    </row>
    <row r="495" spans="1:6">
      <c r="A495" s="62" t="s">
        <v>193</v>
      </c>
      <c r="B495" s="21"/>
      <c r="C495" s="21"/>
      <c r="D495" s="95"/>
      <c r="E495" s="378"/>
      <c r="F495" s="385"/>
    </row>
    <row r="496" spans="1:6">
      <c r="A496" s="64" t="s">
        <v>71</v>
      </c>
      <c r="B496" s="95"/>
      <c r="C496" s="95"/>
      <c r="D496" s="95"/>
      <c r="E496" s="378"/>
      <c r="F496" s="385"/>
    </row>
    <row r="497" spans="1:6">
      <c r="A497" s="133" t="s">
        <v>193</v>
      </c>
      <c r="B497" s="50"/>
      <c r="C497" s="50"/>
      <c r="D497" s="50">
        <f>SUM(B497:B497)</f>
        <v>0</v>
      </c>
      <c r="E497" s="378"/>
      <c r="F497" s="385"/>
    </row>
    <row r="498" spans="1:6">
      <c r="A498" s="51" t="s">
        <v>83</v>
      </c>
      <c r="B498" s="54"/>
      <c r="C498" s="54"/>
      <c r="D498" s="54"/>
      <c r="E498" s="378"/>
      <c r="F498" s="385"/>
    </row>
    <row r="499" spans="1:6">
      <c r="A499" s="120" t="s">
        <v>259</v>
      </c>
      <c r="B499" s="118"/>
      <c r="C499" s="118"/>
      <c r="D499" s="118">
        <f>SUM(B499:B499)</f>
        <v>0</v>
      </c>
      <c r="E499" s="378"/>
      <c r="F499" s="385" t="e">
        <f>D499/$D$497</f>
        <v>#DIV/0!</v>
      </c>
    </row>
    <row r="500" spans="1:6">
      <c r="A500" s="120" t="s">
        <v>180</v>
      </c>
      <c r="B500" s="118"/>
      <c r="C500" s="118"/>
      <c r="D500" s="118">
        <f>SUM(B500:B500)</f>
        <v>0</v>
      </c>
      <c r="E500" s="378"/>
      <c r="F500" s="385" t="e">
        <f t="shared" ref="F500:F501" si="66">D500/$D$497</f>
        <v>#DIV/0!</v>
      </c>
    </row>
    <row r="501" spans="1:6">
      <c r="A501" s="120" t="s">
        <v>128</v>
      </c>
      <c r="B501" s="118"/>
      <c r="C501" s="118"/>
      <c r="D501" s="118">
        <f>SUM(B501:B501)</f>
        <v>0</v>
      </c>
      <c r="E501" s="378"/>
      <c r="F501" s="385" t="e">
        <f t="shared" si="66"/>
        <v>#DIV/0!</v>
      </c>
    </row>
    <row r="502" spans="1:6">
      <c r="A502" s="58" t="s">
        <v>69</v>
      </c>
      <c r="B502" s="61"/>
      <c r="C502" s="61"/>
      <c r="D502" s="61">
        <f>SUM(B502:B502)</f>
        <v>0</v>
      </c>
      <c r="E502" s="378"/>
      <c r="F502" s="385"/>
    </row>
    <row r="503" spans="1:6">
      <c r="A503" s="62" t="s">
        <v>194</v>
      </c>
      <c r="B503" s="95"/>
      <c r="C503" s="95"/>
      <c r="D503" s="95"/>
      <c r="E503" s="378"/>
      <c r="F503" s="385"/>
    </row>
    <row r="504" spans="1:6">
      <c r="A504" s="64" t="s">
        <v>71</v>
      </c>
      <c r="B504" s="95"/>
      <c r="C504" s="95"/>
      <c r="D504" s="95"/>
      <c r="E504" s="378"/>
      <c r="F504" s="385"/>
    </row>
    <row r="505" spans="1:6">
      <c r="A505" s="133" t="s">
        <v>194</v>
      </c>
      <c r="B505" s="67"/>
      <c r="C505" s="67"/>
      <c r="D505" s="67">
        <f>SUM(B505:B505)</f>
        <v>0</v>
      </c>
      <c r="E505" s="378"/>
      <c r="F505" s="385"/>
    </row>
    <row r="506" spans="1:6">
      <c r="A506" s="51" t="s">
        <v>83</v>
      </c>
      <c r="B506" s="70"/>
      <c r="C506" s="70"/>
      <c r="D506" s="70"/>
      <c r="E506" s="378"/>
      <c r="F506" s="385"/>
    </row>
    <row r="507" spans="1:6">
      <c r="A507" s="120" t="s">
        <v>195</v>
      </c>
      <c r="B507" s="115"/>
      <c r="C507" s="115"/>
      <c r="D507" s="115">
        <f>SUM(B507:B507)</f>
        <v>0</v>
      </c>
      <c r="E507" s="378"/>
      <c r="F507" s="385" t="e">
        <f>D507/$D$505</f>
        <v>#DIV/0!</v>
      </c>
    </row>
    <row r="508" spans="1:6">
      <c r="A508" s="120" t="s">
        <v>196</v>
      </c>
      <c r="B508" s="115"/>
      <c r="C508" s="115"/>
      <c r="D508" s="115">
        <f>SUM(B508:B508)</f>
        <v>0</v>
      </c>
      <c r="F508" s="385" t="e">
        <f t="shared" ref="F508:F509" si="67">D508/$D$505</f>
        <v>#DIV/0!</v>
      </c>
    </row>
    <row r="509" spans="1:6">
      <c r="A509" s="120" t="s">
        <v>128</v>
      </c>
      <c r="B509" s="115"/>
      <c r="C509" s="115"/>
      <c r="D509" s="115">
        <f>SUM(B509:B509)</f>
        <v>0</v>
      </c>
      <c r="F509" s="385" t="e">
        <f t="shared" si="67"/>
        <v>#DIV/0!</v>
      </c>
    </row>
    <row r="510" spans="1:6">
      <c r="A510" s="58" t="s">
        <v>69</v>
      </c>
      <c r="B510" s="75"/>
      <c r="C510" s="75"/>
      <c r="D510" s="75">
        <f>SUM(B510:B510)</f>
        <v>0</v>
      </c>
      <c r="F510" s="385"/>
    </row>
    <row r="511" spans="1:6">
      <c r="A511" s="271" t="s">
        <v>459</v>
      </c>
      <c r="B511" s="274"/>
      <c r="C511" s="274"/>
      <c r="D511" s="260"/>
      <c r="F511" s="385"/>
    </row>
    <row r="512" spans="1:6">
      <c r="A512" s="174" t="s">
        <v>71</v>
      </c>
      <c r="B512" s="274"/>
      <c r="C512" s="274"/>
      <c r="D512" s="260"/>
      <c r="F512" s="385"/>
    </row>
    <row r="513" spans="1:6">
      <c r="A513" s="47" t="s">
        <v>434</v>
      </c>
      <c r="B513" s="176">
        <v>299.43900000000002</v>
      </c>
      <c r="C513" s="176"/>
      <c r="D513" s="176">
        <f>SUM(B513:B513)</f>
        <v>299.43900000000002</v>
      </c>
      <c r="F513" s="385"/>
    </row>
    <row r="514" spans="1:6">
      <c r="A514" s="177" t="s">
        <v>83</v>
      </c>
      <c r="B514" s="292"/>
      <c r="C514" s="292"/>
      <c r="D514" s="292"/>
      <c r="F514" s="385"/>
    </row>
    <row r="515" spans="1:6">
      <c r="A515" s="120" t="s">
        <v>409</v>
      </c>
      <c r="B515" s="291">
        <v>73.228000000000009</v>
      </c>
      <c r="C515" s="291"/>
      <c r="D515" s="291">
        <f>SUM(B515:B515)</f>
        <v>73.228000000000009</v>
      </c>
      <c r="F515" s="385">
        <f>D515/$D$513</f>
        <v>0.24455064303581031</v>
      </c>
    </row>
    <row r="516" spans="1:6">
      <c r="A516" s="120" t="s">
        <v>460</v>
      </c>
      <c r="B516" s="291">
        <v>164.78599999999997</v>
      </c>
      <c r="C516" s="291"/>
      <c r="D516" s="291">
        <f>SUM(B516:B516)</f>
        <v>164.78599999999997</v>
      </c>
      <c r="F516" s="385">
        <f t="shared" ref="F516:F517" si="68">D516/$D$513</f>
        <v>0.55031575713250436</v>
      </c>
    </row>
    <row r="517" spans="1:6">
      <c r="A517" s="273" t="s">
        <v>80</v>
      </c>
      <c r="B517" s="291">
        <v>50.966723000000023</v>
      </c>
      <c r="C517" s="291"/>
      <c r="D517" s="291">
        <f>SUM(B517:B517)</f>
        <v>50.966723000000023</v>
      </c>
      <c r="F517" s="385">
        <f t="shared" si="68"/>
        <v>0.17020736443816611</v>
      </c>
    </row>
    <row r="518" spans="1:6">
      <c r="A518" s="263" t="s">
        <v>69</v>
      </c>
      <c r="B518" s="185">
        <v>288.98072300000001</v>
      </c>
      <c r="C518" s="185"/>
      <c r="D518" s="185">
        <f>SUM(B518:B518)</f>
        <v>288.98072300000001</v>
      </c>
      <c r="F518" s="385"/>
    </row>
    <row r="519" spans="1:6">
      <c r="A519" s="143" t="s">
        <v>71</v>
      </c>
      <c r="B519" s="369"/>
      <c r="C519" s="369"/>
      <c r="D519" s="336"/>
      <c r="F519" s="385"/>
    </row>
    <row r="520" spans="1:6">
      <c r="A520" s="80" t="s">
        <v>410</v>
      </c>
      <c r="B520" s="80"/>
      <c r="C520" s="80"/>
      <c r="D520" s="326">
        <f>SUM(B520:B520)</f>
        <v>0</v>
      </c>
      <c r="F520" s="385"/>
    </row>
    <row r="521" spans="1:6">
      <c r="A521" s="82" t="s">
        <v>83</v>
      </c>
      <c r="B521" s="370"/>
      <c r="C521" s="370"/>
      <c r="D521" s="327"/>
      <c r="F521" s="385"/>
    </row>
    <row r="522" spans="1:6">
      <c r="A522" s="144" t="s">
        <v>367</v>
      </c>
      <c r="B522" s="144"/>
      <c r="C522" s="144"/>
      <c r="D522" s="381">
        <f>SUM(B522:B522)</f>
        <v>0</v>
      </c>
      <c r="F522" s="385" t="e">
        <f>D522/$D$520</f>
        <v>#DIV/0!</v>
      </c>
    </row>
    <row r="523" spans="1:6">
      <c r="A523" s="144" t="s">
        <v>409</v>
      </c>
      <c r="B523" s="144"/>
      <c r="C523" s="144"/>
      <c r="D523" s="381">
        <f>SUM(B523:B523)</f>
        <v>0</v>
      </c>
      <c r="F523" s="385" t="e">
        <f t="shared" ref="F523:F525" si="69">D523/$D$520</f>
        <v>#DIV/0!</v>
      </c>
    </row>
    <row r="524" spans="1:6">
      <c r="A524" s="144" t="s">
        <v>259</v>
      </c>
      <c r="B524" s="144"/>
      <c r="C524" s="144"/>
      <c r="D524" s="381">
        <f>SUM(B524:B524)</f>
        <v>0</v>
      </c>
      <c r="F524" s="385" t="e">
        <f t="shared" si="69"/>
        <v>#DIV/0!</v>
      </c>
    </row>
    <row r="525" spans="1:6">
      <c r="A525" s="145" t="s">
        <v>80</v>
      </c>
      <c r="B525" s="145"/>
      <c r="C525" s="145"/>
      <c r="D525" s="382">
        <f>SUM(B525:B525)</f>
        <v>0</v>
      </c>
      <c r="F525" s="385" t="e">
        <f t="shared" si="69"/>
        <v>#DIV/0!</v>
      </c>
    </row>
    <row r="526" spans="1:6">
      <c r="A526" s="87" t="s">
        <v>69</v>
      </c>
      <c r="B526" s="371"/>
      <c r="C526" s="371"/>
      <c r="D526" s="330">
        <f>SUM(B526:B526)</f>
        <v>0</v>
      </c>
      <c r="F526" s="385"/>
    </row>
    <row r="527" spans="1:6">
      <c r="A527" s="62" t="s">
        <v>197</v>
      </c>
      <c r="B527" s="95"/>
      <c r="C527" s="95"/>
      <c r="D527" s="95"/>
      <c r="F527" s="385"/>
    </row>
    <row r="528" spans="1:6">
      <c r="A528" s="64" t="s">
        <v>71</v>
      </c>
      <c r="B528" s="95"/>
      <c r="C528" s="95"/>
      <c r="D528" s="95"/>
      <c r="F528" s="385"/>
    </row>
    <row r="529" spans="1:6">
      <c r="A529" s="133" t="s">
        <v>198</v>
      </c>
      <c r="B529" s="50"/>
      <c r="C529" s="50"/>
      <c r="D529" s="50">
        <f>SUM(B529:B529)</f>
        <v>0</v>
      </c>
      <c r="F529" s="385"/>
    </row>
    <row r="530" spans="1:6">
      <c r="A530" s="51" t="s">
        <v>83</v>
      </c>
      <c r="B530" s="54"/>
      <c r="C530" s="54"/>
      <c r="D530" s="54"/>
      <c r="F530" s="385"/>
    </row>
    <row r="531" spans="1:6">
      <c r="A531" s="120" t="s">
        <v>199</v>
      </c>
      <c r="B531" s="118"/>
      <c r="C531" s="118"/>
      <c r="D531" s="118">
        <f>SUM(B531:B531)</f>
        <v>0</v>
      </c>
      <c r="F531" s="385" t="e">
        <f>D531/$D$529</f>
        <v>#DIV/0!</v>
      </c>
    </row>
    <row r="532" spans="1:6">
      <c r="A532" s="120" t="s">
        <v>192</v>
      </c>
      <c r="B532" s="118"/>
      <c r="C532" s="118"/>
      <c r="D532" s="118">
        <f>SUM(B532:B532)</f>
        <v>0</v>
      </c>
      <c r="F532" s="385" t="e">
        <f>D532/$D$529</f>
        <v>#DIV/0!</v>
      </c>
    </row>
    <row r="533" spans="1:6">
      <c r="A533" s="58" t="s">
        <v>69</v>
      </c>
      <c r="B533" s="61"/>
      <c r="C533" s="61"/>
      <c r="D533" s="61">
        <f>SUM(B533:B533)</f>
        <v>0</v>
      </c>
      <c r="F533" s="385"/>
    </row>
    <row r="534" spans="1:6">
      <c r="A534" s="62" t="s">
        <v>200</v>
      </c>
      <c r="B534" s="113"/>
      <c r="C534" s="113"/>
      <c r="D534" s="331"/>
      <c r="F534" s="385"/>
    </row>
    <row r="535" spans="1:6">
      <c r="A535" s="64" t="s">
        <v>71</v>
      </c>
      <c r="B535" s="113"/>
      <c r="C535" s="113"/>
      <c r="D535" s="331"/>
      <c r="F535" s="385"/>
    </row>
    <row r="536" spans="1:6">
      <c r="A536" s="133" t="s">
        <v>200</v>
      </c>
      <c r="B536" s="50"/>
      <c r="C536" s="50"/>
      <c r="D536" s="50">
        <f>SUM(B536:B536)</f>
        <v>0</v>
      </c>
      <c r="F536" s="385"/>
    </row>
    <row r="537" spans="1:6">
      <c r="A537" s="51" t="s">
        <v>83</v>
      </c>
      <c r="B537" s="54"/>
      <c r="C537" s="54"/>
      <c r="D537" s="54"/>
      <c r="F537" s="385"/>
    </row>
    <row r="538" spans="1:6">
      <c r="A538" s="120" t="s">
        <v>84</v>
      </c>
      <c r="B538" s="118"/>
      <c r="C538" s="118"/>
      <c r="D538" s="118">
        <f>SUM(B538:B538)</f>
        <v>0</v>
      </c>
      <c r="F538" s="385" t="e">
        <f>D538/$D$536</f>
        <v>#DIV/0!</v>
      </c>
    </row>
    <row r="539" spans="1:6">
      <c r="A539" s="120" t="s">
        <v>184</v>
      </c>
      <c r="B539" s="118"/>
      <c r="C539" s="118"/>
      <c r="D539" s="118">
        <f>SUM(B539:B539)</f>
        <v>0</v>
      </c>
      <c r="F539" s="385" t="e">
        <f t="shared" ref="F539:F540" si="70">D539/$D$536</f>
        <v>#DIV/0!</v>
      </c>
    </row>
    <row r="540" spans="1:6">
      <c r="A540" s="120" t="s">
        <v>80</v>
      </c>
      <c r="B540" s="118"/>
      <c r="C540" s="118"/>
      <c r="D540" s="118">
        <f>SUM(B540:B540)</f>
        <v>0</v>
      </c>
      <c r="F540" s="385" t="e">
        <f t="shared" si="70"/>
        <v>#DIV/0!</v>
      </c>
    </row>
    <row r="541" spans="1:6">
      <c r="A541" s="58" t="s">
        <v>69</v>
      </c>
      <c r="B541" s="61"/>
      <c r="C541" s="61"/>
      <c r="D541" s="61">
        <f>SUM(B541:B541)</f>
        <v>0</v>
      </c>
      <c r="F541" s="385"/>
    </row>
    <row r="542" spans="1:6">
      <c r="A542" s="146" t="s">
        <v>201</v>
      </c>
      <c r="B542" s="148"/>
      <c r="C542" s="148"/>
      <c r="D542" s="337"/>
      <c r="F542" s="385"/>
    </row>
    <row r="543" spans="1:6">
      <c r="A543" s="147" t="s">
        <v>71</v>
      </c>
      <c r="B543" s="148"/>
      <c r="C543" s="148"/>
      <c r="D543" s="337"/>
      <c r="F543" s="385"/>
    </row>
    <row r="544" spans="1:6">
      <c r="A544" s="126" t="s">
        <v>202</v>
      </c>
      <c r="B544" s="176">
        <v>191.52500000000001</v>
      </c>
      <c r="C544" s="176"/>
      <c r="D544" s="176">
        <f>SUM(B544:B544)</f>
        <v>191.52500000000001</v>
      </c>
      <c r="F544" s="385"/>
    </row>
    <row r="545" spans="1:6">
      <c r="A545" s="149" t="s">
        <v>83</v>
      </c>
      <c r="B545" s="179"/>
      <c r="C545" s="179"/>
      <c r="D545" s="179"/>
      <c r="F545" s="385"/>
    </row>
    <row r="546" spans="1:6">
      <c r="A546" s="123" t="s">
        <v>259</v>
      </c>
      <c r="B546" s="291"/>
      <c r="C546" s="291"/>
      <c r="D546" s="291">
        <f>SUM(B546:B546)</f>
        <v>0</v>
      </c>
      <c r="F546" s="385">
        <f>D546/$D$544</f>
        <v>0</v>
      </c>
    </row>
    <row r="547" spans="1:6">
      <c r="A547" s="123" t="s">
        <v>85</v>
      </c>
      <c r="B547" s="291">
        <v>63.012</v>
      </c>
      <c r="C547" s="291"/>
      <c r="D547" s="291">
        <f>SUM(B547:B547)</f>
        <v>63.012</v>
      </c>
      <c r="F547" s="385">
        <f t="shared" ref="F547:F549" si="71">D547/$D$544</f>
        <v>0.32900143584388458</v>
      </c>
    </row>
    <row r="548" spans="1:6">
      <c r="A548" s="139" t="s">
        <v>184</v>
      </c>
      <c r="B548" s="291">
        <v>120.366</v>
      </c>
      <c r="C548" s="291"/>
      <c r="D548" s="291">
        <f>SUM(B548:B548)</f>
        <v>120.366</v>
      </c>
      <c r="F548" s="385">
        <f t="shared" si="71"/>
        <v>0.62846103641822215</v>
      </c>
    </row>
    <row r="549" spans="1:6">
      <c r="A549" s="139" t="s">
        <v>187</v>
      </c>
      <c r="B549" s="291">
        <v>8.1470000000000002</v>
      </c>
      <c r="C549" s="291"/>
      <c r="D549" s="291">
        <f>SUM(B549:B549)</f>
        <v>8.1470000000000002</v>
      </c>
      <c r="F549" s="385">
        <f t="shared" si="71"/>
        <v>4.2537527737893224E-2</v>
      </c>
    </row>
    <row r="550" spans="1:6">
      <c r="A550" s="150" t="s">
        <v>69</v>
      </c>
      <c r="B550" s="192">
        <v>191.52499999999998</v>
      </c>
      <c r="C550" s="192"/>
      <c r="D550" s="192">
        <f>SUM(B550:B550)</f>
        <v>191.52499999999998</v>
      </c>
      <c r="F550" s="385"/>
    </row>
    <row r="551" spans="1:6">
      <c r="A551" s="64" t="s">
        <v>71</v>
      </c>
      <c r="B551" s="113"/>
      <c r="C551" s="113"/>
      <c r="D551" s="331"/>
      <c r="F551" s="385"/>
    </row>
    <row r="552" spans="1:6">
      <c r="A552" s="133" t="s">
        <v>203</v>
      </c>
      <c r="B552" s="50"/>
      <c r="C552" s="50"/>
      <c r="D552" s="50">
        <f>SUM(B552:B552)</f>
        <v>0</v>
      </c>
      <c r="F552" s="385"/>
    </row>
    <row r="553" spans="1:6">
      <c r="A553" s="51" t="s">
        <v>83</v>
      </c>
      <c r="B553" s="54"/>
      <c r="C553" s="54"/>
      <c r="D553" s="54"/>
      <c r="F553" s="385"/>
    </row>
    <row r="554" spans="1:6">
      <c r="A554" s="120" t="s">
        <v>85</v>
      </c>
      <c r="B554" s="118"/>
      <c r="C554" s="118"/>
      <c r="D554" s="118">
        <f>SUM(B554:B554)</f>
        <v>0</v>
      </c>
      <c r="F554" s="385"/>
    </row>
    <row r="555" spans="1:6">
      <c r="A555" s="120" t="s">
        <v>204</v>
      </c>
      <c r="B555" s="118"/>
      <c r="C555" s="118"/>
      <c r="D555" s="118">
        <f>SUM(B555:B555)</f>
        <v>0</v>
      </c>
      <c r="F555" s="385"/>
    </row>
    <row r="556" spans="1:6">
      <c r="A556" s="120" t="s">
        <v>80</v>
      </c>
      <c r="B556" s="118"/>
      <c r="C556" s="118"/>
      <c r="D556" s="118">
        <f>SUM(B556:B556)</f>
        <v>0</v>
      </c>
      <c r="F556" s="385"/>
    </row>
    <row r="557" spans="1:6">
      <c r="A557" s="58" t="s">
        <v>69</v>
      </c>
      <c r="B557" s="61"/>
      <c r="C557" s="61"/>
      <c r="D557" s="61">
        <f>SUM(B557:B557)</f>
        <v>0</v>
      </c>
      <c r="F557" s="385"/>
    </row>
    <row r="558" spans="1:6">
      <c r="A558" s="78" t="s">
        <v>411</v>
      </c>
      <c r="B558" s="372"/>
      <c r="C558" s="372"/>
      <c r="D558" s="324"/>
      <c r="F558" s="385"/>
    </row>
    <row r="559" spans="1:6">
      <c r="A559" s="143" t="s">
        <v>71</v>
      </c>
      <c r="B559" s="369"/>
      <c r="C559" s="369"/>
      <c r="D559" s="336"/>
      <c r="F559" s="385"/>
    </row>
    <row r="560" spans="1:6">
      <c r="A560" s="151" t="s">
        <v>412</v>
      </c>
      <c r="B560" s="176">
        <v>147.36799999999999</v>
      </c>
      <c r="C560" s="176">
        <f>B560+B569</f>
        <v>157.18199999999999</v>
      </c>
      <c r="D560" s="81">
        <f>SUM(B560:B560)</f>
        <v>147.36799999999999</v>
      </c>
      <c r="F560" s="385"/>
    </row>
    <row r="561" spans="1:11">
      <c r="A561" s="82" t="s">
        <v>83</v>
      </c>
      <c r="B561" s="90"/>
      <c r="C561" s="90"/>
      <c r="D561" s="90"/>
      <c r="F561" s="385"/>
    </row>
    <row r="562" spans="1:11">
      <c r="A562" s="144" t="s">
        <v>409</v>
      </c>
      <c r="B562" s="291">
        <v>7.444</v>
      </c>
      <c r="C562" s="291">
        <f>B562+B571</f>
        <v>9.734</v>
      </c>
      <c r="D562" s="119">
        <f>SUM(B562:B562)</f>
        <v>7.444</v>
      </c>
      <c r="F562" s="385">
        <f>D562/$D$560</f>
        <v>5.0513001465718473E-2</v>
      </c>
      <c r="H562" s="32">
        <f>C562/$C$560</f>
        <v>6.1928210609357312E-2</v>
      </c>
      <c r="I562" s="32">
        <v>0.13</v>
      </c>
      <c r="J562" s="401">
        <f>I562-H562</f>
        <v>6.8071789390642692E-2</v>
      </c>
      <c r="K562" s="395">
        <f>J562*$C$560</f>
        <v>10.69966</v>
      </c>
    </row>
    <row r="563" spans="1:11">
      <c r="A563" s="144" t="s">
        <v>458</v>
      </c>
      <c r="B563" s="291">
        <v>132.58799999999999</v>
      </c>
      <c r="C563" s="291">
        <f>B563</f>
        <v>132.58799999999999</v>
      </c>
      <c r="D563" s="119">
        <f>SUM(B563:B563)</f>
        <v>132.58799999999999</v>
      </c>
      <c r="F563" s="385">
        <f t="shared" ref="F563:F564" si="72">D563/$D$560</f>
        <v>0.89970685630530367</v>
      </c>
      <c r="H563" s="32">
        <f t="shared" ref="H563:H565" si="73">C563/$C$560</f>
        <v>0.84353170210329431</v>
      </c>
      <c r="I563" s="32">
        <v>0.84</v>
      </c>
      <c r="J563" s="401">
        <f>I563-H563</f>
        <v>-3.531702103294343E-3</v>
      </c>
      <c r="K563" s="395">
        <f t="shared" ref="K563:K565" si="74">J563*$C$560</f>
        <v>-0.55512000000001138</v>
      </c>
    </row>
    <row r="564" spans="1:11">
      <c r="A564" s="145" t="s">
        <v>89</v>
      </c>
      <c r="B564" s="291">
        <v>7.223579999999985</v>
      </c>
      <c r="C564" s="291">
        <f>B564+B573</f>
        <v>12.283579999999985</v>
      </c>
      <c r="D564" s="119">
        <f>SUM(B564:B564)</f>
        <v>7.223579999999985</v>
      </c>
      <c r="F564" s="385">
        <f t="shared" si="72"/>
        <v>4.9017290049400038E-2</v>
      </c>
      <c r="H564" s="32">
        <f t="shared" si="73"/>
        <v>7.8148770215418981E-2</v>
      </c>
      <c r="I564" s="32">
        <v>0.03</v>
      </c>
      <c r="J564" s="401">
        <f>I564-H564</f>
        <v>-4.8148770215418982E-2</v>
      </c>
      <c r="K564" s="395">
        <f t="shared" si="74"/>
        <v>-7.5681199999999862</v>
      </c>
    </row>
    <row r="565" spans="1:11">
      <c r="A565" s="145" t="s">
        <v>86</v>
      </c>
      <c r="B565" s="291"/>
      <c r="C565" s="291">
        <f>B574</f>
        <v>2.468</v>
      </c>
      <c r="D565" s="119"/>
      <c r="F565" s="385"/>
      <c r="H565" s="32">
        <f t="shared" si="73"/>
        <v>1.5701543433726508E-2</v>
      </c>
      <c r="I565" s="32"/>
      <c r="J565" s="401">
        <f>I565-H565</f>
        <v>-1.5701543433726508E-2</v>
      </c>
      <c r="K565" s="395">
        <f t="shared" si="74"/>
        <v>-2.468</v>
      </c>
    </row>
    <row r="566" spans="1:11">
      <c r="A566" s="87" t="s">
        <v>69</v>
      </c>
      <c r="B566" s="185">
        <v>147.25557999999998</v>
      </c>
      <c r="C566" s="185">
        <f>B566+B571+B573+B574</f>
        <v>157.07357999999996</v>
      </c>
      <c r="D566" s="88">
        <f>SUM(B566:B566)</f>
        <v>147.25557999999998</v>
      </c>
      <c r="F566" s="385"/>
    </row>
    <row r="567" spans="1:11">
      <c r="A567" s="191" t="s">
        <v>485</v>
      </c>
      <c r="B567" s="274"/>
      <c r="C567" s="274"/>
      <c r="D567" s="260"/>
      <c r="F567" s="385"/>
    </row>
    <row r="568" spans="1:11">
      <c r="A568" s="174" t="s">
        <v>71</v>
      </c>
      <c r="B568" s="274"/>
      <c r="C568" s="274"/>
      <c r="D568" s="260"/>
      <c r="F568" s="385"/>
    </row>
    <row r="569" spans="1:11">
      <c r="A569" s="133" t="s">
        <v>484</v>
      </c>
      <c r="B569" s="176">
        <v>9.8140000000000001</v>
      </c>
      <c r="C569" s="176"/>
      <c r="D569" s="175">
        <f t="shared" ref="D569:D575" si="75">SUM(B569:B569)</f>
        <v>9.8140000000000001</v>
      </c>
      <c r="F569" s="385"/>
    </row>
    <row r="570" spans="1:11">
      <c r="A570" s="177" t="s">
        <v>83</v>
      </c>
      <c r="B570" s="179"/>
      <c r="C570" s="179"/>
      <c r="D570" s="178">
        <f t="shared" si="75"/>
        <v>0</v>
      </c>
      <c r="F570" s="385"/>
    </row>
    <row r="571" spans="1:11">
      <c r="A571" s="120" t="s">
        <v>409</v>
      </c>
      <c r="B571" s="291">
        <v>2.29</v>
      </c>
      <c r="C571" s="291"/>
      <c r="D571" s="272">
        <f t="shared" si="75"/>
        <v>2.29</v>
      </c>
      <c r="F571" s="385"/>
    </row>
    <row r="572" spans="1:11">
      <c r="A572" s="120" t="s">
        <v>486</v>
      </c>
      <c r="B572" s="291">
        <v>0</v>
      </c>
      <c r="C572" s="291"/>
      <c r="D572" s="272">
        <f t="shared" si="75"/>
        <v>0</v>
      </c>
      <c r="F572" s="385"/>
    </row>
    <row r="573" spans="1:11">
      <c r="A573" s="120" t="s">
        <v>86</v>
      </c>
      <c r="B573" s="291">
        <v>5.0599999999999996</v>
      </c>
      <c r="C573" s="291"/>
      <c r="D573" s="272">
        <f t="shared" si="75"/>
        <v>5.0599999999999996</v>
      </c>
      <c r="F573" s="385"/>
    </row>
    <row r="574" spans="1:11">
      <c r="A574" s="273" t="s">
        <v>89</v>
      </c>
      <c r="B574" s="291">
        <v>2.468</v>
      </c>
      <c r="C574" s="291"/>
      <c r="D574" s="272">
        <f t="shared" si="75"/>
        <v>2.468</v>
      </c>
      <c r="F574" s="385"/>
    </row>
    <row r="575" spans="1:11">
      <c r="A575" s="263" t="s">
        <v>69</v>
      </c>
      <c r="B575" s="185">
        <v>9.8179999999999996</v>
      </c>
      <c r="C575" s="185"/>
      <c r="D575" s="184">
        <f t="shared" si="75"/>
        <v>9.8179999999999996</v>
      </c>
      <c r="F575" s="385"/>
    </row>
    <row r="576" spans="1:11">
      <c r="A576" s="152" t="s">
        <v>205</v>
      </c>
      <c r="B576" s="153"/>
      <c r="C576" s="153"/>
      <c r="D576" s="338"/>
      <c r="F576" s="385"/>
    </row>
    <row r="577" spans="1:6">
      <c r="A577" s="154" t="s">
        <v>71</v>
      </c>
      <c r="B577" s="153"/>
      <c r="C577" s="153"/>
      <c r="D577" s="338"/>
      <c r="F577" s="385"/>
    </row>
    <row r="578" spans="1:6">
      <c r="A578" s="155" t="s">
        <v>205</v>
      </c>
      <c r="B578" s="156"/>
      <c r="C578" s="156"/>
      <c r="D578" s="156">
        <f>SUM(B578:B578)</f>
        <v>0</v>
      </c>
      <c r="F578" s="385"/>
    </row>
    <row r="579" spans="1:6">
      <c r="A579" s="157" t="s">
        <v>83</v>
      </c>
      <c r="B579" s="158"/>
      <c r="C579" s="158"/>
      <c r="D579" s="158"/>
      <c r="F579" s="385"/>
    </row>
    <row r="580" spans="1:6">
      <c r="A580" s="159" t="s">
        <v>84</v>
      </c>
      <c r="B580" s="160"/>
      <c r="C580" s="160"/>
      <c r="D580" s="160">
        <f>SUM(B580:B580)</f>
        <v>0</v>
      </c>
      <c r="F580" s="385"/>
    </row>
    <row r="581" spans="1:6">
      <c r="A581" s="159" t="s">
        <v>184</v>
      </c>
      <c r="B581" s="160"/>
      <c r="C581" s="160"/>
      <c r="D581" s="160">
        <f>SUM(B581:B581)</f>
        <v>0</v>
      </c>
      <c r="F581" s="385"/>
    </row>
    <row r="582" spans="1:6">
      <c r="A582" s="159" t="s">
        <v>80</v>
      </c>
      <c r="B582" s="160"/>
      <c r="C582" s="160"/>
      <c r="D582" s="160">
        <f>SUM(B582:B582)</f>
        <v>0</v>
      </c>
      <c r="F582" s="385"/>
    </row>
    <row r="583" spans="1:6">
      <c r="A583" s="161" t="s">
        <v>69</v>
      </c>
      <c r="B583" s="162"/>
      <c r="C583" s="162"/>
      <c r="D583" s="162">
        <f>SUM(B583:B583)</f>
        <v>0</v>
      </c>
      <c r="F583" s="385"/>
    </row>
    <row r="584" spans="1:6">
      <c r="A584" s="64" t="s">
        <v>71</v>
      </c>
      <c r="B584" s="113"/>
      <c r="C584" s="113"/>
      <c r="D584" s="331"/>
      <c r="F584" s="385"/>
    </row>
    <row r="585" spans="1:6">
      <c r="A585" s="133" t="s">
        <v>206</v>
      </c>
      <c r="B585" s="50"/>
      <c r="C585" s="50"/>
      <c r="D585" s="50">
        <f>SUM(B585:B585)</f>
        <v>0</v>
      </c>
      <c r="F585" s="385"/>
    </row>
    <row r="586" spans="1:6">
      <c r="A586" s="51" t="s">
        <v>83</v>
      </c>
      <c r="B586" s="54"/>
      <c r="C586" s="54"/>
      <c r="D586" s="54"/>
      <c r="F586" s="385"/>
    </row>
    <row r="587" spans="1:6">
      <c r="A587" s="120" t="s">
        <v>84</v>
      </c>
      <c r="B587" s="118"/>
      <c r="C587" s="118"/>
      <c r="D587" s="118">
        <f>SUM(B587:B587)</f>
        <v>0</v>
      </c>
      <c r="F587" s="385" t="e">
        <f>D587/$D$585</f>
        <v>#DIV/0!</v>
      </c>
    </row>
    <row r="588" spans="1:6">
      <c r="A588" s="120" t="s">
        <v>191</v>
      </c>
      <c r="B588" s="118"/>
      <c r="C588" s="118"/>
      <c r="D588" s="118">
        <f>SUM(B588:B588)</f>
        <v>0</v>
      </c>
      <c r="F588" s="385" t="e">
        <f t="shared" ref="F588:F589" si="76">D588/$D$585</f>
        <v>#DIV/0!</v>
      </c>
    </row>
    <row r="589" spans="1:6">
      <c r="A589" s="120" t="s">
        <v>359</v>
      </c>
      <c r="B589" s="118"/>
      <c r="C589" s="118"/>
      <c r="D589" s="118">
        <f>SUM(B589:B589)</f>
        <v>0</v>
      </c>
      <c r="F589" s="385" t="e">
        <f t="shared" si="76"/>
        <v>#DIV/0!</v>
      </c>
    </row>
    <row r="590" spans="1:6">
      <c r="A590" s="58" t="s">
        <v>69</v>
      </c>
      <c r="B590" s="61"/>
      <c r="C590" s="61"/>
      <c r="D590" s="61">
        <f>SUM(B590:B590)</f>
        <v>0</v>
      </c>
      <c r="F590" s="385"/>
    </row>
    <row r="591" spans="1:6">
      <c r="A591" s="62" t="s">
        <v>207</v>
      </c>
      <c r="B591" s="113"/>
      <c r="C591" s="113"/>
      <c r="D591" s="331"/>
      <c r="F591" s="385"/>
    </row>
    <row r="592" spans="1:6">
      <c r="A592" s="64" t="s">
        <v>71</v>
      </c>
      <c r="B592" s="113"/>
      <c r="C592" s="113"/>
      <c r="D592" s="331"/>
      <c r="F592" s="385"/>
    </row>
    <row r="593" spans="1:6">
      <c r="A593" s="133" t="s">
        <v>208</v>
      </c>
      <c r="B593" s="67"/>
      <c r="C593" s="67"/>
      <c r="D593" s="67">
        <f>SUM(B593:B593)</f>
        <v>0</v>
      </c>
      <c r="F593" s="385"/>
    </row>
    <row r="594" spans="1:6">
      <c r="A594" s="51" t="s">
        <v>83</v>
      </c>
      <c r="B594" s="70"/>
      <c r="C594" s="70"/>
      <c r="D594" s="70"/>
      <c r="F594" s="385"/>
    </row>
    <row r="595" spans="1:6">
      <c r="A595" s="120" t="s">
        <v>209</v>
      </c>
      <c r="B595" s="115"/>
      <c r="C595" s="115"/>
      <c r="D595" s="115">
        <f>SUM(B595:B595)</f>
        <v>0</v>
      </c>
      <c r="F595" s="385"/>
    </row>
    <row r="596" spans="1:6">
      <c r="A596" s="120" t="s">
        <v>210</v>
      </c>
      <c r="B596" s="115"/>
      <c r="C596" s="115"/>
      <c r="D596" s="115">
        <f>SUM(B596:B596)</f>
        <v>0</v>
      </c>
      <c r="F596" s="385"/>
    </row>
    <row r="597" spans="1:6">
      <c r="A597" s="120" t="s">
        <v>86</v>
      </c>
      <c r="B597" s="115"/>
      <c r="C597" s="115"/>
      <c r="D597" s="115">
        <f>SUM(B597:B597)</f>
        <v>0</v>
      </c>
      <c r="F597" s="385"/>
    </row>
    <row r="598" spans="1:6">
      <c r="A598" s="120" t="s">
        <v>211</v>
      </c>
      <c r="B598" s="115"/>
      <c r="C598" s="115"/>
      <c r="D598" s="115">
        <f>SUM(B598:B598)</f>
        <v>0</v>
      </c>
      <c r="F598" s="385"/>
    </row>
    <row r="599" spans="1:6">
      <c r="A599" s="58" t="s">
        <v>69</v>
      </c>
      <c r="B599" s="75"/>
      <c r="C599" s="75"/>
      <c r="D599" s="75">
        <f>SUM(B599:B599)</f>
        <v>0</v>
      </c>
      <c r="F599" s="385"/>
    </row>
    <row r="600" spans="1:6">
      <c r="A600" s="271" t="s">
        <v>487</v>
      </c>
      <c r="B600" s="274"/>
      <c r="C600" s="274"/>
      <c r="D600" s="260"/>
      <c r="F600" s="385"/>
    </row>
    <row r="601" spans="1:6">
      <c r="A601" s="188" t="s">
        <v>71</v>
      </c>
      <c r="B601" s="274"/>
      <c r="C601" s="274"/>
      <c r="D601" s="260"/>
      <c r="F601" s="385"/>
    </row>
    <row r="602" spans="1:6">
      <c r="A602" s="47" t="s">
        <v>488</v>
      </c>
      <c r="B602" s="176">
        <v>10.53</v>
      </c>
      <c r="C602" s="176"/>
      <c r="D602" s="175">
        <f t="shared" ref="D602:D607" si="77">SUM(B602:B602)</f>
        <v>10.53</v>
      </c>
      <c r="F602" s="385"/>
    </row>
    <row r="603" spans="1:6">
      <c r="A603" s="177" t="s">
        <v>83</v>
      </c>
      <c r="B603" s="179"/>
      <c r="C603" s="179"/>
      <c r="D603" s="178">
        <f t="shared" si="77"/>
        <v>0</v>
      </c>
      <c r="F603" s="385"/>
    </row>
    <row r="604" spans="1:6">
      <c r="A604" s="55" t="s">
        <v>489</v>
      </c>
      <c r="B604" s="291">
        <v>2.2010000000000001</v>
      </c>
      <c r="C604" s="291"/>
      <c r="D604" s="272">
        <f t="shared" si="77"/>
        <v>2.2010000000000001</v>
      </c>
      <c r="F604" s="385"/>
    </row>
    <row r="605" spans="1:6">
      <c r="A605" s="55" t="s">
        <v>490</v>
      </c>
      <c r="B605" s="291">
        <v>4.3230000000000004</v>
      </c>
      <c r="C605" s="291"/>
      <c r="D605" s="272">
        <f t="shared" si="77"/>
        <v>4.3230000000000004</v>
      </c>
      <c r="F605" s="385"/>
    </row>
    <row r="606" spans="1:6">
      <c r="A606" s="120" t="s">
        <v>128</v>
      </c>
      <c r="B606" s="291">
        <v>4.01</v>
      </c>
      <c r="C606" s="291"/>
      <c r="D606" s="272">
        <f t="shared" si="77"/>
        <v>4.01</v>
      </c>
      <c r="F606" s="385"/>
    </row>
    <row r="607" spans="1:6">
      <c r="A607" s="263" t="s">
        <v>69</v>
      </c>
      <c r="B607" s="185">
        <v>10.534000000000001</v>
      </c>
      <c r="C607" s="185"/>
      <c r="D607" s="184">
        <f t="shared" si="77"/>
        <v>10.534000000000001</v>
      </c>
      <c r="F607" s="385"/>
    </row>
    <row r="608" spans="1:6">
      <c r="A608" s="62" t="s">
        <v>212</v>
      </c>
      <c r="B608" s="113"/>
      <c r="C608" s="113"/>
      <c r="D608" s="331"/>
      <c r="F608" s="385"/>
    </row>
    <row r="609" spans="1:11">
      <c r="A609" s="64" t="s">
        <v>71</v>
      </c>
      <c r="B609" s="113"/>
      <c r="C609" s="113"/>
      <c r="D609" s="331"/>
      <c r="F609" s="385"/>
    </row>
    <row r="610" spans="1:11">
      <c r="A610" s="133" t="s">
        <v>208</v>
      </c>
      <c r="B610" s="176">
        <v>404.53600000000006</v>
      </c>
      <c r="C610" s="176">
        <f>B610+B602</f>
        <v>415.06600000000003</v>
      </c>
      <c r="D610" s="67">
        <f>SUM(B610:B610)</f>
        <v>404.53600000000006</v>
      </c>
      <c r="F610" s="385"/>
    </row>
    <row r="611" spans="1:11">
      <c r="A611" s="51" t="s">
        <v>83</v>
      </c>
      <c r="B611" s="179"/>
      <c r="C611" s="179"/>
      <c r="D611" s="70"/>
      <c r="F611" s="385"/>
    </row>
    <row r="612" spans="1:11">
      <c r="A612" s="120" t="s">
        <v>99</v>
      </c>
      <c r="B612" s="291">
        <v>88.039000000000001</v>
      </c>
      <c r="C612" s="291">
        <f>B612+B604</f>
        <v>90.24</v>
      </c>
      <c r="D612" s="115">
        <f>SUM(B612:B612)</f>
        <v>88.039000000000001</v>
      </c>
      <c r="F612" s="385">
        <f>D612/$D$610</f>
        <v>0.21762958055648937</v>
      </c>
      <c r="H612" s="32">
        <f>C612/$C$610</f>
        <v>0.21741120689239782</v>
      </c>
      <c r="I612" s="400">
        <v>0.32</v>
      </c>
      <c r="J612" s="401">
        <f>I612-H612</f>
        <v>0.10258879310760219</v>
      </c>
      <c r="K612" s="395">
        <f>J612*$C$610</f>
        <v>42.581120000000013</v>
      </c>
    </row>
    <row r="613" spans="1:11">
      <c r="A613" s="120" t="s">
        <v>213</v>
      </c>
      <c r="B613" s="291">
        <v>275.54000000000002</v>
      </c>
      <c r="C613" s="291">
        <f>B613</f>
        <v>275.54000000000002</v>
      </c>
      <c r="D613" s="115">
        <f>SUM(B613:B613)</f>
        <v>275.54000000000002</v>
      </c>
      <c r="F613" s="385">
        <f t="shared" ref="F613:F614" si="78">D613/$D$610</f>
        <v>0.68112603081060763</v>
      </c>
      <c r="H613" s="32">
        <f t="shared" ref="H613:H615" si="79">C613/$C$610</f>
        <v>0.66384623168363588</v>
      </c>
      <c r="I613" s="400">
        <v>0.6</v>
      </c>
      <c r="J613" s="401">
        <f t="shared" ref="J613:J615" si="80">I613-H613</f>
        <v>-6.3846231683635901E-2</v>
      </c>
      <c r="K613" s="395">
        <f t="shared" ref="K613:K615" si="81">J613*$C$610</f>
        <v>-26.50040000000002</v>
      </c>
    </row>
    <row r="614" spans="1:11">
      <c r="A614" s="120" t="s">
        <v>211</v>
      </c>
      <c r="B614" s="291">
        <v>40.815740999999989</v>
      </c>
      <c r="C614" s="291">
        <f>B614+B606</f>
        <v>44.825740999999987</v>
      </c>
      <c r="D614" s="115">
        <f>SUM(B614:B614)</f>
        <v>40.815740999999989</v>
      </c>
      <c r="F614" s="385">
        <f t="shared" si="78"/>
        <v>0.10089520092154959</v>
      </c>
      <c r="H614" s="32">
        <f t="shared" si="79"/>
        <v>0.10799665836276637</v>
      </c>
      <c r="I614" s="400">
        <v>0.08</v>
      </c>
      <c r="J614" s="401">
        <f t="shared" si="80"/>
        <v>-2.7996658362766366E-2</v>
      </c>
      <c r="K614" s="395">
        <f t="shared" si="81"/>
        <v>-11.620460999999985</v>
      </c>
    </row>
    <row r="615" spans="1:11">
      <c r="A615" s="55" t="s">
        <v>490</v>
      </c>
      <c r="B615" s="291"/>
      <c r="C615" s="291">
        <f>B605</f>
        <v>4.3230000000000004</v>
      </c>
      <c r="D615" s="115"/>
      <c r="F615" s="385"/>
      <c r="H615" s="32">
        <f t="shared" si="79"/>
        <v>1.0415211074865203E-2</v>
      </c>
      <c r="I615" s="400"/>
      <c r="J615" s="401">
        <f t="shared" si="80"/>
        <v>-1.0415211074865203E-2</v>
      </c>
      <c r="K615" s="395">
        <f t="shared" si="81"/>
        <v>-4.3230000000000004</v>
      </c>
    </row>
    <row r="616" spans="1:11">
      <c r="A616" s="58" t="s">
        <v>69</v>
      </c>
      <c r="B616" s="185">
        <v>404.39474100000001</v>
      </c>
      <c r="C616" s="185">
        <f>B616+B604+B605+B606</f>
        <v>414.928741</v>
      </c>
      <c r="D616" s="75">
        <f>SUM(B616:B616)</f>
        <v>404.39474100000001</v>
      </c>
      <c r="F616" s="385"/>
    </row>
    <row r="617" spans="1:11">
      <c r="A617" s="124" t="s">
        <v>355</v>
      </c>
      <c r="B617" s="287"/>
      <c r="C617" s="287"/>
      <c r="D617" s="339"/>
      <c r="F617" s="385"/>
    </row>
    <row r="618" spans="1:11">
      <c r="A618" s="125" t="s">
        <v>71</v>
      </c>
      <c r="B618" s="287"/>
      <c r="C618" s="287"/>
      <c r="D618" s="339"/>
      <c r="F618" s="385"/>
    </row>
    <row r="619" spans="1:11">
      <c r="A619" s="163" t="s">
        <v>356</v>
      </c>
      <c r="B619" s="49"/>
      <c r="C619" s="49"/>
      <c r="D619" s="49">
        <f>SUM(B619:B619)</f>
        <v>0</v>
      </c>
      <c r="F619" s="385"/>
    </row>
    <row r="620" spans="1:11">
      <c r="A620" s="127" t="s">
        <v>83</v>
      </c>
      <c r="B620" s="60"/>
      <c r="C620" s="60"/>
      <c r="D620" s="60"/>
      <c r="F620" s="385"/>
    </row>
    <row r="621" spans="1:11">
      <c r="A621" s="139" t="s">
        <v>357</v>
      </c>
      <c r="B621" s="117"/>
      <c r="C621" s="117"/>
      <c r="D621" s="117">
        <f>SUM(B621:B621)</f>
        <v>0</v>
      </c>
      <c r="F621" s="385"/>
    </row>
    <row r="622" spans="1:11">
      <c r="A622" s="139" t="s">
        <v>259</v>
      </c>
      <c r="B622" s="117"/>
      <c r="C622" s="117"/>
      <c r="D622" s="117">
        <f>SUM(B622:B622)</f>
        <v>0</v>
      </c>
      <c r="F622" s="385"/>
    </row>
    <row r="623" spans="1:11">
      <c r="A623" s="164" t="s">
        <v>80</v>
      </c>
      <c r="B623" s="117"/>
      <c r="C623" s="117"/>
      <c r="D623" s="117">
        <f>SUM(B623:B623)</f>
        <v>0</v>
      </c>
      <c r="F623" s="385"/>
    </row>
    <row r="624" spans="1:11">
      <c r="A624" s="128" t="s">
        <v>69</v>
      </c>
      <c r="B624" s="60"/>
      <c r="C624" s="60"/>
      <c r="D624" s="60">
        <f>SUM(B624:B624)</f>
        <v>0</v>
      </c>
      <c r="F624" s="385"/>
    </row>
    <row r="625" spans="1:6">
      <c r="A625" s="134" t="s">
        <v>363</v>
      </c>
      <c r="B625" s="61"/>
      <c r="C625" s="61"/>
      <c r="D625" s="61"/>
      <c r="F625" s="385"/>
    </row>
    <row r="626" spans="1:6">
      <c r="A626" s="165" t="s">
        <v>71</v>
      </c>
      <c r="B626" s="147"/>
      <c r="C626" s="147"/>
      <c r="D626" s="340"/>
      <c r="F626" s="385"/>
    </row>
    <row r="627" spans="1:6">
      <c r="A627" s="163" t="s">
        <v>364</v>
      </c>
      <c r="B627" s="176">
        <v>173.215</v>
      </c>
      <c r="C627" s="176"/>
      <c r="D627" s="176">
        <f>SUM(B627:B627)</f>
        <v>173.215</v>
      </c>
      <c r="F627" s="385"/>
    </row>
    <row r="628" spans="1:6">
      <c r="A628" s="127" t="s">
        <v>83</v>
      </c>
      <c r="B628" s="179"/>
      <c r="C628" s="179"/>
      <c r="D628" s="179"/>
      <c r="F628" s="385"/>
    </row>
    <row r="629" spans="1:6">
      <c r="A629" s="139" t="s">
        <v>365</v>
      </c>
      <c r="B629" s="291">
        <v>6.4450000000000003</v>
      </c>
      <c r="C629" s="291"/>
      <c r="D629" s="291">
        <f>SUM(B629:B629)</f>
        <v>6.4450000000000003</v>
      </c>
      <c r="F629" s="385">
        <f>D629/$D$627</f>
        <v>3.7208093987241293E-2</v>
      </c>
    </row>
    <row r="630" spans="1:6">
      <c r="A630" s="139" t="s">
        <v>84</v>
      </c>
      <c r="B630" s="291"/>
      <c r="C630" s="291"/>
      <c r="D630" s="291">
        <f>SUM(B630:B630)</f>
        <v>0</v>
      </c>
      <c r="F630" s="385">
        <f t="shared" ref="F630:F632" si="82">D630/$D$627</f>
        <v>0</v>
      </c>
    </row>
    <row r="631" spans="1:6">
      <c r="A631" s="139" t="s">
        <v>184</v>
      </c>
      <c r="B631" s="291">
        <v>157.6754</v>
      </c>
      <c r="C631" s="291"/>
      <c r="D631" s="291">
        <f>SUM(B631:B631)</f>
        <v>157.6754</v>
      </c>
      <c r="F631" s="385">
        <f t="shared" si="82"/>
        <v>0.91028721531045231</v>
      </c>
    </row>
    <row r="632" spans="1:6">
      <c r="A632" s="164" t="s">
        <v>80</v>
      </c>
      <c r="B632" s="291">
        <v>9.0017150000000186</v>
      </c>
      <c r="C632" s="291"/>
      <c r="D632" s="291">
        <f>SUM(B632:B632)</f>
        <v>9.0017150000000186</v>
      </c>
      <c r="F632" s="385">
        <f t="shared" si="82"/>
        <v>5.1968449614640873E-2</v>
      </c>
    </row>
    <row r="633" spans="1:6">
      <c r="A633" s="128" t="s">
        <v>69</v>
      </c>
      <c r="B633" s="373">
        <v>346.33711500000004</v>
      </c>
      <c r="C633" s="373"/>
      <c r="D633" s="185">
        <f>SUM(B633:B633)</f>
        <v>346.33711500000004</v>
      </c>
      <c r="F633" s="385"/>
    </row>
    <row r="634" spans="1:6">
      <c r="A634" s="78" t="s">
        <v>414</v>
      </c>
      <c r="B634" s="372"/>
      <c r="C634" s="372"/>
      <c r="D634" s="324"/>
      <c r="F634" s="385"/>
    </row>
    <row r="635" spans="1:6">
      <c r="A635" s="143" t="s">
        <v>71</v>
      </c>
      <c r="B635" s="369"/>
      <c r="C635" s="369"/>
      <c r="D635" s="336"/>
      <c r="F635" s="385"/>
    </row>
    <row r="636" spans="1:6">
      <c r="A636" s="151" t="s">
        <v>414</v>
      </c>
      <c r="B636" s="151"/>
      <c r="C636" s="151"/>
      <c r="D636" s="383">
        <f>SUM(B636:B636)</f>
        <v>0</v>
      </c>
      <c r="F636" s="385"/>
    </row>
    <row r="637" spans="1:6">
      <c r="A637" s="82" t="s">
        <v>83</v>
      </c>
      <c r="B637" s="370"/>
      <c r="C637" s="370"/>
      <c r="D637" s="327"/>
      <c r="F637" s="385"/>
    </row>
    <row r="638" spans="1:6">
      <c r="A638" s="144" t="s">
        <v>409</v>
      </c>
      <c r="B638" s="144"/>
      <c r="C638" s="144"/>
      <c r="D638" s="381">
        <f>SUM(B638:B638)</f>
        <v>0</v>
      </c>
      <c r="F638" s="385" t="e">
        <f>D638/$D$636</f>
        <v>#DIV/0!</v>
      </c>
    </row>
    <row r="639" spans="1:6">
      <c r="A639" s="144" t="s">
        <v>259</v>
      </c>
      <c r="B639" s="144"/>
      <c r="C639" s="144"/>
      <c r="D639" s="381">
        <f>SUM(B639:B639)</f>
        <v>0</v>
      </c>
      <c r="F639" s="385" t="e">
        <f t="shared" ref="F639:F640" si="83">D639/$D$636</f>
        <v>#DIV/0!</v>
      </c>
    </row>
    <row r="640" spans="1:6">
      <c r="A640" s="145" t="s">
        <v>80</v>
      </c>
      <c r="B640" s="145"/>
      <c r="C640" s="145"/>
      <c r="D640" s="382">
        <f>SUM(B640:B640)</f>
        <v>0</v>
      </c>
      <c r="F640" s="385" t="e">
        <f t="shared" si="83"/>
        <v>#DIV/0!</v>
      </c>
    </row>
    <row r="641" spans="1:6">
      <c r="A641" s="87" t="s">
        <v>69</v>
      </c>
      <c r="B641" s="371"/>
      <c r="C641" s="371"/>
      <c r="D641" s="330">
        <f>SUM(B641:B641)</f>
        <v>0</v>
      </c>
      <c r="F641" s="385"/>
    </row>
    <row r="642" spans="1:6">
      <c r="A642" s="191" t="s">
        <v>491</v>
      </c>
      <c r="B642" s="274"/>
      <c r="C642" s="274"/>
      <c r="D642" s="260"/>
      <c r="F642" s="385"/>
    </row>
    <row r="643" spans="1:6">
      <c r="A643" s="174" t="s">
        <v>71</v>
      </c>
      <c r="B643" s="274"/>
      <c r="C643" s="274"/>
      <c r="D643" s="260"/>
      <c r="F643" s="385"/>
    </row>
    <row r="644" spans="1:6">
      <c r="A644" s="133" t="s">
        <v>86</v>
      </c>
      <c r="B644" s="176">
        <v>10.327999999999999</v>
      </c>
      <c r="C644" s="176"/>
      <c r="D644" s="175">
        <f t="shared" ref="D644:D649" si="84">SUM(B644:B644)</f>
        <v>10.327999999999999</v>
      </c>
      <c r="F644" s="385"/>
    </row>
    <row r="645" spans="1:6">
      <c r="A645" s="177" t="s">
        <v>83</v>
      </c>
      <c r="B645" s="179"/>
      <c r="C645" s="179"/>
      <c r="D645" s="178">
        <f t="shared" si="84"/>
        <v>0</v>
      </c>
      <c r="F645" s="385"/>
    </row>
    <row r="646" spans="1:6">
      <c r="A646" s="120"/>
      <c r="B646" s="291">
        <v>0</v>
      </c>
      <c r="C646" s="291"/>
      <c r="D646" s="272">
        <f t="shared" si="84"/>
        <v>0</v>
      </c>
      <c r="F646" s="385"/>
    </row>
    <row r="647" spans="1:6">
      <c r="A647" s="120" t="s">
        <v>89</v>
      </c>
      <c r="B647" s="291">
        <v>9.9250000000000007</v>
      </c>
      <c r="C647" s="291"/>
      <c r="D647" s="272">
        <f t="shared" si="84"/>
        <v>9.9250000000000007</v>
      </c>
      <c r="F647" s="385"/>
    </row>
    <row r="648" spans="1:6">
      <c r="A648" s="273" t="s">
        <v>483</v>
      </c>
      <c r="B648" s="291">
        <v>0.39267199999999924</v>
      </c>
      <c r="C648" s="291"/>
      <c r="D648" s="272">
        <f t="shared" si="84"/>
        <v>0.39267199999999924</v>
      </c>
      <c r="F648" s="385"/>
    </row>
    <row r="649" spans="1:6">
      <c r="A649" s="263" t="s">
        <v>69</v>
      </c>
      <c r="B649" s="185">
        <v>10.317672</v>
      </c>
      <c r="C649" s="185"/>
      <c r="D649" s="184">
        <f t="shared" si="84"/>
        <v>10.317672</v>
      </c>
      <c r="F649" s="385"/>
    </row>
    <row r="650" spans="1:6">
      <c r="A650" s="166" t="s">
        <v>214</v>
      </c>
      <c r="B650" s="95"/>
      <c r="C650" s="95"/>
      <c r="D650" s="95"/>
      <c r="F650" s="385"/>
    </row>
    <row r="651" spans="1:6">
      <c r="A651" s="62" t="s">
        <v>215</v>
      </c>
      <c r="B651" s="54"/>
      <c r="C651" s="54"/>
      <c r="D651" s="54"/>
      <c r="F651" s="385"/>
    </row>
    <row r="652" spans="1:6">
      <c r="A652" s="64" t="s">
        <v>71</v>
      </c>
      <c r="B652" s="54"/>
      <c r="C652" s="54"/>
      <c r="D652" s="54"/>
      <c r="F652" s="385"/>
    </row>
    <row r="653" spans="1:6">
      <c r="A653" s="167" t="s">
        <v>215</v>
      </c>
      <c r="B653" s="176">
        <v>44.689</v>
      </c>
      <c r="C653" s="302"/>
      <c r="D653" s="50">
        <f>SUM(B653:B653)</f>
        <v>44.689</v>
      </c>
      <c r="F653" s="385"/>
    </row>
    <row r="654" spans="1:6">
      <c r="A654" s="51" t="s">
        <v>83</v>
      </c>
      <c r="B654" s="179"/>
      <c r="C654" s="233"/>
      <c r="D654" s="54"/>
      <c r="F654" s="385"/>
    </row>
    <row r="655" spans="1:6">
      <c r="A655" s="55" t="s">
        <v>84</v>
      </c>
      <c r="B655" s="181">
        <v>0</v>
      </c>
      <c r="C655" s="303"/>
      <c r="D655" s="57">
        <f t="shared" ref="D655:D662" si="85">SUM(B655:B655)</f>
        <v>0</v>
      </c>
      <c r="F655" s="385">
        <f>D655/$D$653</f>
        <v>0</v>
      </c>
    </row>
    <row r="656" spans="1:6">
      <c r="A656" s="55" t="s">
        <v>216</v>
      </c>
      <c r="B656" s="181">
        <v>0</v>
      </c>
      <c r="C656" s="303"/>
      <c r="D656" s="57">
        <f t="shared" si="85"/>
        <v>0</v>
      </c>
      <c r="F656" s="385">
        <f t="shared" ref="F656:F661" si="86">D656/$D$653</f>
        <v>0</v>
      </c>
    </row>
    <row r="657" spans="1:6">
      <c r="A657" s="55" t="s">
        <v>217</v>
      </c>
      <c r="B657" s="181">
        <v>5.1589999999999998</v>
      </c>
      <c r="C657" s="303"/>
      <c r="D657" s="57">
        <f t="shared" si="85"/>
        <v>5.1589999999999998</v>
      </c>
      <c r="F657" s="385">
        <f t="shared" si="86"/>
        <v>0.11544227886056971</v>
      </c>
    </row>
    <row r="658" spans="1:6">
      <c r="A658" s="55" t="s">
        <v>218</v>
      </c>
      <c r="B658" s="181"/>
      <c r="C658" s="303"/>
      <c r="D658" s="57">
        <f t="shared" si="85"/>
        <v>0</v>
      </c>
      <c r="F658" s="385">
        <f t="shared" si="86"/>
        <v>0</v>
      </c>
    </row>
    <row r="659" spans="1:6">
      <c r="A659" s="55" t="s">
        <v>219</v>
      </c>
      <c r="B659" s="181">
        <v>19.376000000000001</v>
      </c>
      <c r="C659" s="303"/>
      <c r="D659" s="57">
        <f t="shared" si="85"/>
        <v>19.376000000000001</v>
      </c>
      <c r="F659" s="385">
        <f t="shared" si="86"/>
        <v>0.43357425764729579</v>
      </c>
    </row>
    <row r="660" spans="1:6">
      <c r="A660" s="55" t="s">
        <v>220</v>
      </c>
      <c r="B660" s="181">
        <v>10.124311000000002</v>
      </c>
      <c r="C660" s="303"/>
      <c r="D660" s="57">
        <f t="shared" si="85"/>
        <v>10.124311000000002</v>
      </c>
      <c r="F660" s="385">
        <f t="shared" si="86"/>
        <v>0.2265504039025264</v>
      </c>
    </row>
    <row r="661" spans="1:6">
      <c r="A661" s="55" t="s">
        <v>524</v>
      </c>
      <c r="B661" s="181">
        <v>9.9849999999999994</v>
      </c>
      <c r="C661" s="303"/>
      <c r="D661" s="57">
        <f t="shared" si="85"/>
        <v>9.9849999999999994</v>
      </c>
      <c r="F661" s="385">
        <f t="shared" si="86"/>
        <v>0.22343305958960816</v>
      </c>
    </row>
    <row r="662" spans="1:6">
      <c r="A662" s="58" t="s">
        <v>69</v>
      </c>
      <c r="B662" s="185">
        <v>44.644311000000002</v>
      </c>
      <c r="C662" s="304"/>
      <c r="D662" s="61">
        <f t="shared" si="85"/>
        <v>44.644311000000002</v>
      </c>
      <c r="F662" s="385"/>
    </row>
    <row r="663" spans="1:6">
      <c r="A663" s="62" t="s">
        <v>424</v>
      </c>
      <c r="B663" s="64"/>
      <c r="C663" s="64"/>
      <c r="D663" s="341"/>
      <c r="F663" s="385"/>
    </row>
    <row r="664" spans="1:6">
      <c r="A664" s="64" t="s">
        <v>71</v>
      </c>
      <c r="B664" s="64"/>
      <c r="C664" s="64"/>
      <c r="D664" s="341"/>
      <c r="F664" s="385"/>
    </row>
    <row r="665" spans="1:6">
      <c r="A665" s="167" t="s">
        <v>425</v>
      </c>
      <c r="B665" s="50"/>
      <c r="C665" s="50"/>
      <c r="D665" s="50">
        <f>SUM(B665:B665)</f>
        <v>0</v>
      </c>
      <c r="F665" s="385"/>
    </row>
    <row r="666" spans="1:6">
      <c r="A666" s="51" t="s">
        <v>83</v>
      </c>
      <c r="B666" s="54"/>
      <c r="C666" s="54"/>
      <c r="D666" s="54"/>
      <c r="F666" s="385"/>
    </row>
    <row r="667" spans="1:6">
      <c r="A667" s="55" t="s">
        <v>216</v>
      </c>
      <c r="B667" s="57"/>
      <c r="C667" s="57"/>
      <c r="D667" s="57">
        <f>SUM(B667:B667)</f>
        <v>0</v>
      </c>
      <c r="F667" s="385" t="e">
        <f>D667/$D$665</f>
        <v>#DIV/0!</v>
      </c>
    </row>
    <row r="668" spans="1:6">
      <c r="A668" s="55" t="s">
        <v>218</v>
      </c>
      <c r="B668" s="57"/>
      <c r="C668" s="57"/>
      <c r="D668" s="57">
        <f>SUM(B668:B668)</f>
        <v>0</v>
      </c>
      <c r="F668" s="385" t="e">
        <f t="shared" ref="F668:F670" si="87">D668/$D$665</f>
        <v>#DIV/0!</v>
      </c>
    </row>
    <row r="669" spans="1:6">
      <c r="A669" s="55" t="s">
        <v>426</v>
      </c>
      <c r="B669" s="57"/>
      <c r="C669" s="57"/>
      <c r="D669" s="57">
        <f>SUM(B669:B669)</f>
        <v>0</v>
      </c>
      <c r="F669" s="385" t="e">
        <f t="shared" si="87"/>
        <v>#DIV/0!</v>
      </c>
    </row>
    <row r="670" spans="1:6">
      <c r="A670" s="55" t="s">
        <v>220</v>
      </c>
      <c r="B670" s="57"/>
      <c r="C670" s="57"/>
      <c r="D670" s="57">
        <f>SUM(B670:B670)</f>
        <v>0</v>
      </c>
      <c r="F670" s="385" t="e">
        <f t="shared" si="87"/>
        <v>#DIV/0!</v>
      </c>
    </row>
    <row r="671" spans="1:6">
      <c r="A671" s="58" t="s">
        <v>69</v>
      </c>
      <c r="B671" s="61"/>
      <c r="C671" s="61"/>
      <c r="D671" s="61">
        <f>SUM(B671:B671)</f>
        <v>0</v>
      </c>
      <c r="F671" s="385"/>
    </row>
    <row r="672" spans="1:6">
      <c r="A672" s="62" t="s">
        <v>221</v>
      </c>
      <c r="B672" s="54"/>
      <c r="C672" s="54"/>
      <c r="D672" s="54"/>
      <c r="F672" s="385"/>
    </row>
    <row r="673" spans="1:6">
      <c r="A673" s="64" t="s">
        <v>71</v>
      </c>
      <c r="B673" s="54"/>
      <c r="C673" s="54"/>
      <c r="D673" s="54"/>
      <c r="F673" s="385"/>
    </row>
    <row r="674" spans="1:6">
      <c r="A674" s="167" t="s">
        <v>221</v>
      </c>
      <c r="B674" s="175">
        <v>705.34699999999998</v>
      </c>
      <c r="C674" s="308"/>
      <c r="D674" s="50">
        <f>SUM(B674:B674)</f>
        <v>705.34699999999998</v>
      </c>
      <c r="F674" s="385"/>
    </row>
    <row r="675" spans="1:6">
      <c r="A675" s="51" t="s">
        <v>83</v>
      </c>
      <c r="B675" s="178"/>
      <c r="C675" s="232"/>
      <c r="D675" s="54"/>
      <c r="F675" s="385"/>
    </row>
    <row r="676" spans="1:6">
      <c r="A676" s="55" t="s">
        <v>84</v>
      </c>
      <c r="B676" s="180">
        <v>0</v>
      </c>
      <c r="C676" s="388"/>
      <c r="D676" s="57">
        <f t="shared" ref="D676:D682" si="88">SUM(B676:B676)</f>
        <v>0</v>
      </c>
      <c r="F676" s="385">
        <f>D676/$D$674</f>
        <v>0</v>
      </c>
    </row>
    <row r="677" spans="1:6">
      <c r="A677" s="55" t="s">
        <v>216</v>
      </c>
      <c r="B677" s="180">
        <v>10.093999999999999</v>
      </c>
      <c r="C677" s="388"/>
      <c r="D677" s="57">
        <f t="shared" si="88"/>
        <v>10.093999999999999</v>
      </c>
      <c r="F677" s="385">
        <f t="shared" ref="F677:F681" si="89">D677/$D$674</f>
        <v>1.4310686796711405E-2</v>
      </c>
    </row>
    <row r="678" spans="1:6">
      <c r="A678" s="55" t="s">
        <v>506</v>
      </c>
      <c r="B678" s="180">
        <v>257.70699999999999</v>
      </c>
      <c r="C678" s="388"/>
      <c r="D678" s="57">
        <f t="shared" si="88"/>
        <v>257.70699999999999</v>
      </c>
      <c r="F678" s="385">
        <f t="shared" si="89"/>
        <v>0.36536201330692553</v>
      </c>
    </row>
    <row r="679" spans="1:6">
      <c r="A679" s="55" t="s">
        <v>219</v>
      </c>
      <c r="B679" s="180">
        <v>301.87200000000001</v>
      </c>
      <c r="C679" s="388"/>
      <c r="D679" s="57">
        <f t="shared" si="88"/>
        <v>301.87200000000001</v>
      </c>
      <c r="F679" s="385">
        <f t="shared" si="89"/>
        <v>0.42797658457468457</v>
      </c>
    </row>
    <row r="680" spans="1:6">
      <c r="A680" s="55" t="s">
        <v>222</v>
      </c>
      <c r="B680" s="180">
        <v>11.185</v>
      </c>
      <c r="C680" s="388"/>
      <c r="D680" s="57">
        <f t="shared" si="88"/>
        <v>11.185</v>
      </c>
      <c r="F680" s="385">
        <f t="shared" si="89"/>
        <v>1.585744321589232E-2</v>
      </c>
    </row>
    <row r="681" spans="1:6">
      <c r="A681" s="55" t="s">
        <v>220</v>
      </c>
      <c r="B681" s="180">
        <v>124.153012</v>
      </c>
      <c r="C681" s="388"/>
      <c r="D681" s="57">
        <f t="shared" si="88"/>
        <v>124.153012</v>
      </c>
      <c r="F681" s="385">
        <f t="shared" si="89"/>
        <v>0.17601692783835474</v>
      </c>
    </row>
    <row r="682" spans="1:6">
      <c r="A682" s="58" t="s">
        <v>69</v>
      </c>
      <c r="B682" s="184">
        <v>705.01101199999994</v>
      </c>
      <c r="C682" s="189"/>
      <c r="D682" s="61">
        <f t="shared" si="88"/>
        <v>705.01101199999994</v>
      </c>
      <c r="F682" s="385"/>
    </row>
    <row r="683" spans="1:6">
      <c r="A683" s="62" t="s">
        <v>223</v>
      </c>
      <c r="B683" s="54"/>
      <c r="C683" s="54"/>
      <c r="D683" s="54"/>
      <c r="F683" s="385"/>
    </row>
    <row r="684" spans="1:6">
      <c r="A684" s="64" t="s">
        <v>71</v>
      </c>
      <c r="B684" s="54"/>
      <c r="C684" s="54"/>
      <c r="D684" s="54"/>
      <c r="F684" s="385"/>
    </row>
    <row r="685" spans="1:6">
      <c r="A685" s="167" t="s">
        <v>224</v>
      </c>
      <c r="B685" s="81"/>
      <c r="C685" s="81"/>
      <c r="D685" s="81">
        <f>SUM(B685:B685)</f>
        <v>0</v>
      </c>
      <c r="F685" s="385"/>
    </row>
    <row r="686" spans="1:6">
      <c r="A686" s="51" t="s">
        <v>83</v>
      </c>
      <c r="B686" s="90"/>
      <c r="C686" s="90"/>
      <c r="D686" s="90"/>
      <c r="F686" s="385"/>
    </row>
    <row r="687" spans="1:6">
      <c r="A687" s="123" t="s">
        <v>184</v>
      </c>
      <c r="B687" s="85"/>
      <c r="C687" s="85"/>
      <c r="D687" s="85">
        <f>SUM(B687:B687)</f>
        <v>0</v>
      </c>
      <c r="F687" s="385"/>
    </row>
    <row r="688" spans="1:6">
      <c r="A688" s="55" t="s">
        <v>141</v>
      </c>
      <c r="B688" s="85"/>
      <c r="C688" s="85"/>
      <c r="D688" s="85">
        <f>SUM(B688:B688)</f>
        <v>0</v>
      </c>
      <c r="F688" s="385"/>
    </row>
    <row r="689" spans="1:6">
      <c r="A689" s="55" t="s">
        <v>89</v>
      </c>
      <c r="B689" s="85"/>
      <c r="C689" s="85"/>
      <c r="D689" s="85">
        <f>SUM(B689:B689)</f>
        <v>0</v>
      </c>
      <c r="F689" s="385"/>
    </row>
    <row r="690" spans="1:6">
      <c r="A690" s="55" t="s">
        <v>513</v>
      </c>
      <c r="B690" s="85"/>
      <c r="C690" s="85"/>
      <c r="D690" s="85">
        <f>SUM(B690:B690)</f>
        <v>0</v>
      </c>
      <c r="F690" s="385"/>
    </row>
    <row r="691" spans="1:6">
      <c r="A691" s="58" t="s">
        <v>69</v>
      </c>
      <c r="B691" s="88"/>
      <c r="C691" s="88"/>
      <c r="D691" s="88">
        <f>SUM(B691:B691)</f>
        <v>0</v>
      </c>
      <c r="F691" s="385"/>
    </row>
    <row r="692" spans="1:6">
      <c r="A692" s="62" t="s">
        <v>225</v>
      </c>
      <c r="B692" s="54"/>
      <c r="C692" s="54"/>
      <c r="D692" s="54"/>
      <c r="F692" s="385"/>
    </row>
    <row r="693" spans="1:6">
      <c r="A693" s="64" t="s">
        <v>71</v>
      </c>
      <c r="B693" s="54"/>
      <c r="C693" s="54"/>
      <c r="D693" s="54"/>
      <c r="F693" s="385"/>
    </row>
    <row r="694" spans="1:6">
      <c r="A694" s="167" t="s">
        <v>226</v>
      </c>
      <c r="B694" s="175">
        <v>323.92500000000001</v>
      </c>
      <c r="C694" s="175"/>
      <c r="D694" s="176">
        <f>SUM(B694:B694)</f>
        <v>323.92500000000001</v>
      </c>
      <c r="F694" s="385"/>
    </row>
    <row r="695" spans="1:6">
      <c r="A695" s="51" t="s">
        <v>83</v>
      </c>
      <c r="B695" s="179"/>
      <c r="C695" s="179"/>
      <c r="D695" s="179"/>
      <c r="F695" s="385"/>
    </row>
    <row r="696" spans="1:6">
      <c r="A696" s="55" t="s">
        <v>259</v>
      </c>
      <c r="B696" s="180">
        <v>5.15</v>
      </c>
      <c r="C696" s="180"/>
      <c r="D696" s="181">
        <f>SUM(B696:B696)</f>
        <v>5.15</v>
      </c>
      <c r="F696" s="385">
        <f>D696/$D$694</f>
        <v>1.5898741992745234E-2</v>
      </c>
    </row>
    <row r="697" spans="1:6">
      <c r="A697" s="55" t="s">
        <v>84</v>
      </c>
      <c r="B697" s="180">
        <v>66.146000000000001</v>
      </c>
      <c r="C697" s="180"/>
      <c r="D697" s="181">
        <f>SUM(B697:B697)</f>
        <v>66.146000000000001</v>
      </c>
      <c r="F697" s="385">
        <f t="shared" ref="F697:F699" si="90">D697/$D$694</f>
        <v>0.20420158987419926</v>
      </c>
    </row>
    <row r="698" spans="1:6">
      <c r="A698" s="55" t="s">
        <v>121</v>
      </c>
      <c r="B698" s="180">
        <v>206.95500000000001</v>
      </c>
      <c r="C698" s="180"/>
      <c r="D698" s="181">
        <f>SUM(B698:B698)</f>
        <v>206.95500000000001</v>
      </c>
      <c r="F698" s="385">
        <f t="shared" si="90"/>
        <v>0.63889789303079414</v>
      </c>
    </row>
    <row r="699" spans="1:6">
      <c r="A699" s="123" t="s">
        <v>227</v>
      </c>
      <c r="B699" s="180">
        <v>45.671000000000006</v>
      </c>
      <c r="C699" s="180"/>
      <c r="D699" s="181">
        <f>SUM(B699:B699)</f>
        <v>45.671000000000006</v>
      </c>
      <c r="F699" s="385">
        <f t="shared" si="90"/>
        <v>0.14099251369915877</v>
      </c>
    </row>
    <row r="700" spans="1:6">
      <c r="A700" s="58" t="s">
        <v>69</v>
      </c>
      <c r="B700" s="184">
        <v>323.92599999999999</v>
      </c>
      <c r="C700" s="184"/>
      <c r="D700" s="185">
        <f>SUM(B700:B700)</f>
        <v>323.92599999999999</v>
      </c>
      <c r="F700" s="385"/>
    </row>
    <row r="701" spans="1:6">
      <c r="A701" s="62" t="s">
        <v>228</v>
      </c>
      <c r="B701" s="54"/>
      <c r="C701" s="54"/>
      <c r="D701" s="54"/>
      <c r="F701" s="385"/>
    </row>
    <row r="702" spans="1:6">
      <c r="A702" s="64" t="s">
        <v>71</v>
      </c>
      <c r="B702" s="54"/>
      <c r="C702" s="54"/>
      <c r="D702" s="54"/>
      <c r="F702" s="385"/>
    </row>
    <row r="703" spans="1:6">
      <c r="A703" s="167" t="s">
        <v>229</v>
      </c>
      <c r="B703" s="176">
        <v>974.43200000000013</v>
      </c>
      <c r="C703" s="176"/>
      <c r="D703" s="176">
        <f>SUM(B703:B703)</f>
        <v>974.43200000000013</v>
      </c>
      <c r="F703" s="385"/>
    </row>
    <row r="704" spans="1:6">
      <c r="A704" s="51" t="s">
        <v>83</v>
      </c>
      <c r="B704" s="179"/>
      <c r="C704" s="179"/>
      <c r="D704" s="179"/>
      <c r="F704" s="385"/>
    </row>
    <row r="705" spans="1:6">
      <c r="A705" s="55" t="s">
        <v>230</v>
      </c>
      <c r="B705" s="181">
        <v>0</v>
      </c>
      <c r="C705" s="181"/>
      <c r="D705" s="181">
        <f t="shared" ref="D705:D710" si="91">SUM(B705:B705)</f>
        <v>0</v>
      </c>
      <c r="F705" s="385">
        <f>D705/$D$703</f>
        <v>0</v>
      </c>
    </row>
    <row r="706" spans="1:6">
      <c r="A706" s="55" t="s">
        <v>216</v>
      </c>
      <c r="B706" s="181">
        <v>22.013000000000002</v>
      </c>
      <c r="C706" s="181"/>
      <c r="D706" s="181">
        <f t="shared" si="91"/>
        <v>22.013000000000002</v>
      </c>
      <c r="F706" s="385">
        <f t="shared" ref="F706:F709" si="92">D706/$D$703</f>
        <v>2.2590596367935371E-2</v>
      </c>
    </row>
    <row r="707" spans="1:6">
      <c r="A707" s="55" t="s">
        <v>218</v>
      </c>
      <c r="B707" s="181">
        <v>430.90099999999995</v>
      </c>
      <c r="C707" s="181"/>
      <c r="D707" s="181">
        <f t="shared" si="91"/>
        <v>430.90099999999995</v>
      </c>
      <c r="F707" s="385">
        <f t="shared" si="92"/>
        <v>0.44220735772224218</v>
      </c>
    </row>
    <row r="708" spans="1:6">
      <c r="A708" s="55" t="s">
        <v>231</v>
      </c>
      <c r="B708" s="181">
        <v>407.32500000000005</v>
      </c>
      <c r="C708" s="181"/>
      <c r="D708" s="181">
        <f t="shared" si="91"/>
        <v>407.32500000000005</v>
      </c>
      <c r="F708" s="385">
        <f t="shared" si="92"/>
        <v>0.41801274999179006</v>
      </c>
    </row>
    <row r="709" spans="1:6">
      <c r="A709" s="55" t="s">
        <v>232</v>
      </c>
      <c r="B709" s="181">
        <v>113.60277899999997</v>
      </c>
      <c r="C709" s="181"/>
      <c r="D709" s="181">
        <f t="shared" si="91"/>
        <v>113.60277899999997</v>
      </c>
      <c r="F709" s="385">
        <f t="shared" si="92"/>
        <v>0.11658358818265405</v>
      </c>
    </row>
    <row r="710" spans="1:6">
      <c r="A710" s="58" t="s">
        <v>69</v>
      </c>
      <c r="B710" s="185">
        <v>973.84177899999997</v>
      </c>
      <c r="C710" s="185"/>
      <c r="D710" s="185">
        <f t="shared" si="91"/>
        <v>973.84177899999997</v>
      </c>
      <c r="F710" s="385"/>
    </row>
    <row r="711" spans="1:6">
      <c r="A711" s="62" t="s">
        <v>228</v>
      </c>
      <c r="B711" s="289"/>
      <c r="C711" s="289"/>
      <c r="D711" s="289"/>
      <c r="F711" s="385"/>
    </row>
    <row r="712" spans="1:6">
      <c r="A712" s="64" t="s">
        <v>71</v>
      </c>
      <c r="B712" s="289"/>
      <c r="C712" s="289"/>
      <c r="D712" s="289"/>
      <c r="F712" s="385"/>
    </row>
    <row r="713" spans="1:6">
      <c r="A713" s="167" t="s">
        <v>233</v>
      </c>
      <c r="B713" s="176">
        <v>336.63599999999997</v>
      </c>
      <c r="C713" s="176"/>
      <c r="D713" s="176">
        <f>SUM(B713:B713)</f>
        <v>336.63599999999997</v>
      </c>
      <c r="F713" s="385"/>
    </row>
    <row r="714" spans="1:6">
      <c r="A714" s="51" t="s">
        <v>83</v>
      </c>
      <c r="B714" s="179"/>
      <c r="C714" s="179"/>
      <c r="D714" s="179"/>
      <c r="F714" s="385"/>
    </row>
    <row r="715" spans="1:6">
      <c r="A715" s="55" t="s">
        <v>120</v>
      </c>
      <c r="B715" s="181">
        <v>0</v>
      </c>
      <c r="C715" s="181"/>
      <c r="D715" s="181">
        <f t="shared" ref="D715:D720" si="93">SUM(B715:B715)</f>
        <v>0</v>
      </c>
      <c r="F715" s="385">
        <f>D715/$D$713</f>
        <v>0</v>
      </c>
    </row>
    <row r="716" spans="1:6">
      <c r="A716" s="55" t="s">
        <v>216</v>
      </c>
      <c r="B716" s="181">
        <v>7.7840000000000007</v>
      </c>
      <c r="C716" s="181"/>
      <c r="D716" s="181">
        <f t="shared" si="93"/>
        <v>7.7840000000000007</v>
      </c>
      <c r="F716" s="385">
        <f t="shared" ref="F716:F719" si="94">D716/$D$713</f>
        <v>2.3122898323411641E-2</v>
      </c>
    </row>
    <row r="717" spans="1:6">
      <c r="A717" s="55" t="s">
        <v>218</v>
      </c>
      <c r="B717" s="181">
        <v>148.00899999999996</v>
      </c>
      <c r="C717" s="181"/>
      <c r="D717" s="181">
        <f t="shared" si="93"/>
        <v>148.00899999999996</v>
      </c>
      <c r="F717" s="385">
        <f t="shared" si="94"/>
        <v>0.43967074228543584</v>
      </c>
    </row>
    <row r="718" spans="1:6">
      <c r="A718" s="55" t="s">
        <v>234</v>
      </c>
      <c r="B718" s="181">
        <v>136.102</v>
      </c>
      <c r="C718" s="181"/>
      <c r="D718" s="181">
        <f t="shared" si="93"/>
        <v>136.102</v>
      </c>
      <c r="F718" s="385">
        <f t="shared" si="94"/>
        <v>0.40430019368100861</v>
      </c>
    </row>
    <row r="719" spans="1:6">
      <c r="A719" s="55" t="s">
        <v>232</v>
      </c>
      <c r="B719" s="181">
        <v>44.603298999999971</v>
      </c>
      <c r="C719" s="181"/>
      <c r="D719" s="181">
        <f t="shared" si="93"/>
        <v>44.603298999999971</v>
      </c>
      <c r="F719" s="385">
        <f t="shared" si="94"/>
        <v>0.13249711557884472</v>
      </c>
    </row>
    <row r="720" spans="1:6">
      <c r="A720" s="58" t="s">
        <v>69</v>
      </c>
      <c r="B720" s="185">
        <v>336.49829899999997</v>
      </c>
      <c r="C720" s="185"/>
      <c r="D720" s="185">
        <f t="shared" si="93"/>
        <v>336.49829899999997</v>
      </c>
      <c r="F720" s="385"/>
    </row>
    <row r="721" spans="1:6">
      <c r="A721" s="191" t="s">
        <v>406</v>
      </c>
      <c r="B721" s="289"/>
      <c r="C721" s="289"/>
      <c r="D721" s="289"/>
      <c r="F721" s="385"/>
    </row>
    <row r="722" spans="1:6">
      <c r="A722" s="188" t="s">
        <v>71</v>
      </c>
      <c r="B722" s="188"/>
      <c r="C722" s="188"/>
      <c r="D722" s="342"/>
      <c r="F722" s="385"/>
    </row>
    <row r="723" spans="1:6">
      <c r="A723" s="167" t="s">
        <v>407</v>
      </c>
      <c r="B723" s="176"/>
      <c r="C723" s="176"/>
      <c r="D723" s="176">
        <f>SUM(B723:B723)</f>
        <v>0</v>
      </c>
      <c r="F723" s="385"/>
    </row>
    <row r="724" spans="1:6">
      <c r="A724" s="177" t="s">
        <v>83</v>
      </c>
      <c r="B724" s="179"/>
      <c r="C724" s="179"/>
      <c r="D724" s="179"/>
      <c r="F724" s="385"/>
    </row>
    <row r="725" spans="1:6">
      <c r="A725" s="55" t="s">
        <v>216</v>
      </c>
      <c r="B725" s="181"/>
      <c r="C725" s="181"/>
      <c r="D725" s="181">
        <f>SUM(B725:B725)</f>
        <v>0</v>
      </c>
      <c r="F725" s="385" t="e">
        <f>D725/$D$723</f>
        <v>#DIV/0!</v>
      </c>
    </row>
    <row r="726" spans="1:6">
      <c r="A726" s="55" t="s">
        <v>218</v>
      </c>
      <c r="B726" s="181"/>
      <c r="C726" s="181"/>
      <c r="D726" s="181">
        <f>SUM(B726:B726)</f>
        <v>0</v>
      </c>
      <c r="F726" s="385" t="e">
        <f t="shared" ref="F726:F728" si="95">D726/$D$723</f>
        <v>#DIV/0!</v>
      </c>
    </row>
    <row r="727" spans="1:6">
      <c r="A727" s="55" t="s">
        <v>408</v>
      </c>
      <c r="B727" s="181"/>
      <c r="C727" s="181"/>
      <c r="D727" s="181">
        <f>SUM(B727:B727)</f>
        <v>0</v>
      </c>
      <c r="F727" s="385" t="e">
        <f t="shared" si="95"/>
        <v>#DIV/0!</v>
      </c>
    </row>
    <row r="728" spans="1:6">
      <c r="A728" s="55" t="s">
        <v>232</v>
      </c>
      <c r="B728" s="181"/>
      <c r="C728" s="181"/>
      <c r="D728" s="181">
        <f>SUM(B728:B728)</f>
        <v>0</v>
      </c>
      <c r="F728" s="385" t="e">
        <f t="shared" si="95"/>
        <v>#DIV/0!</v>
      </c>
    </row>
    <row r="729" spans="1:6">
      <c r="A729" s="276" t="s">
        <v>69</v>
      </c>
      <c r="B729" s="185"/>
      <c r="C729" s="185"/>
      <c r="D729" s="185">
        <f>SUM(B729:B729)</f>
        <v>0</v>
      </c>
      <c r="F729" s="385"/>
    </row>
    <row r="730" spans="1:6">
      <c r="A730" s="64" t="s">
        <v>71</v>
      </c>
      <c r="B730" s="54"/>
      <c r="C730" s="54"/>
      <c r="D730" s="54"/>
      <c r="F730" s="385"/>
    </row>
    <row r="731" spans="1:6">
      <c r="A731" s="167" t="s">
        <v>236</v>
      </c>
      <c r="B731" s="50"/>
      <c r="C731" s="50"/>
      <c r="D731" s="50">
        <f>SUM(B731:B731)</f>
        <v>0</v>
      </c>
      <c r="F731" s="385"/>
    </row>
    <row r="732" spans="1:6">
      <c r="A732" s="51" t="s">
        <v>83</v>
      </c>
      <c r="B732" s="54"/>
      <c r="C732" s="54"/>
      <c r="D732" s="54"/>
      <c r="F732" s="385"/>
    </row>
    <row r="733" spans="1:6">
      <c r="A733" s="55" t="s">
        <v>84</v>
      </c>
      <c r="B733" s="57"/>
      <c r="C733" s="57"/>
      <c r="D733" s="57">
        <f>SUM(B733:B733)</f>
        <v>0</v>
      </c>
      <c r="F733" s="385"/>
    </row>
    <row r="734" spans="1:6">
      <c r="A734" s="55" t="s">
        <v>232</v>
      </c>
      <c r="B734" s="57"/>
      <c r="C734" s="57"/>
      <c r="D734" s="57">
        <f>SUM(B734:B734)</f>
        <v>0</v>
      </c>
      <c r="F734" s="385"/>
    </row>
    <row r="735" spans="1:6">
      <c r="A735" s="55" t="s">
        <v>237</v>
      </c>
      <c r="B735" s="57"/>
      <c r="C735" s="57"/>
      <c r="D735" s="57">
        <f>SUM(B735:B735)</f>
        <v>0</v>
      </c>
      <c r="F735" s="385"/>
    </row>
    <row r="736" spans="1:6">
      <c r="A736" s="55" t="s">
        <v>192</v>
      </c>
      <c r="B736" s="57"/>
      <c r="C736" s="57"/>
      <c r="D736" s="57">
        <f>SUM(B736:B736)</f>
        <v>0</v>
      </c>
      <c r="F736" s="385"/>
    </row>
    <row r="737" spans="1:6">
      <c r="A737" s="58" t="s">
        <v>69</v>
      </c>
      <c r="B737" s="61"/>
      <c r="C737" s="61"/>
      <c r="D737" s="61">
        <f>SUM(B737:B737)</f>
        <v>0</v>
      </c>
      <c r="F737" s="385"/>
    </row>
    <row r="738" spans="1:6">
      <c r="A738" s="62" t="s">
        <v>235</v>
      </c>
      <c r="B738" s="54"/>
      <c r="C738" s="54"/>
      <c r="D738" s="54"/>
      <c r="F738" s="385"/>
    </row>
    <row r="739" spans="1:6">
      <c r="A739" s="64" t="s">
        <v>71</v>
      </c>
      <c r="B739" s="54"/>
      <c r="C739" s="54"/>
      <c r="D739" s="54"/>
      <c r="F739" s="385"/>
    </row>
    <row r="740" spans="1:6">
      <c r="A740" s="167" t="s">
        <v>235</v>
      </c>
      <c r="B740" s="50"/>
      <c r="C740" s="50"/>
      <c r="D740" s="50">
        <f>SUM(B740:B740)</f>
        <v>0</v>
      </c>
      <c r="F740" s="385"/>
    </row>
    <row r="741" spans="1:6">
      <c r="A741" s="51" t="s">
        <v>83</v>
      </c>
      <c r="B741" s="54"/>
      <c r="C741" s="54"/>
      <c r="D741" s="54"/>
      <c r="F741" s="385"/>
    </row>
    <row r="742" spans="1:6">
      <c r="A742" s="55" t="s">
        <v>84</v>
      </c>
      <c r="B742" s="57"/>
      <c r="C742" s="57"/>
      <c r="D742" s="57">
        <f>SUM(B742:B742)</f>
        <v>0</v>
      </c>
      <c r="F742" s="385" t="e">
        <f>D742/$D$740</f>
        <v>#DIV/0!</v>
      </c>
    </row>
    <row r="743" spans="1:6">
      <c r="A743" s="55" t="s">
        <v>237</v>
      </c>
      <c r="B743" s="57"/>
      <c r="C743" s="57"/>
      <c r="D743" s="57">
        <f>SUM(B743:B743)</f>
        <v>0</v>
      </c>
      <c r="F743" s="385" t="e">
        <f t="shared" ref="F743:F745" si="96">D743/$D$740</f>
        <v>#DIV/0!</v>
      </c>
    </row>
    <row r="744" spans="1:6">
      <c r="A744" s="55" t="s">
        <v>238</v>
      </c>
      <c r="B744" s="57"/>
      <c r="C744" s="57"/>
      <c r="D744" s="57">
        <f>SUM(B744:B744)</f>
        <v>0</v>
      </c>
      <c r="F744" s="385" t="e">
        <f t="shared" si="96"/>
        <v>#DIV/0!</v>
      </c>
    </row>
    <row r="745" spans="1:6">
      <c r="A745" s="55" t="s">
        <v>192</v>
      </c>
      <c r="B745" s="57"/>
      <c r="C745" s="57"/>
      <c r="D745" s="57">
        <f>SUM(B745:B745)</f>
        <v>0</v>
      </c>
      <c r="F745" s="385" t="e">
        <f t="shared" si="96"/>
        <v>#DIV/0!</v>
      </c>
    </row>
    <row r="746" spans="1:6">
      <c r="A746" s="58" t="s">
        <v>69</v>
      </c>
      <c r="B746" s="61"/>
      <c r="C746" s="61"/>
      <c r="D746" s="61">
        <f>SUM(B746:B746)</f>
        <v>0</v>
      </c>
      <c r="F746" s="385"/>
    </row>
    <row r="747" spans="1:6">
      <c r="A747" s="62" t="s">
        <v>239</v>
      </c>
      <c r="B747" s="54"/>
      <c r="C747" s="54"/>
      <c r="D747" s="54"/>
      <c r="F747" s="385"/>
    </row>
    <row r="748" spans="1:6">
      <c r="A748" s="64" t="s">
        <v>71</v>
      </c>
      <c r="B748" s="54"/>
      <c r="C748" s="54"/>
      <c r="D748" s="54"/>
      <c r="F748" s="385"/>
    </row>
    <row r="749" spans="1:6">
      <c r="A749" s="167" t="s">
        <v>240</v>
      </c>
      <c r="B749" s="50"/>
      <c r="C749" s="50"/>
      <c r="D749" s="50">
        <f>SUM(B749:B749)</f>
        <v>0</v>
      </c>
      <c r="F749" s="385"/>
    </row>
    <row r="750" spans="1:6">
      <c r="A750" s="51" t="s">
        <v>83</v>
      </c>
      <c r="B750" s="54"/>
      <c r="C750" s="54"/>
      <c r="D750" s="54"/>
      <c r="F750" s="385"/>
    </row>
    <row r="751" spans="1:6">
      <c r="A751" s="55" t="s">
        <v>237</v>
      </c>
      <c r="B751" s="57"/>
      <c r="C751" s="57"/>
      <c r="D751" s="57">
        <f>SUM(B751:B751)</f>
        <v>0</v>
      </c>
      <c r="F751" s="385"/>
    </row>
    <row r="752" spans="1:6">
      <c r="A752" s="55" t="s">
        <v>216</v>
      </c>
      <c r="B752" s="57"/>
      <c r="C752" s="57"/>
      <c r="D752" s="57">
        <f>SUM(B752:B752)</f>
        <v>0</v>
      </c>
      <c r="F752" s="385"/>
    </row>
    <row r="753" spans="1:6">
      <c r="A753" s="55" t="s">
        <v>241</v>
      </c>
      <c r="B753" s="57"/>
      <c r="C753" s="57"/>
      <c r="D753" s="57">
        <f>SUM(B753:B753)</f>
        <v>0</v>
      </c>
      <c r="F753" s="385"/>
    </row>
    <row r="754" spans="1:6">
      <c r="A754" s="58" t="s">
        <v>69</v>
      </c>
      <c r="B754" s="61"/>
      <c r="C754" s="61"/>
      <c r="D754" s="61">
        <f>SUM(B754:B754)</f>
        <v>0</v>
      </c>
      <c r="F754" s="385"/>
    </row>
    <row r="755" spans="1:6">
      <c r="A755" s="62" t="s">
        <v>97</v>
      </c>
      <c r="B755" s="54"/>
      <c r="C755" s="54"/>
      <c r="D755" s="54"/>
      <c r="F755" s="385"/>
    </row>
    <row r="756" spans="1:6">
      <c r="A756" s="154" t="s">
        <v>71</v>
      </c>
      <c r="B756" s="54"/>
      <c r="C756" s="54"/>
      <c r="D756" s="54"/>
      <c r="F756" s="385"/>
    </row>
    <row r="757" spans="1:6">
      <c r="A757" s="172" t="s">
        <v>242</v>
      </c>
      <c r="B757" s="50"/>
      <c r="C757" s="50"/>
      <c r="D757" s="50">
        <f>SUM(B757:B757)</f>
        <v>0</v>
      </c>
      <c r="F757" s="385"/>
    </row>
    <row r="758" spans="1:6">
      <c r="A758" s="157" t="s">
        <v>83</v>
      </c>
      <c r="B758" s="54"/>
      <c r="C758" s="54"/>
      <c r="D758" s="54"/>
      <c r="F758" s="385"/>
    </row>
    <row r="759" spans="1:6">
      <c r="A759" s="114" t="s">
        <v>243</v>
      </c>
      <c r="B759" s="57"/>
      <c r="C759" s="57"/>
      <c r="D759" s="57">
        <f t="shared" ref="D759:D765" si="97">SUM(B759:B759)</f>
        <v>0</v>
      </c>
      <c r="F759" s="385"/>
    </row>
    <row r="760" spans="1:6">
      <c r="A760" s="114" t="s">
        <v>244</v>
      </c>
      <c r="B760" s="57"/>
      <c r="C760" s="57"/>
      <c r="D760" s="57">
        <f t="shared" si="97"/>
        <v>0</v>
      </c>
      <c r="F760" s="385"/>
    </row>
    <row r="761" spans="1:6">
      <c r="A761" s="114" t="s">
        <v>237</v>
      </c>
      <c r="B761" s="57"/>
      <c r="C761" s="57"/>
      <c r="D761" s="57">
        <f t="shared" si="97"/>
        <v>0</v>
      </c>
      <c r="F761" s="385"/>
    </row>
    <row r="762" spans="1:6">
      <c r="A762" s="114" t="s">
        <v>180</v>
      </c>
      <c r="B762" s="57"/>
      <c r="C762" s="57"/>
      <c r="D762" s="57">
        <f t="shared" si="97"/>
        <v>0</v>
      </c>
      <c r="F762" s="385"/>
    </row>
    <row r="763" spans="1:6">
      <c r="A763" s="114" t="s">
        <v>89</v>
      </c>
      <c r="B763" s="57"/>
      <c r="C763" s="57"/>
      <c r="D763" s="57">
        <f t="shared" si="97"/>
        <v>0</v>
      </c>
      <c r="F763" s="385"/>
    </row>
    <row r="764" spans="1:6">
      <c r="A764" s="114" t="s">
        <v>245</v>
      </c>
      <c r="B764" s="57"/>
      <c r="C764" s="57"/>
      <c r="D764" s="57">
        <f t="shared" si="97"/>
        <v>0</v>
      </c>
      <c r="F764" s="385"/>
    </row>
    <row r="765" spans="1:6">
      <c r="A765" s="161" t="s">
        <v>69</v>
      </c>
      <c r="B765" s="61"/>
      <c r="C765" s="61"/>
      <c r="D765" s="61">
        <f t="shared" si="97"/>
        <v>0</v>
      </c>
      <c r="F765" s="385"/>
    </row>
    <row r="766" spans="1:6">
      <c r="A766" s="62" t="s">
        <v>241</v>
      </c>
      <c r="B766" s="54"/>
      <c r="C766" s="54"/>
      <c r="D766" s="54"/>
      <c r="F766" s="385"/>
    </row>
    <row r="767" spans="1:6">
      <c r="A767" s="64" t="s">
        <v>71</v>
      </c>
      <c r="B767" s="54"/>
      <c r="C767" s="54"/>
      <c r="D767" s="54"/>
      <c r="F767" s="385"/>
    </row>
    <row r="768" spans="1:6">
      <c r="A768" s="47" t="s">
        <v>246</v>
      </c>
      <c r="B768" s="50"/>
      <c r="C768" s="50"/>
      <c r="D768" s="50">
        <f>SUM(B768:B768)</f>
        <v>0</v>
      </c>
      <c r="F768" s="385"/>
    </row>
    <row r="769" spans="1:6">
      <c r="A769" s="51" t="s">
        <v>83</v>
      </c>
      <c r="B769" s="54"/>
      <c r="C769" s="54"/>
      <c r="D769" s="54"/>
      <c r="F769" s="385"/>
    </row>
    <row r="770" spans="1:6">
      <c r="A770" s="55" t="s">
        <v>247</v>
      </c>
      <c r="B770" s="57"/>
      <c r="C770" s="57"/>
      <c r="D770" s="57">
        <f>SUM(B770:B770)</f>
        <v>0</v>
      </c>
      <c r="F770" s="385" t="e">
        <f>D770/$D$768</f>
        <v>#DIV/0!</v>
      </c>
    </row>
    <row r="771" spans="1:6">
      <c r="A771" s="55" t="s">
        <v>85</v>
      </c>
      <c r="B771" s="57"/>
      <c r="C771" s="57"/>
      <c r="D771" s="57">
        <f>SUM(B771:B771)</f>
        <v>0</v>
      </c>
      <c r="F771" s="385" t="e">
        <f t="shared" ref="F771:F773" si="98">D771/$D$768</f>
        <v>#DIV/0!</v>
      </c>
    </row>
    <row r="772" spans="1:6">
      <c r="A772" s="55" t="s">
        <v>248</v>
      </c>
      <c r="B772" s="57"/>
      <c r="C772" s="57"/>
      <c r="D772" s="57">
        <f>SUM(B772:B772)</f>
        <v>0</v>
      </c>
      <c r="F772" s="385" t="e">
        <f t="shared" si="98"/>
        <v>#DIV/0!</v>
      </c>
    </row>
    <row r="773" spans="1:6">
      <c r="A773" s="55" t="s">
        <v>89</v>
      </c>
      <c r="B773" s="57"/>
      <c r="C773" s="57"/>
      <c r="D773" s="57">
        <f>SUM(B773:B773)</f>
        <v>0</v>
      </c>
      <c r="F773" s="385" t="e">
        <f t="shared" si="98"/>
        <v>#DIV/0!</v>
      </c>
    </row>
    <row r="774" spans="1:6">
      <c r="A774" s="58" t="s">
        <v>69</v>
      </c>
      <c r="B774" s="61"/>
      <c r="C774" s="61"/>
      <c r="D774" s="61">
        <f>SUM(B774:B774)</f>
        <v>0</v>
      </c>
      <c r="F774" s="385"/>
    </row>
    <row r="775" spans="1:6">
      <c r="A775" s="173" t="s">
        <v>371</v>
      </c>
      <c r="B775" s="61"/>
      <c r="C775" s="61"/>
      <c r="D775" s="61"/>
      <c r="F775" s="385"/>
    </row>
    <row r="776" spans="1:6">
      <c r="A776" s="174" t="s">
        <v>71</v>
      </c>
      <c r="B776" s="64"/>
      <c r="C776" s="64"/>
      <c r="D776" s="341"/>
      <c r="F776" s="385"/>
    </row>
    <row r="777" spans="1:6">
      <c r="A777" s="47" t="s">
        <v>372</v>
      </c>
      <c r="B777" s="175">
        <v>363.48599999999999</v>
      </c>
      <c r="C777" s="175"/>
      <c r="D777" s="176">
        <f>SUM(B777:B777)</f>
        <v>363.48599999999999</v>
      </c>
      <c r="F777" s="385"/>
    </row>
    <row r="778" spans="1:6">
      <c r="A778" s="177" t="s">
        <v>83</v>
      </c>
      <c r="B778" s="178"/>
      <c r="C778" s="178"/>
      <c r="D778" s="179"/>
      <c r="F778" s="385"/>
    </row>
    <row r="779" spans="1:6">
      <c r="A779" s="55" t="s">
        <v>247</v>
      </c>
      <c r="B779" s="180"/>
      <c r="C779" s="180"/>
      <c r="D779" s="181">
        <f t="shared" ref="D779:D785" si="99">SUM(B779:B779)</f>
        <v>0</v>
      </c>
      <c r="F779" s="385">
        <f>D779/$D$777</f>
        <v>0</v>
      </c>
    </row>
    <row r="780" spans="1:6">
      <c r="A780" s="55" t="s">
        <v>190</v>
      </c>
      <c r="B780" s="180"/>
      <c r="C780" s="180"/>
      <c r="D780" s="181">
        <f t="shared" si="99"/>
        <v>0</v>
      </c>
      <c r="F780" s="385">
        <f t="shared" ref="F780:F784" si="100">D780/$D$777</f>
        <v>0</v>
      </c>
    </row>
    <row r="781" spans="1:6">
      <c r="A781" s="55" t="s">
        <v>85</v>
      </c>
      <c r="B781" s="180">
        <v>96.589999999999989</v>
      </c>
      <c r="C781" s="180"/>
      <c r="D781" s="181">
        <f t="shared" si="99"/>
        <v>96.589999999999989</v>
      </c>
      <c r="F781" s="385">
        <f t="shared" si="100"/>
        <v>0.26573238033927027</v>
      </c>
    </row>
    <row r="782" spans="1:6">
      <c r="A782" s="55" t="s">
        <v>373</v>
      </c>
      <c r="B782" s="180">
        <v>231.572</v>
      </c>
      <c r="C782" s="180"/>
      <c r="D782" s="181">
        <f t="shared" si="99"/>
        <v>231.572</v>
      </c>
      <c r="F782" s="385">
        <f t="shared" si="100"/>
        <v>0.63708643524097219</v>
      </c>
    </row>
    <row r="783" spans="1:6">
      <c r="A783" s="55" t="s">
        <v>342</v>
      </c>
      <c r="B783" s="180">
        <v>0</v>
      </c>
      <c r="C783" s="180"/>
      <c r="D783" s="181">
        <f t="shared" si="99"/>
        <v>0</v>
      </c>
      <c r="F783" s="385">
        <f t="shared" si="100"/>
        <v>0</v>
      </c>
    </row>
    <row r="784" spans="1:6">
      <c r="A784" s="182" t="s">
        <v>89</v>
      </c>
      <c r="B784" s="180">
        <v>34.960514000000032</v>
      </c>
      <c r="C784" s="180"/>
      <c r="D784" s="181">
        <f t="shared" si="99"/>
        <v>34.960514000000032</v>
      </c>
      <c r="F784" s="385">
        <f t="shared" si="100"/>
        <v>9.6181184419757662E-2</v>
      </c>
    </row>
    <row r="785" spans="1:6">
      <c r="A785" s="183" t="s">
        <v>69</v>
      </c>
      <c r="B785" s="184">
        <v>363.12251400000002</v>
      </c>
      <c r="C785" s="184"/>
      <c r="D785" s="185">
        <f t="shared" si="99"/>
        <v>363.12251400000002</v>
      </c>
      <c r="F785" s="385"/>
    </row>
    <row r="786" spans="1:6">
      <c r="A786" s="62" t="s">
        <v>249</v>
      </c>
      <c r="B786" s="54"/>
      <c r="C786" s="54"/>
      <c r="D786" s="54"/>
      <c r="F786" s="385"/>
    </row>
    <row r="787" spans="1:6">
      <c r="A787" s="64" t="s">
        <v>71</v>
      </c>
      <c r="B787" s="54"/>
      <c r="C787" s="54"/>
      <c r="D787" s="54"/>
      <c r="F787" s="385"/>
    </row>
    <row r="788" spans="1:6">
      <c r="A788" s="47" t="s">
        <v>249</v>
      </c>
      <c r="B788" s="50"/>
      <c r="C788" s="50"/>
      <c r="D788" s="50">
        <f t="shared" ref="D788:D795" si="101">SUM(B788:B788)</f>
        <v>0</v>
      </c>
      <c r="F788" s="385"/>
    </row>
    <row r="789" spans="1:6">
      <c r="A789" s="51" t="s">
        <v>83</v>
      </c>
      <c r="B789" s="54"/>
      <c r="C789" s="54"/>
      <c r="D789" s="54">
        <f t="shared" si="101"/>
        <v>0</v>
      </c>
      <c r="F789" s="385"/>
    </row>
    <row r="790" spans="1:6">
      <c r="A790" s="55" t="s">
        <v>357</v>
      </c>
      <c r="B790" s="57"/>
      <c r="C790" s="57"/>
      <c r="D790" s="57">
        <f t="shared" si="101"/>
        <v>0</v>
      </c>
      <c r="F790" s="385" t="e">
        <f>D790/$D$788</f>
        <v>#DIV/0!</v>
      </c>
    </row>
    <row r="791" spans="1:6">
      <c r="A791" s="55" t="s">
        <v>227</v>
      </c>
      <c r="B791" s="57"/>
      <c r="C791" s="57"/>
      <c r="D791" s="57">
        <f t="shared" si="101"/>
        <v>0</v>
      </c>
      <c r="F791" s="385" t="e">
        <f t="shared" ref="F791:F794" si="102">D791/$D$788</f>
        <v>#DIV/0!</v>
      </c>
    </row>
    <row r="792" spans="1:6">
      <c r="A792" s="55" t="s">
        <v>100</v>
      </c>
      <c r="B792" s="57"/>
      <c r="C792" s="57"/>
      <c r="D792" s="57">
        <f t="shared" si="101"/>
        <v>0</v>
      </c>
      <c r="F792" s="385" t="e">
        <f t="shared" si="102"/>
        <v>#DIV/0!</v>
      </c>
    </row>
    <row r="793" spans="1:6">
      <c r="A793" s="55" t="s">
        <v>250</v>
      </c>
      <c r="B793" s="57"/>
      <c r="C793" s="57"/>
      <c r="D793" s="57">
        <f t="shared" si="101"/>
        <v>0</v>
      </c>
      <c r="F793" s="385" t="e">
        <f t="shared" si="102"/>
        <v>#DIV/0!</v>
      </c>
    </row>
    <row r="794" spans="1:6">
      <c r="A794" s="55" t="s">
        <v>179</v>
      </c>
      <c r="B794" s="57"/>
      <c r="C794" s="57"/>
      <c r="D794" s="57">
        <f t="shared" si="101"/>
        <v>0</v>
      </c>
      <c r="F794" s="385" t="e">
        <f t="shared" si="102"/>
        <v>#DIV/0!</v>
      </c>
    </row>
    <row r="795" spans="1:6">
      <c r="A795" s="58" t="s">
        <v>69</v>
      </c>
      <c r="B795" s="61"/>
      <c r="C795" s="61"/>
      <c r="D795" s="61">
        <f t="shared" si="101"/>
        <v>0</v>
      </c>
      <c r="F795" s="385"/>
    </row>
    <row r="796" spans="1:6">
      <c r="A796" s="62" t="s">
        <v>251</v>
      </c>
      <c r="B796" s="54"/>
      <c r="C796" s="54"/>
      <c r="D796" s="54"/>
      <c r="F796" s="385"/>
    </row>
    <row r="797" spans="1:6">
      <c r="A797" s="64" t="s">
        <v>71</v>
      </c>
      <c r="B797" s="54"/>
      <c r="C797" s="54"/>
      <c r="D797" s="54"/>
      <c r="F797" s="385"/>
    </row>
    <row r="798" spans="1:6">
      <c r="A798" s="47" t="s">
        <v>242</v>
      </c>
      <c r="B798" s="175">
        <v>16.795000000000002</v>
      </c>
      <c r="C798" s="175"/>
      <c r="D798" s="81">
        <f>SUM(B798:B798)</f>
        <v>16.795000000000002</v>
      </c>
      <c r="F798" s="385"/>
    </row>
    <row r="799" spans="1:6">
      <c r="A799" s="51" t="s">
        <v>83</v>
      </c>
      <c r="B799" s="90"/>
      <c r="C799" s="90"/>
      <c r="D799" s="90"/>
      <c r="F799" s="385"/>
    </row>
    <row r="800" spans="1:6">
      <c r="A800" s="55" t="s">
        <v>384</v>
      </c>
      <c r="B800" s="85"/>
      <c r="C800" s="85"/>
      <c r="D800" s="85">
        <f t="shared" ref="D800:D806" si="103">SUM(B800:B800)</f>
        <v>0</v>
      </c>
      <c r="F800" s="385"/>
    </row>
    <row r="801" spans="1:6">
      <c r="A801" s="55" t="s">
        <v>244</v>
      </c>
      <c r="B801" s="85"/>
      <c r="C801" s="85"/>
      <c r="D801" s="85">
        <f t="shared" si="103"/>
        <v>0</v>
      </c>
      <c r="F801" s="385"/>
    </row>
    <row r="802" spans="1:6">
      <c r="A802" s="55" t="s">
        <v>252</v>
      </c>
      <c r="B802" s="85"/>
      <c r="C802" s="85"/>
      <c r="D802" s="85">
        <f t="shared" si="103"/>
        <v>0</v>
      </c>
      <c r="F802" s="385"/>
    </row>
    <row r="803" spans="1:6">
      <c r="A803" s="55" t="s">
        <v>237</v>
      </c>
      <c r="B803" s="85"/>
      <c r="C803" s="85"/>
      <c r="D803" s="85">
        <f t="shared" si="103"/>
        <v>0</v>
      </c>
      <c r="F803" s="385"/>
    </row>
    <row r="804" spans="1:6">
      <c r="A804" s="55" t="s">
        <v>253</v>
      </c>
      <c r="B804" s="85">
        <v>16.795000000000002</v>
      </c>
      <c r="C804" s="85"/>
      <c r="D804" s="85">
        <f t="shared" si="103"/>
        <v>16.795000000000002</v>
      </c>
      <c r="F804" s="385"/>
    </row>
    <row r="805" spans="1:6">
      <c r="A805" s="55" t="s">
        <v>80</v>
      </c>
      <c r="B805" s="85"/>
      <c r="C805" s="85"/>
      <c r="D805" s="85">
        <f t="shared" si="103"/>
        <v>0</v>
      </c>
      <c r="F805" s="385"/>
    </row>
    <row r="806" spans="1:6">
      <c r="A806" s="58" t="s">
        <v>69</v>
      </c>
      <c r="B806" s="88">
        <v>16.795000000000002</v>
      </c>
      <c r="C806" s="88"/>
      <c r="D806" s="88">
        <f t="shared" si="103"/>
        <v>16.795000000000002</v>
      </c>
      <c r="F806" s="385"/>
    </row>
    <row r="807" spans="1:6">
      <c r="A807" s="62" t="s">
        <v>97</v>
      </c>
      <c r="B807" s="54"/>
      <c r="C807" s="54"/>
      <c r="D807" s="54"/>
      <c r="F807" s="385"/>
    </row>
    <row r="808" spans="1:6">
      <c r="A808" s="64" t="s">
        <v>71</v>
      </c>
      <c r="B808" s="54"/>
      <c r="C808" s="54"/>
      <c r="D808" s="54"/>
      <c r="F808" s="385"/>
    </row>
    <row r="809" spans="1:6">
      <c r="A809" s="167" t="s">
        <v>469</v>
      </c>
      <c r="B809" s="176"/>
      <c r="C809" s="176"/>
      <c r="D809" s="176">
        <f>SUM(B809:B809)</f>
        <v>0</v>
      </c>
      <c r="F809" s="385"/>
    </row>
    <row r="810" spans="1:6">
      <c r="A810" s="51" t="s">
        <v>83</v>
      </c>
      <c r="B810" s="179"/>
      <c r="C810" s="179"/>
      <c r="D810" s="179"/>
      <c r="F810" s="385"/>
    </row>
    <row r="811" spans="1:6">
      <c r="A811" s="55" t="s">
        <v>254</v>
      </c>
      <c r="B811" s="181"/>
      <c r="C811" s="181"/>
      <c r="D811" s="181">
        <f>SUM(B811:B811)</f>
        <v>0</v>
      </c>
      <c r="F811" s="385" t="e">
        <f>D811/$D$809</f>
        <v>#DIV/0!</v>
      </c>
    </row>
    <row r="812" spans="1:6">
      <c r="A812" s="55" t="s">
        <v>385</v>
      </c>
      <c r="B812" s="181"/>
      <c r="C812" s="181"/>
      <c r="D812" s="181">
        <f>SUM(B812:B812)</f>
        <v>0</v>
      </c>
      <c r="F812" s="385" t="e">
        <f t="shared" ref="F812:F814" si="104">D812/$D$809</f>
        <v>#DIV/0!</v>
      </c>
    </row>
    <row r="813" spans="1:6">
      <c r="A813" s="55" t="s">
        <v>255</v>
      </c>
      <c r="B813" s="181"/>
      <c r="C813" s="181"/>
      <c r="D813" s="181">
        <f>SUM(B813:B813)</f>
        <v>0</v>
      </c>
      <c r="F813" s="385" t="e">
        <f t="shared" si="104"/>
        <v>#DIV/0!</v>
      </c>
    </row>
    <row r="814" spans="1:6">
      <c r="A814" s="55" t="s">
        <v>89</v>
      </c>
      <c r="B814" s="181"/>
      <c r="C814" s="181"/>
      <c r="D814" s="181">
        <f>SUM(B814:B814)</f>
        <v>0</v>
      </c>
      <c r="F814" s="385" t="e">
        <f t="shared" si="104"/>
        <v>#DIV/0!</v>
      </c>
    </row>
    <row r="815" spans="1:6">
      <c r="A815" s="58" t="s">
        <v>69</v>
      </c>
      <c r="B815" s="185"/>
      <c r="C815" s="185"/>
      <c r="D815" s="185">
        <f>SUM(B815:B815)</f>
        <v>0</v>
      </c>
      <c r="F815" s="385"/>
    </row>
    <row r="816" spans="1:6">
      <c r="A816" s="124" t="s">
        <v>388</v>
      </c>
      <c r="B816" s="186"/>
      <c r="C816" s="186"/>
      <c r="D816" s="186"/>
      <c r="F816" s="385"/>
    </row>
    <row r="817" spans="1:6">
      <c r="A817" s="125" t="s">
        <v>71</v>
      </c>
      <c r="B817" s="186"/>
      <c r="C817" s="186"/>
      <c r="D817" s="186"/>
      <c r="F817" s="385"/>
    </row>
    <row r="818" spans="1:6">
      <c r="A818" s="187" t="s">
        <v>389</v>
      </c>
      <c r="B818" s="67"/>
      <c r="C818" s="67"/>
      <c r="D818" s="67">
        <f>SUM(B818:B818)</f>
        <v>0</v>
      </c>
      <c r="F818" s="385"/>
    </row>
    <row r="819" spans="1:6">
      <c r="A819" s="127" t="s">
        <v>83</v>
      </c>
      <c r="B819" s="70"/>
      <c r="C819" s="70"/>
      <c r="D819" s="70"/>
      <c r="F819" s="385"/>
    </row>
    <row r="820" spans="1:6">
      <c r="A820" s="123" t="s">
        <v>84</v>
      </c>
      <c r="B820" s="73"/>
      <c r="C820" s="73"/>
      <c r="D820" s="73">
        <f>SUM(B820:B820)</f>
        <v>0</v>
      </c>
      <c r="F820" s="385" t="e">
        <f>D820/$D$818</f>
        <v>#DIV/0!</v>
      </c>
    </row>
    <row r="821" spans="1:6">
      <c r="A821" s="123" t="s">
        <v>259</v>
      </c>
      <c r="B821" s="73"/>
      <c r="C821" s="73"/>
      <c r="D821" s="73">
        <f>SUM(B821:B821)</f>
        <v>0</v>
      </c>
      <c r="F821" s="385" t="e">
        <f t="shared" ref="F821:F822" si="105">D821/$D$818</f>
        <v>#DIV/0!</v>
      </c>
    </row>
    <row r="822" spans="1:6">
      <c r="A822" s="123" t="s">
        <v>190</v>
      </c>
      <c r="B822" s="73"/>
      <c r="C822" s="73"/>
      <c r="D822" s="73">
        <f>SUM(B822:B822)</f>
        <v>0</v>
      </c>
      <c r="F822" s="385" t="e">
        <f t="shared" si="105"/>
        <v>#DIV/0!</v>
      </c>
    </row>
    <row r="823" spans="1:6">
      <c r="A823" s="128" t="s">
        <v>69</v>
      </c>
      <c r="B823" s="75"/>
      <c r="C823" s="75"/>
      <c r="D823" s="75">
        <f>SUM(B823:B823)</f>
        <v>0</v>
      </c>
      <c r="F823" s="385"/>
    </row>
    <row r="824" spans="1:6">
      <c r="A824" s="191" t="s">
        <v>499</v>
      </c>
      <c r="B824" s="359"/>
      <c r="C824" s="359"/>
      <c r="D824" s="359"/>
      <c r="F824" s="385"/>
    </row>
    <row r="825" spans="1:6">
      <c r="A825" s="174" t="s">
        <v>71</v>
      </c>
      <c r="B825" s="360"/>
      <c r="C825" s="360"/>
      <c r="D825" s="360"/>
      <c r="F825" s="385"/>
    </row>
    <row r="826" spans="1:6">
      <c r="A826" s="47" t="s">
        <v>500</v>
      </c>
      <c r="B826" s="361">
        <v>15.2</v>
      </c>
      <c r="C826" s="361"/>
      <c r="D826" s="361">
        <f>SUM(B826:B826)</f>
        <v>15.2</v>
      </c>
      <c r="F826" s="385"/>
    </row>
    <row r="827" spans="1:6">
      <c r="A827" s="177" t="s">
        <v>83</v>
      </c>
      <c r="B827" s="362"/>
      <c r="C827" s="362"/>
      <c r="D827" s="362">
        <f>SUM(B827:B827)</f>
        <v>0</v>
      </c>
      <c r="F827" s="385"/>
    </row>
    <row r="828" spans="1:6">
      <c r="A828" s="55" t="s">
        <v>365</v>
      </c>
      <c r="B828" s="363">
        <v>15.2</v>
      </c>
      <c r="C828" s="363"/>
      <c r="D828" s="363">
        <f>SUM(B828:B828)</f>
        <v>15.2</v>
      </c>
      <c r="F828" s="385"/>
    </row>
    <row r="829" spans="1:6">
      <c r="A829" s="276" t="s">
        <v>69</v>
      </c>
      <c r="B829" s="364">
        <v>15.2</v>
      </c>
      <c r="C829" s="364"/>
      <c r="D829" s="364">
        <f>SUM(B829:B829)</f>
        <v>15.2</v>
      </c>
      <c r="F829" s="385"/>
    </row>
    <row r="830" spans="1:6">
      <c r="A830" s="191" t="s">
        <v>501</v>
      </c>
      <c r="B830" s="359"/>
      <c r="C830" s="359"/>
      <c r="D830" s="359"/>
      <c r="F830" s="385"/>
    </row>
    <row r="831" spans="1:6">
      <c r="A831" s="174" t="s">
        <v>71</v>
      </c>
      <c r="B831" s="360"/>
      <c r="C831" s="360"/>
      <c r="D831" s="360"/>
      <c r="F831" s="385"/>
    </row>
    <row r="832" spans="1:6">
      <c r="A832" s="47" t="s">
        <v>498</v>
      </c>
      <c r="B832" s="361">
        <v>97.48299999999999</v>
      </c>
      <c r="C832" s="361"/>
      <c r="D832" s="361">
        <f>SUM(B832:B832)</f>
        <v>97.48299999999999</v>
      </c>
      <c r="F832" s="385"/>
    </row>
    <row r="833" spans="1:6">
      <c r="A833" s="177" t="s">
        <v>83</v>
      </c>
      <c r="B833" s="362"/>
      <c r="C833" s="362"/>
      <c r="D833" s="362">
        <f>SUM(B833:B833)</f>
        <v>0</v>
      </c>
      <c r="F833" s="385"/>
    </row>
    <row r="834" spans="1:6">
      <c r="A834" s="55" t="s">
        <v>502</v>
      </c>
      <c r="B834" s="363">
        <v>85.308999999999997</v>
      </c>
      <c r="C834" s="363"/>
      <c r="D834" s="363">
        <f>SUM(B834:B834)</f>
        <v>85.308999999999997</v>
      </c>
      <c r="F834" s="385">
        <f>D834/$D$832</f>
        <v>0.87511668701209444</v>
      </c>
    </row>
    <row r="835" spans="1:6">
      <c r="A835" s="55" t="s">
        <v>260</v>
      </c>
      <c r="B835" s="363">
        <v>0.71878699999997053</v>
      </c>
      <c r="C835" s="363"/>
      <c r="D835" s="363">
        <f>SUM(B835:B835)</f>
        <v>0.71878699999997053</v>
      </c>
      <c r="F835" s="385">
        <f>D835/$D$832</f>
        <v>7.3734599878950242E-3</v>
      </c>
    </row>
    <row r="836" spans="1:6">
      <c r="A836" s="276" t="s">
        <v>69</v>
      </c>
      <c r="B836" s="364">
        <v>97.402786999999975</v>
      </c>
      <c r="C836" s="364"/>
      <c r="D836" s="364">
        <f>SUM(B836:B836)</f>
        <v>97.402786999999975</v>
      </c>
      <c r="F836" s="385"/>
    </row>
    <row r="837" spans="1:6">
      <c r="A837" s="62" t="s">
        <v>256</v>
      </c>
      <c r="B837" s="113"/>
      <c r="C837" s="113"/>
      <c r="D837" s="331"/>
      <c r="F837" s="385"/>
    </row>
    <row r="838" spans="1:6">
      <c r="A838" s="64" t="s">
        <v>71</v>
      </c>
      <c r="B838" s="113"/>
      <c r="C838" s="113"/>
      <c r="D838" s="331"/>
      <c r="F838" s="385"/>
    </row>
    <row r="839" spans="1:6">
      <c r="A839" s="167" t="s">
        <v>256</v>
      </c>
      <c r="B839" s="175">
        <v>110</v>
      </c>
      <c r="C839" s="175"/>
      <c r="D839" s="175">
        <f>SUM(B839:B839)</f>
        <v>110</v>
      </c>
      <c r="F839" s="385"/>
    </row>
    <row r="840" spans="1:6">
      <c r="A840" s="51" t="s">
        <v>83</v>
      </c>
      <c r="B840" s="90"/>
      <c r="C840" s="90"/>
      <c r="D840" s="90"/>
      <c r="F840" s="385"/>
    </row>
    <row r="841" spans="1:6">
      <c r="A841" s="55" t="s">
        <v>257</v>
      </c>
      <c r="B841" s="85"/>
      <c r="C841" s="85"/>
      <c r="D841" s="85">
        <f t="shared" ref="D841:D848" si="106">SUM(B841:B841)</f>
        <v>0</v>
      </c>
      <c r="F841" s="385"/>
    </row>
    <row r="842" spans="1:6">
      <c r="A842" s="55" t="s">
        <v>84</v>
      </c>
      <c r="B842" s="85"/>
      <c r="C842" s="85"/>
      <c r="D842" s="85">
        <f t="shared" si="106"/>
        <v>0</v>
      </c>
      <c r="F842" s="385"/>
    </row>
    <row r="843" spans="1:6">
      <c r="A843" s="55" t="s">
        <v>237</v>
      </c>
      <c r="B843" s="85"/>
      <c r="C843" s="85"/>
      <c r="D843" s="85">
        <f t="shared" si="106"/>
        <v>0</v>
      </c>
      <c r="F843" s="385"/>
    </row>
    <row r="844" spans="1:6">
      <c r="A844" s="55" t="s">
        <v>227</v>
      </c>
      <c r="B844" s="85"/>
      <c r="C844" s="85"/>
      <c r="D844" s="85">
        <f t="shared" si="106"/>
        <v>0</v>
      </c>
      <c r="F844" s="385"/>
    </row>
    <row r="845" spans="1:6">
      <c r="A845" s="55" t="s">
        <v>507</v>
      </c>
      <c r="B845" s="56">
        <v>110</v>
      </c>
      <c r="C845" s="389"/>
      <c r="D845" s="85">
        <f t="shared" si="106"/>
        <v>110</v>
      </c>
      <c r="F845" s="385"/>
    </row>
    <row r="846" spans="1:6">
      <c r="A846" s="55" t="s">
        <v>259</v>
      </c>
      <c r="B846" s="56"/>
      <c r="C846" s="56"/>
      <c r="D846" s="56">
        <f t="shared" si="106"/>
        <v>0</v>
      </c>
      <c r="F846" s="385"/>
    </row>
    <row r="847" spans="1:6">
      <c r="A847" s="55" t="s">
        <v>260</v>
      </c>
      <c r="B847" s="85"/>
      <c r="C847" s="85"/>
      <c r="D847" s="85">
        <f t="shared" si="106"/>
        <v>0</v>
      </c>
      <c r="F847" s="385"/>
    </row>
    <row r="848" spans="1:6">
      <c r="A848" s="58" t="s">
        <v>69</v>
      </c>
      <c r="B848" s="88">
        <v>110</v>
      </c>
      <c r="C848" s="88"/>
      <c r="D848" s="88">
        <f t="shared" si="106"/>
        <v>110</v>
      </c>
      <c r="F848" s="385"/>
    </row>
    <row r="849" spans="1:6">
      <c r="A849" s="188" t="s">
        <v>71</v>
      </c>
      <c r="B849" s="188"/>
      <c r="C849" s="188"/>
      <c r="D849" s="188"/>
      <c r="F849" s="385"/>
    </row>
    <row r="850" spans="1:6">
      <c r="A850" s="167" t="s">
        <v>369</v>
      </c>
      <c r="B850" s="175">
        <v>145.392</v>
      </c>
      <c r="C850" s="175"/>
      <c r="D850" s="176">
        <f>SUM(B850:B850)</f>
        <v>145.392</v>
      </c>
      <c r="F850" s="385"/>
    </row>
    <row r="851" spans="1:6">
      <c r="A851" s="177" t="s">
        <v>83</v>
      </c>
      <c r="B851" s="179"/>
      <c r="C851" s="179"/>
      <c r="D851" s="179"/>
      <c r="F851" s="385"/>
    </row>
    <row r="852" spans="1:6">
      <c r="A852" s="55" t="s">
        <v>216</v>
      </c>
      <c r="B852" s="180">
        <v>9.43</v>
      </c>
      <c r="C852" s="180"/>
      <c r="D852" s="181">
        <f>SUM(B852:B852)</f>
        <v>9.43</v>
      </c>
      <c r="F852" s="385">
        <f>D852/$D$850</f>
        <v>6.4859139429954887E-2</v>
      </c>
    </row>
    <row r="853" spans="1:6">
      <c r="A853" s="55" t="s">
        <v>370</v>
      </c>
      <c r="B853" s="180">
        <v>122.13600000000001</v>
      </c>
      <c r="C853" s="180"/>
      <c r="D853" s="181">
        <f>SUM(B853:B853)</f>
        <v>122.13600000000001</v>
      </c>
      <c r="F853" s="385">
        <f t="shared" ref="F853:F854" si="107">D853/$D$850</f>
        <v>0.8400462198745462</v>
      </c>
    </row>
    <row r="854" spans="1:6">
      <c r="A854" s="55" t="s">
        <v>190</v>
      </c>
      <c r="B854" s="180">
        <v>13.680607999999989</v>
      </c>
      <c r="C854" s="180"/>
      <c r="D854" s="181">
        <f>SUM(B854:B854)</f>
        <v>13.680607999999989</v>
      </c>
      <c r="F854" s="385">
        <f t="shared" si="107"/>
        <v>9.4094640695498985E-2</v>
      </c>
    </row>
    <row r="855" spans="1:6">
      <c r="A855" s="183" t="s">
        <v>69</v>
      </c>
      <c r="B855" s="184">
        <v>145.24660799999998</v>
      </c>
      <c r="C855" s="184"/>
      <c r="D855" s="185">
        <f>SUM(B855:B855)</f>
        <v>145.24660799999998</v>
      </c>
      <c r="F855" s="385"/>
    </row>
    <row r="856" spans="1:6">
      <c r="A856" s="188" t="s">
        <v>71</v>
      </c>
      <c r="B856" s="188"/>
      <c r="C856" s="188"/>
      <c r="D856" s="188"/>
      <c r="F856" s="385"/>
    </row>
    <row r="857" spans="1:6">
      <c r="A857" s="167" t="s">
        <v>374</v>
      </c>
      <c r="B857" s="175">
        <v>22.05</v>
      </c>
      <c r="C857" s="175"/>
      <c r="D857" s="176">
        <f>SUM(B857:B857)</f>
        <v>22.05</v>
      </c>
      <c r="F857" s="385"/>
    </row>
    <row r="858" spans="1:6">
      <c r="A858" s="177" t="s">
        <v>83</v>
      </c>
      <c r="B858" s="179"/>
      <c r="C858" s="179"/>
      <c r="D858" s="179"/>
      <c r="F858" s="385"/>
    </row>
    <row r="859" spans="1:6">
      <c r="A859" s="55" t="s">
        <v>84</v>
      </c>
      <c r="B859" s="181"/>
      <c r="C859" s="181"/>
      <c r="D859" s="181">
        <f>SUM(B859:B859)</f>
        <v>0</v>
      </c>
      <c r="F859" s="385"/>
    </row>
    <row r="860" spans="1:6">
      <c r="A860" s="55" t="s">
        <v>375</v>
      </c>
      <c r="B860" s="180">
        <v>17.670999999999999</v>
      </c>
      <c r="C860" s="180"/>
      <c r="D860" s="181">
        <f>SUM(B860:B860)</f>
        <v>17.670999999999999</v>
      </c>
      <c r="F860" s="385"/>
    </row>
    <row r="861" spans="1:6">
      <c r="A861" s="55" t="s">
        <v>190</v>
      </c>
      <c r="B861" s="180">
        <v>4.3569500000000012</v>
      </c>
      <c r="C861" s="180"/>
      <c r="D861" s="181">
        <f>SUM(B861:B861)</f>
        <v>4.3569500000000012</v>
      </c>
      <c r="F861" s="385"/>
    </row>
    <row r="862" spans="1:6">
      <c r="A862" s="55" t="s">
        <v>192</v>
      </c>
      <c r="B862" s="181"/>
      <c r="C862" s="181"/>
      <c r="D862" s="181"/>
      <c r="F862" s="385"/>
    </row>
    <row r="863" spans="1:6">
      <c r="A863" s="183" t="s">
        <v>69</v>
      </c>
      <c r="B863" s="185">
        <v>22.03</v>
      </c>
      <c r="C863" s="185"/>
      <c r="D863" s="185">
        <f>SUM(B863:B863)</f>
        <v>22.03</v>
      </c>
      <c r="F863" s="385"/>
    </row>
    <row r="864" spans="1:6">
      <c r="A864" s="173" t="s">
        <v>376</v>
      </c>
      <c r="B864" s="190"/>
      <c r="C864" s="190"/>
      <c r="D864" s="343"/>
      <c r="F864" s="385"/>
    </row>
    <row r="865" spans="1:6">
      <c r="A865" s="174" t="s">
        <v>71</v>
      </c>
      <c r="B865" s="190"/>
      <c r="C865" s="190"/>
      <c r="D865" s="343"/>
      <c r="F865" s="385"/>
    </row>
    <row r="866" spans="1:6">
      <c r="A866" s="167" t="s">
        <v>237</v>
      </c>
      <c r="B866" s="176"/>
      <c r="C866" s="176"/>
      <c r="D866" s="176">
        <f>SUM(B866:B866)</f>
        <v>0</v>
      </c>
      <c r="F866" s="385"/>
    </row>
    <row r="867" spans="1:6">
      <c r="A867" s="177" t="s">
        <v>83</v>
      </c>
      <c r="B867" s="190"/>
      <c r="C867" s="190"/>
      <c r="D867" s="343"/>
      <c r="F867" s="385"/>
    </row>
    <row r="868" spans="1:6">
      <c r="A868" s="55" t="s">
        <v>367</v>
      </c>
      <c r="B868" s="181"/>
      <c r="C868" s="181"/>
      <c r="D868" s="181">
        <f t="shared" ref="D868:D873" si="108">SUM(B868:B868)</f>
        <v>0</v>
      </c>
      <c r="F868" s="385" t="e">
        <f>D868/$D$866</f>
        <v>#DIV/0!</v>
      </c>
    </row>
    <row r="869" spans="1:6">
      <c r="A869" s="55" t="s">
        <v>377</v>
      </c>
      <c r="B869" s="181"/>
      <c r="C869" s="181"/>
      <c r="D869" s="181">
        <f t="shared" si="108"/>
        <v>0</v>
      </c>
      <c r="F869" s="385" t="e">
        <f t="shared" ref="F869:F872" si="109">D869/$D$866</f>
        <v>#DIV/0!</v>
      </c>
    </row>
    <row r="870" spans="1:6">
      <c r="A870" s="55" t="s">
        <v>387</v>
      </c>
      <c r="B870" s="181"/>
      <c r="C870" s="181"/>
      <c r="D870" s="181">
        <f t="shared" si="108"/>
        <v>0</v>
      </c>
      <c r="F870" s="385" t="e">
        <f t="shared" si="109"/>
        <v>#DIV/0!</v>
      </c>
    </row>
    <row r="871" spans="1:6">
      <c r="A871" s="55" t="s">
        <v>378</v>
      </c>
      <c r="B871" s="181"/>
      <c r="C871" s="181"/>
      <c r="D871" s="181">
        <f t="shared" si="108"/>
        <v>0</v>
      </c>
      <c r="F871" s="385" t="e">
        <f t="shared" si="109"/>
        <v>#DIV/0!</v>
      </c>
    </row>
    <row r="872" spans="1:6">
      <c r="A872" s="55" t="s">
        <v>258</v>
      </c>
      <c r="B872" s="181"/>
      <c r="C872" s="181"/>
      <c r="D872" s="181">
        <f t="shared" si="108"/>
        <v>0</v>
      </c>
      <c r="F872" s="385" t="e">
        <f t="shared" si="109"/>
        <v>#DIV/0!</v>
      </c>
    </row>
    <row r="873" spans="1:6">
      <c r="A873" s="183" t="s">
        <v>69</v>
      </c>
      <c r="B873" s="185"/>
      <c r="C873" s="185"/>
      <c r="D873" s="185">
        <f t="shared" si="108"/>
        <v>0</v>
      </c>
      <c r="F873" s="385"/>
    </row>
    <row r="874" spans="1:6">
      <c r="A874" s="191" t="s">
        <v>379</v>
      </c>
      <c r="B874" s="190"/>
      <c r="C874" s="190"/>
      <c r="D874" s="343"/>
      <c r="F874" s="385"/>
    </row>
    <row r="875" spans="1:6">
      <c r="A875" s="174" t="s">
        <v>71</v>
      </c>
      <c r="B875" s="190"/>
      <c r="C875" s="190"/>
      <c r="D875" s="343"/>
      <c r="F875" s="385"/>
    </row>
    <row r="876" spans="1:6">
      <c r="A876" s="47" t="s">
        <v>379</v>
      </c>
      <c r="B876" s="81"/>
      <c r="C876" s="81"/>
      <c r="D876" s="81">
        <f>SUM(B876:B876)</f>
        <v>0</v>
      </c>
      <c r="F876" s="385"/>
    </row>
    <row r="877" spans="1:6">
      <c r="A877" s="177" t="s">
        <v>83</v>
      </c>
      <c r="B877" s="275"/>
      <c r="C877" s="275"/>
      <c r="D877" s="275"/>
      <c r="F877" s="385"/>
    </row>
    <row r="878" spans="1:6">
      <c r="A878" s="55" t="s">
        <v>368</v>
      </c>
      <c r="B878" s="290"/>
      <c r="C878" s="290"/>
      <c r="D878" s="290">
        <f>SUM(B878:B878)</f>
        <v>0</v>
      </c>
      <c r="F878" s="385" t="e">
        <f>D878/$D$876</f>
        <v>#DIV/0!</v>
      </c>
    </row>
    <row r="879" spans="1:6">
      <c r="A879" s="55" t="s">
        <v>366</v>
      </c>
      <c r="B879" s="303"/>
      <c r="C879" s="303"/>
      <c r="D879" s="303">
        <f>SUM(B879:B879)</f>
        <v>0</v>
      </c>
      <c r="F879" s="385" t="e">
        <f t="shared" ref="F879:F881" si="110">D879/$D$876</f>
        <v>#DIV/0!</v>
      </c>
    </row>
    <row r="880" spans="1:6">
      <c r="A880" s="55" t="s">
        <v>289</v>
      </c>
      <c r="B880" s="303"/>
      <c r="C880" s="303"/>
      <c r="D880" s="303">
        <f>SUM(B880:B880)</f>
        <v>0</v>
      </c>
      <c r="F880" s="385" t="e">
        <f t="shared" si="110"/>
        <v>#DIV/0!</v>
      </c>
    </row>
    <row r="881" spans="1:6">
      <c r="A881" s="55" t="s">
        <v>89</v>
      </c>
      <c r="B881" s="303"/>
      <c r="C881" s="303"/>
      <c r="D881" s="303">
        <f>SUM(B881:B881)</f>
        <v>0</v>
      </c>
      <c r="F881" s="385" t="e">
        <f t="shared" si="110"/>
        <v>#DIV/0!</v>
      </c>
    </row>
    <row r="882" spans="1:6">
      <c r="A882" s="183" t="s">
        <v>69</v>
      </c>
      <c r="B882" s="100"/>
      <c r="C882" s="100"/>
      <c r="D882" s="100">
        <f>SUM(B882:B882)</f>
        <v>0</v>
      </c>
      <c r="F882" s="385"/>
    </row>
    <row r="883" spans="1:6">
      <c r="A883" s="62" t="s">
        <v>261</v>
      </c>
      <c r="B883" s="113"/>
      <c r="C883" s="113"/>
      <c r="D883" s="331"/>
      <c r="F883" s="385"/>
    </row>
    <row r="884" spans="1:6">
      <c r="A884" s="64" t="s">
        <v>71</v>
      </c>
      <c r="B884" s="113"/>
      <c r="C884" s="113"/>
      <c r="D884" s="331"/>
      <c r="F884" s="385"/>
    </row>
    <row r="885" spans="1:6">
      <c r="A885" s="47" t="s">
        <v>261</v>
      </c>
      <c r="B885" s="50"/>
      <c r="C885" s="50"/>
      <c r="D885" s="50">
        <f>SUM(B885:B885)</f>
        <v>0</v>
      </c>
      <c r="F885" s="385"/>
    </row>
    <row r="886" spans="1:6">
      <c r="A886" s="51" t="s">
        <v>83</v>
      </c>
      <c r="B886" s="113"/>
      <c r="C886" s="113"/>
      <c r="D886" s="331"/>
      <c r="F886" s="385"/>
    </row>
    <row r="887" spans="1:6">
      <c r="A887" s="55" t="s">
        <v>262</v>
      </c>
      <c r="B887" s="57"/>
      <c r="C887" s="57"/>
      <c r="D887" s="57">
        <f t="shared" ref="D887:D892" si="111">SUM(B887:B887)</f>
        <v>0</v>
      </c>
      <c r="F887" s="385" t="e">
        <f>D887/$D$885</f>
        <v>#DIV/0!</v>
      </c>
    </row>
    <row r="888" spans="1:6">
      <c r="A888" s="55" t="s">
        <v>263</v>
      </c>
      <c r="B888" s="57"/>
      <c r="C888" s="57"/>
      <c r="D888" s="57">
        <f t="shared" si="111"/>
        <v>0</v>
      </c>
      <c r="F888" s="385" t="e">
        <f t="shared" ref="F888:F891" si="112">D888/$D$885</f>
        <v>#DIV/0!</v>
      </c>
    </row>
    <row r="889" spans="1:6">
      <c r="A889" s="55" t="s">
        <v>264</v>
      </c>
      <c r="B889" s="57"/>
      <c r="C889" s="57"/>
      <c r="D889" s="57">
        <f t="shared" si="111"/>
        <v>0</v>
      </c>
      <c r="F889" s="385" t="e">
        <f t="shared" si="112"/>
        <v>#DIV/0!</v>
      </c>
    </row>
    <row r="890" spans="1:6">
      <c r="A890" s="55" t="s">
        <v>97</v>
      </c>
      <c r="B890" s="57"/>
      <c r="C890" s="57"/>
      <c r="D890" s="57">
        <f t="shared" si="111"/>
        <v>0</v>
      </c>
      <c r="F890" s="385" t="e">
        <f t="shared" si="112"/>
        <v>#DIV/0!</v>
      </c>
    </row>
    <row r="891" spans="1:6">
      <c r="A891" s="55" t="s">
        <v>93</v>
      </c>
      <c r="B891" s="57"/>
      <c r="C891" s="57"/>
      <c r="D891" s="57">
        <f t="shared" si="111"/>
        <v>0</v>
      </c>
      <c r="F891" s="385" t="e">
        <f t="shared" si="112"/>
        <v>#DIV/0!</v>
      </c>
    </row>
    <row r="892" spans="1:6">
      <c r="A892" s="58" t="s">
        <v>69</v>
      </c>
      <c r="B892" s="108"/>
      <c r="C892" s="108"/>
      <c r="D892" s="108">
        <f t="shared" si="111"/>
        <v>0</v>
      </c>
      <c r="F892" s="385"/>
    </row>
    <row r="893" spans="1:6">
      <c r="A893" s="62" t="s">
        <v>265</v>
      </c>
      <c r="B893" s="54"/>
      <c r="C893" s="54"/>
      <c r="D893" s="54"/>
      <c r="F893" s="385"/>
    </row>
    <row r="894" spans="1:6">
      <c r="A894" s="64" t="s">
        <v>71</v>
      </c>
      <c r="B894" s="54"/>
      <c r="C894" s="54"/>
      <c r="D894" s="54"/>
      <c r="F894" s="385"/>
    </row>
    <row r="895" spans="1:6">
      <c r="A895" s="47" t="s">
        <v>265</v>
      </c>
      <c r="B895" s="50"/>
      <c r="C895" s="50"/>
      <c r="D895" s="50">
        <f>SUM(B895:B895)</f>
        <v>0</v>
      </c>
      <c r="F895" s="385"/>
    </row>
    <row r="896" spans="1:6">
      <c r="A896" s="51" t="s">
        <v>83</v>
      </c>
      <c r="B896" s="54"/>
      <c r="C896" s="54"/>
      <c r="D896" s="54"/>
      <c r="F896" s="385"/>
    </row>
    <row r="897" spans="1:6">
      <c r="A897" s="55" t="s">
        <v>84</v>
      </c>
      <c r="B897" s="57"/>
      <c r="C897" s="57"/>
      <c r="D897" s="57">
        <f>SUM(B897:B897)</f>
        <v>0</v>
      </c>
      <c r="F897" s="385"/>
    </row>
    <row r="898" spans="1:6">
      <c r="A898" s="55" t="s">
        <v>216</v>
      </c>
      <c r="B898" s="57"/>
      <c r="C898" s="57"/>
      <c r="D898" s="57">
        <f>SUM(B898:B898)</f>
        <v>0</v>
      </c>
      <c r="F898" s="385"/>
    </row>
    <row r="899" spans="1:6">
      <c r="A899" s="55" t="s">
        <v>266</v>
      </c>
      <c r="B899" s="57"/>
      <c r="C899" s="57"/>
      <c r="D899" s="57"/>
      <c r="F899" s="385"/>
    </row>
    <row r="900" spans="1:6">
      <c r="A900" s="55" t="s">
        <v>192</v>
      </c>
      <c r="B900" s="57"/>
      <c r="C900" s="57"/>
      <c r="D900" s="57">
        <f>SUM(B900:B900)</f>
        <v>0</v>
      </c>
      <c r="F900" s="385"/>
    </row>
    <row r="901" spans="1:6">
      <c r="A901" s="58" t="s">
        <v>69</v>
      </c>
      <c r="B901" s="61"/>
      <c r="C901" s="61"/>
      <c r="D901" s="61">
        <f>SUM(B901:B901)</f>
        <v>0</v>
      </c>
      <c r="F901" s="385"/>
    </row>
    <row r="902" spans="1:6">
      <c r="A902" s="62" t="s">
        <v>267</v>
      </c>
      <c r="B902" s="54"/>
      <c r="C902" s="54"/>
      <c r="D902" s="54"/>
      <c r="F902" s="385"/>
    </row>
    <row r="903" spans="1:6">
      <c r="A903" s="64" t="s">
        <v>71</v>
      </c>
      <c r="B903" s="54"/>
      <c r="C903" s="54"/>
      <c r="D903" s="54"/>
      <c r="F903" s="385"/>
    </row>
    <row r="904" spans="1:6">
      <c r="A904" s="47" t="s">
        <v>268</v>
      </c>
      <c r="B904" s="67"/>
      <c r="C904" s="67"/>
      <c r="D904" s="67">
        <f>SUM(B904:B904)</f>
        <v>0</v>
      </c>
      <c r="F904" s="385"/>
    </row>
    <row r="905" spans="1:6">
      <c r="A905" s="51" t="s">
        <v>83</v>
      </c>
      <c r="B905" s="70"/>
      <c r="C905" s="70"/>
      <c r="D905" s="70"/>
      <c r="F905" s="385"/>
    </row>
    <row r="906" spans="1:6">
      <c r="A906" s="55" t="s">
        <v>84</v>
      </c>
      <c r="B906" s="193"/>
      <c r="C906" s="193"/>
      <c r="D906" s="193">
        <f t="shared" ref="D906:D911" si="113">SUM(B906:B906)</f>
        <v>0</v>
      </c>
      <c r="F906" s="385" t="e">
        <f>D906/$D$904</f>
        <v>#DIV/0!</v>
      </c>
    </row>
    <row r="907" spans="1:6">
      <c r="A907" s="55" t="s">
        <v>216</v>
      </c>
      <c r="B907" s="73"/>
      <c r="C907" s="73"/>
      <c r="D907" s="73">
        <f t="shared" si="113"/>
        <v>0</v>
      </c>
      <c r="F907" s="385" t="e">
        <f t="shared" ref="F907:F910" si="114">D907/$D$904</f>
        <v>#DIV/0!</v>
      </c>
    </row>
    <row r="908" spans="1:6">
      <c r="A908" s="55" t="s">
        <v>386</v>
      </c>
      <c r="B908" s="73"/>
      <c r="C908" s="73"/>
      <c r="D908" s="73">
        <f t="shared" si="113"/>
        <v>0</v>
      </c>
      <c r="F908" s="385" t="e">
        <f t="shared" si="114"/>
        <v>#DIV/0!</v>
      </c>
    </row>
    <row r="909" spans="1:6">
      <c r="A909" s="55" t="s">
        <v>219</v>
      </c>
      <c r="B909" s="73"/>
      <c r="C909" s="73"/>
      <c r="D909" s="73">
        <f t="shared" si="113"/>
        <v>0</v>
      </c>
      <c r="F909" s="385" t="e">
        <f t="shared" si="114"/>
        <v>#DIV/0!</v>
      </c>
    </row>
    <row r="910" spans="1:6">
      <c r="A910" s="55" t="s">
        <v>192</v>
      </c>
      <c r="B910" s="73"/>
      <c r="C910" s="73"/>
      <c r="D910" s="73">
        <f t="shared" si="113"/>
        <v>0</v>
      </c>
      <c r="F910" s="385" t="e">
        <f t="shared" si="114"/>
        <v>#DIV/0!</v>
      </c>
    </row>
    <row r="911" spans="1:6">
      <c r="A911" s="58" t="s">
        <v>69</v>
      </c>
      <c r="B911" s="75"/>
      <c r="C911" s="75"/>
      <c r="D911" s="75">
        <f t="shared" si="113"/>
        <v>0</v>
      </c>
      <c r="F911" s="385"/>
    </row>
    <row r="912" spans="1:6">
      <c r="A912" s="62" t="s">
        <v>269</v>
      </c>
      <c r="B912" s="54"/>
      <c r="C912" s="54"/>
      <c r="D912" s="54"/>
      <c r="F912" s="385"/>
    </row>
    <row r="913" spans="1:6">
      <c r="A913" s="64" t="s">
        <v>71</v>
      </c>
      <c r="B913" s="54"/>
      <c r="C913" s="54"/>
      <c r="D913" s="54"/>
      <c r="F913" s="385"/>
    </row>
    <row r="914" spans="1:6">
      <c r="A914" s="47" t="s">
        <v>269</v>
      </c>
      <c r="B914" s="50"/>
      <c r="C914" s="50"/>
      <c r="D914" s="50">
        <f>SUM(B914:B914)</f>
        <v>0</v>
      </c>
      <c r="F914" s="385"/>
    </row>
    <row r="915" spans="1:6">
      <c r="A915" s="51" t="s">
        <v>83</v>
      </c>
      <c r="B915" s="54"/>
      <c r="C915" s="54"/>
      <c r="D915" s="54"/>
      <c r="F915" s="385"/>
    </row>
    <row r="916" spans="1:6">
      <c r="A916" s="55"/>
      <c r="B916" s="57"/>
      <c r="C916" s="57"/>
      <c r="D916" s="57">
        <f>SUM(B916:B916)</f>
        <v>0</v>
      </c>
      <c r="F916" s="385"/>
    </row>
    <row r="917" spans="1:6">
      <c r="A917" s="58" t="s">
        <v>69</v>
      </c>
      <c r="B917" s="108"/>
      <c r="C917" s="108"/>
      <c r="D917" s="108">
        <f>SUM(B917:B917)</f>
        <v>0</v>
      </c>
      <c r="F917" s="385"/>
    </row>
    <row r="918" spans="1:6">
      <c r="A918" s="62" t="s">
        <v>270</v>
      </c>
      <c r="B918" s="54"/>
      <c r="C918" s="54"/>
      <c r="D918" s="54"/>
      <c r="F918" s="385"/>
    </row>
    <row r="919" spans="1:6">
      <c r="A919" s="64" t="s">
        <v>71</v>
      </c>
      <c r="B919" s="54"/>
      <c r="C919" s="54"/>
      <c r="D919" s="54"/>
      <c r="F919" s="385"/>
    </row>
    <row r="920" spans="1:6">
      <c r="A920" s="47" t="s">
        <v>270</v>
      </c>
      <c r="B920" s="50"/>
      <c r="C920" s="50"/>
      <c r="D920" s="50">
        <f>SUM(B920:B920)</f>
        <v>0</v>
      </c>
      <c r="F920" s="385"/>
    </row>
    <row r="921" spans="1:6">
      <c r="A921" s="51" t="s">
        <v>83</v>
      </c>
      <c r="B921" s="54"/>
      <c r="C921" s="54"/>
      <c r="D921" s="54"/>
      <c r="F921" s="385"/>
    </row>
    <row r="922" spans="1:6">
      <c r="A922" s="55" t="s">
        <v>94</v>
      </c>
      <c r="B922" s="57"/>
      <c r="C922" s="57"/>
      <c r="D922" s="57">
        <f>SUM(B922:B922)</f>
        <v>0</v>
      </c>
      <c r="F922" s="385" t="e">
        <f>D922/$D$920</f>
        <v>#DIV/0!</v>
      </c>
    </row>
    <row r="923" spans="1:6">
      <c r="A923" s="123" t="s">
        <v>245</v>
      </c>
      <c r="B923" s="57"/>
      <c r="C923" s="57"/>
      <c r="D923" s="57">
        <f>SUM(B923:B923)</f>
        <v>0</v>
      </c>
      <c r="F923" s="385" t="e">
        <f t="shared" ref="F923:F924" si="115">D923/$D$920</f>
        <v>#DIV/0!</v>
      </c>
    </row>
    <row r="924" spans="1:6">
      <c r="A924" s="55" t="s">
        <v>174</v>
      </c>
      <c r="B924" s="57"/>
      <c r="C924" s="57"/>
      <c r="D924" s="57">
        <f>SUM(B924:B924)</f>
        <v>0</v>
      </c>
      <c r="F924" s="385" t="e">
        <f t="shared" si="115"/>
        <v>#DIV/0!</v>
      </c>
    </row>
    <row r="925" spans="1:6">
      <c r="A925" s="58" t="s">
        <v>69</v>
      </c>
      <c r="B925" s="108"/>
      <c r="C925" s="108"/>
      <c r="D925" s="108">
        <f>SUM(B925:B925)</f>
        <v>0</v>
      </c>
      <c r="F925" s="385"/>
    </row>
    <row r="926" spans="1:6">
      <c r="A926" s="62" t="s">
        <v>271</v>
      </c>
      <c r="B926" s="54"/>
      <c r="C926" s="54"/>
      <c r="D926" s="54"/>
      <c r="F926" s="385"/>
    </row>
    <row r="927" spans="1:6">
      <c r="A927" s="64"/>
      <c r="B927" s="54"/>
      <c r="C927" s="54"/>
      <c r="D927" s="54"/>
      <c r="F927" s="385"/>
    </row>
    <row r="928" spans="1:6">
      <c r="A928" s="47" t="s">
        <v>272</v>
      </c>
      <c r="B928" s="50"/>
      <c r="C928" s="50"/>
      <c r="D928" s="50">
        <f>SUM(B928:B928)</f>
        <v>0</v>
      </c>
      <c r="F928" s="385"/>
    </row>
    <row r="929" spans="1:6">
      <c r="A929" s="51"/>
      <c r="B929" s="54"/>
      <c r="C929" s="54"/>
      <c r="D929" s="54"/>
      <c r="F929" s="385"/>
    </row>
    <row r="930" spans="1:6">
      <c r="A930" s="55" t="s">
        <v>227</v>
      </c>
      <c r="B930" s="57"/>
      <c r="C930" s="57"/>
      <c r="D930" s="57">
        <f>SUM(B930:B930)</f>
        <v>0</v>
      </c>
      <c r="F930" s="385" t="e">
        <f>D930/$D$928</f>
        <v>#DIV/0!</v>
      </c>
    </row>
    <row r="931" spans="1:6">
      <c r="A931" s="55" t="s">
        <v>273</v>
      </c>
      <c r="B931" s="57"/>
      <c r="C931" s="57"/>
      <c r="D931" s="57">
        <f>SUM(B931:B931)</f>
        <v>0</v>
      </c>
      <c r="F931" s="385" t="e">
        <f t="shared" ref="F931:F932" si="116">D931/$D$928</f>
        <v>#DIV/0!</v>
      </c>
    </row>
    <row r="932" spans="1:6">
      <c r="A932" s="55" t="s">
        <v>89</v>
      </c>
      <c r="B932" s="57"/>
      <c r="C932" s="57"/>
      <c r="D932" s="57">
        <f>SUM(B932:B932)</f>
        <v>0</v>
      </c>
      <c r="F932" s="385" t="e">
        <f t="shared" si="116"/>
        <v>#DIV/0!</v>
      </c>
    </row>
    <row r="933" spans="1:6">
      <c r="A933" s="58" t="s">
        <v>69</v>
      </c>
      <c r="B933" s="108"/>
      <c r="C933" s="108"/>
      <c r="D933" s="108">
        <f>SUM(B933:B933)</f>
        <v>0</v>
      </c>
      <c r="F933" s="385"/>
    </row>
    <row r="934" spans="1:6">
      <c r="A934" s="78" t="s">
        <v>406</v>
      </c>
      <c r="B934" s="171"/>
      <c r="C934" s="171"/>
      <c r="D934" s="171"/>
      <c r="F934" s="385"/>
    </row>
    <row r="935" spans="1:6">
      <c r="A935" s="79" t="s">
        <v>71</v>
      </c>
      <c r="B935" s="171"/>
      <c r="C935" s="171"/>
      <c r="D935" s="171"/>
      <c r="F935" s="385"/>
    </row>
    <row r="936" spans="1:6">
      <c r="A936" s="194" t="s">
        <v>407</v>
      </c>
      <c r="B936" s="89"/>
      <c r="C936" s="89"/>
      <c r="D936" s="89">
        <f>SUM(B936:B936)</f>
        <v>0</v>
      </c>
      <c r="F936" s="385"/>
    </row>
    <row r="937" spans="1:6">
      <c r="A937" s="82" t="s">
        <v>83</v>
      </c>
      <c r="B937" s="91"/>
      <c r="C937" s="91"/>
      <c r="D937" s="91"/>
      <c r="F937" s="385"/>
    </row>
    <row r="938" spans="1:6">
      <c r="A938" s="84" t="s">
        <v>216</v>
      </c>
      <c r="B938" s="92"/>
      <c r="C938" s="92"/>
      <c r="D938" s="92">
        <f>SUM(B938:B938)</f>
        <v>0</v>
      </c>
      <c r="F938" s="385" t="e">
        <f>D938/$D$936</f>
        <v>#DIV/0!</v>
      </c>
    </row>
    <row r="939" spans="1:6">
      <c r="A939" s="84" t="s">
        <v>218</v>
      </c>
      <c r="B939" s="92"/>
      <c r="C939" s="92"/>
      <c r="D939" s="92">
        <f>SUM(B939:B939)</f>
        <v>0</v>
      </c>
      <c r="F939" s="385" t="e">
        <f t="shared" ref="F939:F941" si="117">D939/$D$936</f>
        <v>#DIV/0!</v>
      </c>
    </row>
    <row r="940" spans="1:6">
      <c r="A940" s="84" t="s">
        <v>408</v>
      </c>
      <c r="B940" s="92"/>
      <c r="C940" s="92"/>
      <c r="D940" s="92">
        <f>SUM(B940:B940)</f>
        <v>0</v>
      </c>
      <c r="F940" s="385" t="e">
        <f t="shared" si="117"/>
        <v>#DIV/0!</v>
      </c>
    </row>
    <row r="941" spans="1:6">
      <c r="A941" s="84" t="s">
        <v>232</v>
      </c>
      <c r="B941" s="92"/>
      <c r="C941" s="92"/>
      <c r="D941" s="92">
        <f>SUM(B941:B941)</f>
        <v>0</v>
      </c>
      <c r="F941" s="385" t="e">
        <f t="shared" si="117"/>
        <v>#DIV/0!</v>
      </c>
    </row>
    <row r="942" spans="1:6">
      <c r="A942" s="195" t="s">
        <v>69</v>
      </c>
      <c r="B942" s="93"/>
      <c r="C942" s="93"/>
      <c r="D942" s="93">
        <f>SUM(B942:B942)</f>
        <v>0</v>
      </c>
      <c r="F942" s="385"/>
    </row>
    <row r="943" spans="1:6">
      <c r="A943" s="191" t="s">
        <v>465</v>
      </c>
      <c r="B943" s="275"/>
      <c r="C943" s="275"/>
      <c r="D943" s="275"/>
      <c r="F943" s="385"/>
    </row>
    <row r="944" spans="1:6">
      <c r="A944" s="174" t="s">
        <v>71</v>
      </c>
      <c r="B944" s="275"/>
      <c r="C944" s="275"/>
      <c r="D944" s="275"/>
      <c r="F944" s="385"/>
    </row>
    <row r="945" spans="1:6">
      <c r="A945" s="47" t="s">
        <v>434</v>
      </c>
      <c r="B945" s="176"/>
      <c r="C945" s="176"/>
      <c r="D945" s="176">
        <f>SUM(B945:B945)</f>
        <v>0</v>
      </c>
      <c r="F945" s="385"/>
    </row>
    <row r="946" spans="1:6">
      <c r="A946" s="177" t="s">
        <v>83</v>
      </c>
      <c r="B946" s="179"/>
      <c r="C946" s="179"/>
      <c r="D946" s="179"/>
      <c r="F946" s="385"/>
    </row>
    <row r="947" spans="1:6">
      <c r="A947" s="55" t="s">
        <v>462</v>
      </c>
      <c r="B947" s="259"/>
      <c r="C947" s="259"/>
      <c r="D947" s="259">
        <f>SUM(B947:B947)</f>
        <v>0</v>
      </c>
      <c r="F947" s="385" t="e">
        <f>D947/$D$945</f>
        <v>#DIV/0!</v>
      </c>
    </row>
    <row r="948" spans="1:6">
      <c r="A948" s="55" t="s">
        <v>457</v>
      </c>
      <c r="B948" s="259"/>
      <c r="C948" s="259"/>
      <c r="D948" s="259">
        <f>SUM(B948:B948)</f>
        <v>0</v>
      </c>
      <c r="F948" s="385" t="e">
        <f t="shared" ref="F948:F949" si="118">D948/$D$945</f>
        <v>#DIV/0!</v>
      </c>
    </row>
    <row r="949" spans="1:6">
      <c r="A949" s="55" t="s">
        <v>80</v>
      </c>
      <c r="B949" s="259"/>
      <c r="C949" s="259"/>
      <c r="D949" s="259">
        <f>SUM(B949:B949)</f>
        <v>0</v>
      </c>
      <c r="F949" s="385" t="e">
        <f t="shared" si="118"/>
        <v>#DIV/0!</v>
      </c>
    </row>
    <row r="950" spans="1:6">
      <c r="A950" s="276" t="s">
        <v>69</v>
      </c>
      <c r="B950" s="192"/>
      <c r="C950" s="192"/>
      <c r="D950" s="192">
        <f>SUM(B950:B950)</f>
        <v>0</v>
      </c>
      <c r="F950" s="385"/>
    </row>
    <row r="951" spans="1:6">
      <c r="A951" s="191" t="s">
        <v>461</v>
      </c>
      <c r="B951" s="289"/>
      <c r="C951" s="289"/>
      <c r="D951" s="289"/>
      <c r="F951" s="385"/>
    </row>
    <row r="952" spans="1:6">
      <c r="A952" s="188" t="s">
        <v>71</v>
      </c>
      <c r="B952" s="289"/>
      <c r="C952" s="289"/>
      <c r="D952" s="289"/>
      <c r="F952" s="385"/>
    </row>
    <row r="953" spans="1:6">
      <c r="A953" s="167" t="s">
        <v>462</v>
      </c>
      <c r="B953" s="176"/>
      <c r="C953" s="176"/>
      <c r="D953" s="176">
        <f>SUM(B953:B953)</f>
        <v>0</v>
      </c>
      <c r="F953" s="385"/>
    </row>
    <row r="954" spans="1:6">
      <c r="A954" s="177" t="s">
        <v>83</v>
      </c>
      <c r="B954" s="179"/>
      <c r="C954" s="179"/>
      <c r="D954" s="179"/>
      <c r="F954" s="385"/>
    </row>
    <row r="955" spans="1:6">
      <c r="A955" s="55" t="s">
        <v>365</v>
      </c>
      <c r="B955" s="181"/>
      <c r="C955" s="181"/>
      <c r="D955" s="181"/>
      <c r="F955" s="385" t="e">
        <f>D955/$D$953</f>
        <v>#DIV/0!</v>
      </c>
    </row>
    <row r="956" spans="1:6">
      <c r="A956" s="55" t="s">
        <v>367</v>
      </c>
      <c r="B956" s="181"/>
      <c r="C956" s="181"/>
      <c r="D956" s="181">
        <f>SUM(B956:B956)</f>
        <v>0</v>
      </c>
      <c r="F956" s="385" t="e">
        <f t="shared" ref="F956:F958" si="119">D956/$D$953</f>
        <v>#DIV/0!</v>
      </c>
    </row>
    <row r="957" spans="1:6">
      <c r="A957" s="55" t="s">
        <v>463</v>
      </c>
      <c r="B957" s="181"/>
      <c r="C957" s="181"/>
      <c r="D957" s="181">
        <f>SUM(B957:B957)</f>
        <v>0</v>
      </c>
      <c r="F957" s="385" t="e">
        <f t="shared" si="119"/>
        <v>#DIV/0!</v>
      </c>
    </row>
    <row r="958" spans="1:6">
      <c r="A958" s="55" t="s">
        <v>464</v>
      </c>
      <c r="B958" s="181"/>
      <c r="C958" s="181"/>
      <c r="D958" s="181">
        <f>SUM(B958:B958)</f>
        <v>0</v>
      </c>
      <c r="F958" s="385" t="e">
        <f t="shared" si="119"/>
        <v>#DIV/0!</v>
      </c>
    </row>
    <row r="959" spans="1:6">
      <c r="A959" s="183" t="s">
        <v>69</v>
      </c>
      <c r="B959" s="185"/>
      <c r="C959" s="185"/>
      <c r="D959" s="185">
        <f>SUM(B959:B959)</f>
        <v>0</v>
      </c>
      <c r="F959" s="385"/>
    </row>
    <row r="960" spans="1:6">
      <c r="A960" s="191" t="s">
        <v>492</v>
      </c>
      <c r="B960" s="275"/>
      <c r="C960" s="275"/>
      <c r="D960" s="275"/>
      <c r="F960" s="385"/>
    </row>
    <row r="961" spans="1:6">
      <c r="A961" s="188" t="s">
        <v>71</v>
      </c>
      <c r="B961" s="275"/>
      <c r="C961" s="275"/>
      <c r="D961" s="275"/>
      <c r="F961" s="385"/>
    </row>
    <row r="962" spans="1:6">
      <c r="A962" s="167" t="s">
        <v>493</v>
      </c>
      <c r="B962" s="175">
        <v>257.55199999999996</v>
      </c>
      <c r="C962" s="175"/>
      <c r="D962" s="175">
        <f t="shared" ref="D962:D967" si="120">SUM(B962:B962)</f>
        <v>257.55199999999996</v>
      </c>
      <c r="F962" s="385"/>
    </row>
    <row r="963" spans="1:6">
      <c r="A963" s="177" t="s">
        <v>83</v>
      </c>
      <c r="B963" s="178"/>
      <c r="C963" s="178"/>
      <c r="D963" s="178">
        <f t="shared" si="120"/>
        <v>0</v>
      </c>
      <c r="F963" s="385"/>
    </row>
    <row r="964" spans="1:6">
      <c r="A964" s="55" t="s">
        <v>494</v>
      </c>
      <c r="B964" s="180">
        <v>33.204999999999998</v>
      </c>
      <c r="C964" s="180"/>
      <c r="D964" s="180">
        <f t="shared" si="120"/>
        <v>33.204999999999998</v>
      </c>
      <c r="F964" s="385">
        <f>D964/$D$962</f>
        <v>0.12892542088587935</v>
      </c>
    </row>
    <row r="965" spans="1:6">
      <c r="A965" s="55" t="s">
        <v>378</v>
      </c>
      <c r="B965" s="180">
        <v>116.63200000000001</v>
      </c>
      <c r="C965" s="180"/>
      <c r="D965" s="180">
        <f t="shared" si="120"/>
        <v>116.63200000000001</v>
      </c>
      <c r="F965" s="385">
        <f t="shared" ref="F965:F966" si="121">D965/$D$962</f>
        <v>0.45284835683667773</v>
      </c>
    </row>
    <row r="966" spans="1:6">
      <c r="A966" s="182" t="s">
        <v>260</v>
      </c>
      <c r="B966" s="180">
        <v>107.55</v>
      </c>
      <c r="C966" s="180"/>
      <c r="D966" s="180">
        <f t="shared" si="120"/>
        <v>107.55</v>
      </c>
      <c r="F966" s="385">
        <f t="shared" si="121"/>
        <v>0.41758557495185444</v>
      </c>
    </row>
    <row r="967" spans="1:6">
      <c r="A967" s="183" t="s">
        <v>69</v>
      </c>
      <c r="B967" s="184">
        <v>257.55199999999996</v>
      </c>
      <c r="C967" s="184"/>
      <c r="D967" s="184">
        <f t="shared" si="120"/>
        <v>257.55199999999996</v>
      </c>
      <c r="F967" s="385"/>
    </row>
    <row r="968" spans="1:6">
      <c r="A968" s="191" t="s">
        <v>495</v>
      </c>
      <c r="B968" s="191"/>
      <c r="C968" s="191"/>
      <c r="D968" s="191"/>
      <c r="F968" s="385"/>
    </row>
    <row r="969" spans="1:6">
      <c r="A969" s="188" t="s">
        <v>71</v>
      </c>
      <c r="B969" s="188"/>
      <c r="C969" s="188"/>
      <c r="D969" s="188"/>
      <c r="F969" s="385"/>
    </row>
    <row r="970" spans="1:6">
      <c r="A970" s="167" t="s">
        <v>496</v>
      </c>
      <c r="B970" s="175">
        <v>73.522999999999996</v>
      </c>
      <c r="C970" s="175"/>
      <c r="D970" s="175">
        <f>SUM(B970:B970)</f>
        <v>73.522999999999996</v>
      </c>
      <c r="F970" s="385"/>
    </row>
    <row r="971" spans="1:6">
      <c r="A971" s="177" t="s">
        <v>83</v>
      </c>
      <c r="B971" s="178"/>
      <c r="C971" s="178"/>
      <c r="D971" s="178"/>
      <c r="F971" s="385"/>
    </row>
    <row r="972" spans="1:6">
      <c r="A972" s="55" t="s">
        <v>216</v>
      </c>
      <c r="B972" s="180">
        <v>1.7530000000000001</v>
      </c>
      <c r="C972" s="180"/>
      <c r="D972" s="180">
        <f>SUM(B972:B972)</f>
        <v>1.7530000000000001</v>
      </c>
      <c r="F972" s="385">
        <f>D972/$D$970</f>
        <v>2.384287909905744E-2</v>
      </c>
    </row>
    <row r="973" spans="1:6">
      <c r="A973" s="55" t="s">
        <v>218</v>
      </c>
      <c r="B973" s="180">
        <v>32.728000000000002</v>
      </c>
      <c r="C973" s="180"/>
      <c r="D973" s="180">
        <f>SUM(B973:B973)</f>
        <v>32.728000000000002</v>
      </c>
      <c r="F973" s="385">
        <f t="shared" ref="F973:F975" si="122">D973/$D$970</f>
        <v>0.44513961617453046</v>
      </c>
    </row>
    <row r="974" spans="1:6">
      <c r="A974" s="55" t="s">
        <v>497</v>
      </c>
      <c r="B974" s="180">
        <v>30.087</v>
      </c>
      <c r="C974" s="180"/>
      <c r="D974" s="180">
        <f>SUM(B974:B974)</f>
        <v>30.087</v>
      </c>
      <c r="F974" s="385">
        <f t="shared" si="122"/>
        <v>0.40921888388667493</v>
      </c>
    </row>
    <row r="975" spans="1:6">
      <c r="A975" s="55" t="s">
        <v>232</v>
      </c>
      <c r="B975" s="180">
        <v>8.9599999999999991</v>
      </c>
      <c r="C975" s="180"/>
      <c r="D975" s="180">
        <f>SUM(B975:B975)</f>
        <v>8.9599999999999991</v>
      </c>
      <c r="F975" s="385">
        <f t="shared" si="122"/>
        <v>0.12186662676985432</v>
      </c>
    </row>
    <row r="976" spans="1:6">
      <c r="A976" s="276" t="s">
        <v>69</v>
      </c>
      <c r="B976" s="184">
        <v>73.527999999999992</v>
      </c>
      <c r="C976" s="184"/>
      <c r="D976" s="184">
        <f>SUM(B976:B976)</f>
        <v>73.527999999999992</v>
      </c>
      <c r="F976" s="385"/>
    </row>
    <row r="977" spans="1:6">
      <c r="A977" s="166" t="s">
        <v>274</v>
      </c>
      <c r="B977" s="196"/>
      <c r="C977" s="196"/>
      <c r="D977" s="196"/>
      <c r="F977" s="385"/>
    </row>
    <row r="978" spans="1:6">
      <c r="A978" s="62" t="s">
        <v>275</v>
      </c>
      <c r="B978" s="196"/>
      <c r="C978" s="196"/>
      <c r="D978" s="196"/>
      <c r="F978" s="385"/>
    </row>
    <row r="979" spans="1:6">
      <c r="A979" s="197" t="s">
        <v>71</v>
      </c>
      <c r="B979" s="54"/>
      <c r="C979" s="54"/>
      <c r="D979" s="54"/>
      <c r="F979" s="385"/>
    </row>
    <row r="980" spans="1:6">
      <c r="A980" s="47" t="s">
        <v>276</v>
      </c>
      <c r="B980" s="176">
        <v>133.58999999999992</v>
      </c>
      <c r="C980" s="176"/>
      <c r="D980" s="176">
        <f>SUM(B980:B980)</f>
        <v>133.58999999999992</v>
      </c>
      <c r="F980" s="385"/>
    </row>
    <row r="981" spans="1:6">
      <c r="A981" s="64" t="s">
        <v>7</v>
      </c>
      <c r="B981" s="289"/>
      <c r="C981" s="289"/>
      <c r="D981" s="289"/>
      <c r="F981" s="385"/>
    </row>
    <row r="982" spans="1:6">
      <c r="A982" s="55" t="s">
        <v>237</v>
      </c>
      <c r="B982" s="181">
        <v>96.090000000000032</v>
      </c>
      <c r="C982" s="181"/>
      <c r="D982" s="181">
        <f>SUM(B982:B982)</f>
        <v>96.090000000000032</v>
      </c>
      <c r="F982" s="385">
        <f>D982/$D$980</f>
        <v>0.71929036604536334</v>
      </c>
    </row>
    <row r="983" spans="1:6">
      <c r="A983" s="55" t="s">
        <v>258</v>
      </c>
      <c r="B983" s="181">
        <v>37.366409999999888</v>
      </c>
      <c r="C983" s="181"/>
      <c r="D983" s="181">
        <f>SUM(B983:B983)</f>
        <v>37.366409999999888</v>
      </c>
      <c r="F983" s="385">
        <f>D983/$D$980</f>
        <v>0.27970963395463666</v>
      </c>
    </row>
    <row r="984" spans="1:6">
      <c r="A984" s="58" t="s">
        <v>69</v>
      </c>
      <c r="B984" s="192">
        <v>133.45640999999992</v>
      </c>
      <c r="C984" s="192"/>
      <c r="D984" s="192">
        <f>SUM(B984:B984)</f>
        <v>133.45640999999992</v>
      </c>
      <c r="F984" s="385"/>
    </row>
    <row r="985" spans="1:6">
      <c r="A985" s="62" t="s">
        <v>277</v>
      </c>
      <c r="B985" s="196"/>
      <c r="C985" s="196"/>
      <c r="D985" s="196"/>
      <c r="F985" s="385"/>
    </row>
    <row r="986" spans="1:6">
      <c r="A986" s="197" t="s">
        <v>71</v>
      </c>
      <c r="B986" s="54"/>
      <c r="C986" s="54"/>
      <c r="D986" s="54"/>
      <c r="F986" s="385"/>
    </row>
    <row r="987" spans="1:6">
      <c r="A987" s="47" t="s">
        <v>278</v>
      </c>
      <c r="B987" s="50"/>
      <c r="C987" s="50"/>
      <c r="D987" s="50">
        <f>SUM(B987:B987)</f>
        <v>0</v>
      </c>
      <c r="F987" s="385"/>
    </row>
    <row r="988" spans="1:6">
      <c r="A988" s="64" t="s">
        <v>7</v>
      </c>
      <c r="B988" s="54"/>
      <c r="C988" s="54"/>
      <c r="D988" s="54"/>
      <c r="F988" s="385"/>
    </row>
    <row r="989" spans="1:6">
      <c r="A989" s="55" t="s">
        <v>259</v>
      </c>
      <c r="B989" s="57"/>
      <c r="C989" s="57"/>
      <c r="D989" s="57">
        <f>SUM(B989:B989)</f>
        <v>0</v>
      </c>
      <c r="F989" s="385" t="e">
        <f>D989/$D$987</f>
        <v>#DIV/0!</v>
      </c>
    </row>
    <row r="990" spans="1:6">
      <c r="A990" s="55" t="s">
        <v>258</v>
      </c>
      <c r="B990" s="57"/>
      <c r="C990" s="57"/>
      <c r="D990" s="57">
        <f>SUM(B990:B990)</f>
        <v>0</v>
      </c>
      <c r="F990" s="385" t="e">
        <f>D990/$D$987</f>
        <v>#DIV/0!</v>
      </c>
    </row>
    <row r="991" spans="1:6">
      <c r="A991" s="58" t="s">
        <v>69</v>
      </c>
      <c r="B991" s="61"/>
      <c r="C991" s="61"/>
      <c r="D991" s="61">
        <f>SUM(B991:B991)</f>
        <v>0</v>
      </c>
      <c r="F991" s="385"/>
    </row>
    <row r="992" spans="1:6">
      <c r="A992" s="62" t="s">
        <v>279</v>
      </c>
      <c r="B992" s="199"/>
      <c r="C992" s="199"/>
      <c r="D992" s="199"/>
      <c r="F992" s="385"/>
    </row>
    <row r="993" spans="1:6">
      <c r="A993" s="197" t="s">
        <v>71</v>
      </c>
      <c r="B993" s="54"/>
      <c r="C993" s="54"/>
      <c r="D993" s="54"/>
      <c r="F993" s="385"/>
    </row>
    <row r="994" spans="1:6">
      <c r="A994" s="167" t="s">
        <v>280</v>
      </c>
      <c r="B994" s="176"/>
      <c r="C994" s="176"/>
      <c r="D994" s="176">
        <f>SUM(B994:B994)</f>
        <v>0</v>
      </c>
      <c r="F994" s="385"/>
    </row>
    <row r="995" spans="1:6">
      <c r="A995" s="64" t="s">
        <v>7</v>
      </c>
      <c r="B995" s="289"/>
      <c r="C995" s="289"/>
      <c r="D995" s="289"/>
      <c r="F995" s="385"/>
    </row>
    <row r="996" spans="1:6">
      <c r="A996" s="55" t="s">
        <v>281</v>
      </c>
      <c r="B996" s="181"/>
      <c r="C996" s="181"/>
      <c r="D996" s="181">
        <f>SUM(B996:B996)</f>
        <v>0</v>
      </c>
      <c r="F996" s="385" t="e">
        <f>D996/$D$994</f>
        <v>#DIV/0!</v>
      </c>
    </row>
    <row r="997" spans="1:6">
      <c r="A997" s="55" t="s">
        <v>192</v>
      </c>
      <c r="B997" s="181"/>
      <c r="C997" s="181"/>
      <c r="D997" s="181">
        <f>SUM(B997:B997)</f>
        <v>0</v>
      </c>
      <c r="F997" s="385" t="e">
        <f>D997/$D$994</f>
        <v>#DIV/0!</v>
      </c>
    </row>
    <row r="998" spans="1:6">
      <c r="A998" s="58" t="s">
        <v>69</v>
      </c>
      <c r="B998" s="304"/>
      <c r="C998" s="304"/>
      <c r="D998" s="304">
        <f>SUM(B998:B998)</f>
        <v>0</v>
      </c>
      <c r="F998" s="385"/>
    </row>
    <row r="999" spans="1:6">
      <c r="A999" s="62" t="s">
        <v>282</v>
      </c>
      <c r="B999" s="199"/>
      <c r="C999" s="199"/>
      <c r="D999" s="199"/>
      <c r="F999" s="385"/>
    </row>
    <row r="1000" spans="1:6">
      <c r="A1000" s="197" t="s">
        <v>71</v>
      </c>
      <c r="B1000" s="54"/>
      <c r="C1000" s="54"/>
      <c r="D1000" s="54"/>
      <c r="F1000" s="385"/>
    </row>
    <row r="1001" spans="1:6">
      <c r="A1001" s="167" t="s">
        <v>283</v>
      </c>
      <c r="B1001" s="176">
        <v>524.81999999999994</v>
      </c>
      <c r="C1001" s="302"/>
      <c r="D1001" s="50">
        <f>SUM(B1001:B1001)</f>
        <v>524.81999999999994</v>
      </c>
      <c r="F1001" s="385"/>
    </row>
    <row r="1002" spans="1:6">
      <c r="A1002" s="64" t="s">
        <v>7</v>
      </c>
      <c r="B1002" s="289"/>
      <c r="C1002" s="390"/>
      <c r="D1002" s="54"/>
      <c r="F1002" s="385"/>
    </row>
    <row r="1003" spans="1:6">
      <c r="A1003" s="55" t="s">
        <v>284</v>
      </c>
      <c r="B1003" s="181">
        <v>418.28162399999997</v>
      </c>
      <c r="C1003" s="303"/>
      <c r="D1003" s="57">
        <f>SUM(B1003:B1003)</f>
        <v>418.28162399999997</v>
      </c>
      <c r="F1003" s="385">
        <f>D1003/$D$1001</f>
        <v>0.79700016005487595</v>
      </c>
    </row>
    <row r="1004" spans="1:6">
      <c r="A1004" s="55" t="s">
        <v>192</v>
      </c>
      <c r="B1004" s="181">
        <v>106.01900000000001</v>
      </c>
      <c r="C1004" s="303"/>
      <c r="D1004" s="57">
        <f>SUM(B1004:B1004)</f>
        <v>106.01900000000001</v>
      </c>
      <c r="F1004" s="385">
        <f>D1004/$D$1001</f>
        <v>0.20201021302541827</v>
      </c>
    </row>
    <row r="1005" spans="1:6">
      <c r="A1005" s="58" t="s">
        <v>69</v>
      </c>
      <c r="B1005" s="192">
        <v>524.30062399999997</v>
      </c>
      <c r="C1005" s="391"/>
      <c r="D1005" s="108">
        <f>SUM(B1005:B1005)</f>
        <v>524.30062399999997</v>
      </c>
      <c r="F1005" s="385"/>
    </row>
    <row r="1006" spans="1:6">
      <c r="A1006" s="62" t="s">
        <v>285</v>
      </c>
      <c r="B1006" s="199"/>
      <c r="C1006" s="199"/>
      <c r="D1006" s="199"/>
      <c r="F1006" s="385"/>
    </row>
    <row r="1007" spans="1:6">
      <c r="A1007" s="197" t="s">
        <v>71</v>
      </c>
      <c r="B1007" s="54"/>
      <c r="C1007" s="54"/>
      <c r="D1007" s="54"/>
      <c r="F1007" s="385"/>
    </row>
    <row r="1008" spans="1:6">
      <c r="A1008" s="167" t="s">
        <v>285</v>
      </c>
      <c r="B1008" s="50"/>
      <c r="C1008" s="50"/>
      <c r="D1008" s="50">
        <f>SUM(B1008:B1008)</f>
        <v>0</v>
      </c>
      <c r="F1008" s="385"/>
    </row>
    <row r="1009" spans="1:6">
      <c r="A1009" s="64" t="s">
        <v>286</v>
      </c>
      <c r="B1009" s="54"/>
      <c r="C1009" s="54"/>
      <c r="D1009" s="54"/>
      <c r="F1009" s="385"/>
    </row>
    <row r="1010" spans="1:6">
      <c r="A1010" s="55" t="s">
        <v>145</v>
      </c>
      <c r="B1010" s="57"/>
      <c r="C1010" s="57"/>
      <c r="D1010" s="57">
        <f>SUM(B1010:B1010)</f>
        <v>0</v>
      </c>
      <c r="F1010" s="385" t="e">
        <f>D1010/$D$1008</f>
        <v>#DIV/0!</v>
      </c>
    </row>
    <row r="1011" spans="1:6">
      <c r="A1011" s="55" t="s">
        <v>86</v>
      </c>
      <c r="B1011" s="57"/>
      <c r="C1011" s="57"/>
      <c r="D1011" s="57">
        <f>SUM(B1011:B1011)</f>
        <v>0</v>
      </c>
      <c r="F1011" s="385" t="e">
        <f t="shared" ref="F1011:F1012" si="123">D1011/$D$1008</f>
        <v>#DIV/0!</v>
      </c>
    </row>
    <row r="1012" spans="1:6">
      <c r="A1012" s="55" t="s">
        <v>89</v>
      </c>
      <c r="B1012" s="57"/>
      <c r="C1012" s="57"/>
      <c r="D1012" s="57">
        <f>SUM(B1012:B1012)</f>
        <v>0</v>
      </c>
      <c r="F1012" s="385" t="e">
        <f t="shared" si="123"/>
        <v>#DIV/0!</v>
      </c>
    </row>
    <row r="1013" spans="1:6">
      <c r="A1013" s="58" t="s">
        <v>69</v>
      </c>
      <c r="B1013" s="108"/>
      <c r="C1013" s="108"/>
      <c r="D1013" s="108">
        <f>SUM(B1013:B1013)</f>
        <v>0</v>
      </c>
      <c r="F1013" s="385"/>
    </row>
    <row r="1014" spans="1:6">
      <c r="A1014" s="62" t="s">
        <v>287</v>
      </c>
      <c r="B1014" s="199"/>
      <c r="C1014" s="199"/>
      <c r="D1014" s="199"/>
      <c r="F1014" s="385"/>
    </row>
    <row r="1015" spans="1:6">
      <c r="A1015" s="197" t="s">
        <v>71</v>
      </c>
      <c r="B1015" s="54"/>
      <c r="C1015" s="54"/>
      <c r="D1015" s="54"/>
      <c r="F1015" s="385"/>
    </row>
    <row r="1016" spans="1:6">
      <c r="A1016" s="167" t="s">
        <v>179</v>
      </c>
      <c r="B1016" s="50"/>
      <c r="C1016" s="50"/>
      <c r="D1016" s="50">
        <f>SUM(B1016:B1016)</f>
        <v>0</v>
      </c>
      <c r="F1016" s="385"/>
    </row>
    <row r="1017" spans="1:6">
      <c r="A1017" s="64" t="s">
        <v>286</v>
      </c>
      <c r="B1017" s="54"/>
      <c r="C1017" s="54"/>
      <c r="D1017" s="54"/>
      <c r="F1017" s="385"/>
    </row>
    <row r="1018" spans="1:6">
      <c r="A1018" s="55" t="s">
        <v>288</v>
      </c>
      <c r="B1018" s="57"/>
      <c r="C1018" s="57"/>
      <c r="D1018" s="57">
        <f>SUM(B1018:B1018)</f>
        <v>0</v>
      </c>
      <c r="F1018" s="385" t="e">
        <f>D1018/$D$1016</f>
        <v>#DIV/0!</v>
      </c>
    </row>
    <row r="1019" spans="1:6">
      <c r="A1019" s="55" t="s">
        <v>289</v>
      </c>
      <c r="B1019" s="57"/>
      <c r="C1019" s="57"/>
      <c r="D1019" s="57">
        <f>SUM(B1019:B1019)</f>
        <v>0</v>
      </c>
      <c r="F1019" s="385" t="e">
        <f t="shared" ref="F1019:F1020" si="124">D1019/$D$1016</f>
        <v>#DIV/0!</v>
      </c>
    </row>
    <row r="1020" spans="1:6">
      <c r="A1020" s="55" t="s">
        <v>89</v>
      </c>
      <c r="B1020" s="57"/>
      <c r="C1020" s="57"/>
      <c r="D1020" s="57">
        <f>SUM(B1020:B1020)</f>
        <v>0</v>
      </c>
      <c r="F1020" s="385" t="e">
        <f t="shared" si="124"/>
        <v>#DIV/0!</v>
      </c>
    </row>
    <row r="1021" spans="1:6">
      <c r="A1021" s="58" t="s">
        <v>69</v>
      </c>
      <c r="B1021" s="108"/>
      <c r="C1021" s="108"/>
      <c r="D1021" s="108">
        <f>SUM(B1021:B1021)</f>
        <v>0</v>
      </c>
      <c r="F1021" s="385"/>
    </row>
    <row r="1022" spans="1:6">
      <c r="A1022" s="166" t="s">
        <v>290</v>
      </c>
      <c r="B1022" s="196"/>
      <c r="C1022" s="196"/>
      <c r="D1022" s="196"/>
      <c r="F1022" s="385"/>
    </row>
    <row r="1023" spans="1:6">
      <c r="A1023" s="64" t="s">
        <v>71</v>
      </c>
      <c r="B1023" s="200"/>
      <c r="C1023" s="200"/>
      <c r="D1023" s="200"/>
      <c r="F1023" s="385"/>
    </row>
    <row r="1024" spans="1:6">
      <c r="A1024" s="47" t="s">
        <v>93</v>
      </c>
      <c r="B1024" s="176"/>
      <c r="C1024" s="176"/>
      <c r="D1024" s="176">
        <f>SUM(B1024:B1024)</f>
        <v>0</v>
      </c>
      <c r="F1024" s="385"/>
    </row>
    <row r="1025" spans="1:6">
      <c r="A1025" s="47" t="s">
        <v>291</v>
      </c>
      <c r="B1025" s="176"/>
      <c r="C1025" s="176"/>
      <c r="D1025" s="176">
        <f>SUM(B1025:B1025)</f>
        <v>0</v>
      </c>
      <c r="F1025" s="385"/>
    </row>
    <row r="1026" spans="1:6">
      <c r="A1026" s="58" t="s">
        <v>69</v>
      </c>
      <c r="B1026" s="185"/>
      <c r="C1026" s="185"/>
      <c r="D1026" s="185">
        <f>SUM(B1026:B1026)</f>
        <v>0</v>
      </c>
      <c r="F1026" s="385"/>
    </row>
    <row r="1027" spans="1:6">
      <c r="A1027" s="201" t="s">
        <v>292</v>
      </c>
      <c r="B1027" s="288"/>
      <c r="C1027" s="288"/>
      <c r="D1027" s="288">
        <f>SUM(B1027:B1027)</f>
        <v>0</v>
      </c>
      <c r="F1027" s="385"/>
    </row>
    <row r="1028" spans="1:6">
      <c r="A1028" s="64" t="s">
        <v>7</v>
      </c>
      <c r="B1028" s="278"/>
      <c r="C1028" s="278"/>
      <c r="D1028" s="344"/>
      <c r="F1028" s="385"/>
    </row>
    <row r="1029" spans="1:6">
      <c r="A1029" s="55" t="s">
        <v>293</v>
      </c>
      <c r="B1029" s="181"/>
      <c r="C1029" s="181"/>
      <c r="D1029" s="181">
        <f>SUM(B1029:B1029)</f>
        <v>0</v>
      </c>
      <c r="F1029" s="385" t="e">
        <f>D1029/D1024</f>
        <v>#DIV/0!</v>
      </c>
    </row>
    <row r="1030" spans="1:6">
      <c r="A1030" s="64" t="s">
        <v>71</v>
      </c>
      <c r="B1030" s="310"/>
      <c r="C1030" s="310"/>
      <c r="D1030" s="310"/>
      <c r="F1030" s="385"/>
    </row>
    <row r="1031" spans="1:6">
      <c r="A1031" s="47" t="s">
        <v>237</v>
      </c>
      <c r="B1031" s="175">
        <v>18</v>
      </c>
      <c r="C1031" s="308"/>
      <c r="D1031" s="302">
        <f>SUM(B1031:B1031)</f>
        <v>18</v>
      </c>
      <c r="F1031" s="385"/>
    </row>
    <row r="1032" spans="1:6">
      <c r="A1032" s="47" t="s">
        <v>291</v>
      </c>
      <c r="B1032" s="175">
        <v>2</v>
      </c>
      <c r="C1032" s="308"/>
      <c r="D1032" s="302">
        <f>SUM(B1032:B1032)</f>
        <v>2</v>
      </c>
      <c r="F1032" s="385"/>
    </row>
    <row r="1033" spans="1:6">
      <c r="A1033" s="58" t="s">
        <v>69</v>
      </c>
      <c r="B1033" s="184">
        <v>20</v>
      </c>
      <c r="C1033" s="189"/>
      <c r="D1033" s="304">
        <f>SUM(B1033:B1033)</f>
        <v>20</v>
      </c>
      <c r="F1033" s="385"/>
    </row>
    <row r="1034" spans="1:6">
      <c r="A1034" s="201" t="s">
        <v>292</v>
      </c>
      <c r="B1034" s="321"/>
      <c r="C1034" s="392"/>
      <c r="D1034" s="311"/>
      <c r="F1034" s="385"/>
    </row>
    <row r="1035" spans="1:6">
      <c r="A1035" s="64" t="s">
        <v>7</v>
      </c>
      <c r="B1035" s="278"/>
      <c r="C1035" s="393"/>
      <c r="D1035" s="345"/>
      <c r="F1035" s="385"/>
    </row>
    <row r="1036" spans="1:6">
      <c r="A1036" s="55" t="s">
        <v>216</v>
      </c>
      <c r="B1036" s="180">
        <v>17</v>
      </c>
      <c r="C1036" s="388"/>
      <c r="D1036" s="303">
        <f>SUM(B1036:B1036)</f>
        <v>17</v>
      </c>
      <c r="F1036" s="385">
        <f>D1036/D1031</f>
        <v>0.94444444444444442</v>
      </c>
    </row>
    <row r="1037" spans="1:6">
      <c r="A1037" s="166" t="s">
        <v>294</v>
      </c>
      <c r="B1037" s="196"/>
      <c r="C1037" s="196"/>
      <c r="D1037" s="196"/>
      <c r="F1037" s="385"/>
    </row>
    <row r="1038" spans="1:6">
      <c r="A1038" s="64" t="s">
        <v>71</v>
      </c>
      <c r="B1038" s="196"/>
      <c r="C1038" s="196"/>
      <c r="D1038" s="196"/>
      <c r="F1038" s="385"/>
    </row>
    <row r="1039" spans="1:6">
      <c r="A1039" s="207" t="s">
        <v>295</v>
      </c>
      <c r="B1039" s="175">
        <v>606</v>
      </c>
      <c r="C1039" s="175"/>
      <c r="D1039" s="175">
        <f>SUM(B1039:B1039)</f>
        <v>606</v>
      </c>
      <c r="F1039" s="385"/>
    </row>
    <row r="1040" spans="1:6">
      <c r="A1040" s="208" t="s">
        <v>296</v>
      </c>
      <c r="B1040" s="178">
        <v>81</v>
      </c>
      <c r="C1040" s="178"/>
      <c r="D1040" s="178">
        <f>SUM(B1040:B1040)</f>
        <v>81</v>
      </c>
      <c r="F1040" s="385"/>
    </row>
    <row r="1041" spans="1:6">
      <c r="A1041" s="64" t="s">
        <v>292</v>
      </c>
      <c r="B1041" s="227"/>
      <c r="C1041" s="227"/>
      <c r="D1041" s="227"/>
      <c r="F1041" s="385"/>
    </row>
    <row r="1042" spans="1:6">
      <c r="A1042" s="208" t="s">
        <v>297</v>
      </c>
      <c r="B1042" s="227"/>
      <c r="C1042" s="227"/>
      <c r="D1042" s="227"/>
      <c r="F1042" s="385"/>
    </row>
    <row r="1043" spans="1:6">
      <c r="A1043" s="212" t="s">
        <v>298</v>
      </c>
      <c r="B1043" s="184">
        <v>605.21750000000009</v>
      </c>
      <c r="C1043" s="184"/>
      <c r="D1043" s="184">
        <f>SUM(B1043:B1043)</f>
        <v>605.21750000000009</v>
      </c>
      <c r="F1043" s="385"/>
    </row>
    <row r="1044" spans="1:6">
      <c r="A1044" s="208" t="s">
        <v>299</v>
      </c>
      <c r="B1044" s="178">
        <v>1047.5</v>
      </c>
      <c r="C1044" s="178"/>
      <c r="D1044" s="178">
        <f>SUM(B1044:B1044)</f>
        <v>1047.5</v>
      </c>
      <c r="F1044" s="385"/>
    </row>
    <row r="1045" spans="1:6">
      <c r="A1045" s="208" t="s">
        <v>300</v>
      </c>
      <c r="B1045" s="178">
        <v>14281</v>
      </c>
      <c r="C1045" s="178"/>
      <c r="D1045" s="178">
        <f>SUM(B1045:B1045)</f>
        <v>14281</v>
      </c>
      <c r="F1045" s="385"/>
    </row>
    <row r="1046" spans="1:6">
      <c r="A1046" s="64" t="s">
        <v>71</v>
      </c>
      <c r="B1046" s="178"/>
      <c r="C1046" s="178"/>
      <c r="D1046" s="178"/>
      <c r="F1046" s="385"/>
    </row>
    <row r="1047" spans="1:6">
      <c r="A1047" s="167" t="s">
        <v>301</v>
      </c>
      <c r="B1047" s="176"/>
      <c r="C1047" s="176"/>
      <c r="D1047" s="176">
        <f>SUM(B1047:B1047)</f>
        <v>0</v>
      </c>
      <c r="F1047" s="385"/>
    </row>
    <row r="1048" spans="1:6">
      <c r="A1048" s="208" t="s">
        <v>296</v>
      </c>
      <c r="B1048" s="179"/>
      <c r="C1048" s="179"/>
      <c r="D1048" s="179">
        <f>SUM(B1048:B1048)</f>
        <v>0</v>
      </c>
      <c r="F1048" s="385"/>
    </row>
    <row r="1049" spans="1:6">
      <c r="A1049" s="64" t="s">
        <v>292</v>
      </c>
      <c r="B1049" s="283"/>
      <c r="C1049" s="283"/>
      <c r="D1049" s="283"/>
      <c r="F1049" s="385"/>
    </row>
    <row r="1050" spans="1:6">
      <c r="A1050" s="208" t="s">
        <v>297</v>
      </c>
      <c r="B1050" s="283"/>
      <c r="C1050" s="283"/>
      <c r="D1050" s="283"/>
      <c r="F1050" s="385"/>
    </row>
    <row r="1051" spans="1:6">
      <c r="A1051" s="212" t="s">
        <v>302</v>
      </c>
      <c r="B1051" s="185"/>
      <c r="C1051" s="185"/>
      <c r="D1051" s="185">
        <f>SUM(B1051:B1051)</f>
        <v>0</v>
      </c>
      <c r="F1051" s="385"/>
    </row>
    <row r="1052" spans="1:6">
      <c r="A1052" s="208" t="s">
        <v>303</v>
      </c>
      <c r="B1052" s="179"/>
      <c r="C1052" s="179"/>
      <c r="D1052" s="179">
        <f>SUM(B1052:B1052)</f>
        <v>0</v>
      </c>
      <c r="F1052" s="385"/>
    </row>
    <row r="1053" spans="1:6">
      <c r="A1053" s="208" t="s">
        <v>304</v>
      </c>
      <c r="B1053" s="179"/>
      <c r="C1053" s="179"/>
      <c r="D1053" s="179">
        <f>SUM(B1053:B1053)</f>
        <v>0</v>
      </c>
      <c r="F1053" s="385"/>
    </row>
    <row r="1054" spans="1:6">
      <c r="A1054" s="64" t="s">
        <v>71</v>
      </c>
      <c r="B1054" s="228"/>
      <c r="C1054" s="228"/>
      <c r="D1054" s="228"/>
      <c r="F1054" s="385"/>
    </row>
    <row r="1055" spans="1:6">
      <c r="A1055" s="207" t="s">
        <v>305</v>
      </c>
      <c r="B1055" s="176"/>
      <c r="C1055" s="176"/>
      <c r="D1055" s="176">
        <f>SUM(B1055:B1055)</f>
        <v>0</v>
      </c>
      <c r="F1055" s="385"/>
    </row>
    <row r="1056" spans="1:6">
      <c r="A1056" s="208" t="s">
        <v>296</v>
      </c>
      <c r="B1056" s="179"/>
      <c r="C1056" s="179"/>
      <c r="D1056" s="179">
        <f>SUM(B1056:B1056)</f>
        <v>0</v>
      </c>
      <c r="F1056" s="385"/>
    </row>
    <row r="1057" spans="1:6">
      <c r="A1057" s="64" t="s">
        <v>292</v>
      </c>
      <c r="B1057" s="228"/>
      <c r="C1057" s="228"/>
      <c r="D1057" s="228"/>
      <c r="F1057" s="385"/>
    </row>
    <row r="1058" spans="1:6">
      <c r="A1058" s="208" t="s">
        <v>306</v>
      </c>
      <c r="B1058" s="228"/>
      <c r="C1058" s="228"/>
      <c r="D1058" s="228"/>
      <c r="F1058" s="385"/>
    </row>
    <row r="1059" spans="1:6">
      <c r="A1059" s="212" t="s">
        <v>307</v>
      </c>
      <c r="B1059" s="185"/>
      <c r="C1059" s="185"/>
      <c r="D1059" s="185"/>
      <c r="F1059" s="385"/>
    </row>
    <row r="1060" spans="1:6">
      <c r="A1060" s="208" t="s">
        <v>308</v>
      </c>
      <c r="B1060" s="179"/>
      <c r="C1060" s="179"/>
      <c r="D1060" s="179"/>
      <c r="F1060" s="385"/>
    </row>
    <row r="1061" spans="1:6">
      <c r="A1061" s="208" t="s">
        <v>304</v>
      </c>
      <c r="B1061" s="179"/>
      <c r="C1061" s="179"/>
      <c r="D1061" s="179"/>
      <c r="F1061" s="385"/>
    </row>
    <row r="1062" spans="1:6">
      <c r="A1062" s="64" t="s">
        <v>71</v>
      </c>
      <c r="B1062" s="179"/>
      <c r="C1062" s="179"/>
      <c r="D1062" s="179"/>
      <c r="F1062" s="385"/>
    </row>
    <row r="1063" spans="1:6">
      <c r="A1063" s="207" t="s">
        <v>309</v>
      </c>
      <c r="B1063" s="176"/>
      <c r="C1063" s="176"/>
      <c r="D1063" s="176">
        <f>SUM(B1063:B1063)</f>
        <v>0</v>
      </c>
      <c r="F1063" s="385"/>
    </row>
    <row r="1064" spans="1:6">
      <c r="A1064" s="208" t="s">
        <v>296</v>
      </c>
      <c r="B1064" s="179"/>
      <c r="C1064" s="179"/>
      <c r="D1064" s="179">
        <f>SUM(B1064:B1064)</f>
        <v>0</v>
      </c>
      <c r="F1064" s="385"/>
    </row>
    <row r="1065" spans="1:6">
      <c r="A1065" s="64" t="s">
        <v>292</v>
      </c>
      <c r="B1065" s="228"/>
      <c r="C1065" s="228"/>
      <c r="D1065" s="228"/>
      <c r="F1065" s="385"/>
    </row>
    <row r="1066" spans="1:6">
      <c r="A1066" s="208" t="s">
        <v>306</v>
      </c>
      <c r="B1066" s="228"/>
      <c r="C1066" s="228"/>
      <c r="D1066" s="228"/>
      <c r="F1066" s="385"/>
    </row>
    <row r="1067" spans="1:6">
      <c r="A1067" s="212" t="s">
        <v>310</v>
      </c>
      <c r="B1067" s="185"/>
      <c r="C1067" s="185"/>
      <c r="D1067" s="185">
        <f>SUM(B1067:B1067)</f>
        <v>0</v>
      </c>
      <c r="F1067" s="385"/>
    </row>
    <row r="1068" spans="1:6">
      <c r="A1068" s="208" t="s">
        <v>308</v>
      </c>
      <c r="B1068" s="179"/>
      <c r="C1068" s="179"/>
      <c r="D1068" s="179">
        <f>SUM(B1068:B1068)</f>
        <v>0</v>
      </c>
      <c r="F1068" s="385"/>
    </row>
    <row r="1069" spans="1:6">
      <c r="A1069" s="208" t="s">
        <v>304</v>
      </c>
      <c r="B1069" s="179"/>
      <c r="C1069" s="179"/>
      <c r="D1069" s="179">
        <f>SUM(B1069:B1069)</f>
        <v>0</v>
      </c>
      <c r="F1069" s="385"/>
    </row>
    <row r="1070" spans="1:6">
      <c r="A1070" s="64" t="s">
        <v>71</v>
      </c>
      <c r="B1070" s="179"/>
      <c r="C1070" s="179"/>
      <c r="D1070" s="179"/>
      <c r="F1070" s="385"/>
    </row>
    <row r="1071" spans="1:6">
      <c r="A1071" s="207" t="s">
        <v>311</v>
      </c>
      <c r="B1071" s="282"/>
      <c r="C1071" s="282"/>
      <c r="D1071" s="282">
        <f>SUM(B1071:B1071)</f>
        <v>0</v>
      </c>
      <c r="F1071" s="385"/>
    </row>
    <row r="1072" spans="1:6">
      <c r="A1072" s="208" t="s">
        <v>296</v>
      </c>
      <c r="B1072" s="179"/>
      <c r="C1072" s="179"/>
      <c r="D1072" s="179">
        <f>SUM(B1072:B1072)</f>
        <v>0</v>
      </c>
      <c r="F1072" s="385"/>
    </row>
    <row r="1073" spans="1:6">
      <c r="A1073" s="64" t="s">
        <v>292</v>
      </c>
      <c r="B1073" s="228"/>
      <c r="C1073" s="228"/>
      <c r="D1073" s="228"/>
      <c r="F1073" s="385"/>
    </row>
    <row r="1074" spans="1:6">
      <c r="A1074" s="208" t="s">
        <v>306</v>
      </c>
      <c r="B1074" s="228"/>
      <c r="C1074" s="228"/>
      <c r="D1074" s="228"/>
      <c r="F1074" s="385"/>
    </row>
    <row r="1075" spans="1:6">
      <c r="A1075" s="212" t="s">
        <v>312</v>
      </c>
      <c r="B1075" s="185"/>
      <c r="C1075" s="185"/>
      <c r="D1075" s="185">
        <f>SUM(B1075:B1075)</f>
        <v>0</v>
      </c>
      <c r="F1075" s="385"/>
    </row>
    <row r="1076" spans="1:6">
      <c r="A1076" s="208" t="s">
        <v>303</v>
      </c>
      <c r="B1076" s="179"/>
      <c r="C1076" s="179"/>
      <c r="D1076" s="179">
        <f>SUM(B1076:B1076)</f>
        <v>0</v>
      </c>
      <c r="F1076" s="385"/>
    </row>
    <row r="1077" spans="1:6">
      <c r="A1077" s="208" t="s">
        <v>300</v>
      </c>
      <c r="B1077" s="179"/>
      <c r="C1077" s="179"/>
      <c r="D1077" s="179">
        <f>SUM(B1077:B1077)</f>
        <v>0</v>
      </c>
      <c r="F1077" s="385"/>
    </row>
    <row r="1078" spans="1:6">
      <c r="A1078" s="64" t="s">
        <v>71</v>
      </c>
      <c r="B1078" s="179"/>
      <c r="C1078" s="179"/>
      <c r="D1078" s="179"/>
      <c r="F1078" s="385"/>
    </row>
    <row r="1079" spans="1:6">
      <c r="A1079" s="207" t="s">
        <v>313</v>
      </c>
      <c r="B1079" s="176"/>
      <c r="C1079" s="176"/>
      <c r="D1079" s="176">
        <f>SUM(B1079:B1079)</f>
        <v>0</v>
      </c>
      <c r="F1079" s="385"/>
    </row>
    <row r="1080" spans="1:6">
      <c r="A1080" s="208" t="s">
        <v>296</v>
      </c>
      <c r="B1080" s="179"/>
      <c r="C1080" s="179"/>
      <c r="D1080" s="179">
        <f>SUM(B1080:B1080)</f>
        <v>0</v>
      </c>
      <c r="F1080" s="385"/>
    </row>
    <row r="1081" spans="1:6">
      <c r="A1081" s="64" t="s">
        <v>292</v>
      </c>
      <c r="B1081" s="228"/>
      <c r="C1081" s="228"/>
      <c r="D1081" s="228"/>
      <c r="F1081" s="385"/>
    </row>
    <row r="1082" spans="1:6">
      <c r="A1082" s="208" t="s">
        <v>306</v>
      </c>
      <c r="B1082" s="228"/>
      <c r="C1082" s="228"/>
      <c r="D1082" s="228"/>
      <c r="F1082" s="385"/>
    </row>
    <row r="1083" spans="1:6">
      <c r="A1083" s="212" t="s">
        <v>314</v>
      </c>
      <c r="B1083" s="185"/>
      <c r="C1083" s="185"/>
      <c r="D1083" s="185">
        <f>SUM(B1083:B1083)</f>
        <v>0</v>
      </c>
      <c r="F1083" s="385"/>
    </row>
    <row r="1084" spans="1:6">
      <c r="A1084" s="208" t="s">
        <v>303</v>
      </c>
      <c r="B1084" s="179"/>
      <c r="C1084" s="179"/>
      <c r="D1084" s="179">
        <f>SUM(B1084:B1084)</f>
        <v>0</v>
      </c>
      <c r="F1084" s="385"/>
    </row>
    <row r="1085" spans="1:6">
      <c r="A1085" s="208" t="s">
        <v>300</v>
      </c>
      <c r="B1085" s="179"/>
      <c r="C1085" s="179"/>
      <c r="D1085" s="179">
        <f>SUM(B1085:B1085)</f>
        <v>0</v>
      </c>
      <c r="F1085" s="385"/>
    </row>
    <row r="1086" spans="1:6">
      <c r="A1086" s="64" t="s">
        <v>71</v>
      </c>
      <c r="B1086" s="179"/>
      <c r="C1086" s="179"/>
      <c r="D1086" s="179"/>
      <c r="F1086" s="385"/>
    </row>
    <row r="1087" spans="1:6">
      <c r="A1087" s="207" t="s">
        <v>259</v>
      </c>
      <c r="B1087" s="175">
        <v>512</v>
      </c>
      <c r="C1087" s="175"/>
      <c r="D1087" s="175">
        <f>SUM(B1087:B1087)</f>
        <v>512</v>
      </c>
      <c r="F1087" s="385"/>
    </row>
    <row r="1088" spans="1:6">
      <c r="A1088" s="208" t="s">
        <v>296</v>
      </c>
      <c r="B1088" s="178">
        <v>69</v>
      </c>
      <c r="C1088" s="178"/>
      <c r="D1088" s="178">
        <f>SUM(B1088:B1088)</f>
        <v>69</v>
      </c>
      <c r="F1088" s="385"/>
    </row>
    <row r="1089" spans="1:6">
      <c r="A1089" s="64" t="s">
        <v>292</v>
      </c>
      <c r="B1089" s="227"/>
      <c r="C1089" s="227"/>
      <c r="D1089" s="227"/>
      <c r="F1089" s="385"/>
    </row>
    <row r="1090" spans="1:6">
      <c r="A1090" s="208" t="s">
        <v>306</v>
      </c>
      <c r="B1090" s="227"/>
      <c r="C1090" s="227"/>
      <c r="D1090" s="227"/>
      <c r="F1090" s="385"/>
    </row>
    <row r="1091" spans="1:6">
      <c r="A1091" s="212" t="s">
        <v>315</v>
      </c>
      <c r="B1091" s="184">
        <v>509.45249999999999</v>
      </c>
      <c r="C1091" s="184"/>
      <c r="D1091" s="184">
        <f>SUM(B1091:B1091)</f>
        <v>509.45249999999999</v>
      </c>
      <c r="F1091" s="385"/>
    </row>
    <row r="1092" spans="1:6">
      <c r="A1092" s="208" t="s">
        <v>303</v>
      </c>
      <c r="B1092" s="178">
        <v>882</v>
      </c>
      <c r="C1092" s="178"/>
      <c r="D1092" s="178">
        <f>SUM(B1092:B1092)</f>
        <v>882</v>
      </c>
      <c r="F1092" s="385"/>
    </row>
    <row r="1093" spans="1:6">
      <c r="A1093" s="208" t="s">
        <v>300</v>
      </c>
      <c r="B1093" s="178">
        <v>25597</v>
      </c>
      <c r="C1093" s="178"/>
      <c r="D1093" s="178">
        <f>SUM(B1093:B1093)</f>
        <v>25597</v>
      </c>
      <c r="F1093" s="385"/>
    </row>
    <row r="1094" spans="1:6">
      <c r="A1094" s="64" t="s">
        <v>71</v>
      </c>
      <c r="B1094" s="179"/>
      <c r="C1094" s="179"/>
      <c r="D1094" s="179"/>
      <c r="F1094" s="385"/>
    </row>
    <row r="1095" spans="1:6">
      <c r="A1095" s="207" t="s">
        <v>316</v>
      </c>
      <c r="B1095" s="81"/>
      <c r="C1095" s="81"/>
      <c r="D1095" s="81">
        <f>SUM(B1095:B1095)</f>
        <v>0</v>
      </c>
      <c r="F1095" s="385"/>
    </row>
    <row r="1096" spans="1:6">
      <c r="A1096" s="208" t="s">
        <v>296</v>
      </c>
      <c r="B1096" s="90"/>
      <c r="C1096" s="90"/>
      <c r="D1096" s="90">
        <f>SUM(B1096:B1096)</f>
        <v>0</v>
      </c>
      <c r="F1096" s="385"/>
    </row>
    <row r="1097" spans="1:6">
      <c r="A1097" s="64" t="s">
        <v>292</v>
      </c>
      <c r="B1097" s="210"/>
      <c r="C1097" s="210"/>
      <c r="D1097" s="210">
        <f>SUM(B1097:B1097)</f>
        <v>0</v>
      </c>
      <c r="F1097" s="385"/>
    </row>
    <row r="1098" spans="1:6">
      <c r="A1098" s="208" t="s">
        <v>306</v>
      </c>
      <c r="B1098" s="210"/>
      <c r="C1098" s="210"/>
      <c r="D1098" s="210"/>
      <c r="F1098" s="385"/>
    </row>
    <row r="1099" spans="1:6">
      <c r="A1099" s="212" t="s">
        <v>317</v>
      </c>
      <c r="B1099" s="88"/>
      <c r="C1099" s="88"/>
      <c r="D1099" s="88">
        <f>SUM(B1099:B1099)</f>
        <v>0</v>
      </c>
      <c r="F1099" s="385"/>
    </row>
    <row r="1100" spans="1:6">
      <c r="A1100" s="208" t="s">
        <v>303</v>
      </c>
      <c r="B1100" s="90"/>
      <c r="C1100" s="90"/>
      <c r="D1100" s="90">
        <f>SUM(B1100:B1100)</f>
        <v>0</v>
      </c>
      <c r="F1100" s="385"/>
    </row>
    <row r="1101" spans="1:6">
      <c r="A1101" s="208" t="s">
        <v>300</v>
      </c>
      <c r="B1101" s="90"/>
      <c r="C1101" s="90"/>
      <c r="D1101" s="90">
        <f>SUM(B1101:B1101)</f>
        <v>0</v>
      </c>
      <c r="F1101" s="385"/>
    </row>
    <row r="1102" spans="1:6">
      <c r="A1102" s="64" t="s">
        <v>71</v>
      </c>
      <c r="B1102" s="90"/>
      <c r="C1102" s="90"/>
      <c r="D1102" s="90"/>
      <c r="F1102" s="385"/>
    </row>
    <row r="1103" spans="1:6">
      <c r="A1103" s="207" t="s">
        <v>318</v>
      </c>
      <c r="B1103" s="81"/>
      <c r="C1103" s="81"/>
      <c r="D1103" s="81">
        <f>SUM(B1103:B1103)</f>
        <v>0</v>
      </c>
      <c r="F1103" s="385"/>
    </row>
    <row r="1104" spans="1:6">
      <c r="A1104" s="208" t="s">
        <v>296</v>
      </c>
      <c r="B1104" s="90"/>
      <c r="C1104" s="90"/>
      <c r="D1104" s="90">
        <f>SUM(B1104:B1104)</f>
        <v>0</v>
      </c>
      <c r="F1104" s="385"/>
    </row>
    <row r="1105" spans="1:6">
      <c r="A1105" s="64" t="s">
        <v>292</v>
      </c>
      <c r="B1105" s="210"/>
      <c r="C1105" s="210"/>
      <c r="D1105" s="210"/>
      <c r="F1105" s="385"/>
    </row>
    <row r="1106" spans="1:6">
      <c r="A1106" s="208" t="s">
        <v>306</v>
      </c>
      <c r="B1106" s="210"/>
      <c r="C1106" s="210"/>
      <c r="D1106" s="210"/>
      <c r="F1106" s="385"/>
    </row>
    <row r="1107" spans="1:6">
      <c r="A1107" s="212" t="s">
        <v>319</v>
      </c>
      <c r="B1107" s="88"/>
      <c r="C1107" s="88"/>
      <c r="D1107" s="88">
        <f>SUM(B1107:B1107)</f>
        <v>0</v>
      </c>
      <c r="F1107" s="385"/>
    </row>
    <row r="1108" spans="1:6">
      <c r="A1108" s="208" t="s">
        <v>308</v>
      </c>
      <c r="B1108" s="90"/>
      <c r="C1108" s="90"/>
      <c r="D1108" s="90">
        <f>SUM(B1108:B1108)</f>
        <v>0</v>
      </c>
      <c r="F1108" s="385"/>
    </row>
    <row r="1109" spans="1:6">
      <c r="A1109" s="208" t="s">
        <v>304</v>
      </c>
      <c r="B1109" s="90"/>
      <c r="C1109" s="90"/>
      <c r="D1109" s="90">
        <f>SUM(B1109:B1109)</f>
        <v>0</v>
      </c>
      <c r="F1109" s="385"/>
    </row>
    <row r="1110" spans="1:6">
      <c r="A1110" s="64" t="s">
        <v>71</v>
      </c>
      <c r="B1110" s="90"/>
      <c r="C1110" s="90"/>
      <c r="D1110" s="90"/>
      <c r="F1110" s="385"/>
    </row>
    <row r="1111" spans="1:6">
      <c r="A1111" s="207" t="s">
        <v>404</v>
      </c>
      <c r="B1111" s="176"/>
      <c r="C1111" s="176"/>
      <c r="D1111" s="176">
        <f>SUM(B1111:B1111)</f>
        <v>0</v>
      </c>
      <c r="F1111" s="385"/>
    </row>
    <row r="1112" spans="1:6">
      <c r="A1112" s="208" t="s">
        <v>296</v>
      </c>
      <c r="B1112" s="179"/>
      <c r="C1112" s="179"/>
      <c r="D1112" s="179">
        <f>SUM(B1112:B1112)</f>
        <v>0</v>
      </c>
      <c r="F1112" s="385"/>
    </row>
    <row r="1113" spans="1:6">
      <c r="A1113" s="64" t="s">
        <v>292</v>
      </c>
      <c r="B1113" s="228"/>
      <c r="C1113" s="228"/>
      <c r="D1113" s="228"/>
      <c r="F1113" s="385"/>
    </row>
    <row r="1114" spans="1:6">
      <c r="A1114" s="208" t="s">
        <v>306</v>
      </c>
      <c r="B1114" s="228"/>
      <c r="C1114" s="228"/>
      <c r="D1114" s="228"/>
      <c r="F1114" s="385"/>
    </row>
    <row r="1115" spans="1:6">
      <c r="A1115" s="212" t="s">
        <v>320</v>
      </c>
      <c r="B1115" s="185"/>
      <c r="C1115" s="185"/>
      <c r="D1115" s="185">
        <f>SUM(B1115:B1115)</f>
        <v>0</v>
      </c>
      <c r="F1115" s="385"/>
    </row>
    <row r="1116" spans="1:6">
      <c r="A1116" s="208" t="s">
        <v>308</v>
      </c>
      <c r="B1116" s="179"/>
      <c r="C1116" s="179"/>
      <c r="D1116" s="179">
        <f>SUM(B1116:B1116)</f>
        <v>0</v>
      </c>
      <c r="F1116" s="385"/>
    </row>
    <row r="1117" spans="1:6">
      <c r="A1117" s="208" t="s">
        <v>304</v>
      </c>
      <c r="B1117" s="179"/>
      <c r="C1117" s="179"/>
      <c r="D1117" s="179">
        <f>SUM(B1117:B1117)</f>
        <v>0</v>
      </c>
      <c r="F1117" s="385"/>
    </row>
    <row r="1118" spans="1:6">
      <c r="A1118" s="64" t="s">
        <v>71</v>
      </c>
      <c r="B1118" s="90"/>
      <c r="C1118" s="90"/>
      <c r="D1118" s="90"/>
      <c r="F1118" s="385"/>
    </row>
    <row r="1119" spans="1:6">
      <c r="A1119" s="207" t="s">
        <v>321</v>
      </c>
      <c r="B1119" s="81"/>
      <c r="C1119" s="81"/>
      <c r="D1119" s="81">
        <f>SUM(B1119:B1119)</f>
        <v>0</v>
      </c>
      <c r="F1119" s="385"/>
    </row>
    <row r="1120" spans="1:6">
      <c r="A1120" s="208" t="s">
        <v>296</v>
      </c>
      <c r="B1120" s="90"/>
      <c r="C1120" s="90"/>
      <c r="D1120" s="90">
        <f>SUM(B1120:B1120)</f>
        <v>0</v>
      </c>
      <c r="F1120" s="385"/>
    </row>
    <row r="1121" spans="1:6">
      <c r="A1121" s="64" t="s">
        <v>292</v>
      </c>
      <c r="B1121" s="210"/>
      <c r="C1121" s="210"/>
      <c r="D1121" s="210">
        <f>SUM(B1121:B1121)</f>
        <v>0</v>
      </c>
      <c r="F1121" s="385"/>
    </row>
    <row r="1122" spans="1:6">
      <c r="A1122" s="208" t="s">
        <v>297</v>
      </c>
      <c r="B1122" s="210"/>
      <c r="C1122" s="210"/>
      <c r="D1122" s="210"/>
      <c r="F1122" s="385"/>
    </row>
    <row r="1123" spans="1:6">
      <c r="A1123" s="212" t="s">
        <v>322</v>
      </c>
      <c r="B1123" s="88"/>
      <c r="C1123" s="88"/>
      <c r="D1123" s="88">
        <f>SUM(B1123:B1123)</f>
        <v>0</v>
      </c>
      <c r="F1123" s="385"/>
    </row>
    <row r="1124" spans="1:6">
      <c r="A1124" s="208" t="s">
        <v>323</v>
      </c>
      <c r="B1124" s="90"/>
      <c r="C1124" s="90"/>
      <c r="D1124" s="90">
        <f>SUM(B1124:B1124)</f>
        <v>0</v>
      </c>
      <c r="F1124" s="385"/>
    </row>
    <row r="1125" spans="1:6">
      <c r="A1125" s="208" t="s">
        <v>300</v>
      </c>
      <c r="B1125" s="90"/>
      <c r="C1125" s="90"/>
      <c r="D1125" s="90">
        <f>SUM(B1125:B1125)</f>
        <v>0</v>
      </c>
      <c r="F1125" s="385"/>
    </row>
    <row r="1126" spans="1:6">
      <c r="A1126" s="64" t="s">
        <v>71</v>
      </c>
      <c r="B1126" s="90"/>
      <c r="C1126" s="90"/>
      <c r="D1126" s="90"/>
      <c r="F1126" s="385"/>
    </row>
    <row r="1127" spans="1:6">
      <c r="A1127" s="207" t="s">
        <v>324</v>
      </c>
      <c r="B1127" s="175">
        <v>157.5</v>
      </c>
      <c r="C1127" s="175"/>
      <c r="D1127" s="175">
        <f>SUM(B1127:B1127)</f>
        <v>157.5</v>
      </c>
      <c r="F1127" s="385"/>
    </row>
    <row r="1128" spans="1:6">
      <c r="A1128" s="208" t="s">
        <v>296</v>
      </c>
      <c r="B1128" s="178">
        <v>21</v>
      </c>
      <c r="C1128" s="178"/>
      <c r="D1128" s="178">
        <f>SUM(B1128:B1128)</f>
        <v>21</v>
      </c>
      <c r="F1128" s="385"/>
    </row>
    <row r="1129" spans="1:6">
      <c r="A1129" s="64" t="s">
        <v>292</v>
      </c>
      <c r="B1129" s="227"/>
      <c r="C1129" s="227"/>
      <c r="D1129" s="227"/>
      <c r="F1129" s="385"/>
    </row>
    <row r="1130" spans="1:6">
      <c r="A1130" s="208" t="s">
        <v>297</v>
      </c>
      <c r="B1130" s="227"/>
      <c r="C1130" s="227"/>
      <c r="D1130" s="227"/>
      <c r="F1130" s="385"/>
    </row>
    <row r="1131" spans="1:6">
      <c r="A1131" s="212" t="s">
        <v>325</v>
      </c>
      <c r="B1131" s="184">
        <v>157.32999999999998</v>
      </c>
      <c r="C1131" s="184"/>
      <c r="D1131" s="184">
        <f>SUM(B1131:B1131)</f>
        <v>157.32999999999998</v>
      </c>
      <c r="F1131" s="385"/>
    </row>
    <row r="1132" spans="1:6">
      <c r="A1132" s="208" t="s">
        <v>323</v>
      </c>
      <c r="B1132" s="178">
        <v>387</v>
      </c>
      <c r="C1132" s="178"/>
      <c r="D1132" s="178">
        <f>SUM(B1132:B1132)</f>
        <v>387</v>
      </c>
      <c r="F1132" s="385"/>
    </row>
    <row r="1133" spans="1:6">
      <c r="A1133" s="208" t="s">
        <v>300</v>
      </c>
      <c r="B1133" s="178">
        <v>13141</v>
      </c>
      <c r="C1133" s="178"/>
      <c r="D1133" s="178">
        <f>SUM(B1133:B1133)</f>
        <v>13141</v>
      </c>
      <c r="F1133" s="385"/>
    </row>
    <row r="1134" spans="1:6">
      <c r="A1134" s="79" t="s">
        <v>71</v>
      </c>
      <c r="B1134" s="90"/>
      <c r="C1134" s="90"/>
      <c r="D1134" s="90"/>
      <c r="F1134" s="385"/>
    </row>
    <row r="1135" spans="1:6">
      <c r="A1135" s="216" t="s">
        <v>402</v>
      </c>
      <c r="B1135" s="81"/>
      <c r="C1135" s="81"/>
      <c r="D1135" s="81">
        <f>SUM(B1135:B1135)</f>
        <v>0</v>
      </c>
      <c r="F1135" s="385"/>
    </row>
    <row r="1136" spans="1:6">
      <c r="A1136" s="217" t="s">
        <v>296</v>
      </c>
      <c r="B1136" s="90"/>
      <c r="C1136" s="90"/>
      <c r="D1136" s="90">
        <f>SUM(B1136:B1136)</f>
        <v>0</v>
      </c>
      <c r="F1136" s="385"/>
    </row>
    <row r="1137" spans="1:6">
      <c r="A1137" s="218" t="s">
        <v>292</v>
      </c>
      <c r="B1137" s="210"/>
      <c r="C1137" s="210"/>
      <c r="D1137" s="210"/>
      <c r="F1137" s="385"/>
    </row>
    <row r="1138" spans="1:6">
      <c r="A1138" s="219" t="s">
        <v>297</v>
      </c>
      <c r="B1138" s="210"/>
      <c r="C1138" s="210"/>
      <c r="D1138" s="210"/>
      <c r="F1138" s="385"/>
    </row>
    <row r="1139" spans="1:6">
      <c r="A1139" s="220" t="s">
        <v>403</v>
      </c>
      <c r="B1139" s="88"/>
      <c r="C1139" s="88"/>
      <c r="D1139" s="88">
        <f>SUM(B1139:B1139)</f>
        <v>0</v>
      </c>
      <c r="F1139" s="385"/>
    </row>
    <row r="1140" spans="1:6">
      <c r="A1140" s="221" t="s">
        <v>323</v>
      </c>
      <c r="B1140" s="90"/>
      <c r="C1140" s="90"/>
      <c r="D1140" s="90">
        <f>SUM(B1140:B1140)</f>
        <v>0</v>
      </c>
      <c r="F1140" s="385"/>
    </row>
    <row r="1141" spans="1:6">
      <c r="A1141" s="222" t="s">
        <v>300</v>
      </c>
      <c r="B1141" s="90"/>
      <c r="C1141" s="90"/>
      <c r="D1141" s="90">
        <f>SUM(B1141:B1141)</f>
        <v>0</v>
      </c>
      <c r="F1141" s="385"/>
    </row>
    <row r="1142" spans="1:6">
      <c r="A1142" s="207" t="s">
        <v>326</v>
      </c>
      <c r="B1142" s="175">
        <v>7.5</v>
      </c>
      <c r="C1142" s="175"/>
      <c r="D1142" s="175">
        <f>SUM(B1142:B1142)</f>
        <v>7.5</v>
      </c>
      <c r="F1142" s="385"/>
    </row>
    <row r="1143" spans="1:6">
      <c r="A1143" s="208" t="s">
        <v>296</v>
      </c>
      <c r="B1143" s="178">
        <v>1</v>
      </c>
      <c r="C1143" s="178"/>
      <c r="D1143" s="178">
        <f>SUM(B1143:B1143)</f>
        <v>1</v>
      </c>
      <c r="F1143" s="385"/>
    </row>
    <row r="1144" spans="1:6">
      <c r="A1144" s="64" t="s">
        <v>292</v>
      </c>
      <c r="B1144" s="227"/>
      <c r="C1144" s="227"/>
      <c r="D1144" s="227"/>
      <c r="F1144" s="385"/>
    </row>
    <row r="1145" spans="1:6">
      <c r="A1145" s="208" t="s">
        <v>297</v>
      </c>
      <c r="B1145" s="227"/>
      <c r="C1145" s="227"/>
      <c r="D1145" s="227"/>
      <c r="F1145" s="385"/>
    </row>
    <row r="1146" spans="1:6">
      <c r="A1146" s="212" t="s">
        <v>327</v>
      </c>
      <c r="B1146" s="184">
        <v>7.4625000000000004</v>
      </c>
      <c r="C1146" s="184"/>
      <c r="D1146" s="184">
        <f>SUM(B1146:B1146)</f>
        <v>7.4625000000000004</v>
      </c>
      <c r="F1146" s="385"/>
    </row>
    <row r="1147" spans="1:6">
      <c r="A1147" s="208" t="s">
        <v>323</v>
      </c>
      <c r="B1147" s="178">
        <v>15</v>
      </c>
      <c r="C1147" s="178"/>
      <c r="D1147" s="178">
        <f>SUM(B1147:B1147)</f>
        <v>15</v>
      </c>
      <c r="F1147" s="385"/>
    </row>
    <row r="1148" spans="1:6">
      <c r="A1148" s="208" t="s">
        <v>300</v>
      </c>
      <c r="B1148" s="178">
        <v>316</v>
      </c>
      <c r="C1148" s="178"/>
      <c r="D1148" s="178">
        <f>SUM(B1148:B1148)</f>
        <v>316</v>
      </c>
      <c r="F1148" s="385"/>
    </row>
    <row r="1149" spans="1:6">
      <c r="A1149" s="64" t="s">
        <v>71</v>
      </c>
      <c r="B1149" s="54"/>
      <c r="C1149" s="54"/>
      <c r="D1149" s="54"/>
      <c r="F1149" s="385"/>
    </row>
    <row r="1150" spans="1:6">
      <c r="A1150" s="207" t="s">
        <v>328</v>
      </c>
      <c r="B1150" s="175">
        <v>459</v>
      </c>
      <c r="C1150" s="175"/>
      <c r="D1150" s="175">
        <f>SUM(B1150:B1150)</f>
        <v>459</v>
      </c>
      <c r="F1150" s="385"/>
    </row>
    <row r="1151" spans="1:6">
      <c r="A1151" s="208" t="s">
        <v>296</v>
      </c>
      <c r="B1151" s="178">
        <v>67</v>
      </c>
      <c r="C1151" s="178"/>
      <c r="D1151" s="178">
        <f>SUM(B1151:B1151)</f>
        <v>67</v>
      </c>
      <c r="F1151" s="385"/>
    </row>
    <row r="1152" spans="1:6">
      <c r="A1152" s="64" t="s">
        <v>292</v>
      </c>
      <c r="B1152" s="322"/>
      <c r="C1152" s="322"/>
      <c r="D1152" s="322"/>
      <c r="F1152" s="385"/>
    </row>
    <row r="1153" spans="1:6">
      <c r="A1153" s="208" t="s">
        <v>297</v>
      </c>
      <c r="B1153" s="322"/>
      <c r="C1153" s="322"/>
      <c r="D1153" s="322"/>
      <c r="F1153" s="385"/>
    </row>
    <row r="1154" spans="1:6">
      <c r="A1154" s="212" t="s">
        <v>327</v>
      </c>
      <c r="B1154" s="184">
        <v>458.49700000000001</v>
      </c>
      <c r="C1154" s="184"/>
      <c r="D1154" s="184">
        <f>SUM(B1154:B1154)</f>
        <v>458.49700000000001</v>
      </c>
      <c r="F1154" s="385"/>
    </row>
    <row r="1155" spans="1:6">
      <c r="A1155" s="208" t="s">
        <v>323</v>
      </c>
      <c r="B1155" s="178">
        <v>1290</v>
      </c>
      <c r="C1155" s="178"/>
      <c r="D1155" s="178">
        <f>SUM(B1155:B1155)</f>
        <v>1290</v>
      </c>
      <c r="F1155" s="385"/>
    </row>
    <row r="1156" spans="1:6">
      <c r="A1156" s="208" t="s">
        <v>300</v>
      </c>
      <c r="B1156" s="178">
        <v>18912.8</v>
      </c>
      <c r="C1156" s="178"/>
      <c r="D1156" s="178">
        <f>SUM(B1156:B1156)</f>
        <v>18912.8</v>
      </c>
      <c r="F1156" s="385"/>
    </row>
    <row r="1157" spans="1:6">
      <c r="A1157" s="223" t="s">
        <v>71</v>
      </c>
      <c r="B1157" s="228"/>
      <c r="C1157" s="228"/>
      <c r="D1157" s="228"/>
      <c r="F1157" s="385"/>
    </row>
    <row r="1158" spans="1:6">
      <c r="A1158" s="224" t="s">
        <v>405</v>
      </c>
      <c r="B1158" s="175">
        <v>196.5</v>
      </c>
      <c r="C1158" s="175"/>
      <c r="D1158" s="175">
        <f>SUM(B1158:B1158)</f>
        <v>196.5</v>
      </c>
      <c r="F1158" s="385"/>
    </row>
    <row r="1159" spans="1:6">
      <c r="A1159" s="225" t="s">
        <v>296</v>
      </c>
      <c r="B1159" s="178">
        <v>30</v>
      </c>
      <c r="C1159" s="178"/>
      <c r="D1159" s="178">
        <f>SUM(B1159:B1159)</f>
        <v>30</v>
      </c>
      <c r="F1159" s="385"/>
    </row>
    <row r="1160" spans="1:6">
      <c r="A1160" s="226" t="s">
        <v>292</v>
      </c>
      <c r="B1160" s="227"/>
      <c r="C1160" s="227"/>
      <c r="D1160" s="227"/>
      <c r="F1160" s="385"/>
    </row>
    <row r="1161" spans="1:6">
      <c r="A1161" s="229" t="s">
        <v>297</v>
      </c>
      <c r="B1161" s="227"/>
      <c r="C1161" s="227"/>
      <c r="D1161" s="227"/>
      <c r="F1161" s="385"/>
    </row>
    <row r="1162" spans="1:6">
      <c r="A1162" s="230" t="s">
        <v>380</v>
      </c>
      <c r="B1162" s="184">
        <v>195.51750000000004</v>
      </c>
      <c r="C1162" s="184"/>
      <c r="D1162" s="184">
        <f>SUM(B1162:B1162)</f>
        <v>195.51750000000004</v>
      </c>
      <c r="F1162" s="385"/>
    </row>
    <row r="1163" spans="1:6">
      <c r="A1163" s="208" t="s">
        <v>323</v>
      </c>
      <c r="B1163" s="178">
        <v>664</v>
      </c>
      <c r="C1163" s="178"/>
      <c r="D1163" s="178">
        <f>SUM(B1163:B1163)</f>
        <v>664</v>
      </c>
      <c r="F1163" s="385"/>
    </row>
    <row r="1164" spans="1:6">
      <c r="A1164" s="231" t="s">
        <v>300</v>
      </c>
      <c r="B1164" s="178">
        <v>16821</v>
      </c>
      <c r="C1164" s="178"/>
      <c r="D1164" s="178">
        <f>SUM(B1164:B1164)</f>
        <v>16821</v>
      </c>
      <c r="F1164" s="385"/>
    </row>
    <row r="1165" spans="1:6">
      <c r="A1165" s="125" t="s">
        <v>71</v>
      </c>
      <c r="B1165" s="233"/>
      <c r="C1165" s="233"/>
      <c r="D1165" s="233"/>
      <c r="F1165" s="385"/>
    </row>
    <row r="1166" spans="1:6">
      <c r="A1166" s="234" t="s">
        <v>397</v>
      </c>
      <c r="B1166" s="284"/>
      <c r="C1166" s="284"/>
      <c r="D1166" s="346">
        <f>SUM(B1166:B1166)</f>
        <v>0</v>
      </c>
      <c r="F1166" s="385"/>
    </row>
    <row r="1167" spans="1:6">
      <c r="A1167" s="235" t="s">
        <v>296</v>
      </c>
      <c r="B1167" s="235"/>
      <c r="C1167" s="235"/>
      <c r="D1167" s="347">
        <f>SUM(B1167:B1167)</f>
        <v>0</v>
      </c>
      <c r="F1167" s="385"/>
    </row>
    <row r="1168" spans="1:6">
      <c r="A1168" s="236" t="s">
        <v>292</v>
      </c>
      <c r="B1168" s="236"/>
      <c r="C1168" s="236"/>
      <c r="D1168" s="348"/>
      <c r="F1168" s="385"/>
    </row>
    <row r="1169" spans="1:6">
      <c r="A1169" s="237" t="s">
        <v>297</v>
      </c>
      <c r="B1169" s="285"/>
      <c r="C1169" s="285"/>
      <c r="D1169" s="349"/>
      <c r="F1169" s="385"/>
    </row>
    <row r="1170" spans="1:6">
      <c r="A1170" s="238" t="s">
        <v>398</v>
      </c>
      <c r="B1170" s="286"/>
      <c r="C1170" s="286"/>
      <c r="D1170" s="350">
        <f>SUM(B1170:B1170)</f>
        <v>0</v>
      </c>
      <c r="F1170" s="385"/>
    </row>
    <row r="1171" spans="1:6">
      <c r="A1171" s="239" t="s">
        <v>323</v>
      </c>
      <c r="B1171" s="239"/>
      <c r="C1171" s="239"/>
      <c r="D1171" s="351">
        <f>SUM(B1171:B1171)</f>
        <v>0</v>
      </c>
      <c r="F1171" s="385"/>
    </row>
    <row r="1172" spans="1:6">
      <c r="A1172" s="240" t="s">
        <v>300</v>
      </c>
      <c r="B1172" s="240"/>
      <c r="C1172" s="240"/>
      <c r="D1172" s="348">
        <f>SUM(B1172:B1172)</f>
        <v>0</v>
      </c>
      <c r="F1172" s="385"/>
    </row>
    <row r="1173" spans="1:6">
      <c r="A1173" s="125" t="s">
        <v>71</v>
      </c>
      <c r="B1173" s="287"/>
      <c r="C1173" s="287"/>
      <c r="D1173" s="349"/>
      <c r="F1173" s="385"/>
    </row>
    <row r="1174" spans="1:6">
      <c r="A1174" s="234" t="s">
        <v>399</v>
      </c>
      <c r="B1174" s="284"/>
      <c r="C1174" s="284"/>
      <c r="D1174" s="346">
        <f>SUM(B1174:B1174)</f>
        <v>0</v>
      </c>
      <c r="F1174" s="385"/>
    </row>
    <row r="1175" spans="1:6">
      <c r="A1175" s="235" t="s">
        <v>296</v>
      </c>
      <c r="B1175" s="235"/>
      <c r="C1175" s="235"/>
      <c r="D1175" s="347">
        <f>SUM(B1175:B1175)</f>
        <v>0</v>
      </c>
      <c r="F1175" s="385"/>
    </row>
    <row r="1176" spans="1:6">
      <c r="A1176" s="236" t="s">
        <v>292</v>
      </c>
      <c r="B1176" s="236"/>
      <c r="C1176" s="236"/>
      <c r="D1176" s="348"/>
      <c r="F1176" s="385"/>
    </row>
    <row r="1177" spans="1:6">
      <c r="A1177" s="237" t="s">
        <v>297</v>
      </c>
      <c r="B1177" s="285"/>
      <c r="C1177" s="285"/>
      <c r="D1177" s="349"/>
      <c r="F1177" s="385"/>
    </row>
    <row r="1178" spans="1:6">
      <c r="A1178" s="238" t="s">
        <v>398</v>
      </c>
      <c r="B1178" s="286"/>
      <c r="C1178" s="286"/>
      <c r="D1178" s="350">
        <f>SUM(B1178:B1178)</f>
        <v>0</v>
      </c>
      <c r="F1178" s="385"/>
    </row>
    <row r="1179" spans="1:6">
      <c r="A1179" s="239" t="s">
        <v>323</v>
      </c>
      <c r="B1179" s="239"/>
      <c r="C1179" s="239"/>
      <c r="D1179" s="351">
        <f>SUM(B1179:B1179)</f>
        <v>0</v>
      </c>
      <c r="F1179" s="385"/>
    </row>
    <row r="1180" spans="1:6">
      <c r="A1180" s="240" t="s">
        <v>300</v>
      </c>
      <c r="B1180" s="240"/>
      <c r="C1180" s="240"/>
      <c r="D1180" s="348">
        <f>SUM(B1180:B1180)</f>
        <v>0</v>
      </c>
      <c r="F1180" s="385"/>
    </row>
    <row r="1181" spans="1:6">
      <c r="A1181" s="188" t="s">
        <v>71</v>
      </c>
      <c r="B1181" s="312"/>
      <c r="C1181" s="312"/>
      <c r="D1181" s="352"/>
      <c r="F1181" s="385"/>
    </row>
    <row r="1182" spans="1:6">
      <c r="A1182" s="279" t="s">
        <v>466</v>
      </c>
      <c r="B1182" s="175">
        <v>15</v>
      </c>
      <c r="C1182" s="175"/>
      <c r="D1182" s="175">
        <f>SUM(B1182:B1182)</f>
        <v>15</v>
      </c>
      <c r="F1182" s="385"/>
    </row>
    <row r="1183" spans="1:6">
      <c r="A1183" s="225" t="s">
        <v>296</v>
      </c>
      <c r="B1183" s="178">
        <v>2</v>
      </c>
      <c r="C1183" s="178"/>
      <c r="D1183" s="178">
        <f>SUM(B1183:B1183)</f>
        <v>2</v>
      </c>
      <c r="F1183" s="385"/>
    </row>
    <row r="1184" spans="1:6">
      <c r="A1184" s="226" t="s">
        <v>292</v>
      </c>
      <c r="B1184" s="227">
        <v>0</v>
      </c>
      <c r="C1184" s="227"/>
      <c r="D1184" s="227"/>
      <c r="F1184" s="385"/>
    </row>
    <row r="1185" spans="1:6">
      <c r="A1185" s="280" t="s">
        <v>306</v>
      </c>
      <c r="B1185" s="227"/>
      <c r="C1185" s="227"/>
      <c r="D1185" s="227"/>
      <c r="F1185" s="385"/>
    </row>
    <row r="1186" spans="1:6">
      <c r="A1186" s="281" t="s">
        <v>310</v>
      </c>
      <c r="B1186" s="184">
        <v>14.925000000000001</v>
      </c>
      <c r="C1186" s="184"/>
      <c r="D1186" s="184">
        <f>SUM(B1186:B1186)</f>
        <v>14.925000000000001</v>
      </c>
      <c r="F1186" s="385"/>
    </row>
    <row r="1187" spans="1:6">
      <c r="A1187" s="208" t="s">
        <v>308</v>
      </c>
      <c r="B1187" s="178">
        <v>20</v>
      </c>
      <c r="C1187" s="178"/>
      <c r="D1187" s="178">
        <f>SUM(B1187:B1187)</f>
        <v>20</v>
      </c>
      <c r="F1187" s="385"/>
    </row>
    <row r="1188" spans="1:6">
      <c r="A1188" s="231" t="s">
        <v>304</v>
      </c>
      <c r="B1188" s="178">
        <v>229</v>
      </c>
      <c r="C1188" s="178"/>
      <c r="D1188" s="178">
        <f>SUM(B1188:B1188)</f>
        <v>229</v>
      </c>
      <c r="F1188" s="385"/>
    </row>
    <row r="1189" spans="1:6">
      <c r="A1189" s="166" t="s">
        <v>329</v>
      </c>
      <c r="B1189" s="196"/>
      <c r="C1189" s="196"/>
      <c r="D1189" s="196"/>
      <c r="F1189" s="385"/>
    </row>
    <row r="1190" spans="1:6">
      <c r="A1190" s="197" t="s">
        <v>71</v>
      </c>
      <c r="B1190" s="196"/>
      <c r="C1190" s="196"/>
      <c r="D1190" s="196"/>
      <c r="F1190" s="385"/>
    </row>
    <row r="1191" spans="1:6">
      <c r="A1191" s="47" t="s">
        <v>330</v>
      </c>
      <c r="B1191" s="81">
        <v>2028.3079999999998</v>
      </c>
      <c r="C1191" s="81"/>
      <c r="D1191" s="81">
        <f>SUM(B1191:B1191)</f>
        <v>2028.3079999999998</v>
      </c>
      <c r="F1191" s="385"/>
    </row>
    <row r="1192" spans="1:6">
      <c r="A1192" s="64" t="s">
        <v>7</v>
      </c>
      <c r="B1192" s="206"/>
      <c r="C1192" s="206"/>
      <c r="D1192" s="353"/>
      <c r="F1192" s="385"/>
    </row>
    <row r="1193" spans="1:6">
      <c r="A1193" s="55" t="s">
        <v>331</v>
      </c>
      <c r="B1193" s="85">
        <v>1845.1369999999999</v>
      </c>
      <c r="C1193" s="85"/>
      <c r="D1193" s="85">
        <f>SUM(B1193:B1193)</f>
        <v>1845.1369999999999</v>
      </c>
      <c r="F1193" s="385">
        <f>D1193/$D$1191</f>
        <v>0.909692709391276</v>
      </c>
    </row>
    <row r="1194" spans="1:6">
      <c r="A1194" s="55" t="s">
        <v>332</v>
      </c>
      <c r="B1194" s="241">
        <v>182.54771999999997</v>
      </c>
      <c r="C1194" s="241"/>
      <c r="D1194" s="241">
        <f>SUM(B1194:B1194)</f>
        <v>182.54771999999997</v>
      </c>
      <c r="F1194" s="385">
        <f>D1194/$D$1191</f>
        <v>0.09</v>
      </c>
    </row>
    <row r="1195" spans="1:6">
      <c r="A1195" s="58" t="s">
        <v>69</v>
      </c>
      <c r="B1195" s="88">
        <v>2027.6761799999999</v>
      </c>
      <c r="C1195" s="88"/>
      <c r="D1195" s="88">
        <f>SUM(B1195:B1195)</f>
        <v>2027.6761799999999</v>
      </c>
      <c r="F1195" s="385"/>
    </row>
    <row r="1196" spans="1:6">
      <c r="A1196" s="197" t="s">
        <v>71</v>
      </c>
      <c r="B1196" s="243"/>
      <c r="C1196" s="243"/>
      <c r="D1196" s="243"/>
      <c r="F1196" s="385"/>
    </row>
    <row r="1197" spans="1:6">
      <c r="A1197" s="47" t="s">
        <v>333</v>
      </c>
      <c r="B1197" s="67"/>
      <c r="C1197" s="67"/>
      <c r="D1197" s="67">
        <f>SUM(B1197:B1197)</f>
        <v>0</v>
      </c>
      <c r="F1197" s="385"/>
    </row>
    <row r="1198" spans="1:6">
      <c r="A1198" s="64" t="s">
        <v>7</v>
      </c>
      <c r="B1198" s="244"/>
      <c r="C1198" s="244"/>
      <c r="D1198" s="354"/>
      <c r="F1198" s="385"/>
    </row>
    <row r="1199" spans="1:6">
      <c r="A1199" s="55" t="s">
        <v>334</v>
      </c>
      <c r="B1199" s="73"/>
      <c r="C1199" s="73"/>
      <c r="D1199" s="73">
        <f>SUM(B1199:B1199)</f>
        <v>0</v>
      </c>
      <c r="F1199" s="385" t="e">
        <f>D1199/$D$1197</f>
        <v>#DIV/0!</v>
      </c>
    </row>
    <row r="1200" spans="1:6">
      <c r="A1200" s="55" t="s">
        <v>332</v>
      </c>
      <c r="B1200" s="73"/>
      <c r="C1200" s="73"/>
      <c r="D1200" s="73">
        <f>SUM(B1200:B1200)</f>
        <v>0</v>
      </c>
      <c r="F1200" s="385" t="e">
        <f>D1200/$D$1197</f>
        <v>#DIV/0!</v>
      </c>
    </row>
    <row r="1201" spans="1:6">
      <c r="A1201" s="58" t="s">
        <v>69</v>
      </c>
      <c r="B1201" s="75"/>
      <c r="C1201" s="75"/>
      <c r="D1201" s="75">
        <f>SUM(B1201:B1201)</f>
        <v>0</v>
      </c>
      <c r="F1201" s="385"/>
    </row>
    <row r="1202" spans="1:6">
      <c r="A1202" s="197" t="s">
        <v>71</v>
      </c>
      <c r="B1202" s="243"/>
      <c r="C1202" s="243"/>
      <c r="D1202" s="243"/>
      <c r="F1202" s="385"/>
    </row>
    <row r="1203" spans="1:6">
      <c r="A1203" s="47" t="s">
        <v>335</v>
      </c>
      <c r="B1203" s="81"/>
      <c r="C1203" s="81"/>
      <c r="D1203" s="81">
        <f>SUM(B1203:B1203)</f>
        <v>0</v>
      </c>
      <c r="F1203" s="385"/>
    </row>
    <row r="1204" spans="1:6">
      <c r="A1204" s="64" t="s">
        <v>7</v>
      </c>
      <c r="B1204" s="206"/>
      <c r="C1204" s="206"/>
      <c r="D1204" s="353"/>
      <c r="F1204" s="385"/>
    </row>
    <row r="1205" spans="1:6">
      <c r="A1205" s="55" t="s">
        <v>142</v>
      </c>
      <c r="B1205" s="85"/>
      <c r="C1205" s="85"/>
      <c r="D1205" s="85">
        <f>SUM(B1205:B1205)</f>
        <v>0</v>
      </c>
      <c r="F1205" s="385" t="e">
        <f>D1205/$D$1203</f>
        <v>#DIV/0!</v>
      </c>
    </row>
    <row r="1206" spans="1:6">
      <c r="A1206" s="55" t="s">
        <v>332</v>
      </c>
      <c r="B1206" s="241"/>
      <c r="C1206" s="241"/>
      <c r="D1206" s="241">
        <f>SUM(B1206:B1206)</f>
        <v>0</v>
      </c>
      <c r="F1206" s="385" t="e">
        <f>D1206/$D$1203</f>
        <v>#DIV/0!</v>
      </c>
    </row>
    <row r="1207" spans="1:6">
      <c r="A1207" s="58" t="s">
        <v>69</v>
      </c>
      <c r="B1207" s="88"/>
      <c r="C1207" s="88"/>
      <c r="D1207" s="88">
        <f>SUM(B1207:B1207)</f>
        <v>0</v>
      </c>
      <c r="F1207" s="385"/>
    </row>
    <row r="1208" spans="1:6">
      <c r="A1208" s="197" t="s">
        <v>71</v>
      </c>
      <c r="B1208" s="243"/>
      <c r="C1208" s="243"/>
      <c r="D1208" s="243"/>
      <c r="F1208" s="385"/>
    </row>
    <row r="1209" spans="1:6">
      <c r="A1209" s="47" t="s">
        <v>89</v>
      </c>
      <c r="B1209" s="50">
        <v>261.74300000000005</v>
      </c>
      <c r="C1209" s="50"/>
      <c r="D1209" s="50">
        <f>SUM(B1209:B1209)</f>
        <v>261.74300000000005</v>
      </c>
      <c r="F1209" s="385"/>
    </row>
    <row r="1210" spans="1:6">
      <c r="A1210" s="64" t="s">
        <v>7</v>
      </c>
      <c r="B1210" s="205"/>
      <c r="C1210" s="205"/>
      <c r="D1210" s="196"/>
      <c r="F1210" s="385"/>
    </row>
    <row r="1211" spans="1:6">
      <c r="A1211" s="55" t="s">
        <v>336</v>
      </c>
      <c r="B1211" s="57">
        <v>253.863</v>
      </c>
      <c r="C1211" s="57"/>
      <c r="D1211" s="57">
        <f>SUM(B1211:B1211)</f>
        <v>253.863</v>
      </c>
      <c r="F1211" s="385">
        <f>D1211/$D$1209</f>
        <v>0.96989413279438208</v>
      </c>
    </row>
    <row r="1212" spans="1:6">
      <c r="A1212" s="55" t="s">
        <v>332</v>
      </c>
      <c r="B1212" s="57">
        <v>3.926145</v>
      </c>
      <c r="C1212" s="57"/>
      <c r="D1212" s="57">
        <f>SUM(B1212:B1212)</f>
        <v>3.926145</v>
      </c>
      <c r="F1212" s="385">
        <f>D1212/$D$1209</f>
        <v>1.4999999999999998E-2</v>
      </c>
    </row>
    <row r="1213" spans="1:6">
      <c r="A1213" s="58" t="s">
        <v>69</v>
      </c>
      <c r="B1213" s="61">
        <v>257.78914500000002</v>
      </c>
      <c r="C1213" s="61"/>
      <c r="D1213" s="61">
        <f>SUM(B1213:B1213)</f>
        <v>257.78914500000002</v>
      </c>
      <c r="F1213" s="385"/>
    </row>
    <row r="1214" spans="1:6">
      <c r="A1214" s="197" t="s">
        <v>71</v>
      </c>
      <c r="B1214" s="243"/>
      <c r="C1214" s="243"/>
      <c r="D1214" s="243"/>
      <c r="F1214" s="385"/>
    </row>
    <row r="1215" spans="1:6">
      <c r="A1215" s="47" t="s">
        <v>337</v>
      </c>
      <c r="B1215" s="67"/>
      <c r="C1215" s="67"/>
      <c r="D1215" s="67">
        <f>SUM(B1215:B1215)</f>
        <v>0</v>
      </c>
      <c r="F1215" s="385"/>
    </row>
    <row r="1216" spans="1:6">
      <c r="A1216" s="64" t="s">
        <v>7</v>
      </c>
      <c r="B1216" s="244"/>
      <c r="C1216" s="244"/>
      <c r="D1216" s="354"/>
      <c r="F1216" s="385"/>
    </row>
    <row r="1217" spans="1:6">
      <c r="A1217" s="55" t="s">
        <v>210</v>
      </c>
      <c r="B1217" s="73"/>
      <c r="C1217" s="73"/>
      <c r="D1217" s="73">
        <f>SUM(B1217:B1217)</f>
        <v>0</v>
      </c>
      <c r="F1217" s="385" t="e">
        <f>D1217/$D$1215</f>
        <v>#DIV/0!</v>
      </c>
    </row>
    <row r="1218" spans="1:6">
      <c r="A1218" s="55" t="s">
        <v>332</v>
      </c>
      <c r="B1218" s="73"/>
      <c r="C1218" s="73"/>
      <c r="D1218" s="73">
        <f>SUM(B1218:B1218)</f>
        <v>0</v>
      </c>
      <c r="F1218" s="385" t="e">
        <f>D1218/$D$1215</f>
        <v>#DIV/0!</v>
      </c>
    </row>
    <row r="1219" spans="1:6">
      <c r="A1219" s="58" t="s">
        <v>69</v>
      </c>
      <c r="B1219" s="246"/>
      <c r="C1219" s="246"/>
      <c r="D1219" s="246">
        <f>SUM(B1219:B1219)</f>
        <v>0</v>
      </c>
      <c r="F1219" s="385"/>
    </row>
    <row r="1220" spans="1:6">
      <c r="A1220" s="197" t="s">
        <v>71</v>
      </c>
      <c r="B1220" s="243"/>
      <c r="C1220" s="243"/>
      <c r="D1220" s="243"/>
      <c r="F1220" s="385"/>
    </row>
    <row r="1221" spans="1:6">
      <c r="A1221" s="47" t="s">
        <v>260</v>
      </c>
      <c r="B1221" s="81"/>
      <c r="C1221" s="81"/>
      <c r="D1221" s="81">
        <f>SUM(B1221:B1221)</f>
        <v>0</v>
      </c>
      <c r="F1221" s="385"/>
    </row>
    <row r="1222" spans="1:6">
      <c r="A1222" s="64" t="s">
        <v>7</v>
      </c>
      <c r="B1222" s="206"/>
      <c r="C1222" s="206"/>
      <c r="D1222" s="353"/>
      <c r="F1222" s="385"/>
    </row>
    <row r="1223" spans="1:6">
      <c r="A1223" s="55" t="s">
        <v>338</v>
      </c>
      <c r="B1223" s="85"/>
      <c r="C1223" s="85"/>
      <c r="D1223" s="85">
        <f>SUM(B1223:B1223)</f>
        <v>0</v>
      </c>
      <c r="F1223" s="385" t="e">
        <f>D1223/$D$1221</f>
        <v>#DIV/0!</v>
      </c>
    </row>
    <row r="1224" spans="1:6">
      <c r="A1224" s="55" t="s">
        <v>332</v>
      </c>
      <c r="B1224" s="85"/>
      <c r="C1224" s="85"/>
      <c r="D1224" s="85">
        <f>SUM(B1224:B1224)</f>
        <v>0</v>
      </c>
      <c r="F1224" s="385" t="e">
        <f>D1224/$D$1221</f>
        <v>#DIV/0!</v>
      </c>
    </row>
    <row r="1225" spans="1:6">
      <c r="A1225" s="58" t="s">
        <v>69</v>
      </c>
      <c r="B1225" s="245"/>
      <c r="C1225" s="245"/>
      <c r="D1225" s="245">
        <f>SUM(B1225:B1225)</f>
        <v>0</v>
      </c>
      <c r="F1225" s="385"/>
    </row>
    <row r="1226" spans="1:6">
      <c r="A1226" s="197" t="s">
        <v>71</v>
      </c>
      <c r="B1226" s="243"/>
      <c r="C1226" s="243"/>
      <c r="D1226" s="243"/>
      <c r="F1226" s="385"/>
    </row>
    <row r="1227" spans="1:6">
      <c r="A1227" s="47" t="s">
        <v>339</v>
      </c>
      <c r="B1227" s="50"/>
      <c r="C1227" s="50"/>
      <c r="D1227" s="50">
        <f>SUM(B1227:B1227)</f>
        <v>0</v>
      </c>
      <c r="F1227" s="385"/>
    </row>
    <row r="1228" spans="1:6">
      <c r="A1228" s="64" t="s">
        <v>7</v>
      </c>
      <c r="B1228" s="205"/>
      <c r="C1228" s="205"/>
      <c r="D1228" s="196"/>
      <c r="F1228" s="385"/>
    </row>
    <row r="1229" spans="1:6">
      <c r="A1229" s="55" t="s">
        <v>340</v>
      </c>
      <c r="B1229" s="57"/>
      <c r="C1229" s="57"/>
      <c r="D1229" s="57">
        <f>SUM(B1229:B1229)</f>
        <v>0</v>
      </c>
      <c r="F1229" s="385" t="e">
        <f>D1229/$D$1227</f>
        <v>#DIV/0!</v>
      </c>
    </row>
    <row r="1230" spans="1:6">
      <c r="A1230" s="55" t="s">
        <v>332</v>
      </c>
      <c r="B1230" s="57"/>
      <c r="C1230" s="57"/>
      <c r="D1230" s="57">
        <f>SUM(B1230:B1230)</f>
        <v>0</v>
      </c>
      <c r="F1230" s="385" t="e">
        <f>D1230/$D$1227</f>
        <v>#DIV/0!</v>
      </c>
    </row>
    <row r="1231" spans="1:6">
      <c r="A1231" s="58" t="s">
        <v>69</v>
      </c>
      <c r="B1231" s="61"/>
      <c r="C1231" s="61"/>
      <c r="D1231" s="61">
        <f>SUM(B1231:B1231)</f>
        <v>0</v>
      </c>
      <c r="F1231" s="385"/>
    </row>
    <row r="1232" spans="1:6">
      <c r="A1232" s="197" t="s">
        <v>71</v>
      </c>
      <c r="B1232" s="242"/>
      <c r="C1232" s="242"/>
      <c r="D1232" s="242"/>
      <c r="F1232" s="385"/>
    </row>
    <row r="1233" spans="1:6">
      <c r="A1233" s="47" t="s">
        <v>503</v>
      </c>
      <c r="B1233" s="81">
        <v>64.5</v>
      </c>
      <c r="C1233" s="81"/>
      <c r="D1233" s="81">
        <f>SUM(B1233:B1233)</f>
        <v>64.5</v>
      </c>
      <c r="F1233" s="385"/>
    </row>
    <row r="1234" spans="1:6">
      <c r="A1234" s="64" t="s">
        <v>7</v>
      </c>
      <c r="B1234" s="206"/>
      <c r="C1234" s="206"/>
      <c r="D1234" s="353"/>
      <c r="F1234" s="385"/>
    </row>
    <row r="1235" spans="1:6">
      <c r="A1235" s="55" t="s">
        <v>504</v>
      </c>
      <c r="B1235" s="85">
        <v>70.8</v>
      </c>
      <c r="C1235" s="85"/>
      <c r="D1235" s="85">
        <f>SUM(B1235:B1235)</f>
        <v>70.8</v>
      </c>
      <c r="F1235" s="385">
        <f>D1235/$D$1233</f>
        <v>1.0976744186046512</v>
      </c>
    </row>
    <row r="1236" spans="1:6">
      <c r="A1236" s="55" t="s">
        <v>332</v>
      </c>
      <c r="B1236" s="85">
        <v>5.8049999999999997</v>
      </c>
      <c r="C1236" s="85"/>
      <c r="D1236" s="85">
        <f>SUM(B1236:B1236)</f>
        <v>5.8049999999999997</v>
      </c>
      <c r="F1236" s="385">
        <f>D1236/$D$1233</f>
        <v>0.09</v>
      </c>
    </row>
    <row r="1237" spans="1:6">
      <c r="A1237" s="58" t="s">
        <v>69</v>
      </c>
      <c r="B1237" s="245">
        <v>76.60499999999999</v>
      </c>
      <c r="C1237" s="245"/>
      <c r="D1237" s="245">
        <f>SUM(B1237:B1237)</f>
        <v>76.60499999999999</v>
      </c>
      <c r="F1237" s="385"/>
    </row>
    <row r="1238" spans="1:6">
      <c r="A1238" s="197" t="s">
        <v>71</v>
      </c>
      <c r="B1238" s="197"/>
      <c r="C1238" s="197"/>
      <c r="D1238" s="355"/>
      <c r="F1238" s="385"/>
    </row>
    <row r="1239" spans="1:6">
      <c r="A1239" s="126" t="s">
        <v>341</v>
      </c>
      <c r="B1239" s="48"/>
      <c r="C1239" s="48"/>
      <c r="D1239" s="48">
        <f>SUM(B1239:B1239)</f>
        <v>0</v>
      </c>
      <c r="F1239" s="385"/>
    </row>
    <row r="1240" spans="1:6">
      <c r="A1240" s="147" t="s">
        <v>7</v>
      </c>
      <c r="B1240" s="39"/>
      <c r="C1240" s="39"/>
      <c r="D1240" s="356"/>
      <c r="F1240" s="385"/>
    </row>
    <row r="1241" spans="1:6">
      <c r="A1241" s="123" t="s">
        <v>95</v>
      </c>
      <c r="B1241" s="52"/>
      <c r="C1241" s="52"/>
      <c r="D1241" s="52">
        <f>SUM(B1241:B1241)</f>
        <v>0</v>
      </c>
      <c r="F1241" s="385" t="e">
        <f>D1241/$D$1239</f>
        <v>#DIV/0!</v>
      </c>
    </row>
    <row r="1242" spans="1:6">
      <c r="A1242" s="123" t="s">
        <v>332</v>
      </c>
      <c r="B1242" s="52"/>
      <c r="C1242" s="52"/>
      <c r="D1242" s="52">
        <f>SUM(B1242:B1242)</f>
        <v>0</v>
      </c>
      <c r="F1242" s="385" t="e">
        <f>D1242/$D$1239</f>
        <v>#DIV/0!</v>
      </c>
    </row>
    <row r="1243" spans="1:6">
      <c r="A1243" s="150" t="s">
        <v>69</v>
      </c>
      <c r="B1243" s="59"/>
      <c r="C1243" s="59"/>
      <c r="D1243" s="59">
        <f>SUM(B1243:B1243)</f>
        <v>0</v>
      </c>
      <c r="F1243" s="385"/>
    </row>
    <row r="1244" spans="1:6">
      <c r="A1244" s="47" t="s">
        <v>342</v>
      </c>
      <c r="B1244" s="81"/>
      <c r="C1244" s="81"/>
      <c r="D1244" s="81">
        <f>SUM(B1244:B1244)</f>
        <v>0</v>
      </c>
      <c r="F1244" s="385"/>
    </row>
    <row r="1245" spans="1:6">
      <c r="A1245" s="64" t="s">
        <v>7</v>
      </c>
      <c r="B1245" s="206"/>
      <c r="C1245" s="206"/>
      <c r="D1245" s="353"/>
      <c r="F1245" s="385"/>
    </row>
    <row r="1246" spans="1:6">
      <c r="A1246" s="55" t="s">
        <v>343</v>
      </c>
      <c r="B1246" s="85"/>
      <c r="C1246" s="85"/>
      <c r="D1246" s="85">
        <f>SUM(B1246:B1246)</f>
        <v>0</v>
      </c>
      <c r="F1246" s="385" t="e">
        <f>D1246/$D$1244</f>
        <v>#DIV/0!</v>
      </c>
    </row>
    <row r="1247" spans="1:6">
      <c r="A1247" s="55" t="s">
        <v>332</v>
      </c>
      <c r="B1247" s="85"/>
      <c r="C1247" s="85"/>
      <c r="D1247" s="85">
        <f>SUM(B1247:B1247)</f>
        <v>0</v>
      </c>
      <c r="F1247" s="385" t="e">
        <f>D1247/$D$1244</f>
        <v>#DIV/0!</v>
      </c>
    </row>
    <row r="1248" spans="1:6">
      <c r="A1248" s="58" t="s">
        <v>69</v>
      </c>
      <c r="B1248" s="88"/>
      <c r="C1248" s="88"/>
      <c r="D1248" s="88">
        <f>SUM(B1248:B1248)</f>
        <v>0</v>
      </c>
      <c r="F1248" s="385"/>
    </row>
    <row r="1249" spans="1:6">
      <c r="A1249" s="248" t="s">
        <v>71</v>
      </c>
      <c r="B1249" s="249"/>
      <c r="C1249" s="249"/>
      <c r="D1249" s="249"/>
      <c r="F1249" s="385"/>
    </row>
    <row r="1250" spans="1:6">
      <c r="A1250" s="126" t="s">
        <v>216</v>
      </c>
      <c r="B1250" s="81">
        <v>419.62700000000001</v>
      </c>
      <c r="C1250" s="81"/>
      <c r="D1250" s="81">
        <f>SUM(B1250:B1250)</f>
        <v>419.62700000000001</v>
      </c>
      <c r="F1250" s="385"/>
    </row>
    <row r="1251" spans="1:6">
      <c r="A1251" s="165" t="s">
        <v>7</v>
      </c>
      <c r="B1251" s="206"/>
      <c r="C1251" s="206"/>
      <c r="D1251" s="353"/>
      <c r="F1251" s="385"/>
    </row>
    <row r="1252" spans="1:6">
      <c r="A1252" s="123" t="s">
        <v>358</v>
      </c>
      <c r="B1252" s="85">
        <v>374.48700000000002</v>
      </c>
      <c r="C1252" s="85"/>
      <c r="D1252" s="85">
        <f>SUM(B1252:B1252)</f>
        <v>374.48700000000002</v>
      </c>
      <c r="F1252" s="385">
        <f>D1252/$D$1250</f>
        <v>0.89242827558760518</v>
      </c>
    </row>
    <row r="1253" spans="1:6">
      <c r="A1253" s="123" t="s">
        <v>332</v>
      </c>
      <c r="B1253" s="85">
        <v>30.218160000000005</v>
      </c>
      <c r="C1253" s="85"/>
      <c r="D1253" s="85">
        <f>SUM(B1253:B1253)</f>
        <v>30.218160000000005</v>
      </c>
      <c r="F1253" s="385">
        <f>D1253/$D$1250</f>
        <v>7.2011953472965282E-2</v>
      </c>
    </row>
    <row r="1254" spans="1:6">
      <c r="A1254" s="128" t="s">
        <v>69</v>
      </c>
      <c r="B1254" s="245">
        <v>404.70515999999998</v>
      </c>
      <c r="C1254" s="245"/>
      <c r="D1254" s="245">
        <f>SUM(B1254:B1254)</f>
        <v>404.70515999999998</v>
      </c>
      <c r="F1254" s="385"/>
    </row>
    <row r="1255" spans="1:6">
      <c r="A1255" s="248" t="s">
        <v>71</v>
      </c>
      <c r="B1255" s="248"/>
      <c r="C1255" s="248"/>
      <c r="D1255" s="357"/>
      <c r="F1255" s="385"/>
    </row>
    <row r="1256" spans="1:6">
      <c r="A1256" s="126" t="s">
        <v>427</v>
      </c>
      <c r="B1256" s="67">
        <v>327.75</v>
      </c>
      <c r="C1256" s="67"/>
      <c r="D1256" s="67">
        <f>SUM(B1256:B1256)</f>
        <v>327.75</v>
      </c>
      <c r="F1256" s="385"/>
    </row>
    <row r="1257" spans="1:6">
      <c r="A1257" s="165" t="s">
        <v>7</v>
      </c>
      <c r="B1257" s="244"/>
      <c r="C1257" s="244"/>
      <c r="D1257" s="354"/>
      <c r="F1257" s="385"/>
    </row>
    <row r="1258" spans="1:6">
      <c r="A1258" s="123" t="s">
        <v>467</v>
      </c>
      <c r="B1258" s="73">
        <v>315.65000000000003</v>
      </c>
      <c r="C1258" s="73"/>
      <c r="D1258" s="73">
        <f>SUM(B1258:B1258)</f>
        <v>315.65000000000003</v>
      </c>
      <c r="F1258" s="385">
        <f>D1258/$D$1256</f>
        <v>0.96308161708619389</v>
      </c>
    </row>
    <row r="1259" spans="1:6">
      <c r="A1259" s="123" t="s">
        <v>332</v>
      </c>
      <c r="B1259" s="73">
        <v>35.131869999999999</v>
      </c>
      <c r="C1259" s="73"/>
      <c r="D1259" s="73">
        <f>SUM(B1259:B1259)</f>
        <v>35.131869999999999</v>
      </c>
      <c r="F1259" s="385">
        <f>D1259/$D$1256</f>
        <v>0.10719106025934401</v>
      </c>
    </row>
    <row r="1260" spans="1:6">
      <c r="A1260" s="128" t="s">
        <v>69</v>
      </c>
      <c r="B1260" s="75">
        <v>350.78187000000003</v>
      </c>
      <c r="C1260" s="75"/>
      <c r="D1260" s="75">
        <f>SUM(B1260:B1260)</f>
        <v>350.78187000000003</v>
      </c>
      <c r="F1260" s="385"/>
    </row>
    <row r="1261" spans="1:6">
      <c r="A1261" s="166" t="s">
        <v>344</v>
      </c>
      <c r="B1261" s="243"/>
      <c r="C1261" s="243"/>
      <c r="D1261" s="243"/>
      <c r="F1261" s="385"/>
    </row>
    <row r="1262" spans="1:6">
      <c r="A1262" s="197" t="s">
        <v>71</v>
      </c>
      <c r="B1262" s="243"/>
      <c r="C1262" s="243"/>
      <c r="D1262" s="243"/>
      <c r="F1262" s="385"/>
    </row>
    <row r="1263" spans="1:6">
      <c r="A1263" s="47" t="s">
        <v>345</v>
      </c>
      <c r="B1263" s="50"/>
      <c r="C1263" s="50"/>
      <c r="D1263" s="50">
        <f>SUM(B1263:B1263)</f>
        <v>0</v>
      </c>
      <c r="F1263" s="385"/>
    </row>
    <row r="1264" spans="1:6">
      <c r="A1264" s="64" t="s">
        <v>7</v>
      </c>
      <c r="B1264" s="205"/>
      <c r="C1264" s="205"/>
      <c r="D1264" s="196"/>
      <c r="F1264" s="385"/>
    </row>
    <row r="1265" spans="1:6">
      <c r="A1265" s="55" t="s">
        <v>95</v>
      </c>
      <c r="B1265" s="57"/>
      <c r="C1265" s="57"/>
      <c r="D1265" s="57">
        <f>SUM(B1265:B1265)</f>
        <v>0</v>
      </c>
      <c r="F1265" s="385" t="e">
        <f>D1265/$D$1263</f>
        <v>#DIV/0!</v>
      </c>
    </row>
    <row r="1266" spans="1:6">
      <c r="A1266" s="55" t="s">
        <v>332</v>
      </c>
      <c r="B1266" s="57"/>
      <c r="C1266" s="57"/>
      <c r="D1266" s="57">
        <f>SUM(B1266:B1266)</f>
        <v>0</v>
      </c>
      <c r="F1266" s="385" t="e">
        <f>D1266/$D$1263</f>
        <v>#DIV/0!</v>
      </c>
    </row>
    <row r="1267" spans="1:6">
      <c r="A1267" s="58" t="s">
        <v>69</v>
      </c>
      <c r="B1267" s="61"/>
      <c r="C1267" s="61"/>
      <c r="D1267" s="61">
        <f>SUM(B1267:B1267)</f>
        <v>0</v>
      </c>
      <c r="F1267" s="385"/>
    </row>
    <row r="1268" spans="1:6">
      <c r="A1268" s="197" t="s">
        <v>71</v>
      </c>
      <c r="B1268" s="243"/>
      <c r="C1268" s="243"/>
      <c r="D1268" s="243"/>
      <c r="F1268" s="385"/>
    </row>
    <row r="1269" spans="1:6">
      <c r="A1269" s="47" t="s">
        <v>216</v>
      </c>
      <c r="B1269" s="50"/>
      <c r="C1269" s="50"/>
      <c r="D1269" s="50">
        <f>SUM(B1269:B1269)</f>
        <v>0</v>
      </c>
      <c r="F1269" s="385"/>
    </row>
    <row r="1270" spans="1:6">
      <c r="A1270" s="64" t="s">
        <v>7</v>
      </c>
      <c r="B1270" s="205"/>
      <c r="C1270" s="205"/>
      <c r="D1270" s="196"/>
      <c r="F1270" s="385"/>
    </row>
    <row r="1271" spans="1:6">
      <c r="A1271" s="55" t="s">
        <v>346</v>
      </c>
      <c r="B1271" s="57"/>
      <c r="C1271" s="57"/>
      <c r="D1271" s="57">
        <f>SUM(B1271:B1271)</f>
        <v>0</v>
      </c>
      <c r="F1271" s="385" t="e">
        <f>D1271/$D$1269</f>
        <v>#DIV/0!</v>
      </c>
    </row>
    <row r="1272" spans="1:6">
      <c r="A1272" s="55" t="s">
        <v>332</v>
      </c>
      <c r="B1272" s="57"/>
      <c r="C1272" s="57"/>
      <c r="D1272" s="57">
        <f>SUM(B1272:B1272)</f>
        <v>0</v>
      </c>
      <c r="F1272" s="385" t="e">
        <f>D1272/$D$1269</f>
        <v>#DIV/0!</v>
      </c>
    </row>
    <row r="1273" spans="1:6">
      <c r="A1273" s="58" t="s">
        <v>69</v>
      </c>
      <c r="B1273" s="61"/>
      <c r="C1273" s="61"/>
      <c r="D1273" s="61">
        <f>SUM(B1273:B1273)</f>
        <v>0</v>
      </c>
      <c r="F1273" s="385"/>
    </row>
    <row r="1274" spans="1:6">
      <c r="A1274" s="197" t="s">
        <v>71</v>
      </c>
      <c r="B1274" s="243"/>
      <c r="C1274" s="243"/>
      <c r="D1274" s="243"/>
      <c r="F1274" s="385"/>
    </row>
    <row r="1275" spans="1:6">
      <c r="A1275" s="47" t="s">
        <v>347</v>
      </c>
      <c r="B1275" s="50"/>
      <c r="C1275" s="50"/>
      <c r="D1275" s="50"/>
      <c r="F1275" s="385"/>
    </row>
    <row r="1276" spans="1:6">
      <c r="A1276" s="64" t="s">
        <v>7</v>
      </c>
      <c r="B1276" s="205"/>
      <c r="C1276" s="205"/>
      <c r="D1276" s="196"/>
      <c r="F1276" s="385"/>
    </row>
    <row r="1277" spans="1:6">
      <c r="A1277" s="55" t="s">
        <v>348</v>
      </c>
      <c r="B1277" s="57"/>
      <c r="C1277" s="57"/>
      <c r="D1277" s="57"/>
      <c r="F1277" s="385"/>
    </row>
    <row r="1278" spans="1:6">
      <c r="A1278" s="55" t="s">
        <v>332</v>
      </c>
      <c r="B1278" s="57"/>
      <c r="C1278" s="57"/>
      <c r="D1278" s="57"/>
      <c r="F1278" s="385"/>
    </row>
    <row r="1279" spans="1:6">
      <c r="A1279" s="58" t="s">
        <v>69</v>
      </c>
      <c r="B1279" s="61"/>
      <c r="C1279" s="61"/>
      <c r="D1279" s="61"/>
      <c r="F1279" s="385"/>
    </row>
    <row r="1280" spans="1:6">
      <c r="A1280" s="197" t="s">
        <v>71</v>
      </c>
      <c r="B1280" s="243"/>
      <c r="C1280" s="243"/>
      <c r="D1280" s="243"/>
      <c r="F1280" s="385"/>
    </row>
    <row r="1281" spans="1:6">
      <c r="A1281" s="47" t="s">
        <v>330</v>
      </c>
      <c r="B1281" s="50"/>
      <c r="C1281" s="50"/>
      <c r="D1281" s="50">
        <f>SUM(B1281:B1281)</f>
        <v>0</v>
      </c>
      <c r="F1281" s="385"/>
    </row>
    <row r="1282" spans="1:6">
      <c r="A1282" s="64" t="s">
        <v>7</v>
      </c>
      <c r="B1282" s="205"/>
      <c r="C1282" s="205"/>
      <c r="D1282" s="196"/>
      <c r="F1282" s="385"/>
    </row>
    <row r="1283" spans="1:6">
      <c r="A1283" s="55" t="s">
        <v>331</v>
      </c>
      <c r="B1283" s="57"/>
      <c r="C1283" s="57"/>
      <c r="D1283" s="57">
        <f>SUM(B1283:B1283)</f>
        <v>0</v>
      </c>
      <c r="F1283" s="385" t="e">
        <f>D1283/$D$1281</f>
        <v>#DIV/0!</v>
      </c>
    </row>
    <row r="1284" spans="1:6">
      <c r="A1284" s="55" t="s">
        <v>332</v>
      </c>
      <c r="B1284" s="57"/>
      <c r="C1284" s="57"/>
      <c r="D1284" s="57">
        <f>SUM(B1284:B1284)</f>
        <v>0</v>
      </c>
      <c r="F1284" s="385" t="e">
        <f>D1284/$D$1281</f>
        <v>#DIV/0!</v>
      </c>
    </row>
    <row r="1285" spans="1:6">
      <c r="A1285" s="58" t="s">
        <v>69</v>
      </c>
      <c r="B1285" s="61"/>
      <c r="C1285" s="61"/>
      <c r="D1285" s="61">
        <f>SUM(B1285:B1285)</f>
        <v>0</v>
      </c>
      <c r="F1285" s="385"/>
    </row>
    <row r="1286" spans="1:6">
      <c r="A1286" s="197" t="s">
        <v>71</v>
      </c>
      <c r="B1286" s="243"/>
      <c r="C1286" s="243"/>
      <c r="D1286" s="243"/>
      <c r="F1286" s="385"/>
    </row>
    <row r="1287" spans="1:6">
      <c r="A1287" s="47" t="s">
        <v>335</v>
      </c>
      <c r="B1287" s="50">
        <v>2291.7069999999999</v>
      </c>
      <c r="C1287" s="50"/>
      <c r="D1287" s="50">
        <f>SUM(B1287:B1287)</f>
        <v>2291.7069999999999</v>
      </c>
      <c r="F1287" s="385"/>
    </row>
    <row r="1288" spans="1:6">
      <c r="A1288" s="64" t="s">
        <v>7</v>
      </c>
      <c r="B1288" s="205"/>
      <c r="C1288" s="205"/>
      <c r="D1288" s="196"/>
      <c r="F1288" s="385"/>
    </row>
    <row r="1289" spans="1:6">
      <c r="A1289" s="55" t="s">
        <v>142</v>
      </c>
      <c r="B1289" s="57">
        <v>2251.857</v>
      </c>
      <c r="C1289" s="57"/>
      <c r="D1289" s="57">
        <f>SUM(B1289:B1289)</f>
        <v>2251.857</v>
      </c>
      <c r="F1289" s="385">
        <f>D1289/D1287</f>
        <v>0.98261121513352279</v>
      </c>
    </row>
    <row r="1290" spans="1:6">
      <c r="A1290" s="55" t="s">
        <v>332</v>
      </c>
      <c r="B1290" s="57">
        <v>27.500484</v>
      </c>
      <c r="C1290" s="57"/>
      <c r="D1290" s="57">
        <f>SUM(B1290:B1290)</f>
        <v>27.500484</v>
      </c>
      <c r="F1290" s="385">
        <f>D1290/$D$1287</f>
        <v>1.2E-2</v>
      </c>
    </row>
    <row r="1291" spans="1:6">
      <c r="A1291" s="58" t="s">
        <v>69</v>
      </c>
      <c r="B1291" s="61">
        <v>2279.1513239999999</v>
      </c>
      <c r="C1291" s="61"/>
      <c r="D1291" s="61">
        <f>SUM(B1291:B1291)</f>
        <v>2279.1513239999999</v>
      </c>
      <c r="F1291" s="385"/>
    </row>
    <row r="1292" spans="1:6">
      <c r="A1292" s="197" t="s">
        <v>71</v>
      </c>
      <c r="B1292" s="243"/>
      <c r="C1292" s="243"/>
      <c r="D1292" s="243"/>
      <c r="F1292" s="385"/>
    </row>
    <row r="1293" spans="1:6">
      <c r="A1293" s="126" t="s">
        <v>337</v>
      </c>
      <c r="B1293" s="50">
        <v>777.71</v>
      </c>
      <c r="C1293" s="50"/>
      <c r="D1293" s="50">
        <f>SUM(B1293:B1293)</f>
        <v>777.71</v>
      </c>
      <c r="F1293" s="385"/>
    </row>
    <row r="1294" spans="1:6">
      <c r="A1294" s="147" t="s">
        <v>7</v>
      </c>
      <c r="B1294" s="205"/>
      <c r="C1294" s="205"/>
      <c r="D1294" s="196"/>
      <c r="F1294" s="385"/>
    </row>
    <row r="1295" spans="1:6">
      <c r="A1295" s="123" t="s">
        <v>349</v>
      </c>
      <c r="B1295" s="57">
        <v>750.65499999999997</v>
      </c>
      <c r="C1295" s="57"/>
      <c r="D1295" s="57">
        <f>SUM(B1295:B1295)</f>
        <v>750.65499999999997</v>
      </c>
      <c r="F1295" s="385">
        <f>D1295/$D$1293</f>
        <v>0.96521196847153812</v>
      </c>
    </row>
    <row r="1296" spans="1:6">
      <c r="A1296" s="123" t="s">
        <v>332</v>
      </c>
      <c r="B1296" s="57">
        <v>62.216800000000006</v>
      </c>
      <c r="C1296" s="57"/>
      <c r="D1296" s="57">
        <f>SUM(B1296:B1296)</f>
        <v>62.216800000000006</v>
      </c>
      <c r="F1296" s="385">
        <f>D1296/$D$1293</f>
        <v>0.08</v>
      </c>
    </row>
    <row r="1297" spans="1:11">
      <c r="A1297" s="150" t="s">
        <v>69</v>
      </c>
      <c r="B1297" s="61">
        <v>812.87180000000001</v>
      </c>
      <c r="C1297" s="61"/>
      <c r="D1297" s="61">
        <f>SUM(B1297:B1297)</f>
        <v>812.87180000000001</v>
      </c>
      <c r="F1297" s="385"/>
    </row>
    <row r="1298" spans="1:11">
      <c r="A1298" s="251" t="s">
        <v>71</v>
      </c>
      <c r="B1298" s="65"/>
      <c r="C1298" s="65"/>
      <c r="D1298" s="65"/>
      <c r="F1298" s="385"/>
    </row>
    <row r="1299" spans="1:11">
      <c r="A1299" s="126" t="s">
        <v>400</v>
      </c>
      <c r="B1299" s="50"/>
      <c r="C1299" s="50"/>
      <c r="D1299" s="50">
        <f>SUM(B1299:B1299)</f>
        <v>0</v>
      </c>
      <c r="F1299" s="385"/>
    </row>
    <row r="1300" spans="1:11">
      <c r="A1300" s="165" t="s">
        <v>7</v>
      </c>
      <c r="B1300" s="54"/>
      <c r="C1300" s="54"/>
      <c r="D1300" s="54"/>
      <c r="F1300" s="385"/>
    </row>
    <row r="1301" spans="1:11">
      <c r="A1301" s="123" t="s">
        <v>311</v>
      </c>
      <c r="B1301" s="57"/>
      <c r="C1301" s="57"/>
      <c r="D1301" s="57">
        <f>SUM(B1301:B1301)</f>
        <v>0</v>
      </c>
      <c r="F1301" s="385" t="e">
        <f>D1301/$D$1299</f>
        <v>#DIV/0!</v>
      </c>
    </row>
    <row r="1302" spans="1:11">
      <c r="A1302" s="123" t="s">
        <v>332</v>
      </c>
      <c r="B1302" s="57"/>
      <c r="C1302" s="57"/>
      <c r="D1302" s="57">
        <f>SUM(B1302:B1302)</f>
        <v>0</v>
      </c>
      <c r="F1302" s="385" t="e">
        <f>D1302/$D$1299</f>
        <v>#DIV/0!</v>
      </c>
    </row>
    <row r="1303" spans="1:11">
      <c r="A1303" s="128" t="s">
        <v>69</v>
      </c>
      <c r="B1303" s="61"/>
      <c r="C1303" s="61"/>
      <c r="D1303" s="61">
        <f>SUM(B1303:B1303)</f>
        <v>0</v>
      </c>
      <c r="F1303" s="385"/>
    </row>
    <row r="1304" spans="1:11">
      <c r="A1304" s="38" t="s">
        <v>71</v>
      </c>
      <c r="B1304" s="38"/>
      <c r="C1304" s="38"/>
      <c r="D1304" s="323"/>
      <c r="F1304" s="385"/>
    </row>
    <row r="1305" spans="1:11">
      <c r="A1305" s="126" t="s">
        <v>427</v>
      </c>
      <c r="B1305" s="50">
        <v>4837.0078000000003</v>
      </c>
      <c r="C1305" s="50"/>
      <c r="D1305" s="50">
        <f>SUM(B1305:B1305)</f>
        <v>4837.0078000000003</v>
      </c>
      <c r="F1305" s="385"/>
    </row>
    <row r="1306" spans="1:11">
      <c r="A1306" s="123" t="s">
        <v>7</v>
      </c>
      <c r="B1306" s="205"/>
      <c r="C1306" s="205"/>
      <c r="D1306" s="196"/>
      <c r="F1306" s="385"/>
    </row>
    <row r="1307" spans="1:11">
      <c r="A1307" s="123" t="s">
        <v>467</v>
      </c>
      <c r="B1307" s="57">
        <v>4526.972999999999</v>
      </c>
      <c r="C1307" s="57"/>
      <c r="D1307" s="57">
        <f>SUM(B1307:B1307)</f>
        <v>4526.972999999999</v>
      </c>
      <c r="F1307" s="385">
        <f>D1307/$D$1305</f>
        <v>0.93590359726109984</v>
      </c>
    </row>
    <row r="1308" spans="1:11">
      <c r="A1308" s="128" t="s">
        <v>332</v>
      </c>
      <c r="B1308" s="57">
        <v>511.00712900000002</v>
      </c>
      <c r="C1308" s="57"/>
      <c r="D1308" s="57">
        <f>SUM(B1308:B1308)</f>
        <v>511.00712900000002</v>
      </c>
      <c r="F1308" s="385">
        <f>D1308/$D$1305</f>
        <v>0.10564529769830017</v>
      </c>
    </row>
    <row r="1309" spans="1:11" s="16" customFormat="1">
      <c r="A1309" s="126" t="s">
        <v>69</v>
      </c>
      <c r="B1309" s="61">
        <v>5037.9801289999996</v>
      </c>
      <c r="C1309" s="61"/>
      <c r="D1309" s="61">
        <f>SUM(B1309:B1309)</f>
        <v>5037.9801289999996</v>
      </c>
      <c r="E1309" s="379"/>
      <c r="F1309" s="386"/>
      <c r="K1309" s="398"/>
    </row>
    <row r="1310" spans="1:11" s="16" customFormat="1">
      <c r="A1310" s="20"/>
      <c r="B1310" s="19"/>
      <c r="C1310" s="19"/>
      <c r="D1310" s="358"/>
      <c r="E1310" s="379"/>
      <c r="F1310" s="386"/>
      <c r="K1310" s="398"/>
    </row>
    <row r="1311" spans="1:11" s="16" customFormat="1">
      <c r="A1311" s="20"/>
      <c r="B1311" s="19"/>
      <c r="C1311" s="19"/>
      <c r="D1311" s="358"/>
      <c r="E1311" s="379"/>
      <c r="F1311" s="386"/>
      <c r="K1311" s="398"/>
    </row>
    <row r="1312" spans="1:11" s="16" customFormat="1">
      <c r="A1312" s="18"/>
      <c r="B1312" s="19"/>
      <c r="C1312" s="19"/>
      <c r="D1312" s="358"/>
      <c r="E1312" s="379"/>
      <c r="F1312" s="386"/>
      <c r="K1312" s="398"/>
    </row>
    <row r="1315" spans="1:11" s="16" customFormat="1">
      <c r="A1315" s="17"/>
      <c r="B1315" s="19"/>
      <c r="C1315" s="19"/>
      <c r="D1315" s="358"/>
      <c r="E1315" s="379"/>
      <c r="F1315" s="386"/>
      <c r="K1315" s="398"/>
    </row>
    <row r="1317" spans="1:11" s="16" customFormat="1">
      <c r="A1317" s="17"/>
      <c r="B1317" s="19"/>
      <c r="C1317" s="19"/>
      <c r="D1317" s="358"/>
      <c r="E1317" s="379"/>
      <c r="F1317" s="386"/>
      <c r="K1317" s="398"/>
    </row>
  </sheetData>
  <autoFilter ref="A3:D1309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B192"/>
  <sheetViews>
    <sheetView workbookViewId="0">
      <pane xSplit="3" ySplit="3" topLeftCell="D31" activePane="bottomRight" state="frozen"/>
      <selection pane="topRight"/>
      <selection pane="bottomLeft"/>
      <selection pane="bottomRight" activeCell="G135" sqref="G135"/>
    </sheetView>
  </sheetViews>
  <sheetFormatPr defaultRowHeight="15"/>
  <cols>
    <col min="1" max="1" width="13.7109375" customWidth="1"/>
    <col min="2" max="2" width="43.7109375" customWidth="1"/>
    <col min="3" max="3" width="17.140625" customWidth="1"/>
    <col min="4" max="4" width="15.140625" customWidth="1"/>
    <col min="5" max="5" width="14.28515625" customWidth="1"/>
    <col min="6" max="6" width="14.85546875" bestFit="1" customWidth="1"/>
    <col min="7" max="7" width="14.85546875" customWidth="1"/>
    <col min="8" max="8" width="12.7109375" hidden="1" customWidth="1"/>
    <col min="9" max="9" width="13.7109375" hidden="1" customWidth="1"/>
    <col min="10" max="10" width="10.5703125" hidden="1" customWidth="1"/>
    <col min="11" max="11" width="15.85546875" hidden="1" customWidth="1"/>
    <col min="12" max="12" width="15.42578125" hidden="1" customWidth="1"/>
    <col min="13" max="13" width="14.28515625" hidden="1" customWidth="1"/>
    <col min="14" max="16" width="12.5703125" hidden="1" customWidth="1"/>
    <col min="17" max="17" width="15.42578125" hidden="1" customWidth="1"/>
    <col min="18" max="18" width="12.7109375" hidden="1" customWidth="1"/>
    <col min="19" max="19" width="12.85546875" hidden="1" customWidth="1"/>
    <col min="20" max="20" width="7" hidden="1" customWidth="1"/>
    <col min="21" max="21" width="26" hidden="1" customWidth="1"/>
    <col min="22" max="22" width="17.42578125" hidden="1" customWidth="1"/>
    <col min="23" max="23" width="20.140625" hidden="1" customWidth="1"/>
    <col min="24" max="24" width="9.42578125" hidden="1" customWidth="1"/>
    <col min="25" max="25" width="4.28515625" hidden="1" customWidth="1"/>
    <col min="26" max="32" width="0" hidden="1" customWidth="1"/>
  </cols>
  <sheetData>
    <row r="1" spans="1:22 16382:16382" ht="18.75">
      <c r="A1" s="407" t="s">
        <v>525</v>
      </c>
      <c r="B1" s="407"/>
      <c r="C1" s="407"/>
      <c r="D1" s="408"/>
      <c r="H1" s="16"/>
      <c r="I1" s="16"/>
      <c r="J1" s="16"/>
      <c r="K1" s="16"/>
      <c r="L1" s="16"/>
    </row>
    <row r="2" spans="1:22 16382:16382">
      <c r="A2" s="409"/>
      <c r="B2" s="409"/>
      <c r="C2" s="409"/>
      <c r="D2" s="409"/>
      <c r="E2" s="409" t="s">
        <v>526</v>
      </c>
      <c r="F2" s="409" t="s">
        <v>526</v>
      </c>
      <c r="G2" s="409"/>
      <c r="H2" s="643" t="s">
        <v>527</v>
      </c>
      <c r="I2" s="643"/>
      <c r="J2" s="643"/>
      <c r="K2" s="643"/>
      <c r="L2" s="643"/>
      <c r="M2" s="643" t="s">
        <v>528</v>
      </c>
      <c r="N2" s="643"/>
      <c r="O2" s="643"/>
      <c r="P2" s="643"/>
      <c r="Q2" s="643"/>
      <c r="R2" s="644" t="s">
        <v>529</v>
      </c>
      <c r="S2" s="645"/>
      <c r="T2" s="410"/>
      <c r="U2" s="411"/>
      <c r="V2" s="412"/>
    </row>
    <row r="3" spans="1:22 16382:16382" ht="34.5" customHeight="1">
      <c r="A3" s="413" t="s">
        <v>530</v>
      </c>
      <c r="B3" s="413" t="s">
        <v>531</v>
      </c>
      <c r="C3" s="413" t="s">
        <v>532</v>
      </c>
      <c r="D3" s="414" t="s">
        <v>533</v>
      </c>
      <c r="E3" s="413" t="s">
        <v>521</v>
      </c>
      <c r="F3" s="413" t="s">
        <v>519</v>
      </c>
      <c r="G3" s="413" t="s">
        <v>741</v>
      </c>
      <c r="H3" s="415" t="s">
        <v>534</v>
      </c>
      <c r="I3" s="415" t="s">
        <v>535</v>
      </c>
      <c r="J3" s="415" t="s">
        <v>536</v>
      </c>
      <c r="K3" s="415" t="s">
        <v>537</v>
      </c>
      <c r="L3" s="415" t="s">
        <v>538</v>
      </c>
      <c r="M3" s="415" t="s">
        <v>534</v>
      </c>
      <c r="N3" s="415" t="s">
        <v>535</v>
      </c>
      <c r="O3" s="415" t="s">
        <v>536</v>
      </c>
      <c r="P3" s="415" t="s">
        <v>537</v>
      </c>
      <c r="Q3" s="415" t="s">
        <v>538</v>
      </c>
      <c r="R3" s="415" t="s">
        <v>539</v>
      </c>
      <c r="S3" s="415" t="s">
        <v>540</v>
      </c>
      <c r="T3" s="415" t="s">
        <v>541</v>
      </c>
      <c r="U3" s="416" t="s">
        <v>542</v>
      </c>
      <c r="V3" s="416" t="s">
        <v>543</v>
      </c>
    </row>
    <row r="4" spans="1:22 16382:16382" hidden="1">
      <c r="A4" s="412">
        <v>1600117</v>
      </c>
      <c r="B4" s="412" t="s">
        <v>544</v>
      </c>
      <c r="C4" s="412" t="s">
        <v>545</v>
      </c>
      <c r="D4" s="417" t="s">
        <v>546</v>
      </c>
      <c r="E4" s="412">
        <v>250</v>
      </c>
      <c r="F4" s="418">
        <v>10775</v>
      </c>
      <c r="G4" s="418">
        <f>F4/(E4/1000)</f>
        <v>43100</v>
      </c>
      <c r="H4" s="419">
        <v>0</v>
      </c>
      <c r="I4" s="419">
        <v>0</v>
      </c>
      <c r="J4" s="419">
        <v>250</v>
      </c>
      <c r="K4" s="419">
        <v>0</v>
      </c>
      <c r="L4" s="419">
        <v>0</v>
      </c>
      <c r="M4" s="419">
        <f>+$F4/$E4*H4</f>
        <v>0</v>
      </c>
      <c r="N4" s="419">
        <f>+$F4/$E4*I4</f>
        <v>0</v>
      </c>
      <c r="O4" s="419">
        <f>+$F4/$E4*J4</f>
        <v>10775</v>
      </c>
      <c r="P4" s="419">
        <f>+$F4/$E4*K4</f>
        <v>0</v>
      </c>
      <c r="Q4" s="419">
        <f>+$F4/$E4*L4</f>
        <v>0</v>
      </c>
      <c r="R4" s="420">
        <f>+SUM(J4:L4)/1000</f>
        <v>0.25</v>
      </c>
      <c r="S4" s="420">
        <f>+SUM(O4:Q4)/100000</f>
        <v>0.10775</v>
      </c>
      <c r="T4" s="419">
        <v>103</v>
      </c>
      <c r="U4" s="412" t="s">
        <v>86</v>
      </c>
      <c r="V4" s="412" t="s">
        <v>547</v>
      </c>
      <c r="XFB4" t="str">
        <f>+"A"&amp;U4&amp;D4</f>
        <v>AUTSR</v>
      </c>
    </row>
    <row r="5" spans="1:22 16382:16382" hidden="1">
      <c r="A5" s="412">
        <v>1600122</v>
      </c>
      <c r="B5" s="412" t="s">
        <v>548</v>
      </c>
      <c r="C5" s="412" t="s">
        <v>545</v>
      </c>
      <c r="D5" s="417"/>
      <c r="E5" s="412">
        <v>635</v>
      </c>
      <c r="F5" s="418">
        <v>13633.45</v>
      </c>
      <c r="G5" s="418">
        <f t="shared" ref="G5:G68" si="0">F5/(E5/1000)</f>
        <v>21470</v>
      </c>
      <c r="H5" s="419">
        <v>0</v>
      </c>
      <c r="I5" s="419">
        <v>0</v>
      </c>
      <c r="J5" s="419">
        <v>0</v>
      </c>
      <c r="K5" s="419">
        <v>635</v>
      </c>
      <c r="L5" s="419">
        <v>0</v>
      </c>
      <c r="M5" s="419">
        <f t="shared" ref="M5:Q55" si="1">+$F5/$E5*H5</f>
        <v>0</v>
      </c>
      <c r="N5" s="419">
        <f t="shared" si="1"/>
        <v>0</v>
      </c>
      <c r="O5" s="419">
        <f t="shared" si="1"/>
        <v>0</v>
      </c>
      <c r="P5" s="419">
        <f t="shared" si="1"/>
        <v>13633.45</v>
      </c>
      <c r="Q5" s="419">
        <f t="shared" si="1"/>
        <v>0</v>
      </c>
      <c r="R5" s="420">
        <f t="shared" ref="R5:R68" si="2">+SUM(J5:L5)/1000</f>
        <v>0.63500000000000001</v>
      </c>
      <c r="S5" s="420">
        <f t="shared" ref="S5:S68" si="3">+SUM(O5:Q5)/100000</f>
        <v>0.1363345</v>
      </c>
      <c r="T5" s="419">
        <v>103</v>
      </c>
      <c r="U5" s="412" t="s">
        <v>549</v>
      </c>
      <c r="V5" s="412" t="s">
        <v>550</v>
      </c>
      <c r="XFB5" t="str">
        <f t="shared" ref="XFB5:XFB68" si="4">+"A"&amp;U5&amp;D5</f>
        <v>AGlycerine CP</v>
      </c>
    </row>
    <row r="6" spans="1:22 16382:16382" hidden="1">
      <c r="A6" s="412">
        <v>1600290</v>
      </c>
      <c r="B6" s="412" t="s">
        <v>551</v>
      </c>
      <c r="C6" s="412" t="s">
        <v>545</v>
      </c>
      <c r="D6" s="417" t="s">
        <v>546</v>
      </c>
      <c r="E6" s="421">
        <v>6000</v>
      </c>
      <c r="F6" s="418">
        <v>89160</v>
      </c>
      <c r="G6" s="418">
        <f t="shared" si="0"/>
        <v>14860</v>
      </c>
      <c r="H6" s="419">
        <v>6000</v>
      </c>
      <c r="I6" s="419">
        <v>0</v>
      </c>
      <c r="J6" s="419">
        <v>0</v>
      </c>
      <c r="K6" s="419">
        <v>0</v>
      </c>
      <c r="L6" s="419">
        <v>0</v>
      </c>
      <c r="M6" s="419">
        <f t="shared" si="1"/>
        <v>89160</v>
      </c>
      <c r="N6" s="419">
        <f t="shared" si="1"/>
        <v>0</v>
      </c>
      <c r="O6" s="419">
        <f t="shared" si="1"/>
        <v>0</v>
      </c>
      <c r="P6" s="419">
        <f t="shared" si="1"/>
        <v>0</v>
      </c>
      <c r="Q6" s="419">
        <f t="shared" si="1"/>
        <v>0</v>
      </c>
      <c r="R6" s="420">
        <f t="shared" si="2"/>
        <v>0</v>
      </c>
      <c r="S6" s="420">
        <f t="shared" si="3"/>
        <v>0</v>
      </c>
      <c r="T6" s="419">
        <v>103</v>
      </c>
      <c r="U6" s="412" t="e">
        <v>#N/A</v>
      </c>
      <c r="V6" s="412" t="e">
        <v>#N/A</v>
      </c>
      <c r="XFB6" t="e">
        <f t="shared" si="4"/>
        <v>#N/A</v>
      </c>
    </row>
    <row r="7" spans="1:22 16382:16382" hidden="1">
      <c r="A7" s="412">
        <v>1600291</v>
      </c>
      <c r="B7" s="412" t="s">
        <v>552</v>
      </c>
      <c r="C7" s="412" t="s">
        <v>545</v>
      </c>
      <c r="D7" s="417" t="s">
        <v>546</v>
      </c>
      <c r="E7" s="412">
        <v>10</v>
      </c>
      <c r="F7" s="418">
        <v>3074.6</v>
      </c>
      <c r="G7" s="418">
        <f t="shared" si="0"/>
        <v>307460</v>
      </c>
      <c r="H7" s="419">
        <v>10</v>
      </c>
      <c r="I7" s="419">
        <v>0</v>
      </c>
      <c r="J7" s="419">
        <v>0</v>
      </c>
      <c r="K7" s="419">
        <v>0</v>
      </c>
      <c r="L7" s="419">
        <v>0</v>
      </c>
      <c r="M7" s="419">
        <f t="shared" si="1"/>
        <v>3074.6</v>
      </c>
      <c r="N7" s="419">
        <f t="shared" si="1"/>
        <v>0</v>
      </c>
      <c r="O7" s="419">
        <f t="shared" si="1"/>
        <v>0</v>
      </c>
      <c r="P7" s="419">
        <f t="shared" si="1"/>
        <v>0</v>
      </c>
      <c r="Q7" s="419">
        <f t="shared" si="1"/>
        <v>0</v>
      </c>
      <c r="R7" s="420">
        <f t="shared" si="2"/>
        <v>0</v>
      </c>
      <c r="S7" s="420">
        <f t="shared" si="3"/>
        <v>0</v>
      </c>
      <c r="T7" s="419">
        <v>103</v>
      </c>
      <c r="U7" s="412" t="s">
        <v>553</v>
      </c>
      <c r="V7" s="412" t="s">
        <v>547</v>
      </c>
      <c r="XFB7" t="str">
        <f t="shared" si="4"/>
        <v xml:space="preserve">ACaprylic Acid - C8 </v>
      </c>
    </row>
    <row r="8" spans="1:22 16382:16382" hidden="1">
      <c r="A8" s="412">
        <v>1600292</v>
      </c>
      <c r="B8" s="412" t="s">
        <v>554</v>
      </c>
      <c r="C8" s="412" t="s">
        <v>545</v>
      </c>
      <c r="D8" s="417" t="s">
        <v>546</v>
      </c>
      <c r="E8" s="421">
        <v>2700</v>
      </c>
      <c r="F8" s="418">
        <v>847206</v>
      </c>
      <c r="G8" s="418">
        <f t="shared" si="0"/>
        <v>313780</v>
      </c>
      <c r="H8" s="419">
        <v>0</v>
      </c>
      <c r="I8" s="419">
        <v>0</v>
      </c>
      <c r="J8" s="419">
        <v>2700</v>
      </c>
      <c r="K8" s="419">
        <v>0</v>
      </c>
      <c r="L8" s="419">
        <v>0</v>
      </c>
      <c r="M8" s="419">
        <f t="shared" si="1"/>
        <v>0</v>
      </c>
      <c r="N8" s="419">
        <f t="shared" si="1"/>
        <v>0</v>
      </c>
      <c r="O8" s="419">
        <f t="shared" si="1"/>
        <v>847205.99999999988</v>
      </c>
      <c r="P8" s="419">
        <f t="shared" si="1"/>
        <v>0</v>
      </c>
      <c r="Q8" s="419">
        <f t="shared" si="1"/>
        <v>0</v>
      </c>
      <c r="R8" s="420">
        <f t="shared" si="2"/>
        <v>2.7</v>
      </c>
      <c r="S8" s="420">
        <f t="shared" si="3"/>
        <v>8.472059999999999</v>
      </c>
      <c r="T8" s="419">
        <v>103</v>
      </c>
      <c r="U8" s="412" t="s">
        <v>553</v>
      </c>
      <c r="V8" s="412" t="s">
        <v>547</v>
      </c>
      <c r="XFB8" t="str">
        <f t="shared" si="4"/>
        <v xml:space="preserve">ACaprylic Acid - C8 </v>
      </c>
    </row>
    <row r="9" spans="1:22 16382:16382" hidden="1">
      <c r="A9" s="412">
        <v>1600293</v>
      </c>
      <c r="B9" s="412" t="s">
        <v>555</v>
      </c>
      <c r="C9" s="412" t="s">
        <v>545</v>
      </c>
      <c r="D9" s="417" t="s">
        <v>546</v>
      </c>
      <c r="E9" s="421">
        <v>1640</v>
      </c>
      <c r="F9" s="418">
        <v>306598</v>
      </c>
      <c r="G9" s="418">
        <f t="shared" si="0"/>
        <v>186950</v>
      </c>
      <c r="H9" s="419">
        <v>0</v>
      </c>
      <c r="I9" s="419">
        <v>1640</v>
      </c>
      <c r="J9" s="419">
        <v>0</v>
      </c>
      <c r="K9" s="419">
        <v>0</v>
      </c>
      <c r="L9" s="419">
        <v>0</v>
      </c>
      <c r="M9" s="419">
        <f t="shared" si="1"/>
        <v>0</v>
      </c>
      <c r="N9" s="419">
        <f t="shared" si="1"/>
        <v>306598</v>
      </c>
      <c r="O9" s="419">
        <f t="shared" si="1"/>
        <v>0</v>
      </c>
      <c r="P9" s="419">
        <f t="shared" si="1"/>
        <v>0</v>
      </c>
      <c r="Q9" s="419">
        <f t="shared" si="1"/>
        <v>0</v>
      </c>
      <c r="R9" s="420">
        <f t="shared" si="2"/>
        <v>0</v>
      </c>
      <c r="S9" s="420">
        <f t="shared" si="3"/>
        <v>0</v>
      </c>
      <c r="T9" s="419">
        <v>103</v>
      </c>
      <c r="U9" s="412" t="s">
        <v>556</v>
      </c>
      <c r="V9" s="412" t="s">
        <v>547</v>
      </c>
      <c r="XFB9" t="str">
        <f t="shared" si="4"/>
        <v>ACapric Acid - C10</v>
      </c>
    </row>
    <row r="10" spans="1:22 16382:16382" hidden="1">
      <c r="A10" s="412">
        <v>1600294</v>
      </c>
      <c r="B10" s="412" t="s">
        <v>557</v>
      </c>
      <c r="C10" s="412" t="s">
        <v>545</v>
      </c>
      <c r="D10" s="417" t="s">
        <v>546</v>
      </c>
      <c r="E10" s="421">
        <v>1980</v>
      </c>
      <c r="F10" s="418">
        <v>382674.6</v>
      </c>
      <c r="G10" s="418">
        <f t="shared" si="0"/>
        <v>193270</v>
      </c>
      <c r="H10" s="419">
        <v>0</v>
      </c>
      <c r="I10" s="419">
        <v>0</v>
      </c>
      <c r="J10" s="419">
        <v>1980</v>
      </c>
      <c r="K10" s="419">
        <v>0</v>
      </c>
      <c r="L10" s="419">
        <v>0</v>
      </c>
      <c r="M10" s="419">
        <f t="shared" si="1"/>
        <v>0</v>
      </c>
      <c r="N10" s="419">
        <f t="shared" si="1"/>
        <v>0</v>
      </c>
      <c r="O10" s="419">
        <f t="shared" si="1"/>
        <v>382674.6</v>
      </c>
      <c r="P10" s="419">
        <f t="shared" si="1"/>
        <v>0</v>
      </c>
      <c r="Q10" s="419">
        <f t="shared" si="1"/>
        <v>0</v>
      </c>
      <c r="R10" s="420">
        <f t="shared" si="2"/>
        <v>1.98</v>
      </c>
      <c r="S10" s="420">
        <f t="shared" si="3"/>
        <v>3.826746</v>
      </c>
      <c r="T10" s="419">
        <v>103</v>
      </c>
      <c r="U10" s="412" t="s">
        <v>556</v>
      </c>
      <c r="V10" s="412" t="s">
        <v>547</v>
      </c>
      <c r="XFB10" t="str">
        <f t="shared" si="4"/>
        <v>ACapric Acid - C10</v>
      </c>
    </row>
    <row r="11" spans="1:22 16382:16382" hidden="1">
      <c r="A11" s="412">
        <v>1600296</v>
      </c>
      <c r="B11" s="412" t="s">
        <v>558</v>
      </c>
      <c r="C11" s="412" t="s">
        <v>545</v>
      </c>
      <c r="D11" s="417" t="s">
        <v>546</v>
      </c>
      <c r="E11" s="412">
        <v>5475</v>
      </c>
      <c r="F11" s="418">
        <v>617634.75</v>
      </c>
      <c r="G11" s="418">
        <f t="shared" si="0"/>
        <v>112810.00000000001</v>
      </c>
      <c r="H11" s="419">
        <v>0</v>
      </c>
      <c r="I11" s="419">
        <v>5475</v>
      </c>
      <c r="J11" s="419">
        <v>0</v>
      </c>
      <c r="K11" s="419">
        <v>0</v>
      </c>
      <c r="L11" s="419">
        <v>0</v>
      </c>
      <c r="M11" s="419">
        <f t="shared" si="1"/>
        <v>0</v>
      </c>
      <c r="N11" s="419">
        <f t="shared" si="1"/>
        <v>617634.75</v>
      </c>
      <c r="O11" s="419">
        <f t="shared" si="1"/>
        <v>0</v>
      </c>
      <c r="P11" s="419">
        <f t="shared" si="1"/>
        <v>0</v>
      </c>
      <c r="Q11" s="419">
        <f t="shared" si="1"/>
        <v>0</v>
      </c>
      <c r="R11" s="420">
        <f t="shared" si="2"/>
        <v>0</v>
      </c>
      <c r="S11" s="420">
        <f t="shared" si="3"/>
        <v>0</v>
      </c>
      <c r="T11" s="419">
        <v>103</v>
      </c>
      <c r="U11" s="412" t="s">
        <v>559</v>
      </c>
      <c r="V11" s="412" t="s">
        <v>547</v>
      </c>
      <c r="XFB11" t="str">
        <f t="shared" si="4"/>
        <v>AOthers - Acids</v>
      </c>
    </row>
    <row r="12" spans="1:22 16382:16382" hidden="1">
      <c r="A12" s="412">
        <v>1600298</v>
      </c>
      <c r="B12" s="412" t="s">
        <v>560</v>
      </c>
      <c r="C12" s="412" t="s">
        <v>545</v>
      </c>
      <c r="D12" s="417" t="s">
        <v>546</v>
      </c>
      <c r="E12" s="421">
        <v>16250</v>
      </c>
      <c r="F12" s="418">
        <v>2989837.5</v>
      </c>
      <c r="G12" s="418">
        <f t="shared" si="0"/>
        <v>183990</v>
      </c>
      <c r="H12" s="419">
        <v>0</v>
      </c>
      <c r="I12" s="419">
        <v>0</v>
      </c>
      <c r="J12" s="419">
        <v>0</v>
      </c>
      <c r="K12" s="419">
        <v>16250</v>
      </c>
      <c r="L12" s="419">
        <v>0</v>
      </c>
      <c r="M12" s="419">
        <f t="shared" si="1"/>
        <v>0</v>
      </c>
      <c r="N12" s="419">
        <f t="shared" si="1"/>
        <v>0</v>
      </c>
      <c r="O12" s="419">
        <f t="shared" si="1"/>
        <v>0</v>
      </c>
      <c r="P12" s="419">
        <f t="shared" si="1"/>
        <v>2989837.5</v>
      </c>
      <c r="Q12" s="419">
        <f t="shared" si="1"/>
        <v>0</v>
      </c>
      <c r="R12" s="420">
        <f t="shared" si="2"/>
        <v>16.25</v>
      </c>
      <c r="S12" s="420">
        <f t="shared" si="3"/>
        <v>29.898375000000001</v>
      </c>
      <c r="T12" s="419">
        <v>103</v>
      </c>
      <c r="U12" s="412" t="s">
        <v>561</v>
      </c>
      <c r="V12" s="412" t="s">
        <v>547</v>
      </c>
      <c r="XFB12" t="str">
        <f t="shared" si="4"/>
        <v>ABehenic Acid</v>
      </c>
    </row>
    <row r="13" spans="1:22 16382:16382" hidden="1">
      <c r="A13" s="412">
        <v>1600299</v>
      </c>
      <c r="B13" s="412" t="s">
        <v>562</v>
      </c>
      <c r="C13" s="412" t="s">
        <v>545</v>
      </c>
      <c r="D13" s="417" t="s">
        <v>546</v>
      </c>
      <c r="E13" s="421">
        <v>42500</v>
      </c>
      <c r="F13" s="418">
        <v>7902875</v>
      </c>
      <c r="G13" s="418">
        <f t="shared" si="0"/>
        <v>185950</v>
      </c>
      <c r="H13" s="419">
        <v>42500</v>
      </c>
      <c r="I13" s="419">
        <v>0</v>
      </c>
      <c r="J13" s="419">
        <v>0</v>
      </c>
      <c r="K13" s="419">
        <v>0</v>
      </c>
      <c r="L13" s="419">
        <v>0</v>
      </c>
      <c r="M13" s="419">
        <f t="shared" si="1"/>
        <v>7902874.9999999991</v>
      </c>
      <c r="N13" s="419">
        <f t="shared" si="1"/>
        <v>0</v>
      </c>
      <c r="O13" s="419">
        <f t="shared" si="1"/>
        <v>0</v>
      </c>
      <c r="P13" s="419">
        <f t="shared" si="1"/>
        <v>0</v>
      </c>
      <c r="Q13" s="419">
        <f t="shared" si="1"/>
        <v>0</v>
      </c>
      <c r="R13" s="420">
        <f t="shared" si="2"/>
        <v>0</v>
      </c>
      <c r="S13" s="420">
        <f t="shared" si="3"/>
        <v>0</v>
      </c>
      <c r="T13" s="419">
        <v>103</v>
      </c>
      <c r="U13" s="412" t="s">
        <v>561</v>
      </c>
      <c r="V13" s="412" t="s">
        <v>547</v>
      </c>
      <c r="XFB13" t="str">
        <f t="shared" si="4"/>
        <v>ABehenic Acid</v>
      </c>
    </row>
    <row r="14" spans="1:22 16382:16382" hidden="1">
      <c r="A14" s="412">
        <v>1600300</v>
      </c>
      <c r="B14" s="412" t="s">
        <v>563</v>
      </c>
      <c r="C14" s="412" t="s">
        <v>545</v>
      </c>
      <c r="D14" s="417" t="s">
        <v>546</v>
      </c>
      <c r="E14" s="421">
        <v>26686</v>
      </c>
      <c r="F14" s="418">
        <v>3959668.68</v>
      </c>
      <c r="G14" s="418">
        <f t="shared" si="0"/>
        <v>148380</v>
      </c>
      <c r="H14" s="419">
        <v>26686</v>
      </c>
      <c r="I14" s="419">
        <v>0</v>
      </c>
      <c r="J14" s="419">
        <v>0</v>
      </c>
      <c r="K14" s="419">
        <v>0</v>
      </c>
      <c r="L14" s="419">
        <v>0</v>
      </c>
      <c r="M14" s="419">
        <f t="shared" si="1"/>
        <v>3959668.6799999997</v>
      </c>
      <c r="N14" s="419">
        <f t="shared" si="1"/>
        <v>0</v>
      </c>
      <c r="O14" s="419">
        <f t="shared" si="1"/>
        <v>0</v>
      </c>
      <c r="P14" s="419">
        <f t="shared" si="1"/>
        <v>0</v>
      </c>
      <c r="Q14" s="419">
        <f t="shared" si="1"/>
        <v>0</v>
      </c>
      <c r="R14" s="420">
        <f t="shared" si="2"/>
        <v>0</v>
      </c>
      <c r="S14" s="420">
        <f t="shared" si="3"/>
        <v>0</v>
      </c>
      <c r="T14" s="419">
        <v>103</v>
      </c>
      <c r="U14" s="412" t="s">
        <v>564</v>
      </c>
      <c r="V14" s="412" t="s">
        <v>547</v>
      </c>
      <c r="XFB14" t="str">
        <f t="shared" si="4"/>
        <v>AErucic Acid</v>
      </c>
    </row>
    <row r="15" spans="1:22 16382:16382" hidden="1">
      <c r="A15" s="412">
        <v>1600301</v>
      </c>
      <c r="B15" s="412" t="s">
        <v>565</v>
      </c>
      <c r="C15" s="412" t="s">
        <v>545</v>
      </c>
      <c r="D15" s="417" t="s">
        <v>546</v>
      </c>
      <c r="E15" s="412">
        <v>540</v>
      </c>
      <c r="F15" s="418">
        <v>83975.4</v>
      </c>
      <c r="G15" s="418">
        <f t="shared" si="0"/>
        <v>155509.99999999997</v>
      </c>
      <c r="H15" s="419">
        <v>540</v>
      </c>
      <c r="I15" s="419">
        <v>0</v>
      </c>
      <c r="J15" s="419">
        <v>0</v>
      </c>
      <c r="K15" s="419">
        <v>0</v>
      </c>
      <c r="L15" s="419">
        <v>0</v>
      </c>
      <c r="M15" s="419">
        <f t="shared" si="1"/>
        <v>83975.4</v>
      </c>
      <c r="N15" s="419">
        <f t="shared" si="1"/>
        <v>0</v>
      </c>
      <c r="O15" s="419">
        <f t="shared" si="1"/>
        <v>0</v>
      </c>
      <c r="P15" s="419">
        <f t="shared" si="1"/>
        <v>0</v>
      </c>
      <c r="Q15" s="419">
        <f t="shared" si="1"/>
        <v>0</v>
      </c>
      <c r="R15" s="420">
        <f t="shared" si="2"/>
        <v>0</v>
      </c>
      <c r="S15" s="420">
        <f t="shared" si="3"/>
        <v>0</v>
      </c>
      <c r="T15" s="419">
        <v>103</v>
      </c>
      <c r="U15" s="412" t="s">
        <v>564</v>
      </c>
      <c r="V15" s="412" t="s">
        <v>547</v>
      </c>
      <c r="XFB15" t="str">
        <f t="shared" si="4"/>
        <v>AErucic Acid</v>
      </c>
    </row>
    <row r="16" spans="1:22 16382:16382" hidden="1">
      <c r="A16" s="412">
        <v>1600305</v>
      </c>
      <c r="B16" s="412" t="s">
        <v>566</v>
      </c>
      <c r="C16" s="412" t="s">
        <v>545</v>
      </c>
      <c r="D16" s="417" t="s">
        <v>567</v>
      </c>
      <c r="E16" s="421">
        <v>480</v>
      </c>
      <c r="F16" s="418">
        <v>32971.199999999997</v>
      </c>
      <c r="G16" s="418">
        <f t="shared" si="0"/>
        <v>68690</v>
      </c>
      <c r="H16" s="419">
        <v>480</v>
      </c>
      <c r="I16" s="419">
        <v>0</v>
      </c>
      <c r="J16" s="419">
        <v>0</v>
      </c>
      <c r="K16" s="419">
        <v>0</v>
      </c>
      <c r="L16" s="419">
        <v>0</v>
      </c>
      <c r="M16" s="419">
        <f t="shared" si="1"/>
        <v>32971.199999999997</v>
      </c>
      <c r="N16" s="419">
        <f t="shared" si="1"/>
        <v>0</v>
      </c>
      <c r="O16" s="419">
        <f t="shared" si="1"/>
        <v>0</v>
      </c>
      <c r="P16" s="419">
        <f t="shared" si="1"/>
        <v>0</v>
      </c>
      <c r="Q16" s="419">
        <f t="shared" si="1"/>
        <v>0</v>
      </c>
      <c r="R16" s="420">
        <f t="shared" si="2"/>
        <v>0</v>
      </c>
      <c r="S16" s="420">
        <f t="shared" si="3"/>
        <v>0</v>
      </c>
      <c r="T16" s="419">
        <v>103</v>
      </c>
      <c r="U16" s="412" t="s">
        <v>568</v>
      </c>
      <c r="V16" s="412" t="s">
        <v>569</v>
      </c>
      <c r="XFB16" t="str">
        <f t="shared" si="4"/>
        <v>AV 1698Saleable</v>
      </c>
    </row>
    <row r="17" spans="1:22 16382:16382" hidden="1">
      <c r="A17" s="412">
        <v>1600313</v>
      </c>
      <c r="B17" s="412" t="s">
        <v>570</v>
      </c>
      <c r="C17" s="412" t="s">
        <v>545</v>
      </c>
      <c r="D17" s="417" t="s">
        <v>567</v>
      </c>
      <c r="E17" s="412">
        <v>260</v>
      </c>
      <c r="F17" s="418">
        <v>22209.200000000001</v>
      </c>
      <c r="G17" s="418">
        <f t="shared" si="0"/>
        <v>85420</v>
      </c>
      <c r="H17" s="419">
        <v>0</v>
      </c>
      <c r="I17" s="419">
        <v>0</v>
      </c>
      <c r="J17" s="419">
        <v>0</v>
      </c>
      <c r="K17" s="419">
        <v>260</v>
      </c>
      <c r="L17" s="419">
        <v>0</v>
      </c>
      <c r="M17" s="419">
        <f t="shared" si="1"/>
        <v>0</v>
      </c>
      <c r="N17" s="419">
        <f t="shared" si="1"/>
        <v>0</v>
      </c>
      <c r="O17" s="419">
        <f t="shared" si="1"/>
        <v>0</v>
      </c>
      <c r="P17" s="419">
        <f t="shared" si="1"/>
        <v>22209.200000000001</v>
      </c>
      <c r="Q17" s="419">
        <f t="shared" si="1"/>
        <v>0</v>
      </c>
      <c r="R17" s="420">
        <f t="shared" si="2"/>
        <v>0.26</v>
      </c>
      <c r="S17" s="420">
        <f t="shared" si="3"/>
        <v>0.22209200000000001</v>
      </c>
      <c r="T17" s="419">
        <v>103</v>
      </c>
      <c r="U17" s="412" t="s">
        <v>571</v>
      </c>
      <c r="V17" s="412" t="s">
        <v>569</v>
      </c>
      <c r="XFB17" t="str">
        <f t="shared" si="4"/>
        <v>AV 1898Saleable</v>
      </c>
    </row>
    <row r="18" spans="1:22 16382:16382" hidden="1">
      <c r="A18" s="412">
        <v>1600319</v>
      </c>
      <c r="B18" s="412" t="s">
        <v>572</v>
      </c>
      <c r="C18" s="412" t="s">
        <v>545</v>
      </c>
      <c r="D18" s="417"/>
      <c r="E18" s="421">
        <v>4000</v>
      </c>
      <c r="F18" s="418">
        <v>101920</v>
      </c>
      <c r="G18" s="418">
        <f t="shared" si="0"/>
        <v>25480</v>
      </c>
      <c r="H18" s="419">
        <v>3000</v>
      </c>
      <c r="I18" s="419">
        <v>0</v>
      </c>
      <c r="J18" s="419">
        <v>1000</v>
      </c>
      <c r="K18" s="419">
        <v>0</v>
      </c>
      <c r="L18" s="419">
        <v>0</v>
      </c>
      <c r="M18" s="419">
        <f t="shared" si="1"/>
        <v>76440</v>
      </c>
      <c r="N18" s="419">
        <f t="shared" si="1"/>
        <v>0</v>
      </c>
      <c r="O18" s="419">
        <f t="shared" si="1"/>
        <v>25480</v>
      </c>
      <c r="P18" s="419">
        <f t="shared" si="1"/>
        <v>0</v>
      </c>
      <c r="Q18" s="419">
        <f t="shared" si="1"/>
        <v>0</v>
      </c>
      <c r="R18" s="420">
        <f t="shared" si="2"/>
        <v>1</v>
      </c>
      <c r="S18" s="420">
        <f t="shared" si="3"/>
        <v>0.25480000000000003</v>
      </c>
      <c r="T18" s="419">
        <v>103</v>
      </c>
      <c r="U18" s="412" t="s">
        <v>573</v>
      </c>
      <c r="V18" s="412" t="s">
        <v>550</v>
      </c>
      <c r="XFB18" t="str">
        <f t="shared" si="4"/>
        <v>AGlycerine USP</v>
      </c>
    </row>
    <row r="19" spans="1:22 16382:16382" hidden="1">
      <c r="A19" s="412">
        <v>1600320</v>
      </c>
      <c r="B19" s="412" t="s">
        <v>574</v>
      </c>
      <c r="C19" s="412" t="s">
        <v>545</v>
      </c>
      <c r="D19" s="417"/>
      <c r="E19" s="412">
        <v>550</v>
      </c>
      <c r="F19" s="418">
        <v>11819.5</v>
      </c>
      <c r="G19" s="418">
        <f t="shared" si="0"/>
        <v>21490</v>
      </c>
      <c r="H19" s="419">
        <v>0</v>
      </c>
      <c r="I19" s="419">
        <v>550</v>
      </c>
      <c r="J19" s="419">
        <v>0</v>
      </c>
      <c r="K19" s="419">
        <v>0</v>
      </c>
      <c r="L19" s="419">
        <v>0</v>
      </c>
      <c r="M19" s="419">
        <f t="shared" si="1"/>
        <v>0</v>
      </c>
      <c r="N19" s="419">
        <f t="shared" si="1"/>
        <v>11819.5</v>
      </c>
      <c r="O19" s="419">
        <f t="shared" si="1"/>
        <v>0</v>
      </c>
      <c r="P19" s="419">
        <f t="shared" si="1"/>
        <v>0</v>
      </c>
      <c r="Q19" s="419">
        <f t="shared" si="1"/>
        <v>0</v>
      </c>
      <c r="R19" s="420">
        <f t="shared" si="2"/>
        <v>0</v>
      </c>
      <c r="S19" s="420">
        <f t="shared" si="3"/>
        <v>0</v>
      </c>
      <c r="T19" s="419">
        <v>103</v>
      </c>
      <c r="U19" s="412" t="s">
        <v>573</v>
      </c>
      <c r="V19" s="412" t="s">
        <v>550</v>
      </c>
      <c r="XFB19" t="str">
        <f t="shared" si="4"/>
        <v>AGlycerine USP</v>
      </c>
    </row>
    <row r="20" spans="1:22 16382:16382" hidden="1">
      <c r="A20" s="412">
        <v>1600328</v>
      </c>
      <c r="B20" s="412" t="s">
        <v>575</v>
      </c>
      <c r="C20" s="412" t="s">
        <v>545</v>
      </c>
      <c r="D20" s="417"/>
      <c r="E20" s="421">
        <v>16560</v>
      </c>
      <c r="F20" s="418">
        <v>791568</v>
      </c>
      <c r="G20" s="418">
        <f t="shared" si="0"/>
        <v>47800.000000000007</v>
      </c>
      <c r="H20" s="419">
        <v>0</v>
      </c>
      <c r="I20" s="419">
        <v>16560</v>
      </c>
      <c r="J20" s="419">
        <v>0</v>
      </c>
      <c r="K20" s="419">
        <v>0</v>
      </c>
      <c r="L20" s="419">
        <v>0</v>
      </c>
      <c r="M20" s="419">
        <f t="shared" si="1"/>
        <v>0</v>
      </c>
      <c r="N20" s="419">
        <f t="shared" si="1"/>
        <v>791568</v>
      </c>
      <c r="O20" s="419">
        <f t="shared" si="1"/>
        <v>0</v>
      </c>
      <c r="P20" s="419">
        <f t="shared" si="1"/>
        <v>0</v>
      </c>
      <c r="Q20" s="419">
        <f t="shared" si="1"/>
        <v>0</v>
      </c>
      <c r="R20" s="420">
        <f t="shared" si="2"/>
        <v>0</v>
      </c>
      <c r="S20" s="420">
        <f t="shared" si="3"/>
        <v>0</v>
      </c>
      <c r="T20" s="419">
        <v>103</v>
      </c>
      <c r="U20" s="412" t="s">
        <v>576</v>
      </c>
      <c r="V20" s="412" t="s">
        <v>547</v>
      </c>
      <c r="XFB20" t="str">
        <f t="shared" si="4"/>
        <v>ACaproic Acid C6</v>
      </c>
    </row>
    <row r="21" spans="1:22 16382:16382" hidden="1">
      <c r="A21" s="412">
        <v>1600330</v>
      </c>
      <c r="B21" s="412" t="s">
        <v>577</v>
      </c>
      <c r="C21" s="412" t="s">
        <v>545</v>
      </c>
      <c r="D21" s="417" t="s">
        <v>546</v>
      </c>
      <c r="E21" s="412">
        <v>510</v>
      </c>
      <c r="F21" s="418">
        <v>129065.7</v>
      </c>
      <c r="G21" s="418">
        <f t="shared" si="0"/>
        <v>253070</v>
      </c>
      <c r="H21" s="419">
        <v>510</v>
      </c>
      <c r="I21" s="419">
        <v>0</v>
      </c>
      <c r="J21" s="419">
        <v>0</v>
      </c>
      <c r="K21" s="419">
        <v>0</v>
      </c>
      <c r="L21" s="419">
        <v>0</v>
      </c>
      <c r="M21" s="419">
        <f t="shared" si="1"/>
        <v>129065.7</v>
      </c>
      <c r="N21" s="419">
        <f t="shared" si="1"/>
        <v>0</v>
      </c>
      <c r="O21" s="419">
        <f t="shared" si="1"/>
        <v>0</v>
      </c>
      <c r="P21" s="419">
        <f t="shared" si="1"/>
        <v>0</v>
      </c>
      <c r="Q21" s="419">
        <f t="shared" si="1"/>
        <v>0</v>
      </c>
      <c r="R21" s="420">
        <f t="shared" si="2"/>
        <v>0</v>
      </c>
      <c r="S21" s="420">
        <f t="shared" si="3"/>
        <v>0</v>
      </c>
      <c r="T21" s="419">
        <v>103</v>
      </c>
      <c r="U21" s="412" t="s">
        <v>578</v>
      </c>
      <c r="V21" s="412" t="s">
        <v>547</v>
      </c>
      <c r="XFB21" t="str">
        <f t="shared" si="4"/>
        <v>ACaprylic Capric acid C8 - C10</v>
      </c>
    </row>
    <row r="22" spans="1:22 16382:16382" hidden="1">
      <c r="A22" s="412">
        <v>1600331</v>
      </c>
      <c r="B22" s="412" t="s">
        <v>579</v>
      </c>
      <c r="C22" s="412" t="s">
        <v>545</v>
      </c>
      <c r="D22" s="417" t="s">
        <v>546</v>
      </c>
      <c r="E22" s="421">
        <v>6300</v>
      </c>
      <c r="F22" s="418">
        <v>1634157</v>
      </c>
      <c r="G22" s="418">
        <f t="shared" si="0"/>
        <v>259390</v>
      </c>
      <c r="H22" s="419">
        <v>0</v>
      </c>
      <c r="I22" s="419">
        <v>0</v>
      </c>
      <c r="J22" s="419">
        <v>5400</v>
      </c>
      <c r="K22" s="419">
        <v>720</v>
      </c>
      <c r="L22" s="419">
        <v>180</v>
      </c>
      <c r="M22" s="419">
        <f t="shared" si="1"/>
        <v>0</v>
      </c>
      <c r="N22" s="419">
        <f t="shared" si="1"/>
        <v>0</v>
      </c>
      <c r="O22" s="419">
        <f t="shared" si="1"/>
        <v>1400706</v>
      </c>
      <c r="P22" s="419">
        <f t="shared" si="1"/>
        <v>186760.8</v>
      </c>
      <c r="Q22" s="419">
        <f t="shared" si="1"/>
        <v>46690.2</v>
      </c>
      <c r="R22" s="420">
        <f t="shared" si="2"/>
        <v>6.3</v>
      </c>
      <c r="S22" s="420">
        <f t="shared" si="3"/>
        <v>16.341570000000001</v>
      </c>
      <c r="T22" s="419">
        <v>103</v>
      </c>
      <c r="U22" s="412" t="s">
        <v>578</v>
      </c>
      <c r="V22" s="412" t="s">
        <v>547</v>
      </c>
      <c r="XFB22" t="str">
        <f t="shared" si="4"/>
        <v>ACaprylic Capric acid C8 - C10</v>
      </c>
    </row>
    <row r="23" spans="1:22 16382:16382" hidden="1">
      <c r="A23" s="412">
        <v>1600340</v>
      </c>
      <c r="B23" s="412" t="s">
        <v>580</v>
      </c>
      <c r="C23" s="412" t="s">
        <v>545</v>
      </c>
      <c r="D23" s="417" t="s">
        <v>546</v>
      </c>
      <c r="E23" s="421">
        <v>14760</v>
      </c>
      <c r="F23" s="418">
        <v>1062720</v>
      </c>
      <c r="G23" s="418">
        <f t="shared" si="0"/>
        <v>72000</v>
      </c>
      <c r="H23" s="419">
        <v>0</v>
      </c>
      <c r="I23" s="419">
        <v>10440</v>
      </c>
      <c r="J23" s="419">
        <v>4320</v>
      </c>
      <c r="K23" s="419">
        <v>0</v>
      </c>
      <c r="L23" s="419">
        <v>0</v>
      </c>
      <c r="M23" s="419">
        <f t="shared" si="1"/>
        <v>0</v>
      </c>
      <c r="N23" s="419">
        <f t="shared" si="1"/>
        <v>751680</v>
      </c>
      <c r="O23" s="419">
        <f t="shared" si="1"/>
        <v>311040</v>
      </c>
      <c r="P23" s="419">
        <f t="shared" si="1"/>
        <v>0</v>
      </c>
      <c r="Q23" s="419">
        <f t="shared" si="1"/>
        <v>0</v>
      </c>
      <c r="R23" s="420">
        <f t="shared" si="2"/>
        <v>4.32</v>
      </c>
      <c r="S23" s="420">
        <f t="shared" si="3"/>
        <v>3.1103999999999998</v>
      </c>
      <c r="T23" s="419">
        <v>103</v>
      </c>
      <c r="U23" s="412" t="s">
        <v>581</v>
      </c>
      <c r="V23" s="412" t="s">
        <v>547</v>
      </c>
      <c r="XFB23" t="str">
        <f t="shared" si="4"/>
        <v>AOleic K</v>
      </c>
    </row>
    <row r="24" spans="1:22 16382:16382" hidden="1">
      <c r="A24" s="412">
        <v>1600342</v>
      </c>
      <c r="B24" s="412" t="s">
        <v>582</v>
      </c>
      <c r="C24" s="412" t="s">
        <v>545</v>
      </c>
      <c r="D24" s="417" t="s">
        <v>546</v>
      </c>
      <c r="E24" s="412">
        <v>360</v>
      </c>
      <c r="F24" s="418">
        <v>19526.400000000001</v>
      </c>
      <c r="G24" s="418">
        <f t="shared" si="0"/>
        <v>54240.000000000007</v>
      </c>
      <c r="H24" s="419">
        <v>0</v>
      </c>
      <c r="I24" s="419">
        <v>0</v>
      </c>
      <c r="J24" s="419">
        <v>360</v>
      </c>
      <c r="K24" s="419">
        <v>0</v>
      </c>
      <c r="L24" s="419">
        <v>0</v>
      </c>
      <c r="M24" s="419">
        <f t="shared" si="1"/>
        <v>0</v>
      </c>
      <c r="N24" s="419">
        <f t="shared" si="1"/>
        <v>0</v>
      </c>
      <c r="O24" s="419">
        <f t="shared" si="1"/>
        <v>19526.400000000001</v>
      </c>
      <c r="P24" s="419">
        <f t="shared" si="1"/>
        <v>0</v>
      </c>
      <c r="Q24" s="419">
        <f t="shared" si="1"/>
        <v>0</v>
      </c>
      <c r="R24" s="420">
        <f t="shared" si="2"/>
        <v>0.36</v>
      </c>
      <c r="S24" s="420">
        <f t="shared" si="3"/>
        <v>0.19526400000000002</v>
      </c>
      <c r="T24" s="419">
        <v>103</v>
      </c>
      <c r="U24" s="412" t="s">
        <v>581</v>
      </c>
      <c r="V24" s="412" t="s">
        <v>547</v>
      </c>
      <c r="XFB24" t="str">
        <f t="shared" si="4"/>
        <v>AOleic K</v>
      </c>
    </row>
    <row r="25" spans="1:22 16382:16382" hidden="1">
      <c r="A25" s="412">
        <v>1600343</v>
      </c>
      <c r="B25" s="412" t="s">
        <v>583</v>
      </c>
      <c r="C25" s="412" t="s">
        <v>545</v>
      </c>
      <c r="D25" s="417" t="s">
        <v>546</v>
      </c>
      <c r="E25" s="412">
        <v>81650</v>
      </c>
      <c r="F25" s="418">
        <v>4119242.5</v>
      </c>
      <c r="G25" s="418">
        <f t="shared" si="0"/>
        <v>50450</v>
      </c>
      <c r="H25" s="419">
        <v>81650</v>
      </c>
      <c r="I25" s="419">
        <v>0</v>
      </c>
      <c r="J25" s="419">
        <v>0</v>
      </c>
      <c r="K25" s="419">
        <v>0</v>
      </c>
      <c r="L25" s="419">
        <v>0</v>
      </c>
      <c r="M25" s="419">
        <f t="shared" si="1"/>
        <v>4119242.5</v>
      </c>
      <c r="N25" s="419">
        <f t="shared" si="1"/>
        <v>0</v>
      </c>
      <c r="O25" s="419">
        <f t="shared" si="1"/>
        <v>0</v>
      </c>
      <c r="P25" s="419">
        <f t="shared" si="1"/>
        <v>0</v>
      </c>
      <c r="Q25" s="419">
        <f t="shared" si="1"/>
        <v>0</v>
      </c>
      <c r="R25" s="420">
        <f t="shared" si="2"/>
        <v>0</v>
      </c>
      <c r="S25" s="420">
        <f t="shared" si="3"/>
        <v>0</v>
      </c>
      <c r="T25" s="419">
        <v>103</v>
      </c>
      <c r="U25" s="412" t="s">
        <v>584</v>
      </c>
      <c r="V25" s="412" t="s">
        <v>547</v>
      </c>
      <c r="XFB25" t="str">
        <f t="shared" si="4"/>
        <v>AVegacid 18-80</v>
      </c>
    </row>
    <row r="26" spans="1:22 16382:16382" hidden="1">
      <c r="A26" s="412">
        <v>1600344</v>
      </c>
      <c r="B26" s="412" t="s">
        <v>585</v>
      </c>
      <c r="C26" s="412" t="s">
        <v>545</v>
      </c>
      <c r="D26" s="417" t="s">
        <v>546</v>
      </c>
      <c r="E26" s="421">
        <v>7200</v>
      </c>
      <c r="F26" s="418">
        <v>408744</v>
      </c>
      <c r="G26" s="418">
        <f t="shared" si="0"/>
        <v>56770</v>
      </c>
      <c r="H26" s="419">
        <v>7200</v>
      </c>
      <c r="I26" s="419">
        <v>0</v>
      </c>
      <c r="J26" s="419">
        <v>0</v>
      </c>
      <c r="K26" s="419">
        <v>0</v>
      </c>
      <c r="L26" s="419">
        <v>0</v>
      </c>
      <c r="M26" s="419">
        <f t="shared" si="1"/>
        <v>408744</v>
      </c>
      <c r="N26" s="419">
        <f t="shared" si="1"/>
        <v>0</v>
      </c>
      <c r="O26" s="419">
        <f t="shared" si="1"/>
        <v>0</v>
      </c>
      <c r="P26" s="419">
        <f t="shared" si="1"/>
        <v>0</v>
      </c>
      <c r="Q26" s="419">
        <f t="shared" si="1"/>
        <v>0</v>
      </c>
      <c r="R26" s="420">
        <f t="shared" si="2"/>
        <v>0</v>
      </c>
      <c r="S26" s="420">
        <f t="shared" si="3"/>
        <v>0</v>
      </c>
      <c r="T26" s="419">
        <v>103</v>
      </c>
      <c r="U26" s="412" t="s">
        <v>584</v>
      </c>
      <c r="V26" s="412" t="s">
        <v>547</v>
      </c>
      <c r="XFB26" t="str">
        <f t="shared" si="4"/>
        <v>AVegacid 18-80</v>
      </c>
    </row>
    <row r="27" spans="1:22 16382:16382" hidden="1">
      <c r="A27" s="412">
        <v>1600345</v>
      </c>
      <c r="B27" s="412" t="s">
        <v>586</v>
      </c>
      <c r="C27" s="412" t="s">
        <v>545</v>
      </c>
      <c r="D27" s="417" t="s">
        <v>546</v>
      </c>
      <c r="E27" s="421">
        <v>1020</v>
      </c>
      <c r="F27" s="418">
        <v>66096</v>
      </c>
      <c r="G27" s="418">
        <f t="shared" si="0"/>
        <v>64800</v>
      </c>
      <c r="H27" s="419">
        <v>0</v>
      </c>
      <c r="I27" s="419">
        <v>0</v>
      </c>
      <c r="J27" s="419">
        <v>1020</v>
      </c>
      <c r="K27" s="419">
        <v>0</v>
      </c>
      <c r="L27" s="419">
        <v>0</v>
      </c>
      <c r="M27" s="419">
        <f t="shared" si="1"/>
        <v>0</v>
      </c>
      <c r="N27" s="419">
        <f t="shared" si="1"/>
        <v>0</v>
      </c>
      <c r="O27" s="419">
        <f t="shared" si="1"/>
        <v>66096</v>
      </c>
      <c r="P27" s="419">
        <f t="shared" si="1"/>
        <v>0</v>
      </c>
      <c r="Q27" s="419">
        <f t="shared" si="1"/>
        <v>0</v>
      </c>
      <c r="R27" s="420">
        <f t="shared" si="2"/>
        <v>1.02</v>
      </c>
      <c r="S27" s="420">
        <f t="shared" si="3"/>
        <v>0.66095999999999999</v>
      </c>
      <c r="T27" s="419">
        <v>103</v>
      </c>
      <c r="U27" s="412" t="s">
        <v>587</v>
      </c>
      <c r="V27" s="412" t="s">
        <v>547</v>
      </c>
      <c r="XFB27" t="str">
        <f t="shared" si="4"/>
        <v>AVegacid 18-90</v>
      </c>
    </row>
    <row r="28" spans="1:22 16382:16382" hidden="1">
      <c r="A28" s="412">
        <v>1600346</v>
      </c>
      <c r="B28" s="412" t="s">
        <v>588</v>
      </c>
      <c r="C28" s="412" t="s">
        <v>545</v>
      </c>
      <c r="D28" s="417" t="s">
        <v>546</v>
      </c>
      <c r="E28" s="421">
        <v>1620</v>
      </c>
      <c r="F28" s="418">
        <v>115214.39999999999</v>
      </c>
      <c r="G28" s="418">
        <f t="shared" si="0"/>
        <v>71119.999999999985</v>
      </c>
      <c r="H28" s="419">
        <v>0</v>
      </c>
      <c r="I28" s="419">
        <v>0</v>
      </c>
      <c r="J28" s="419">
        <v>1620</v>
      </c>
      <c r="K28" s="419">
        <v>0</v>
      </c>
      <c r="L28" s="419">
        <v>0</v>
      </c>
      <c r="M28" s="419">
        <f t="shared" si="1"/>
        <v>0</v>
      </c>
      <c r="N28" s="419">
        <f t="shared" si="1"/>
        <v>0</v>
      </c>
      <c r="O28" s="419">
        <f t="shared" si="1"/>
        <v>115214.39999999998</v>
      </c>
      <c r="P28" s="419">
        <f t="shared" si="1"/>
        <v>0</v>
      </c>
      <c r="Q28" s="419">
        <f t="shared" si="1"/>
        <v>0</v>
      </c>
      <c r="R28" s="420">
        <f t="shared" si="2"/>
        <v>1.62</v>
      </c>
      <c r="S28" s="420">
        <f t="shared" si="3"/>
        <v>1.1521439999999998</v>
      </c>
      <c r="T28" s="419">
        <v>103</v>
      </c>
      <c r="U28" s="412" t="s">
        <v>587</v>
      </c>
      <c r="V28" s="412" t="s">
        <v>547</v>
      </c>
      <c r="XFB28" t="str">
        <f t="shared" si="4"/>
        <v>AVegacid 18-90</v>
      </c>
    </row>
    <row r="29" spans="1:22 16382:16382" hidden="1">
      <c r="A29" s="412">
        <v>1600351</v>
      </c>
      <c r="B29" s="412" t="s">
        <v>589</v>
      </c>
      <c r="C29" s="412" t="s">
        <v>545</v>
      </c>
      <c r="D29" s="417" t="s">
        <v>546</v>
      </c>
      <c r="E29" s="421">
        <v>4750</v>
      </c>
      <c r="F29" s="418">
        <v>54815</v>
      </c>
      <c r="G29" s="418">
        <f t="shared" si="0"/>
        <v>11540</v>
      </c>
      <c r="H29" s="419">
        <v>0</v>
      </c>
      <c r="I29" s="419">
        <v>0</v>
      </c>
      <c r="J29" s="419">
        <v>0</v>
      </c>
      <c r="K29" s="419">
        <v>4750</v>
      </c>
      <c r="L29" s="419">
        <v>0</v>
      </c>
      <c r="M29" s="419">
        <f t="shared" si="1"/>
        <v>0</v>
      </c>
      <c r="N29" s="419">
        <f t="shared" si="1"/>
        <v>0</v>
      </c>
      <c r="O29" s="419">
        <f t="shared" si="1"/>
        <v>0</v>
      </c>
      <c r="P29" s="419">
        <f t="shared" si="1"/>
        <v>54814.999999999993</v>
      </c>
      <c r="Q29" s="419">
        <f t="shared" si="1"/>
        <v>0</v>
      </c>
      <c r="R29" s="420">
        <f t="shared" si="2"/>
        <v>4.75</v>
      </c>
      <c r="S29" s="420">
        <f t="shared" si="3"/>
        <v>0.54814999999999992</v>
      </c>
      <c r="T29" s="419">
        <v>103</v>
      </c>
      <c r="U29" s="412" t="s">
        <v>590</v>
      </c>
      <c r="V29" s="412" t="s">
        <v>547</v>
      </c>
      <c r="XFB29" t="str">
        <f t="shared" si="4"/>
        <v>APitch - Fatty Acid</v>
      </c>
    </row>
    <row r="30" spans="1:22 16382:16382" hidden="1">
      <c r="A30" s="412">
        <v>1600353</v>
      </c>
      <c r="B30" s="412" t="s">
        <v>591</v>
      </c>
      <c r="C30" s="412" t="s">
        <v>545</v>
      </c>
      <c r="D30" s="417" t="s">
        <v>567</v>
      </c>
      <c r="E30" s="421">
        <v>2310</v>
      </c>
      <c r="F30" s="418">
        <v>195356.7</v>
      </c>
      <c r="G30" s="418">
        <f t="shared" si="0"/>
        <v>84570</v>
      </c>
      <c r="H30" s="419">
        <v>2310</v>
      </c>
      <c r="I30" s="419">
        <v>0</v>
      </c>
      <c r="J30" s="419">
        <v>0</v>
      </c>
      <c r="K30" s="419">
        <v>0</v>
      </c>
      <c r="L30" s="419">
        <v>0</v>
      </c>
      <c r="M30" s="419">
        <f t="shared" si="1"/>
        <v>195356.7</v>
      </c>
      <c r="N30" s="419">
        <f t="shared" si="1"/>
        <v>0</v>
      </c>
      <c r="O30" s="419">
        <f t="shared" si="1"/>
        <v>0</v>
      </c>
      <c r="P30" s="419">
        <f t="shared" si="1"/>
        <v>0</v>
      </c>
      <c r="Q30" s="419">
        <f t="shared" si="1"/>
        <v>0</v>
      </c>
      <c r="R30" s="420">
        <f t="shared" si="2"/>
        <v>0</v>
      </c>
      <c r="S30" s="420">
        <f t="shared" si="3"/>
        <v>0</v>
      </c>
      <c r="T30" s="419">
        <v>103</v>
      </c>
      <c r="U30" s="412" t="s">
        <v>592</v>
      </c>
      <c r="V30" s="412" t="s">
        <v>547</v>
      </c>
      <c r="XFB30" t="str">
        <f t="shared" si="4"/>
        <v>AVegacid SuperflexSaleable</v>
      </c>
    </row>
    <row r="31" spans="1:22 16382:16382" hidden="1">
      <c r="A31" s="412">
        <v>1600354</v>
      </c>
      <c r="B31" s="412" t="s">
        <v>593</v>
      </c>
      <c r="C31" s="412" t="s">
        <v>545</v>
      </c>
      <c r="D31" s="417" t="s">
        <v>567</v>
      </c>
      <c r="E31" s="421">
        <v>301405</v>
      </c>
      <c r="F31" s="418">
        <v>25682720.050000001</v>
      </c>
      <c r="G31" s="418">
        <f t="shared" si="0"/>
        <v>85210.000000000015</v>
      </c>
      <c r="H31" s="419">
        <v>301405</v>
      </c>
      <c r="I31" s="419">
        <v>0</v>
      </c>
      <c r="J31" s="419">
        <v>0</v>
      </c>
      <c r="K31" s="419">
        <v>0</v>
      </c>
      <c r="L31" s="419">
        <v>0</v>
      </c>
      <c r="M31" s="419">
        <f t="shared" si="1"/>
        <v>25682720.050000001</v>
      </c>
      <c r="N31" s="419">
        <f t="shared" si="1"/>
        <v>0</v>
      </c>
      <c r="O31" s="419">
        <f t="shared" si="1"/>
        <v>0</v>
      </c>
      <c r="P31" s="419">
        <f t="shared" si="1"/>
        <v>0</v>
      </c>
      <c r="Q31" s="419">
        <f t="shared" si="1"/>
        <v>0</v>
      </c>
      <c r="R31" s="420">
        <f t="shared" si="2"/>
        <v>0</v>
      </c>
      <c r="S31" s="420">
        <f t="shared" si="3"/>
        <v>0</v>
      </c>
      <c r="T31" s="419">
        <v>103</v>
      </c>
      <c r="U31" s="412" t="s">
        <v>594</v>
      </c>
      <c r="V31" s="412" t="s">
        <v>569</v>
      </c>
      <c r="XFB31" t="str">
        <f t="shared" si="4"/>
        <v>AV 12-14Saleable</v>
      </c>
    </row>
    <row r="32" spans="1:22 16382:16382" hidden="1">
      <c r="A32" s="412">
        <v>1600355</v>
      </c>
      <c r="B32" s="412" t="s">
        <v>595</v>
      </c>
      <c r="C32" s="412" t="s">
        <v>545</v>
      </c>
      <c r="D32" s="417" t="s">
        <v>567</v>
      </c>
      <c r="E32" s="421">
        <v>340</v>
      </c>
      <c r="F32" s="418">
        <v>31297</v>
      </c>
      <c r="G32" s="418">
        <f t="shared" si="0"/>
        <v>92050</v>
      </c>
      <c r="H32" s="419">
        <v>340</v>
      </c>
      <c r="I32" s="419">
        <v>0</v>
      </c>
      <c r="J32" s="419">
        <v>0</v>
      </c>
      <c r="K32" s="419">
        <v>0</v>
      </c>
      <c r="L32" s="419">
        <v>0</v>
      </c>
      <c r="M32" s="419">
        <f t="shared" si="1"/>
        <v>31297</v>
      </c>
      <c r="N32" s="419">
        <f t="shared" si="1"/>
        <v>0</v>
      </c>
      <c r="O32" s="419">
        <f t="shared" si="1"/>
        <v>0</v>
      </c>
      <c r="P32" s="419">
        <f t="shared" si="1"/>
        <v>0</v>
      </c>
      <c r="Q32" s="419">
        <f t="shared" si="1"/>
        <v>0</v>
      </c>
      <c r="R32" s="420">
        <f t="shared" si="2"/>
        <v>0</v>
      </c>
      <c r="S32" s="420">
        <f t="shared" si="3"/>
        <v>0</v>
      </c>
      <c r="T32" s="419">
        <v>103</v>
      </c>
      <c r="U32" s="412" t="s">
        <v>594</v>
      </c>
      <c r="V32" s="412" t="s">
        <v>569</v>
      </c>
      <c r="XFB32" t="str">
        <f t="shared" si="4"/>
        <v>AV 12-14Saleable</v>
      </c>
    </row>
    <row r="33" spans="1:22 16382:16382" hidden="1">
      <c r="A33" s="412">
        <v>1600356</v>
      </c>
      <c r="B33" s="412" t="s">
        <v>596</v>
      </c>
      <c r="C33" s="412" t="s">
        <v>545</v>
      </c>
      <c r="D33" s="417" t="s">
        <v>567</v>
      </c>
      <c r="E33" s="412">
        <v>190</v>
      </c>
      <c r="F33" s="418">
        <v>16575.599999999999</v>
      </c>
      <c r="G33" s="418">
        <f t="shared" si="0"/>
        <v>87239.999999999985</v>
      </c>
      <c r="H33" s="419">
        <v>190</v>
      </c>
      <c r="I33" s="419">
        <v>0</v>
      </c>
      <c r="J33" s="419">
        <v>0</v>
      </c>
      <c r="K33" s="419">
        <v>0</v>
      </c>
      <c r="L33" s="419">
        <v>0</v>
      </c>
      <c r="M33" s="419">
        <f t="shared" si="1"/>
        <v>16575.599999999999</v>
      </c>
      <c r="N33" s="419">
        <f t="shared" si="1"/>
        <v>0</v>
      </c>
      <c r="O33" s="419">
        <f t="shared" si="1"/>
        <v>0</v>
      </c>
      <c r="P33" s="419">
        <f t="shared" si="1"/>
        <v>0</v>
      </c>
      <c r="Q33" s="419">
        <f t="shared" si="1"/>
        <v>0</v>
      </c>
      <c r="R33" s="420">
        <f t="shared" si="2"/>
        <v>0</v>
      </c>
      <c r="S33" s="420">
        <f t="shared" si="3"/>
        <v>0</v>
      </c>
      <c r="T33" s="419">
        <v>103</v>
      </c>
      <c r="U33" s="412" t="s">
        <v>597</v>
      </c>
      <c r="V33" s="412" t="s">
        <v>569</v>
      </c>
      <c r="XFB33" t="str">
        <f t="shared" si="4"/>
        <v>AV 12-16Saleable</v>
      </c>
    </row>
    <row r="34" spans="1:22 16382:16382" hidden="1">
      <c r="A34" s="412">
        <v>1600358</v>
      </c>
      <c r="B34" s="412" t="s">
        <v>598</v>
      </c>
      <c r="C34" s="412" t="s">
        <v>545</v>
      </c>
      <c r="D34" s="417" t="s">
        <v>567</v>
      </c>
      <c r="E34" s="421">
        <v>3240</v>
      </c>
      <c r="F34" s="418">
        <v>273812.40000000002</v>
      </c>
      <c r="G34" s="418">
        <f t="shared" si="0"/>
        <v>84510</v>
      </c>
      <c r="H34" s="419">
        <v>3240</v>
      </c>
      <c r="I34" s="419">
        <v>0</v>
      </c>
      <c r="J34" s="419">
        <v>0</v>
      </c>
      <c r="K34" s="419">
        <v>0</v>
      </c>
      <c r="L34" s="419">
        <v>0</v>
      </c>
      <c r="M34" s="419">
        <f t="shared" si="1"/>
        <v>273812.40000000002</v>
      </c>
      <c r="N34" s="419">
        <f t="shared" si="1"/>
        <v>0</v>
      </c>
      <c r="O34" s="419">
        <f t="shared" si="1"/>
        <v>0</v>
      </c>
      <c r="P34" s="419">
        <f t="shared" si="1"/>
        <v>0</v>
      </c>
      <c r="Q34" s="419">
        <f t="shared" si="1"/>
        <v>0</v>
      </c>
      <c r="R34" s="420">
        <f t="shared" si="2"/>
        <v>0</v>
      </c>
      <c r="S34" s="420">
        <f t="shared" si="3"/>
        <v>0</v>
      </c>
      <c r="T34" s="419">
        <v>103</v>
      </c>
      <c r="U34" s="412" t="s">
        <v>599</v>
      </c>
      <c r="V34" s="412" t="s">
        <v>569</v>
      </c>
      <c r="XFB34" t="str">
        <f t="shared" si="4"/>
        <v>AV 12-18Saleable</v>
      </c>
    </row>
    <row r="35" spans="1:22 16382:16382" hidden="1">
      <c r="A35" s="412">
        <v>1600362</v>
      </c>
      <c r="B35" s="412" t="s">
        <v>600</v>
      </c>
      <c r="C35" s="412" t="s">
        <v>545</v>
      </c>
      <c r="D35" s="417" t="s">
        <v>567</v>
      </c>
      <c r="E35" s="421">
        <v>6000</v>
      </c>
      <c r="F35" s="418">
        <v>520320</v>
      </c>
      <c r="G35" s="418">
        <f t="shared" si="0"/>
        <v>86720</v>
      </c>
      <c r="H35" s="419">
        <v>6000</v>
      </c>
      <c r="I35" s="419">
        <v>0</v>
      </c>
      <c r="J35" s="419">
        <v>0</v>
      </c>
      <c r="K35" s="419">
        <v>0</v>
      </c>
      <c r="L35" s="419">
        <v>0</v>
      </c>
      <c r="M35" s="419">
        <f t="shared" si="1"/>
        <v>520320</v>
      </c>
      <c r="N35" s="419">
        <f t="shared" si="1"/>
        <v>0</v>
      </c>
      <c r="O35" s="419">
        <f t="shared" si="1"/>
        <v>0</v>
      </c>
      <c r="P35" s="419">
        <f t="shared" si="1"/>
        <v>0</v>
      </c>
      <c r="Q35" s="419">
        <f t="shared" si="1"/>
        <v>0</v>
      </c>
      <c r="R35" s="420">
        <f t="shared" si="2"/>
        <v>0</v>
      </c>
      <c r="S35" s="420">
        <f t="shared" si="3"/>
        <v>0</v>
      </c>
      <c r="T35" s="419">
        <v>103</v>
      </c>
      <c r="U35" s="412" t="s">
        <v>601</v>
      </c>
      <c r="V35" s="412" t="s">
        <v>569</v>
      </c>
      <c r="XFB35" t="str">
        <f t="shared" si="4"/>
        <v>AV 16-18 50:50Saleable</v>
      </c>
    </row>
    <row r="36" spans="1:22 16382:16382" hidden="1">
      <c r="A36" s="412">
        <v>1600365</v>
      </c>
      <c r="B36" s="412" t="s">
        <v>602</v>
      </c>
      <c r="C36" s="412" t="s">
        <v>545</v>
      </c>
      <c r="D36" s="417" t="s">
        <v>567</v>
      </c>
      <c r="E36" s="412">
        <v>300</v>
      </c>
      <c r="F36" s="418">
        <v>22926</v>
      </c>
      <c r="G36" s="418">
        <f t="shared" si="0"/>
        <v>76420</v>
      </c>
      <c r="H36" s="419">
        <v>0</v>
      </c>
      <c r="I36" s="419">
        <v>0</v>
      </c>
      <c r="J36" s="419">
        <v>300</v>
      </c>
      <c r="K36" s="419">
        <v>0</v>
      </c>
      <c r="L36" s="419">
        <v>0</v>
      </c>
      <c r="M36" s="419">
        <f t="shared" si="1"/>
        <v>0</v>
      </c>
      <c r="N36" s="419">
        <f t="shared" si="1"/>
        <v>0</v>
      </c>
      <c r="O36" s="419">
        <f t="shared" si="1"/>
        <v>22926</v>
      </c>
      <c r="P36" s="419">
        <f t="shared" si="1"/>
        <v>0</v>
      </c>
      <c r="Q36" s="419">
        <f t="shared" si="1"/>
        <v>0</v>
      </c>
      <c r="R36" s="420">
        <f t="shared" si="2"/>
        <v>0.3</v>
      </c>
      <c r="S36" s="420">
        <f t="shared" si="3"/>
        <v>0.22925999999999999</v>
      </c>
      <c r="T36" s="419">
        <v>103</v>
      </c>
      <c r="U36" s="412" t="s">
        <v>603</v>
      </c>
      <c r="V36" s="412" t="s">
        <v>569</v>
      </c>
      <c r="XFB36" t="str">
        <f t="shared" si="4"/>
        <v>AV 16-18 TASaleable</v>
      </c>
    </row>
    <row r="37" spans="1:22 16382:16382" hidden="1">
      <c r="A37" s="412">
        <v>1600370</v>
      </c>
      <c r="B37" s="412" t="s">
        <v>604</v>
      </c>
      <c r="C37" s="412" t="s">
        <v>545</v>
      </c>
      <c r="D37" s="417" t="s">
        <v>567</v>
      </c>
      <c r="E37" s="421">
        <v>4575</v>
      </c>
      <c r="F37" s="418">
        <v>833473.5</v>
      </c>
      <c r="G37" s="418">
        <f t="shared" si="0"/>
        <v>182180</v>
      </c>
      <c r="H37" s="419">
        <v>4575</v>
      </c>
      <c r="I37" s="419">
        <v>0</v>
      </c>
      <c r="J37" s="419">
        <v>0</v>
      </c>
      <c r="K37" s="419">
        <v>0</v>
      </c>
      <c r="L37" s="419">
        <v>0</v>
      </c>
      <c r="M37" s="419">
        <f t="shared" si="1"/>
        <v>833473.5</v>
      </c>
      <c r="N37" s="419">
        <f t="shared" si="1"/>
        <v>0</v>
      </c>
      <c r="O37" s="419">
        <f t="shared" si="1"/>
        <v>0</v>
      </c>
      <c r="P37" s="419">
        <f t="shared" si="1"/>
        <v>0</v>
      </c>
      <c r="Q37" s="419">
        <f t="shared" si="1"/>
        <v>0</v>
      </c>
      <c r="R37" s="420">
        <f t="shared" si="2"/>
        <v>0</v>
      </c>
      <c r="S37" s="420">
        <f t="shared" si="3"/>
        <v>0</v>
      </c>
      <c r="T37" s="419">
        <v>103</v>
      </c>
      <c r="U37" s="412" t="s">
        <v>605</v>
      </c>
      <c r="V37" s="412" t="s">
        <v>569</v>
      </c>
      <c r="XFB37" t="str">
        <f t="shared" si="4"/>
        <v>ABA (1822/2270/2280)Saleable</v>
      </c>
    </row>
    <row r="38" spans="1:22 16382:16382" hidden="1">
      <c r="A38" s="412">
        <v>1600379</v>
      </c>
      <c r="B38" s="412" t="s">
        <v>606</v>
      </c>
      <c r="C38" s="412" t="s">
        <v>545</v>
      </c>
      <c r="D38" s="417" t="s">
        <v>567</v>
      </c>
      <c r="E38" s="421">
        <v>6000</v>
      </c>
      <c r="F38" s="418">
        <v>1212480</v>
      </c>
      <c r="G38" s="418">
        <f t="shared" si="0"/>
        <v>202080</v>
      </c>
      <c r="H38" s="419">
        <v>6000</v>
      </c>
      <c r="I38" s="419">
        <v>0</v>
      </c>
      <c r="J38" s="419">
        <v>0</v>
      </c>
      <c r="K38" s="419">
        <v>0</v>
      </c>
      <c r="L38" s="419">
        <v>0</v>
      </c>
      <c r="M38" s="419">
        <f t="shared" si="1"/>
        <v>1212480</v>
      </c>
      <c r="N38" s="419">
        <f t="shared" si="1"/>
        <v>0</v>
      </c>
      <c r="O38" s="419">
        <f t="shared" si="1"/>
        <v>0</v>
      </c>
      <c r="P38" s="419">
        <f t="shared" si="1"/>
        <v>0</v>
      </c>
      <c r="Q38" s="419">
        <f t="shared" si="1"/>
        <v>0</v>
      </c>
      <c r="R38" s="420">
        <f t="shared" si="2"/>
        <v>0</v>
      </c>
      <c r="S38" s="420">
        <f t="shared" si="3"/>
        <v>0</v>
      </c>
      <c r="T38" s="419">
        <v>103</v>
      </c>
      <c r="U38" s="412" t="s">
        <v>605</v>
      </c>
      <c r="V38" s="412" t="s">
        <v>569</v>
      </c>
      <c r="XFB38" t="str">
        <f t="shared" si="4"/>
        <v>ABA (1822/2270/2280)Saleable</v>
      </c>
    </row>
    <row r="39" spans="1:22 16382:16382" hidden="1">
      <c r="A39" s="412">
        <v>1600385</v>
      </c>
      <c r="B39" s="412" t="s">
        <v>607</v>
      </c>
      <c r="C39" s="412" t="s">
        <v>545</v>
      </c>
      <c r="D39" s="417" t="s">
        <v>567</v>
      </c>
      <c r="E39" s="421">
        <v>9720</v>
      </c>
      <c r="F39" s="418">
        <v>112752</v>
      </c>
      <c r="G39" s="418">
        <f t="shared" si="0"/>
        <v>11600</v>
      </c>
      <c r="H39" s="419">
        <v>9720</v>
      </c>
      <c r="I39" s="419">
        <v>0</v>
      </c>
      <c r="J39" s="419">
        <v>0</v>
      </c>
      <c r="K39" s="419">
        <v>0</v>
      </c>
      <c r="L39" s="419">
        <v>0</v>
      </c>
      <c r="M39" s="419">
        <f t="shared" si="1"/>
        <v>112752</v>
      </c>
      <c r="N39" s="419">
        <f t="shared" si="1"/>
        <v>0</v>
      </c>
      <c r="O39" s="419">
        <f t="shared" si="1"/>
        <v>0</v>
      </c>
      <c r="P39" s="419">
        <f t="shared" si="1"/>
        <v>0</v>
      </c>
      <c r="Q39" s="419">
        <f t="shared" si="1"/>
        <v>0</v>
      </c>
      <c r="R39" s="420">
        <f t="shared" si="2"/>
        <v>0</v>
      </c>
      <c r="S39" s="420">
        <f t="shared" si="3"/>
        <v>0</v>
      </c>
      <c r="T39" s="419">
        <v>103</v>
      </c>
      <c r="U39" s="412" t="s">
        <v>608</v>
      </c>
      <c r="V39" s="412" t="s">
        <v>569</v>
      </c>
      <c r="XFB39" t="str">
        <f t="shared" si="4"/>
        <v>APitch - AlcoholSaleable</v>
      </c>
    </row>
    <row r="40" spans="1:22 16382:16382" hidden="1">
      <c r="A40" s="412">
        <v>1600387</v>
      </c>
      <c r="B40" s="412" t="s">
        <v>609</v>
      </c>
      <c r="C40" s="412" t="s">
        <v>545</v>
      </c>
      <c r="D40" s="417"/>
      <c r="E40" s="421">
        <v>40480</v>
      </c>
      <c r="F40" s="418">
        <v>16192</v>
      </c>
      <c r="G40" s="418">
        <f t="shared" si="0"/>
        <v>400.00000000000006</v>
      </c>
      <c r="H40" s="419">
        <v>0</v>
      </c>
      <c r="I40" s="419">
        <v>0</v>
      </c>
      <c r="J40" s="419">
        <v>0</v>
      </c>
      <c r="K40" s="419">
        <v>0</v>
      </c>
      <c r="L40" s="419">
        <v>40480</v>
      </c>
      <c r="M40" s="419">
        <f t="shared" si="1"/>
        <v>0</v>
      </c>
      <c r="N40" s="419">
        <f t="shared" si="1"/>
        <v>0</v>
      </c>
      <c r="O40" s="419">
        <f t="shared" si="1"/>
        <v>0</v>
      </c>
      <c r="P40" s="419">
        <f t="shared" si="1"/>
        <v>0</v>
      </c>
      <c r="Q40" s="419">
        <f t="shared" si="1"/>
        <v>16192</v>
      </c>
      <c r="R40" s="420">
        <f t="shared" si="2"/>
        <v>40.479999999999997</v>
      </c>
      <c r="S40" s="420">
        <f t="shared" si="3"/>
        <v>0.16192000000000001</v>
      </c>
      <c r="T40" s="419">
        <v>103</v>
      </c>
      <c r="U40" s="412" t="s">
        <v>610</v>
      </c>
      <c r="V40" s="412" t="s">
        <v>550</v>
      </c>
      <c r="XFB40" t="str">
        <f t="shared" si="4"/>
        <v>APitch - Glycerine</v>
      </c>
    </row>
    <row r="41" spans="1:22 16382:16382" hidden="1">
      <c r="A41" s="412">
        <v>1600397</v>
      </c>
      <c r="B41" s="412" t="s">
        <v>611</v>
      </c>
      <c r="C41" s="412" t="s">
        <v>545</v>
      </c>
      <c r="D41" s="417"/>
      <c r="E41" s="421">
        <v>40400</v>
      </c>
      <c r="F41" s="418">
        <v>1741240</v>
      </c>
      <c r="G41" s="418">
        <f t="shared" si="0"/>
        <v>43100</v>
      </c>
      <c r="H41" s="419">
        <v>40400</v>
      </c>
      <c r="I41" s="419">
        <v>0</v>
      </c>
      <c r="J41" s="419">
        <v>0</v>
      </c>
      <c r="K41" s="419">
        <v>0</v>
      </c>
      <c r="L41" s="419">
        <v>0</v>
      </c>
      <c r="M41" s="419">
        <f t="shared" si="1"/>
        <v>1741240</v>
      </c>
      <c r="N41" s="419">
        <f t="shared" si="1"/>
        <v>0</v>
      </c>
      <c r="O41" s="419">
        <f t="shared" si="1"/>
        <v>0</v>
      </c>
      <c r="P41" s="419">
        <f t="shared" si="1"/>
        <v>0</v>
      </c>
      <c r="Q41" s="419">
        <f t="shared" si="1"/>
        <v>0</v>
      </c>
      <c r="R41" s="420">
        <f t="shared" si="2"/>
        <v>0</v>
      </c>
      <c r="S41" s="420">
        <f t="shared" si="3"/>
        <v>0</v>
      </c>
      <c r="T41" s="419">
        <v>103</v>
      </c>
      <c r="U41" s="412" t="s">
        <v>86</v>
      </c>
      <c r="V41" s="412" t="s">
        <v>547</v>
      </c>
      <c r="XFB41" t="str">
        <f t="shared" si="4"/>
        <v>AUTSR</v>
      </c>
    </row>
    <row r="42" spans="1:22 16382:16382" hidden="1">
      <c r="A42" s="412">
        <v>1600470</v>
      </c>
      <c r="B42" s="412" t="s">
        <v>609</v>
      </c>
      <c r="C42" s="412" t="s">
        <v>545</v>
      </c>
      <c r="D42" s="417" t="s">
        <v>546</v>
      </c>
      <c r="E42" s="412">
        <v>4420</v>
      </c>
      <c r="F42" s="418">
        <v>2033.2</v>
      </c>
      <c r="G42" s="418">
        <f t="shared" si="0"/>
        <v>460</v>
      </c>
      <c r="H42" s="419">
        <v>0</v>
      </c>
      <c r="I42" s="419">
        <v>0</v>
      </c>
      <c r="J42" s="419">
        <v>4420</v>
      </c>
      <c r="K42" s="419">
        <v>0</v>
      </c>
      <c r="L42" s="419">
        <v>0</v>
      </c>
      <c r="M42" s="419">
        <f t="shared" si="1"/>
        <v>0</v>
      </c>
      <c r="N42" s="419">
        <f t="shared" si="1"/>
        <v>0</v>
      </c>
      <c r="O42" s="419">
        <f t="shared" si="1"/>
        <v>2033.2</v>
      </c>
      <c r="P42" s="419">
        <f t="shared" si="1"/>
        <v>0</v>
      </c>
      <c r="Q42" s="419">
        <f t="shared" si="1"/>
        <v>0</v>
      </c>
      <c r="R42" s="420">
        <f t="shared" si="2"/>
        <v>4.42</v>
      </c>
      <c r="S42" s="420">
        <f t="shared" si="3"/>
        <v>2.0331999999999999E-2</v>
      </c>
      <c r="T42" s="419">
        <v>103</v>
      </c>
      <c r="U42" s="412" t="s">
        <v>610</v>
      </c>
      <c r="V42" s="412" t="s">
        <v>550</v>
      </c>
      <c r="XFB42" t="str">
        <f t="shared" si="4"/>
        <v>APitch - Glycerine</v>
      </c>
    </row>
    <row r="43" spans="1:22 16382:16382" hidden="1">
      <c r="A43" s="412">
        <v>1600474</v>
      </c>
      <c r="B43" s="412" t="s">
        <v>612</v>
      </c>
      <c r="C43" s="412" t="s">
        <v>545</v>
      </c>
      <c r="D43" s="417"/>
      <c r="E43" s="421">
        <v>280</v>
      </c>
      <c r="F43" s="418">
        <v>14126</v>
      </c>
      <c r="G43" s="418">
        <f t="shared" si="0"/>
        <v>50449.999999999993</v>
      </c>
      <c r="H43" s="419">
        <v>0</v>
      </c>
      <c r="I43" s="419">
        <v>0</v>
      </c>
      <c r="J43" s="419">
        <v>280</v>
      </c>
      <c r="K43" s="419">
        <v>0</v>
      </c>
      <c r="L43" s="419">
        <v>0</v>
      </c>
      <c r="M43" s="419">
        <f t="shared" si="1"/>
        <v>0</v>
      </c>
      <c r="N43" s="419">
        <f t="shared" si="1"/>
        <v>0</v>
      </c>
      <c r="O43" s="419">
        <f t="shared" si="1"/>
        <v>14126</v>
      </c>
      <c r="P43" s="419">
        <f t="shared" si="1"/>
        <v>0</v>
      </c>
      <c r="Q43" s="419">
        <f t="shared" si="1"/>
        <v>0</v>
      </c>
      <c r="R43" s="420">
        <f t="shared" si="2"/>
        <v>0.28000000000000003</v>
      </c>
      <c r="S43" s="420">
        <f t="shared" si="3"/>
        <v>0.14126</v>
      </c>
      <c r="T43" s="419">
        <v>103</v>
      </c>
      <c r="U43" s="412" t="s">
        <v>584</v>
      </c>
      <c r="V43" s="412" t="s">
        <v>547</v>
      </c>
      <c r="XFB43" t="str">
        <f t="shared" si="4"/>
        <v>AVegacid 18-80</v>
      </c>
    </row>
    <row r="44" spans="1:22 16382:16382" hidden="1">
      <c r="A44" s="412">
        <v>1600504</v>
      </c>
      <c r="B44" s="412" t="s">
        <v>548</v>
      </c>
      <c r="C44" s="412" t="s">
        <v>545</v>
      </c>
      <c r="D44" s="417" t="s">
        <v>546</v>
      </c>
      <c r="E44" s="412">
        <v>910</v>
      </c>
      <c r="F44" s="418">
        <v>19537.7</v>
      </c>
      <c r="G44" s="418">
        <f t="shared" si="0"/>
        <v>21470</v>
      </c>
      <c r="H44" s="419">
        <v>910</v>
      </c>
      <c r="I44" s="419">
        <v>0</v>
      </c>
      <c r="J44" s="419">
        <v>0</v>
      </c>
      <c r="K44" s="419">
        <v>0</v>
      </c>
      <c r="L44" s="419">
        <v>0</v>
      </c>
      <c r="M44" s="419">
        <f t="shared" si="1"/>
        <v>19537.7</v>
      </c>
      <c r="N44" s="419">
        <f t="shared" si="1"/>
        <v>0</v>
      </c>
      <c r="O44" s="419">
        <f t="shared" si="1"/>
        <v>0</v>
      </c>
      <c r="P44" s="419">
        <f t="shared" si="1"/>
        <v>0</v>
      </c>
      <c r="Q44" s="419">
        <f t="shared" si="1"/>
        <v>0</v>
      </c>
      <c r="R44" s="420">
        <f t="shared" si="2"/>
        <v>0</v>
      </c>
      <c r="S44" s="420">
        <f t="shared" si="3"/>
        <v>0</v>
      </c>
      <c r="T44" s="419">
        <v>103</v>
      </c>
      <c r="U44" s="412" t="s">
        <v>549</v>
      </c>
      <c r="V44" s="412" t="s">
        <v>550</v>
      </c>
      <c r="XFB44" t="str">
        <f t="shared" si="4"/>
        <v>AGlycerine CP</v>
      </c>
    </row>
    <row r="45" spans="1:22 16382:16382" hidden="1">
      <c r="A45" s="412">
        <v>1600516</v>
      </c>
      <c r="B45" s="412" t="s">
        <v>613</v>
      </c>
      <c r="C45" s="412" t="s">
        <v>545</v>
      </c>
      <c r="D45" s="417" t="s">
        <v>546</v>
      </c>
      <c r="E45" s="421">
        <v>4750</v>
      </c>
      <c r="F45" s="418">
        <v>127727.5</v>
      </c>
      <c r="G45" s="418">
        <f t="shared" si="0"/>
        <v>26890</v>
      </c>
      <c r="H45" s="419">
        <v>4750</v>
      </c>
      <c r="I45" s="419">
        <v>0</v>
      </c>
      <c r="J45" s="419">
        <v>0</v>
      </c>
      <c r="K45" s="419">
        <v>0</v>
      </c>
      <c r="L45" s="419">
        <v>0</v>
      </c>
      <c r="M45" s="419">
        <f t="shared" si="1"/>
        <v>127727.5</v>
      </c>
      <c r="N45" s="419">
        <f t="shared" si="1"/>
        <v>0</v>
      </c>
      <c r="O45" s="419">
        <f t="shared" si="1"/>
        <v>0</v>
      </c>
      <c r="P45" s="419">
        <f t="shared" si="1"/>
        <v>0</v>
      </c>
      <c r="Q45" s="419">
        <f t="shared" si="1"/>
        <v>0</v>
      </c>
      <c r="R45" s="420">
        <f t="shared" si="2"/>
        <v>0</v>
      </c>
      <c r="S45" s="420">
        <f t="shared" si="3"/>
        <v>0</v>
      </c>
      <c r="T45" s="419">
        <v>103</v>
      </c>
      <c r="U45" s="412" t="s">
        <v>549</v>
      </c>
      <c r="V45" s="412" t="s">
        <v>550</v>
      </c>
      <c r="XFB45" t="str">
        <f t="shared" si="4"/>
        <v>AGlycerine CP</v>
      </c>
    </row>
    <row r="46" spans="1:22 16382:16382" hidden="1">
      <c r="A46" s="412">
        <v>1600530</v>
      </c>
      <c r="B46" s="412" t="s">
        <v>614</v>
      </c>
      <c r="C46" s="412" t="s">
        <v>545</v>
      </c>
      <c r="D46" s="417"/>
      <c r="E46" s="421">
        <v>2620</v>
      </c>
      <c r="F46" s="412">
        <v>576.4</v>
      </c>
      <c r="G46" s="418">
        <f t="shared" si="0"/>
        <v>219.99999999999997</v>
      </c>
      <c r="H46" s="419">
        <v>2620</v>
      </c>
      <c r="I46" s="419">
        <v>0</v>
      </c>
      <c r="J46" s="419">
        <v>0</v>
      </c>
      <c r="K46" s="419">
        <v>0</v>
      </c>
      <c r="L46" s="419">
        <v>0</v>
      </c>
      <c r="M46" s="419">
        <f t="shared" si="1"/>
        <v>576.4</v>
      </c>
      <c r="N46" s="419">
        <f t="shared" si="1"/>
        <v>0</v>
      </c>
      <c r="O46" s="419">
        <f t="shared" si="1"/>
        <v>0</v>
      </c>
      <c r="P46" s="419">
        <f t="shared" si="1"/>
        <v>0</v>
      </c>
      <c r="Q46" s="419">
        <f t="shared" si="1"/>
        <v>0</v>
      </c>
      <c r="R46" s="420">
        <f t="shared" si="2"/>
        <v>0</v>
      </c>
      <c r="S46" s="420">
        <f t="shared" si="3"/>
        <v>0</v>
      </c>
      <c r="T46" s="419">
        <v>103</v>
      </c>
      <c r="U46" s="412" t="s">
        <v>590</v>
      </c>
      <c r="V46" s="412" t="s">
        <v>547</v>
      </c>
      <c r="XFB46" t="str">
        <f t="shared" si="4"/>
        <v>APitch - Fatty Acid</v>
      </c>
    </row>
    <row r="47" spans="1:22 16382:16382" hidden="1">
      <c r="A47" s="412">
        <v>1600602</v>
      </c>
      <c r="B47" s="412" t="s">
        <v>615</v>
      </c>
      <c r="C47" s="412" t="s">
        <v>545</v>
      </c>
      <c r="D47" s="417" t="s">
        <v>567</v>
      </c>
      <c r="E47" s="412">
        <v>24000</v>
      </c>
      <c r="F47" s="418">
        <v>2020800</v>
      </c>
      <c r="G47" s="418">
        <f t="shared" si="0"/>
        <v>84200</v>
      </c>
      <c r="H47" s="419">
        <v>24000</v>
      </c>
      <c r="I47" s="419">
        <v>0</v>
      </c>
      <c r="J47" s="419">
        <v>0</v>
      </c>
      <c r="K47" s="419">
        <v>0</v>
      </c>
      <c r="L47" s="419">
        <v>0</v>
      </c>
      <c r="M47" s="419">
        <f t="shared" si="1"/>
        <v>2020800</v>
      </c>
      <c r="N47" s="419">
        <f t="shared" si="1"/>
        <v>0</v>
      </c>
      <c r="O47" s="419">
        <f t="shared" si="1"/>
        <v>0</v>
      </c>
      <c r="P47" s="419">
        <f t="shared" si="1"/>
        <v>0</v>
      </c>
      <c r="Q47" s="419">
        <f t="shared" si="1"/>
        <v>0</v>
      </c>
      <c r="R47" s="420">
        <f t="shared" si="2"/>
        <v>0</v>
      </c>
      <c r="S47" s="420">
        <f t="shared" si="3"/>
        <v>0</v>
      </c>
      <c r="T47" s="419">
        <v>103</v>
      </c>
      <c r="U47" s="412" t="s">
        <v>603</v>
      </c>
      <c r="V47" s="412" t="s">
        <v>569</v>
      </c>
      <c r="XFB47" t="str">
        <f t="shared" si="4"/>
        <v>AV 16-18 TASaleable</v>
      </c>
    </row>
    <row r="48" spans="1:22 16382:16382" hidden="1">
      <c r="A48" s="412">
        <v>1600603</v>
      </c>
      <c r="B48" s="412" t="s">
        <v>600</v>
      </c>
      <c r="C48" s="412" t="s">
        <v>545</v>
      </c>
      <c r="D48" s="417" t="s">
        <v>567</v>
      </c>
      <c r="E48" s="421">
        <v>10000</v>
      </c>
      <c r="F48" s="418">
        <v>842300</v>
      </c>
      <c r="G48" s="418">
        <f t="shared" si="0"/>
        <v>84230</v>
      </c>
      <c r="H48" s="419">
        <v>10000</v>
      </c>
      <c r="I48" s="419">
        <v>0</v>
      </c>
      <c r="J48" s="419">
        <v>0</v>
      </c>
      <c r="K48" s="419">
        <v>0</v>
      </c>
      <c r="L48" s="419">
        <v>0</v>
      </c>
      <c r="M48" s="419">
        <f t="shared" si="1"/>
        <v>842300</v>
      </c>
      <c r="N48" s="419">
        <f t="shared" si="1"/>
        <v>0</v>
      </c>
      <c r="O48" s="419">
        <f t="shared" si="1"/>
        <v>0</v>
      </c>
      <c r="P48" s="419">
        <f t="shared" si="1"/>
        <v>0</v>
      </c>
      <c r="Q48" s="419">
        <f t="shared" si="1"/>
        <v>0</v>
      </c>
      <c r="R48" s="420">
        <f t="shared" si="2"/>
        <v>0</v>
      </c>
      <c r="S48" s="420">
        <f t="shared" si="3"/>
        <v>0</v>
      </c>
      <c r="T48" s="419">
        <v>103</v>
      </c>
      <c r="U48" s="412" t="s">
        <v>601</v>
      </c>
      <c r="V48" s="412" t="s">
        <v>569</v>
      </c>
      <c r="XFB48" t="str">
        <f t="shared" si="4"/>
        <v>AV 16-18 50:50Saleable</v>
      </c>
    </row>
    <row r="49" spans="1:22 16382:16382" hidden="1">
      <c r="A49" s="412">
        <v>1600652</v>
      </c>
      <c r="B49" s="412" t="s">
        <v>616</v>
      </c>
      <c r="C49" s="412" t="s">
        <v>545</v>
      </c>
      <c r="D49" s="417" t="s">
        <v>567</v>
      </c>
      <c r="E49" s="421">
        <v>7563</v>
      </c>
      <c r="F49" s="418">
        <v>567300.63</v>
      </c>
      <c r="G49" s="418">
        <f t="shared" si="0"/>
        <v>75010</v>
      </c>
      <c r="H49" s="419">
        <v>0</v>
      </c>
      <c r="I49" s="419">
        <v>0</v>
      </c>
      <c r="J49" s="419">
        <v>0</v>
      </c>
      <c r="K49" s="419">
        <v>7563</v>
      </c>
      <c r="L49" s="419">
        <v>0</v>
      </c>
      <c r="M49" s="419">
        <f t="shared" si="1"/>
        <v>0</v>
      </c>
      <c r="N49" s="419">
        <f t="shared" si="1"/>
        <v>0</v>
      </c>
      <c r="O49" s="419">
        <f t="shared" si="1"/>
        <v>0</v>
      </c>
      <c r="P49" s="419">
        <f t="shared" si="1"/>
        <v>567300.63</v>
      </c>
      <c r="Q49" s="419">
        <f t="shared" si="1"/>
        <v>0</v>
      </c>
      <c r="R49" s="420">
        <f t="shared" si="2"/>
        <v>7.5629999999999997</v>
      </c>
      <c r="S49" s="420">
        <f t="shared" si="3"/>
        <v>5.6730062999999999</v>
      </c>
      <c r="T49" s="419">
        <v>103</v>
      </c>
      <c r="U49" s="412" t="s">
        <v>568</v>
      </c>
      <c r="V49" s="412" t="s">
        <v>569</v>
      </c>
      <c r="XFB49" t="str">
        <f t="shared" si="4"/>
        <v>AV 1698Saleable</v>
      </c>
    </row>
    <row r="50" spans="1:22 16382:16382" hidden="1">
      <c r="A50" s="412">
        <v>1600664</v>
      </c>
      <c r="B50" s="412" t="s">
        <v>617</v>
      </c>
      <c r="C50" s="412" t="s">
        <v>545</v>
      </c>
      <c r="D50" s="417" t="s">
        <v>546</v>
      </c>
      <c r="E50" s="421">
        <v>1800</v>
      </c>
      <c r="F50" s="418">
        <v>341874</v>
      </c>
      <c r="G50" s="418">
        <f t="shared" si="0"/>
        <v>189930</v>
      </c>
      <c r="H50" s="419">
        <v>0</v>
      </c>
      <c r="I50" s="419">
        <v>0</v>
      </c>
      <c r="J50" s="419">
        <v>1800</v>
      </c>
      <c r="K50" s="419">
        <v>0</v>
      </c>
      <c r="L50" s="419">
        <v>0</v>
      </c>
      <c r="M50" s="419">
        <f t="shared" si="1"/>
        <v>0</v>
      </c>
      <c r="N50" s="419">
        <f t="shared" si="1"/>
        <v>0</v>
      </c>
      <c r="O50" s="419">
        <f t="shared" si="1"/>
        <v>341874</v>
      </c>
      <c r="P50" s="419">
        <f t="shared" si="1"/>
        <v>0</v>
      </c>
      <c r="Q50" s="419">
        <f t="shared" si="1"/>
        <v>0</v>
      </c>
      <c r="R50" s="420">
        <f t="shared" si="2"/>
        <v>1.8</v>
      </c>
      <c r="S50" s="420">
        <f t="shared" si="3"/>
        <v>3.4187400000000001</v>
      </c>
      <c r="T50" s="419">
        <v>103</v>
      </c>
      <c r="U50" s="412" t="s">
        <v>561</v>
      </c>
      <c r="V50" s="412" t="s">
        <v>547</v>
      </c>
      <c r="XFB50" t="str">
        <f t="shared" si="4"/>
        <v>ABehenic Acid</v>
      </c>
    </row>
    <row r="51" spans="1:22 16382:16382" hidden="1">
      <c r="A51" s="412">
        <v>1600676</v>
      </c>
      <c r="B51" s="412" t="s">
        <v>618</v>
      </c>
      <c r="C51" s="412" t="s">
        <v>545</v>
      </c>
      <c r="D51" s="417" t="s">
        <v>546</v>
      </c>
      <c r="E51" s="421">
        <v>180</v>
      </c>
      <c r="F51" s="418">
        <v>13797</v>
      </c>
      <c r="G51" s="418">
        <f t="shared" si="0"/>
        <v>76650</v>
      </c>
      <c r="H51" s="419">
        <v>180</v>
      </c>
      <c r="I51" s="419">
        <v>0</v>
      </c>
      <c r="J51" s="419">
        <v>0</v>
      </c>
      <c r="K51" s="419">
        <v>0</v>
      </c>
      <c r="L51" s="419">
        <v>0</v>
      </c>
      <c r="M51" s="419">
        <f t="shared" si="1"/>
        <v>13797.000000000002</v>
      </c>
      <c r="N51" s="419">
        <f t="shared" si="1"/>
        <v>0</v>
      </c>
      <c r="O51" s="419">
        <f t="shared" si="1"/>
        <v>0</v>
      </c>
      <c r="P51" s="419">
        <f t="shared" si="1"/>
        <v>0</v>
      </c>
      <c r="Q51" s="419">
        <f t="shared" si="1"/>
        <v>0</v>
      </c>
      <c r="R51" s="420">
        <f t="shared" si="2"/>
        <v>0</v>
      </c>
      <c r="S51" s="420">
        <f t="shared" si="3"/>
        <v>0</v>
      </c>
      <c r="T51" s="419">
        <v>103</v>
      </c>
      <c r="U51" s="412" t="s">
        <v>559</v>
      </c>
      <c r="V51" s="412" t="s">
        <v>547</v>
      </c>
      <c r="XFB51" t="str">
        <f t="shared" si="4"/>
        <v>AOthers - Acids</v>
      </c>
    </row>
    <row r="52" spans="1:22 16382:16382" hidden="1">
      <c r="A52" s="412">
        <v>1600720</v>
      </c>
      <c r="B52" s="412" t="s">
        <v>619</v>
      </c>
      <c r="C52" s="412" t="s">
        <v>545</v>
      </c>
      <c r="D52" s="417" t="s">
        <v>567</v>
      </c>
      <c r="E52" s="412">
        <v>50750</v>
      </c>
      <c r="F52" s="418">
        <v>585655</v>
      </c>
      <c r="G52" s="418">
        <f t="shared" si="0"/>
        <v>11540</v>
      </c>
      <c r="H52" s="419">
        <v>50750</v>
      </c>
      <c r="I52" s="419">
        <v>0</v>
      </c>
      <c r="J52" s="419">
        <v>0</v>
      </c>
      <c r="K52" s="419">
        <v>0</v>
      </c>
      <c r="L52" s="419">
        <v>0</v>
      </c>
      <c r="M52" s="419">
        <f t="shared" si="1"/>
        <v>585655</v>
      </c>
      <c r="N52" s="419">
        <f t="shared" si="1"/>
        <v>0</v>
      </c>
      <c r="O52" s="419">
        <f t="shared" si="1"/>
        <v>0</v>
      </c>
      <c r="P52" s="419">
        <f t="shared" si="1"/>
        <v>0</v>
      </c>
      <c r="Q52" s="419">
        <f t="shared" si="1"/>
        <v>0</v>
      </c>
      <c r="R52" s="420">
        <f t="shared" si="2"/>
        <v>0</v>
      </c>
      <c r="S52" s="420">
        <f t="shared" si="3"/>
        <v>0</v>
      </c>
      <c r="T52" s="419">
        <v>103</v>
      </c>
      <c r="U52" s="412" t="s">
        <v>590</v>
      </c>
      <c r="V52" s="412" t="s">
        <v>547</v>
      </c>
      <c r="XFB52" t="str">
        <f t="shared" si="4"/>
        <v>APitch - Fatty AcidSaleable</v>
      </c>
    </row>
    <row r="53" spans="1:22 16382:16382" hidden="1">
      <c r="A53" s="412">
        <v>1600737</v>
      </c>
      <c r="B53" s="412" t="s">
        <v>620</v>
      </c>
      <c r="C53" s="412" t="s">
        <v>545</v>
      </c>
      <c r="D53" s="417" t="s">
        <v>567</v>
      </c>
      <c r="E53" s="412">
        <v>70</v>
      </c>
      <c r="F53" s="418">
        <v>5513.2</v>
      </c>
      <c r="G53" s="418">
        <f t="shared" si="0"/>
        <v>78759.999999999985</v>
      </c>
      <c r="H53" s="419">
        <v>0</v>
      </c>
      <c r="I53" s="419">
        <v>70</v>
      </c>
      <c r="J53" s="419">
        <v>0</v>
      </c>
      <c r="K53" s="419">
        <v>0</v>
      </c>
      <c r="L53" s="419">
        <v>0</v>
      </c>
      <c r="M53" s="419">
        <f t="shared" si="1"/>
        <v>0</v>
      </c>
      <c r="N53" s="419">
        <f t="shared" si="1"/>
        <v>5513.1999999999989</v>
      </c>
      <c r="O53" s="419">
        <f t="shared" si="1"/>
        <v>0</v>
      </c>
      <c r="P53" s="419">
        <f t="shared" si="1"/>
        <v>0</v>
      </c>
      <c r="Q53" s="419">
        <f t="shared" si="1"/>
        <v>0</v>
      </c>
      <c r="R53" s="420">
        <f t="shared" si="2"/>
        <v>0</v>
      </c>
      <c r="S53" s="420">
        <f t="shared" si="3"/>
        <v>0</v>
      </c>
      <c r="T53" s="419">
        <v>103</v>
      </c>
      <c r="U53" s="412" t="s">
        <v>594</v>
      </c>
      <c r="V53" s="412" t="s">
        <v>569</v>
      </c>
      <c r="XFB53" t="str">
        <f t="shared" si="4"/>
        <v>AV 12-14Saleable</v>
      </c>
    </row>
    <row r="54" spans="1:22 16382:16382" hidden="1">
      <c r="A54" s="412">
        <v>1600741</v>
      </c>
      <c r="B54" s="412" t="s">
        <v>621</v>
      </c>
      <c r="C54" s="412" t="s">
        <v>545</v>
      </c>
      <c r="D54" s="417" t="s">
        <v>567</v>
      </c>
      <c r="E54" s="421">
        <v>2080</v>
      </c>
      <c r="F54" s="418">
        <v>75025.600000000006</v>
      </c>
      <c r="G54" s="418">
        <f t="shared" si="0"/>
        <v>36070</v>
      </c>
      <c r="H54" s="419">
        <v>2080</v>
      </c>
      <c r="I54" s="419">
        <v>0</v>
      </c>
      <c r="J54" s="419">
        <v>0</v>
      </c>
      <c r="K54" s="419">
        <v>0</v>
      </c>
      <c r="L54" s="419">
        <v>0</v>
      </c>
      <c r="M54" s="419">
        <f t="shared" si="1"/>
        <v>75025.600000000006</v>
      </c>
      <c r="N54" s="419">
        <f t="shared" si="1"/>
        <v>0</v>
      </c>
      <c r="O54" s="419">
        <f t="shared" si="1"/>
        <v>0</v>
      </c>
      <c r="P54" s="419">
        <f t="shared" si="1"/>
        <v>0</v>
      </c>
      <c r="Q54" s="419">
        <f t="shared" si="1"/>
        <v>0</v>
      </c>
      <c r="R54" s="420">
        <f t="shared" si="2"/>
        <v>0</v>
      </c>
      <c r="S54" s="420">
        <f t="shared" si="3"/>
        <v>0</v>
      </c>
      <c r="T54" s="419">
        <v>103</v>
      </c>
      <c r="U54" s="412" t="s">
        <v>622</v>
      </c>
      <c r="V54" s="412" t="s">
        <v>547</v>
      </c>
      <c r="XFB54" t="str">
        <f t="shared" si="4"/>
        <v>APALMITIC - F.AcidSaleable</v>
      </c>
    </row>
    <row r="55" spans="1:22 16382:16382" hidden="1">
      <c r="A55" s="412">
        <v>1600784</v>
      </c>
      <c r="B55" s="412" t="s">
        <v>623</v>
      </c>
      <c r="C55" s="412" t="s">
        <v>545</v>
      </c>
      <c r="D55" s="417"/>
      <c r="E55" s="412">
        <v>540</v>
      </c>
      <c r="F55" s="418">
        <v>25812</v>
      </c>
      <c r="G55" s="418">
        <f t="shared" si="0"/>
        <v>47800</v>
      </c>
      <c r="H55" s="419">
        <v>0</v>
      </c>
      <c r="I55" s="419">
        <v>0</v>
      </c>
      <c r="J55" s="419">
        <v>0</v>
      </c>
      <c r="K55" s="419">
        <v>0</v>
      </c>
      <c r="L55" s="419">
        <v>540</v>
      </c>
      <c r="M55" s="419">
        <f t="shared" si="1"/>
        <v>0</v>
      </c>
      <c r="N55" s="419">
        <f t="shared" si="1"/>
        <v>0</v>
      </c>
      <c r="O55" s="419">
        <f t="shared" si="1"/>
        <v>0</v>
      </c>
      <c r="P55" s="419">
        <f t="shared" si="1"/>
        <v>0</v>
      </c>
      <c r="Q55" s="419">
        <f t="shared" si="1"/>
        <v>25812</v>
      </c>
      <c r="R55" s="420">
        <f t="shared" si="2"/>
        <v>0.54</v>
      </c>
      <c r="S55" s="420">
        <f t="shared" si="3"/>
        <v>0.25812000000000002</v>
      </c>
      <c r="T55" s="419">
        <v>103</v>
      </c>
      <c r="U55" s="412" t="s">
        <v>576</v>
      </c>
      <c r="V55" s="412" t="s">
        <v>547</v>
      </c>
      <c r="XFB55" t="str">
        <f t="shared" si="4"/>
        <v>ACaproic Acid C6</v>
      </c>
    </row>
    <row r="56" spans="1:22 16382:16382" hidden="1">
      <c r="A56" s="422">
        <v>1600814</v>
      </c>
      <c r="B56" s="422" t="s">
        <v>624</v>
      </c>
      <c r="C56" s="412" t="s">
        <v>545</v>
      </c>
      <c r="D56" s="417" t="s">
        <v>567</v>
      </c>
      <c r="E56" s="421">
        <v>240</v>
      </c>
      <c r="F56" s="418">
        <v>18062.400000000001</v>
      </c>
      <c r="G56" s="418">
        <f t="shared" si="0"/>
        <v>75260.000000000015</v>
      </c>
      <c r="H56" s="419">
        <v>0</v>
      </c>
      <c r="I56" s="419">
        <v>0</v>
      </c>
      <c r="J56" s="419">
        <v>0</v>
      </c>
      <c r="K56" s="419">
        <v>240</v>
      </c>
      <c r="L56" s="419">
        <v>0</v>
      </c>
      <c r="M56" s="419">
        <f t="shared" ref="M56:Q106" si="5">+$F56/$E56*H56</f>
        <v>0</v>
      </c>
      <c r="N56" s="419">
        <f t="shared" si="5"/>
        <v>0</v>
      </c>
      <c r="O56" s="419">
        <f t="shared" si="5"/>
        <v>0</v>
      </c>
      <c r="P56" s="419">
        <f t="shared" si="5"/>
        <v>18062.400000000001</v>
      </c>
      <c r="Q56" s="419">
        <f t="shared" si="5"/>
        <v>0</v>
      </c>
      <c r="R56" s="420">
        <f t="shared" si="2"/>
        <v>0.24</v>
      </c>
      <c r="S56" s="420">
        <f t="shared" si="3"/>
        <v>0.18062400000000001</v>
      </c>
      <c r="T56" s="419">
        <v>103</v>
      </c>
      <c r="U56" s="412" t="s">
        <v>603</v>
      </c>
      <c r="V56" s="412" t="s">
        <v>569</v>
      </c>
      <c r="XFB56" t="str">
        <f t="shared" si="4"/>
        <v>AV 16-18 TASaleable</v>
      </c>
    </row>
    <row r="57" spans="1:22 16382:16382" hidden="1">
      <c r="A57" s="412">
        <v>1600978</v>
      </c>
      <c r="B57" s="412" t="s">
        <v>625</v>
      </c>
      <c r="C57" s="412" t="s">
        <v>545</v>
      </c>
      <c r="D57" s="417" t="s">
        <v>567</v>
      </c>
      <c r="E57" s="421">
        <v>301</v>
      </c>
      <c r="F57" s="418">
        <v>59757.53</v>
      </c>
      <c r="G57" s="418">
        <f t="shared" si="0"/>
        <v>198530</v>
      </c>
      <c r="H57" s="419">
        <v>0</v>
      </c>
      <c r="I57" s="419">
        <v>0</v>
      </c>
      <c r="J57" s="419">
        <v>0</v>
      </c>
      <c r="K57" s="419">
        <v>0</v>
      </c>
      <c r="L57" s="419">
        <v>301</v>
      </c>
      <c r="M57" s="419">
        <f t="shared" si="5"/>
        <v>0</v>
      </c>
      <c r="N57" s="419">
        <f t="shared" si="5"/>
        <v>0</v>
      </c>
      <c r="O57" s="419">
        <f t="shared" si="5"/>
        <v>0</v>
      </c>
      <c r="P57" s="419">
        <f t="shared" si="5"/>
        <v>0</v>
      </c>
      <c r="Q57" s="419">
        <f t="shared" si="5"/>
        <v>59757.53</v>
      </c>
      <c r="R57" s="420">
        <f t="shared" si="2"/>
        <v>0.30099999999999999</v>
      </c>
      <c r="S57" s="420">
        <f t="shared" si="3"/>
        <v>0.59757530000000003</v>
      </c>
      <c r="T57" s="419">
        <v>103</v>
      </c>
      <c r="U57" s="412" t="s">
        <v>605</v>
      </c>
      <c r="V57" s="412" t="s">
        <v>569</v>
      </c>
      <c r="XFB57" t="str">
        <f t="shared" si="4"/>
        <v>ABA (1822/2270/2280)Saleable</v>
      </c>
    </row>
    <row r="58" spans="1:22 16382:16382" hidden="1">
      <c r="A58" s="412">
        <v>1601066</v>
      </c>
      <c r="B58" s="412" t="s">
        <v>602</v>
      </c>
      <c r="C58" s="412" t="s">
        <v>545</v>
      </c>
      <c r="D58" s="417" t="s">
        <v>567</v>
      </c>
      <c r="E58" s="421">
        <v>333</v>
      </c>
      <c r="F58" s="418">
        <v>25447.86</v>
      </c>
      <c r="G58" s="418">
        <f t="shared" si="0"/>
        <v>76420</v>
      </c>
      <c r="H58" s="419">
        <v>333</v>
      </c>
      <c r="I58" s="419">
        <v>0</v>
      </c>
      <c r="J58" s="419">
        <v>0</v>
      </c>
      <c r="K58" s="419">
        <v>0</v>
      </c>
      <c r="L58" s="419">
        <v>0</v>
      </c>
      <c r="M58" s="419">
        <f t="shared" si="5"/>
        <v>25447.86</v>
      </c>
      <c r="N58" s="419">
        <f t="shared" si="5"/>
        <v>0</v>
      </c>
      <c r="O58" s="419">
        <f t="shared" si="5"/>
        <v>0</v>
      </c>
      <c r="P58" s="419">
        <f t="shared" si="5"/>
        <v>0</v>
      </c>
      <c r="Q58" s="419">
        <f t="shared" si="5"/>
        <v>0</v>
      </c>
      <c r="R58" s="420">
        <f t="shared" si="2"/>
        <v>0</v>
      </c>
      <c r="S58" s="420">
        <f t="shared" si="3"/>
        <v>0</v>
      </c>
      <c r="T58" s="419">
        <v>103</v>
      </c>
      <c r="U58" s="412" t="s">
        <v>603</v>
      </c>
      <c r="V58" s="412" t="s">
        <v>569</v>
      </c>
      <c r="XFB58" t="str">
        <f t="shared" si="4"/>
        <v>AV 16-18 TASaleable</v>
      </c>
    </row>
    <row r="59" spans="1:22 16382:16382" hidden="1">
      <c r="A59" s="412">
        <v>1601068</v>
      </c>
      <c r="B59" s="412" t="s">
        <v>626</v>
      </c>
      <c r="C59" s="412" t="s">
        <v>545</v>
      </c>
      <c r="D59" s="417" t="s">
        <v>567</v>
      </c>
      <c r="E59" s="421">
        <v>443</v>
      </c>
      <c r="F59" s="418">
        <v>42262.2</v>
      </c>
      <c r="G59" s="418">
        <f t="shared" si="0"/>
        <v>95399.999999999985</v>
      </c>
      <c r="H59" s="419">
        <v>0</v>
      </c>
      <c r="I59" s="419">
        <v>0</v>
      </c>
      <c r="J59" s="419">
        <v>0</v>
      </c>
      <c r="K59" s="419">
        <v>0</v>
      </c>
      <c r="L59" s="419">
        <v>443</v>
      </c>
      <c r="M59" s="419">
        <f t="shared" si="5"/>
        <v>0</v>
      </c>
      <c r="N59" s="419">
        <f t="shared" si="5"/>
        <v>0</v>
      </c>
      <c r="O59" s="419">
        <f t="shared" si="5"/>
        <v>0</v>
      </c>
      <c r="P59" s="419">
        <f t="shared" si="5"/>
        <v>0</v>
      </c>
      <c r="Q59" s="419">
        <f t="shared" si="5"/>
        <v>42262.2</v>
      </c>
      <c r="R59" s="420">
        <f t="shared" si="2"/>
        <v>0.443</v>
      </c>
      <c r="S59" s="420">
        <f t="shared" si="3"/>
        <v>0.422622</v>
      </c>
      <c r="T59" s="419">
        <v>103</v>
      </c>
      <c r="U59" s="412" t="s">
        <v>601</v>
      </c>
      <c r="V59" s="412" t="s">
        <v>569</v>
      </c>
      <c r="XFB59" t="str">
        <f t="shared" si="4"/>
        <v>AV 16-18 50:50Saleable</v>
      </c>
    </row>
    <row r="60" spans="1:22 16382:16382" hidden="1">
      <c r="A60" s="412">
        <v>1601106</v>
      </c>
      <c r="B60" s="412" t="s">
        <v>627</v>
      </c>
      <c r="C60" s="412" t="s">
        <v>545</v>
      </c>
      <c r="D60" s="417" t="s">
        <v>567</v>
      </c>
      <c r="E60" s="421">
        <v>860</v>
      </c>
      <c r="F60" s="418">
        <v>73280.600000000006</v>
      </c>
      <c r="G60" s="418">
        <f t="shared" si="0"/>
        <v>85210.000000000015</v>
      </c>
      <c r="H60" s="419">
        <v>860</v>
      </c>
      <c r="I60" s="419">
        <v>0</v>
      </c>
      <c r="J60" s="419">
        <v>0</v>
      </c>
      <c r="K60" s="419">
        <v>0</v>
      </c>
      <c r="L60" s="419">
        <v>0</v>
      </c>
      <c r="M60" s="419">
        <f t="shared" si="5"/>
        <v>73280.600000000006</v>
      </c>
      <c r="N60" s="419">
        <f t="shared" si="5"/>
        <v>0</v>
      </c>
      <c r="O60" s="419">
        <f t="shared" si="5"/>
        <v>0</v>
      </c>
      <c r="P60" s="419">
        <f t="shared" si="5"/>
        <v>0</v>
      </c>
      <c r="Q60" s="419">
        <f t="shared" si="5"/>
        <v>0</v>
      </c>
      <c r="R60" s="420">
        <f t="shared" si="2"/>
        <v>0</v>
      </c>
      <c r="S60" s="420">
        <f t="shared" si="3"/>
        <v>0</v>
      </c>
      <c r="T60" s="419">
        <v>103</v>
      </c>
      <c r="U60" s="412" t="s">
        <v>594</v>
      </c>
      <c r="V60" s="412" t="s">
        <v>569</v>
      </c>
      <c r="XFB60" t="str">
        <f t="shared" si="4"/>
        <v>AV 12-14Saleable</v>
      </c>
    </row>
    <row r="61" spans="1:22 16382:16382" hidden="1">
      <c r="A61" s="412">
        <v>1601151</v>
      </c>
      <c r="B61" s="412" t="s">
        <v>628</v>
      </c>
      <c r="C61" s="412" t="s">
        <v>545</v>
      </c>
      <c r="D61" s="417"/>
      <c r="E61" s="412">
        <v>9900</v>
      </c>
      <c r="F61" s="418">
        <v>813087</v>
      </c>
      <c r="G61" s="418">
        <f t="shared" si="0"/>
        <v>82130</v>
      </c>
      <c r="H61" s="419">
        <v>0</v>
      </c>
      <c r="I61" s="419">
        <v>0</v>
      </c>
      <c r="J61" s="419">
        <v>0</v>
      </c>
      <c r="K61" s="419">
        <v>0</v>
      </c>
      <c r="L61" s="419">
        <v>9900</v>
      </c>
      <c r="M61" s="419">
        <f t="shared" si="5"/>
        <v>0</v>
      </c>
      <c r="N61" s="419">
        <f t="shared" si="5"/>
        <v>0</v>
      </c>
      <c r="O61" s="419">
        <f t="shared" si="5"/>
        <v>0</v>
      </c>
      <c r="P61" s="419">
        <f t="shared" si="5"/>
        <v>0</v>
      </c>
      <c r="Q61" s="419">
        <f t="shared" si="5"/>
        <v>813087</v>
      </c>
      <c r="R61" s="420">
        <f t="shared" si="2"/>
        <v>9.9</v>
      </c>
      <c r="S61" s="420">
        <f t="shared" si="3"/>
        <v>8.1308699999999998</v>
      </c>
      <c r="T61" s="419">
        <v>103</v>
      </c>
      <c r="U61" s="412" t="s">
        <v>564</v>
      </c>
      <c r="V61" s="412" t="s">
        <v>547</v>
      </c>
      <c r="XFB61" t="str">
        <f t="shared" si="4"/>
        <v>AErucic Acid</v>
      </c>
    </row>
    <row r="62" spans="1:22 16382:16382" hidden="1">
      <c r="A62" s="412">
        <v>1601173</v>
      </c>
      <c r="B62" s="412" t="s">
        <v>629</v>
      </c>
      <c r="C62" s="412" t="s">
        <v>545</v>
      </c>
      <c r="D62" s="417"/>
      <c r="E62" s="418">
        <v>37350</v>
      </c>
      <c r="F62" s="418">
        <v>1347214.5</v>
      </c>
      <c r="G62" s="418">
        <f t="shared" si="0"/>
        <v>36070</v>
      </c>
      <c r="H62" s="419">
        <v>37350</v>
      </c>
      <c r="I62" s="419">
        <v>0</v>
      </c>
      <c r="J62" s="419">
        <v>0</v>
      </c>
      <c r="K62" s="419">
        <v>0</v>
      </c>
      <c r="L62" s="419">
        <v>0</v>
      </c>
      <c r="M62" s="419">
        <f t="shared" si="5"/>
        <v>1347214.5</v>
      </c>
      <c r="N62" s="419">
        <f t="shared" si="5"/>
        <v>0</v>
      </c>
      <c r="O62" s="419">
        <f t="shared" si="5"/>
        <v>0</v>
      </c>
      <c r="P62" s="419">
        <f t="shared" si="5"/>
        <v>0</v>
      </c>
      <c r="Q62" s="419">
        <f t="shared" si="5"/>
        <v>0</v>
      </c>
      <c r="R62" s="420">
        <f t="shared" si="2"/>
        <v>0</v>
      </c>
      <c r="S62" s="420">
        <f t="shared" si="3"/>
        <v>0</v>
      </c>
      <c r="T62" s="419">
        <v>103</v>
      </c>
      <c r="U62" s="412" t="s">
        <v>622</v>
      </c>
      <c r="V62" s="412" t="s">
        <v>547</v>
      </c>
      <c r="XFB62" t="str">
        <f t="shared" si="4"/>
        <v>APALMITIC - F.Acid</v>
      </c>
    </row>
    <row r="63" spans="1:22 16382:16382" hidden="1">
      <c r="A63" s="422">
        <v>1601178</v>
      </c>
      <c r="B63" s="422" t="s">
        <v>630</v>
      </c>
      <c r="C63" s="412" t="s">
        <v>545</v>
      </c>
      <c r="D63" s="417" t="s">
        <v>567</v>
      </c>
      <c r="E63" s="421">
        <v>5</v>
      </c>
      <c r="F63" s="418">
        <v>343.45</v>
      </c>
      <c r="G63" s="418">
        <f t="shared" si="0"/>
        <v>68690</v>
      </c>
      <c r="H63" s="419">
        <v>0</v>
      </c>
      <c r="I63" s="419">
        <v>5</v>
      </c>
      <c r="J63" s="419">
        <v>0</v>
      </c>
      <c r="K63" s="419">
        <v>0</v>
      </c>
      <c r="L63" s="419">
        <v>0</v>
      </c>
      <c r="M63" s="419">
        <f t="shared" si="5"/>
        <v>0</v>
      </c>
      <c r="N63" s="419">
        <f t="shared" si="5"/>
        <v>343.45</v>
      </c>
      <c r="O63" s="419">
        <f t="shared" si="5"/>
        <v>0</v>
      </c>
      <c r="P63" s="419">
        <f t="shared" si="5"/>
        <v>0</v>
      </c>
      <c r="Q63" s="419">
        <f t="shared" si="5"/>
        <v>0</v>
      </c>
      <c r="R63" s="420">
        <f t="shared" si="2"/>
        <v>0</v>
      </c>
      <c r="S63" s="420">
        <f t="shared" si="3"/>
        <v>0</v>
      </c>
      <c r="T63" s="419">
        <v>103</v>
      </c>
      <c r="U63" s="412" t="s">
        <v>568</v>
      </c>
      <c r="V63" s="412" t="s">
        <v>569</v>
      </c>
      <c r="XFB63" t="str">
        <f t="shared" si="4"/>
        <v>AV 1698Saleable</v>
      </c>
    </row>
    <row r="64" spans="1:22 16382:16382" hidden="1">
      <c r="A64" s="412">
        <v>1601185</v>
      </c>
      <c r="B64" s="412" t="s">
        <v>631</v>
      </c>
      <c r="C64" s="412" t="s">
        <v>545</v>
      </c>
      <c r="D64" s="417" t="s">
        <v>546</v>
      </c>
      <c r="E64" s="421">
        <v>30875</v>
      </c>
      <c r="F64" s="418">
        <v>1828108.75</v>
      </c>
      <c r="G64" s="418">
        <f t="shared" si="0"/>
        <v>59210</v>
      </c>
      <c r="H64" s="419">
        <v>30875</v>
      </c>
      <c r="I64" s="419">
        <v>0</v>
      </c>
      <c r="J64" s="419">
        <v>0</v>
      </c>
      <c r="K64" s="419">
        <v>0</v>
      </c>
      <c r="L64" s="419">
        <v>0</v>
      </c>
      <c r="M64" s="419">
        <f t="shared" si="5"/>
        <v>1828108.75</v>
      </c>
      <c r="N64" s="419">
        <f t="shared" si="5"/>
        <v>0</v>
      </c>
      <c r="O64" s="419">
        <f t="shared" si="5"/>
        <v>0</v>
      </c>
      <c r="P64" s="419">
        <f t="shared" si="5"/>
        <v>0</v>
      </c>
      <c r="Q64" s="419">
        <f t="shared" si="5"/>
        <v>0</v>
      </c>
      <c r="R64" s="420">
        <f t="shared" si="2"/>
        <v>0</v>
      </c>
      <c r="S64" s="420">
        <f t="shared" si="3"/>
        <v>0</v>
      </c>
      <c r="T64" s="419">
        <v>103</v>
      </c>
      <c r="U64" s="412" t="s">
        <v>632</v>
      </c>
      <c r="V64" s="412" t="s">
        <v>547</v>
      </c>
      <c r="XFB64" t="str">
        <f t="shared" si="4"/>
        <v>ADistilled Grade Stearic acids</v>
      </c>
    </row>
    <row r="65" spans="1:22 16382:16382" hidden="1">
      <c r="A65" s="412">
        <v>1601195</v>
      </c>
      <c r="B65" s="412" t="s">
        <v>633</v>
      </c>
      <c r="C65" s="412" t="s">
        <v>545</v>
      </c>
      <c r="D65" s="417" t="s">
        <v>546</v>
      </c>
      <c r="E65" s="421">
        <v>1440</v>
      </c>
      <c r="F65" s="418">
        <v>119203.2</v>
      </c>
      <c r="G65" s="418">
        <f t="shared" si="0"/>
        <v>82780</v>
      </c>
      <c r="H65" s="419">
        <v>0</v>
      </c>
      <c r="I65" s="419">
        <v>0</v>
      </c>
      <c r="J65" s="419">
        <v>1440</v>
      </c>
      <c r="K65" s="419">
        <v>0</v>
      </c>
      <c r="L65" s="419">
        <v>0</v>
      </c>
      <c r="M65" s="419">
        <f t="shared" si="5"/>
        <v>0</v>
      </c>
      <c r="N65" s="419">
        <f t="shared" si="5"/>
        <v>0</v>
      </c>
      <c r="O65" s="419">
        <f t="shared" si="5"/>
        <v>119203.2</v>
      </c>
      <c r="P65" s="419">
        <f t="shared" si="5"/>
        <v>0</v>
      </c>
      <c r="Q65" s="419">
        <f t="shared" si="5"/>
        <v>0</v>
      </c>
      <c r="R65" s="420">
        <f t="shared" si="2"/>
        <v>1.44</v>
      </c>
      <c r="S65" s="420">
        <f t="shared" si="3"/>
        <v>1.192032</v>
      </c>
      <c r="T65" s="419">
        <v>103</v>
      </c>
      <c r="U65" s="412" t="s">
        <v>559</v>
      </c>
      <c r="V65" s="412" t="s">
        <v>547</v>
      </c>
      <c r="XFB65" t="str">
        <f t="shared" si="4"/>
        <v>AOthers - Acids</v>
      </c>
    </row>
    <row r="66" spans="1:22 16382:16382" hidden="1">
      <c r="A66" s="412">
        <v>1100122</v>
      </c>
      <c r="B66" s="412" t="s">
        <v>634</v>
      </c>
      <c r="C66" s="412" t="s">
        <v>635</v>
      </c>
      <c r="D66" s="417" t="s">
        <v>546</v>
      </c>
      <c r="E66" s="421">
        <v>315760</v>
      </c>
      <c r="F66" s="418">
        <v>25865154.300000001</v>
      </c>
      <c r="G66" s="418">
        <f t="shared" si="0"/>
        <v>81913.967253610346</v>
      </c>
      <c r="H66" s="419">
        <v>315760</v>
      </c>
      <c r="I66" s="419">
        <v>0</v>
      </c>
      <c r="J66" s="419">
        <v>0</v>
      </c>
      <c r="K66" s="419">
        <v>0</v>
      </c>
      <c r="L66" s="419">
        <v>0</v>
      </c>
      <c r="M66" s="419">
        <f t="shared" si="5"/>
        <v>25865154.300000001</v>
      </c>
      <c r="N66" s="419">
        <f t="shared" si="5"/>
        <v>0</v>
      </c>
      <c r="O66" s="419">
        <f t="shared" si="5"/>
        <v>0</v>
      </c>
      <c r="P66" s="419">
        <f t="shared" si="5"/>
        <v>0</v>
      </c>
      <c r="Q66" s="419">
        <f t="shared" si="5"/>
        <v>0</v>
      </c>
      <c r="R66" s="420">
        <f t="shared" si="2"/>
        <v>0</v>
      </c>
      <c r="S66" s="420">
        <f t="shared" si="3"/>
        <v>0</v>
      </c>
      <c r="T66" s="419">
        <v>103</v>
      </c>
      <c r="U66" s="412" t="s">
        <v>636</v>
      </c>
      <c r="V66" s="412" t="s">
        <v>637</v>
      </c>
      <c r="XFB66" t="str">
        <f t="shared" si="4"/>
        <v>APKO and equivalent</v>
      </c>
    </row>
    <row r="67" spans="1:22 16382:16382" hidden="1">
      <c r="A67" s="422">
        <v>1100183</v>
      </c>
      <c r="B67" s="422" t="s">
        <v>638</v>
      </c>
      <c r="C67" s="412" t="s">
        <v>635</v>
      </c>
      <c r="D67" s="417" t="s">
        <v>546</v>
      </c>
      <c r="E67" s="421">
        <v>100</v>
      </c>
      <c r="F67" s="418">
        <v>8003.25</v>
      </c>
      <c r="G67" s="418">
        <f t="shared" si="0"/>
        <v>80032.5</v>
      </c>
      <c r="H67" s="419">
        <v>0</v>
      </c>
      <c r="I67" s="419">
        <v>100</v>
      </c>
      <c r="J67" s="419">
        <v>0</v>
      </c>
      <c r="K67" s="419">
        <v>0</v>
      </c>
      <c r="L67" s="419">
        <v>0</v>
      </c>
      <c r="M67" s="419">
        <f t="shared" si="5"/>
        <v>0</v>
      </c>
      <c r="N67" s="419">
        <f t="shared" si="5"/>
        <v>8003.25</v>
      </c>
      <c r="O67" s="419">
        <f t="shared" si="5"/>
        <v>0</v>
      </c>
      <c r="P67" s="419">
        <f t="shared" si="5"/>
        <v>0</v>
      </c>
      <c r="Q67" s="419">
        <f t="shared" si="5"/>
        <v>0</v>
      </c>
      <c r="R67" s="420">
        <f t="shared" si="2"/>
        <v>0</v>
      </c>
      <c r="S67" s="420">
        <f t="shared" si="3"/>
        <v>0</v>
      </c>
      <c r="T67" s="419">
        <v>103</v>
      </c>
      <c r="U67" s="412" t="s">
        <v>639</v>
      </c>
      <c r="V67" s="412" t="s">
        <v>637</v>
      </c>
      <c r="XFB67" t="str">
        <f t="shared" si="4"/>
        <v>ASTEARIC</v>
      </c>
    </row>
    <row r="68" spans="1:22 16382:16382" hidden="1">
      <c r="A68" s="412">
        <v>1100365</v>
      </c>
      <c r="B68" s="412" t="s">
        <v>640</v>
      </c>
      <c r="C68" s="412" t="s">
        <v>635</v>
      </c>
      <c r="D68" s="417" t="s">
        <v>546</v>
      </c>
      <c r="E68" s="421">
        <v>26860</v>
      </c>
      <c r="F68" s="418">
        <v>1200794.8899999999</v>
      </c>
      <c r="G68" s="418">
        <f t="shared" si="0"/>
        <v>44705.692107222632</v>
      </c>
      <c r="H68" s="419">
        <v>26860</v>
      </c>
      <c r="I68" s="419">
        <v>0</v>
      </c>
      <c r="J68" s="419">
        <v>0</v>
      </c>
      <c r="K68" s="419">
        <v>0</v>
      </c>
      <c r="L68" s="419">
        <v>0</v>
      </c>
      <c r="M68" s="419">
        <f t="shared" si="5"/>
        <v>1200794.8899999999</v>
      </c>
      <c r="N68" s="419">
        <f t="shared" si="5"/>
        <v>0</v>
      </c>
      <c r="O68" s="419">
        <f t="shared" si="5"/>
        <v>0</v>
      </c>
      <c r="P68" s="419">
        <f t="shared" si="5"/>
        <v>0</v>
      </c>
      <c r="Q68" s="419">
        <f t="shared" si="5"/>
        <v>0</v>
      </c>
      <c r="R68" s="420">
        <f t="shared" si="2"/>
        <v>0</v>
      </c>
      <c r="S68" s="420">
        <f t="shared" si="3"/>
        <v>0</v>
      </c>
      <c r="T68" s="419">
        <v>103</v>
      </c>
      <c r="U68" s="412" t="s">
        <v>335</v>
      </c>
      <c r="V68" s="412" t="s">
        <v>637</v>
      </c>
      <c r="XFB68" t="str">
        <f t="shared" si="4"/>
        <v>APFAD</v>
      </c>
    </row>
    <row r="69" spans="1:22 16382:16382" hidden="1">
      <c r="A69" s="412">
        <v>1100500</v>
      </c>
      <c r="B69" s="412" t="s">
        <v>641</v>
      </c>
      <c r="C69" s="412" t="s">
        <v>635</v>
      </c>
      <c r="D69" s="417" t="s">
        <v>546</v>
      </c>
      <c r="E69" s="421">
        <v>308859</v>
      </c>
      <c r="F69" s="418">
        <v>23359199.039999999</v>
      </c>
      <c r="G69" s="418">
        <f t="shared" ref="G69:G132" si="6">F69/(E69/1000)</f>
        <v>75630.624459704923</v>
      </c>
      <c r="H69" s="419">
        <v>296310</v>
      </c>
      <c r="I69" s="419">
        <v>12549</v>
      </c>
      <c r="J69" s="419">
        <v>0</v>
      </c>
      <c r="K69" s="419">
        <v>0</v>
      </c>
      <c r="L69" s="419">
        <v>0</v>
      </c>
      <c r="M69" s="419">
        <f t="shared" si="5"/>
        <v>22410110.33365516</v>
      </c>
      <c r="N69" s="419">
        <f t="shared" si="5"/>
        <v>949088.70634483686</v>
      </c>
      <c r="O69" s="419">
        <f t="shared" si="5"/>
        <v>0</v>
      </c>
      <c r="P69" s="419">
        <f t="shared" si="5"/>
        <v>0</v>
      </c>
      <c r="Q69" s="419">
        <f t="shared" si="5"/>
        <v>0</v>
      </c>
      <c r="R69" s="420">
        <f t="shared" ref="R69:R132" si="7">+SUM(J69:L69)/1000</f>
        <v>0</v>
      </c>
      <c r="S69" s="420">
        <f t="shared" ref="S69:S132" si="8">+SUM(O69:Q69)/100000</f>
        <v>0</v>
      </c>
      <c r="T69" s="419">
        <v>103</v>
      </c>
      <c r="U69" s="412" t="s">
        <v>636</v>
      </c>
      <c r="V69" s="412" t="s">
        <v>637</v>
      </c>
      <c r="XFB69" t="str">
        <f t="shared" ref="XFB69:XFB132" si="9">+"A"&amp;U69&amp;D69</f>
        <v>APKO and equivalent</v>
      </c>
    </row>
    <row r="70" spans="1:22 16382:16382" hidden="1">
      <c r="A70" s="412">
        <v>1100618</v>
      </c>
      <c r="B70" s="412" t="s">
        <v>642</v>
      </c>
      <c r="C70" s="412" t="s">
        <v>635</v>
      </c>
      <c r="D70" s="417" t="s">
        <v>546</v>
      </c>
      <c r="E70" s="421">
        <v>214200</v>
      </c>
      <c r="F70" s="418">
        <v>5349469.08</v>
      </c>
      <c r="G70" s="418">
        <f t="shared" si="6"/>
        <v>24974.178711484594</v>
      </c>
      <c r="H70" s="419">
        <v>214200</v>
      </c>
      <c r="I70" s="419">
        <v>0</v>
      </c>
      <c r="J70" s="419">
        <v>0</v>
      </c>
      <c r="K70" s="419">
        <v>0</v>
      </c>
      <c r="L70" s="419">
        <v>0</v>
      </c>
      <c r="M70" s="419">
        <f t="shared" si="5"/>
        <v>5349469.08</v>
      </c>
      <c r="N70" s="419">
        <f t="shared" si="5"/>
        <v>0</v>
      </c>
      <c r="O70" s="419">
        <f t="shared" si="5"/>
        <v>0</v>
      </c>
      <c r="P70" s="419">
        <f t="shared" si="5"/>
        <v>0</v>
      </c>
      <c r="Q70" s="419">
        <f t="shared" si="5"/>
        <v>0</v>
      </c>
      <c r="R70" s="420">
        <f t="shared" si="7"/>
        <v>0</v>
      </c>
      <c r="S70" s="420">
        <f t="shared" si="8"/>
        <v>0</v>
      </c>
      <c r="T70" s="419">
        <v>103</v>
      </c>
      <c r="U70" s="412" t="s">
        <v>643</v>
      </c>
      <c r="V70" s="412" t="s">
        <v>637</v>
      </c>
      <c r="XFB70" t="str">
        <f t="shared" si="9"/>
        <v>ACrude Glycerine</v>
      </c>
    </row>
    <row r="71" spans="1:22 16382:16382" hidden="1">
      <c r="A71" s="412">
        <v>1100880</v>
      </c>
      <c r="B71" s="412" t="s">
        <v>644</v>
      </c>
      <c r="C71" s="412" t="s">
        <v>635</v>
      </c>
      <c r="D71" s="417" t="s">
        <v>546</v>
      </c>
      <c r="E71" s="421">
        <v>34290</v>
      </c>
      <c r="F71" s="418">
        <v>2995142.36</v>
      </c>
      <c r="G71" s="418">
        <f t="shared" si="6"/>
        <v>87347.400408282294</v>
      </c>
      <c r="H71" s="419">
        <v>34290</v>
      </c>
      <c r="I71" s="419">
        <v>0</v>
      </c>
      <c r="J71" s="419">
        <v>0</v>
      </c>
      <c r="K71" s="419">
        <v>0</v>
      </c>
      <c r="L71" s="419">
        <v>0</v>
      </c>
      <c r="M71" s="419">
        <f t="shared" si="5"/>
        <v>2995142.36</v>
      </c>
      <c r="N71" s="419">
        <f t="shared" si="5"/>
        <v>0</v>
      </c>
      <c r="O71" s="419">
        <f t="shared" si="5"/>
        <v>0</v>
      </c>
      <c r="P71" s="419">
        <f t="shared" si="5"/>
        <v>0</v>
      </c>
      <c r="Q71" s="419">
        <f t="shared" si="5"/>
        <v>0</v>
      </c>
      <c r="R71" s="420">
        <f t="shared" si="7"/>
        <v>0</v>
      </c>
      <c r="S71" s="420">
        <f t="shared" si="8"/>
        <v>0</v>
      </c>
      <c r="T71" s="419">
        <v>103</v>
      </c>
      <c r="U71" s="412" t="s">
        <v>636</v>
      </c>
      <c r="V71" s="412" t="s">
        <v>637</v>
      </c>
      <c r="XFB71" t="str">
        <f t="shared" si="9"/>
        <v>APKO and equivalent</v>
      </c>
    </row>
    <row r="72" spans="1:22 16382:16382" hidden="1">
      <c r="A72" s="422">
        <v>1101016</v>
      </c>
      <c r="B72" s="422" t="s">
        <v>645</v>
      </c>
      <c r="C72" s="412" t="s">
        <v>635</v>
      </c>
      <c r="D72" s="417" t="s">
        <v>546</v>
      </c>
      <c r="E72" s="421">
        <v>60975</v>
      </c>
      <c r="F72" s="418">
        <v>3246309</v>
      </c>
      <c r="G72" s="418">
        <f t="shared" si="6"/>
        <v>53240</v>
      </c>
      <c r="H72" s="419">
        <v>60975</v>
      </c>
      <c r="I72" s="419">
        <v>0</v>
      </c>
      <c r="J72" s="419">
        <v>0</v>
      </c>
      <c r="K72" s="419">
        <v>0</v>
      </c>
      <c r="L72" s="419">
        <v>0</v>
      </c>
      <c r="M72" s="419">
        <f t="shared" si="5"/>
        <v>3246309</v>
      </c>
      <c r="N72" s="419">
        <f t="shared" si="5"/>
        <v>0</v>
      </c>
      <c r="O72" s="419">
        <f t="shared" si="5"/>
        <v>0</v>
      </c>
      <c r="P72" s="419">
        <f t="shared" si="5"/>
        <v>0</v>
      </c>
      <c r="Q72" s="419">
        <f t="shared" si="5"/>
        <v>0</v>
      </c>
      <c r="R72" s="420">
        <f t="shared" si="7"/>
        <v>0</v>
      </c>
      <c r="S72" s="420">
        <f t="shared" si="8"/>
        <v>0</v>
      </c>
      <c r="T72" s="419">
        <v>103</v>
      </c>
      <c r="U72" s="412" t="s">
        <v>646</v>
      </c>
      <c r="V72" s="412" t="s">
        <v>637</v>
      </c>
      <c r="XFB72" t="str">
        <f t="shared" si="9"/>
        <v>APFAD and equivalent</v>
      </c>
    </row>
    <row r="73" spans="1:22 16382:16382" hidden="1">
      <c r="A73" s="412">
        <v>1500005</v>
      </c>
      <c r="B73" s="412" t="s">
        <v>647</v>
      </c>
      <c r="C73" s="412" t="s">
        <v>648</v>
      </c>
      <c r="D73" s="417" t="s">
        <v>546</v>
      </c>
      <c r="E73" s="421">
        <v>89779</v>
      </c>
      <c r="F73" s="418">
        <v>5694681.9699999997</v>
      </c>
      <c r="G73" s="418">
        <f t="shared" si="6"/>
        <v>63430</v>
      </c>
      <c r="H73" s="419">
        <v>0</v>
      </c>
      <c r="I73" s="419">
        <v>89779</v>
      </c>
      <c r="J73" s="419">
        <v>0</v>
      </c>
      <c r="K73" s="419">
        <v>0</v>
      </c>
      <c r="L73" s="419">
        <v>0</v>
      </c>
      <c r="M73" s="419">
        <f t="shared" si="5"/>
        <v>0</v>
      </c>
      <c r="N73" s="419">
        <f t="shared" si="5"/>
        <v>5694681.9699999997</v>
      </c>
      <c r="O73" s="419">
        <f t="shared" si="5"/>
        <v>0</v>
      </c>
      <c r="P73" s="419">
        <f t="shared" si="5"/>
        <v>0</v>
      </c>
      <c r="Q73" s="419">
        <f t="shared" si="5"/>
        <v>0</v>
      </c>
      <c r="R73" s="420">
        <f t="shared" si="7"/>
        <v>0</v>
      </c>
      <c r="S73" s="420">
        <f t="shared" si="8"/>
        <v>0</v>
      </c>
      <c r="T73" s="419">
        <v>103</v>
      </c>
      <c r="U73" s="412" t="s">
        <v>636</v>
      </c>
      <c r="V73" s="412" t="s">
        <v>637</v>
      </c>
      <c r="XFB73" t="str">
        <f t="shared" si="9"/>
        <v>APKO and equivalent</v>
      </c>
    </row>
    <row r="74" spans="1:22 16382:16382" hidden="1">
      <c r="A74" s="422">
        <v>1500008</v>
      </c>
      <c r="B74" s="422" t="s">
        <v>434</v>
      </c>
      <c r="C74" s="412" t="s">
        <v>648</v>
      </c>
      <c r="D74" s="417" t="s">
        <v>567</v>
      </c>
      <c r="E74" s="421">
        <v>593190.58100000001</v>
      </c>
      <c r="F74" s="418">
        <v>31617057.969999999</v>
      </c>
      <c r="G74" s="418">
        <f t="shared" si="6"/>
        <v>53300.000004551657</v>
      </c>
      <c r="H74" s="419">
        <v>593190.58100000001</v>
      </c>
      <c r="I74" s="419">
        <v>0</v>
      </c>
      <c r="J74" s="419">
        <v>0</v>
      </c>
      <c r="K74" s="419">
        <v>0</v>
      </c>
      <c r="L74" s="419">
        <v>0</v>
      </c>
      <c r="M74" s="419">
        <f t="shared" si="5"/>
        <v>31617057.969999999</v>
      </c>
      <c r="N74" s="419">
        <f t="shared" si="5"/>
        <v>0</v>
      </c>
      <c r="O74" s="419">
        <f t="shared" si="5"/>
        <v>0</v>
      </c>
      <c r="P74" s="419">
        <f t="shared" si="5"/>
        <v>0</v>
      </c>
      <c r="Q74" s="419">
        <f t="shared" si="5"/>
        <v>0</v>
      </c>
      <c r="R74" s="420">
        <f t="shared" si="7"/>
        <v>0</v>
      </c>
      <c r="S74" s="420">
        <f t="shared" si="8"/>
        <v>0</v>
      </c>
      <c r="T74" s="419">
        <v>103</v>
      </c>
      <c r="U74" s="412" t="s">
        <v>97</v>
      </c>
      <c r="V74" s="412" t="s">
        <v>637</v>
      </c>
      <c r="XFB74" t="str">
        <f t="shared" si="9"/>
        <v>AB/P PKOSaleable</v>
      </c>
    </row>
    <row r="75" spans="1:22 16382:16382" hidden="1">
      <c r="A75" s="412">
        <v>1500013</v>
      </c>
      <c r="B75" s="412" t="s">
        <v>97</v>
      </c>
      <c r="C75" s="412" t="s">
        <v>648</v>
      </c>
      <c r="D75" s="417" t="s">
        <v>567</v>
      </c>
      <c r="E75" s="421">
        <v>957613</v>
      </c>
      <c r="F75" s="418">
        <v>51040772.899999999</v>
      </c>
      <c r="G75" s="418">
        <f t="shared" si="6"/>
        <v>53299.999999999993</v>
      </c>
      <c r="H75" s="419">
        <v>957613</v>
      </c>
      <c r="I75" s="419">
        <v>0</v>
      </c>
      <c r="J75" s="419">
        <v>0</v>
      </c>
      <c r="K75" s="419">
        <v>0</v>
      </c>
      <c r="L75" s="419">
        <v>0</v>
      </c>
      <c r="M75" s="419">
        <f t="shared" si="5"/>
        <v>51040772.899999999</v>
      </c>
      <c r="N75" s="419">
        <f t="shared" si="5"/>
        <v>0</v>
      </c>
      <c r="O75" s="419">
        <f t="shared" si="5"/>
        <v>0</v>
      </c>
      <c r="P75" s="419">
        <f t="shared" si="5"/>
        <v>0</v>
      </c>
      <c r="Q75" s="419">
        <f t="shared" si="5"/>
        <v>0</v>
      </c>
      <c r="R75" s="420">
        <f t="shared" si="7"/>
        <v>0</v>
      </c>
      <c r="S75" s="420">
        <f t="shared" si="8"/>
        <v>0</v>
      </c>
      <c r="T75" s="419">
        <v>103</v>
      </c>
      <c r="U75" s="412" t="s">
        <v>97</v>
      </c>
      <c r="V75" s="412" t="s">
        <v>637</v>
      </c>
      <c r="XFB75" t="str">
        <f t="shared" si="9"/>
        <v>AB/P PKOSaleable</v>
      </c>
    </row>
    <row r="76" spans="1:22 16382:16382" hidden="1">
      <c r="A76" s="412">
        <v>1500021</v>
      </c>
      <c r="B76" s="412" t="s">
        <v>649</v>
      </c>
      <c r="C76" s="412" t="s">
        <v>648</v>
      </c>
      <c r="D76" s="417" t="s">
        <v>567</v>
      </c>
      <c r="E76" s="421">
        <v>190628</v>
      </c>
      <c r="F76" s="418">
        <v>15822124</v>
      </c>
      <c r="G76" s="418">
        <f t="shared" si="6"/>
        <v>83000</v>
      </c>
      <c r="H76" s="419">
        <v>114788</v>
      </c>
      <c r="I76" s="419">
        <v>55150</v>
      </c>
      <c r="J76" s="419">
        <v>20690</v>
      </c>
      <c r="K76" s="419">
        <v>0</v>
      </c>
      <c r="L76" s="419">
        <v>0</v>
      </c>
      <c r="M76" s="419">
        <f t="shared" si="5"/>
        <v>9527404</v>
      </c>
      <c r="N76" s="419">
        <f t="shared" si="5"/>
        <v>4577450</v>
      </c>
      <c r="O76" s="419">
        <f t="shared" si="5"/>
        <v>1717270</v>
      </c>
      <c r="P76" s="419">
        <f t="shared" si="5"/>
        <v>0</v>
      </c>
      <c r="Q76" s="419">
        <f t="shared" si="5"/>
        <v>0</v>
      </c>
      <c r="R76" s="420">
        <f t="shared" si="7"/>
        <v>20.69</v>
      </c>
      <c r="S76" s="420">
        <f t="shared" si="8"/>
        <v>17.172699999999999</v>
      </c>
      <c r="T76" s="419">
        <v>103</v>
      </c>
      <c r="U76" s="412" t="s">
        <v>650</v>
      </c>
      <c r="V76" s="412" t="s">
        <v>637</v>
      </c>
      <c r="XFB76" t="str">
        <f t="shared" si="9"/>
        <v>ALight End PKOSaleable</v>
      </c>
    </row>
    <row r="77" spans="1:22 16382:16382" hidden="1">
      <c r="A77" s="412">
        <v>1500022</v>
      </c>
      <c r="B77" s="412" t="s">
        <v>651</v>
      </c>
      <c r="C77" s="412" t="s">
        <v>648</v>
      </c>
      <c r="D77" s="417" t="s">
        <v>567</v>
      </c>
      <c r="E77" s="421">
        <v>61136</v>
      </c>
      <c r="F77" s="418">
        <v>11121249.76</v>
      </c>
      <c r="G77" s="418">
        <f t="shared" si="6"/>
        <v>181910</v>
      </c>
      <c r="H77" s="419">
        <v>61136</v>
      </c>
      <c r="I77" s="419">
        <v>0</v>
      </c>
      <c r="J77" s="419">
        <v>0</v>
      </c>
      <c r="K77" s="419">
        <v>0</v>
      </c>
      <c r="L77" s="419">
        <v>0</v>
      </c>
      <c r="M77" s="419">
        <f t="shared" si="5"/>
        <v>11121249.76</v>
      </c>
      <c r="N77" s="419">
        <f t="shared" si="5"/>
        <v>0</v>
      </c>
      <c r="O77" s="419">
        <f t="shared" si="5"/>
        <v>0</v>
      </c>
      <c r="P77" s="419">
        <f t="shared" si="5"/>
        <v>0</v>
      </c>
      <c r="Q77" s="419">
        <f t="shared" si="5"/>
        <v>0</v>
      </c>
      <c r="R77" s="420">
        <f t="shared" si="7"/>
        <v>0</v>
      </c>
      <c r="S77" s="420">
        <f t="shared" si="8"/>
        <v>0</v>
      </c>
      <c r="T77" s="419">
        <v>103</v>
      </c>
      <c r="U77" s="412" t="s">
        <v>561</v>
      </c>
      <c r="V77" s="412" t="s">
        <v>547</v>
      </c>
      <c r="XFB77" t="str">
        <f t="shared" si="9"/>
        <v>ABehenic AcidSaleable</v>
      </c>
    </row>
    <row r="78" spans="1:22 16382:16382" hidden="1">
      <c r="A78" s="412">
        <v>1500092</v>
      </c>
      <c r="B78" s="412" t="s">
        <v>652</v>
      </c>
      <c r="C78" s="412" t="s">
        <v>648</v>
      </c>
      <c r="D78" s="417" t="s">
        <v>567</v>
      </c>
      <c r="E78" s="421">
        <v>56000</v>
      </c>
      <c r="F78" s="418">
        <v>12650960</v>
      </c>
      <c r="G78" s="418">
        <f t="shared" si="6"/>
        <v>225910</v>
      </c>
      <c r="H78" s="419">
        <v>0</v>
      </c>
      <c r="I78" s="419">
        <v>56000</v>
      </c>
      <c r="J78" s="419">
        <v>0</v>
      </c>
      <c r="K78" s="419">
        <v>0</v>
      </c>
      <c r="L78" s="419">
        <v>0</v>
      </c>
      <c r="M78" s="419">
        <f t="shared" si="5"/>
        <v>0</v>
      </c>
      <c r="N78" s="419">
        <f t="shared" si="5"/>
        <v>12650960</v>
      </c>
      <c r="O78" s="419">
        <f t="shared" si="5"/>
        <v>0</v>
      </c>
      <c r="P78" s="419">
        <f t="shared" si="5"/>
        <v>0</v>
      </c>
      <c r="Q78" s="419">
        <f t="shared" si="5"/>
        <v>0</v>
      </c>
      <c r="R78" s="420">
        <f t="shared" si="7"/>
        <v>0</v>
      </c>
      <c r="S78" s="420">
        <f t="shared" si="8"/>
        <v>0</v>
      </c>
      <c r="T78" s="419">
        <v>103</v>
      </c>
      <c r="U78" s="412" t="s">
        <v>578</v>
      </c>
      <c r="V78" s="412" t="s">
        <v>547</v>
      </c>
      <c r="XFB78" t="str">
        <f t="shared" si="9"/>
        <v>ACaprylic Capric acid C8 - C10Saleable</v>
      </c>
    </row>
    <row r="79" spans="1:22 16382:16382" hidden="1">
      <c r="A79" s="412">
        <v>1500109</v>
      </c>
      <c r="B79" s="412" t="s">
        <v>653</v>
      </c>
      <c r="C79" s="412" t="s">
        <v>648</v>
      </c>
      <c r="D79" s="417" t="s">
        <v>567</v>
      </c>
      <c r="E79" s="421">
        <v>42033</v>
      </c>
      <c r="F79" s="418">
        <v>8271674.0700000003</v>
      </c>
      <c r="G79" s="418">
        <f t="shared" si="6"/>
        <v>196790</v>
      </c>
      <c r="H79" s="419">
        <v>0</v>
      </c>
      <c r="I79" s="419">
        <v>42033</v>
      </c>
      <c r="J79" s="419">
        <v>0</v>
      </c>
      <c r="K79" s="419">
        <v>0</v>
      </c>
      <c r="L79" s="419">
        <v>0</v>
      </c>
      <c r="M79" s="419">
        <f t="shared" si="5"/>
        <v>0</v>
      </c>
      <c r="N79" s="419">
        <f t="shared" si="5"/>
        <v>8271674.0700000012</v>
      </c>
      <c r="O79" s="419">
        <f t="shared" si="5"/>
        <v>0</v>
      </c>
      <c r="P79" s="419">
        <f t="shared" si="5"/>
        <v>0</v>
      </c>
      <c r="Q79" s="419">
        <f t="shared" si="5"/>
        <v>0</v>
      </c>
      <c r="R79" s="420">
        <f t="shared" si="7"/>
        <v>0</v>
      </c>
      <c r="S79" s="420">
        <f t="shared" si="8"/>
        <v>0</v>
      </c>
      <c r="T79" s="419">
        <v>103</v>
      </c>
      <c r="U79" s="412" t="s">
        <v>556</v>
      </c>
      <c r="V79" s="412" t="s">
        <v>547</v>
      </c>
      <c r="XFB79" t="str">
        <f t="shared" si="9"/>
        <v>ACapric Acid - C10Saleable</v>
      </c>
    </row>
    <row r="80" spans="1:22 16382:16382" hidden="1">
      <c r="A80" s="412">
        <v>1500110</v>
      </c>
      <c r="B80" s="412" t="s">
        <v>654</v>
      </c>
      <c r="C80" s="412" t="s">
        <v>648</v>
      </c>
      <c r="D80" s="417" t="s">
        <v>567</v>
      </c>
      <c r="E80" s="421">
        <v>353938</v>
      </c>
      <c r="F80" s="418">
        <v>23512101.34</v>
      </c>
      <c r="G80" s="418">
        <f t="shared" si="6"/>
        <v>66430</v>
      </c>
      <c r="H80" s="419">
        <v>353938</v>
      </c>
      <c r="I80" s="419">
        <v>0</v>
      </c>
      <c r="J80" s="419">
        <v>0</v>
      </c>
      <c r="K80" s="419">
        <v>0</v>
      </c>
      <c r="L80" s="419">
        <v>0</v>
      </c>
      <c r="M80" s="419">
        <f t="shared" si="5"/>
        <v>23512101.339999996</v>
      </c>
      <c r="N80" s="419">
        <f t="shared" si="5"/>
        <v>0</v>
      </c>
      <c r="O80" s="419">
        <f t="shared" si="5"/>
        <v>0</v>
      </c>
      <c r="P80" s="419">
        <f t="shared" si="5"/>
        <v>0</v>
      </c>
      <c r="Q80" s="419">
        <f t="shared" si="5"/>
        <v>0</v>
      </c>
      <c r="R80" s="420">
        <f t="shared" si="7"/>
        <v>0</v>
      </c>
      <c r="S80" s="420">
        <f t="shared" si="8"/>
        <v>0</v>
      </c>
      <c r="T80" s="419">
        <v>103</v>
      </c>
      <c r="U80" s="412" t="s">
        <v>636</v>
      </c>
      <c r="V80" s="412" t="s">
        <v>637</v>
      </c>
      <c r="XFB80" t="str">
        <f t="shared" si="9"/>
        <v>APKO and equivalentSaleable</v>
      </c>
    </row>
    <row r="81" spans="1:22 16382:16382" hidden="1">
      <c r="A81" s="412">
        <v>1500111</v>
      </c>
      <c r="B81" s="412" t="s">
        <v>655</v>
      </c>
      <c r="C81" s="412" t="s">
        <v>648</v>
      </c>
      <c r="D81" s="417" t="s">
        <v>567</v>
      </c>
      <c r="E81" s="421">
        <v>108345</v>
      </c>
      <c r="F81" s="418">
        <v>7197358.3499999996</v>
      </c>
      <c r="G81" s="418">
        <f t="shared" si="6"/>
        <v>66430</v>
      </c>
      <c r="H81" s="419">
        <v>108345</v>
      </c>
      <c r="I81" s="419">
        <v>0</v>
      </c>
      <c r="J81" s="419">
        <v>0</v>
      </c>
      <c r="K81" s="419">
        <v>0</v>
      </c>
      <c r="L81" s="419">
        <v>0</v>
      </c>
      <c r="M81" s="419">
        <f t="shared" si="5"/>
        <v>7197358.3499999996</v>
      </c>
      <c r="N81" s="419">
        <f t="shared" si="5"/>
        <v>0</v>
      </c>
      <c r="O81" s="419">
        <f t="shared" si="5"/>
        <v>0</v>
      </c>
      <c r="P81" s="419">
        <f t="shared" si="5"/>
        <v>0</v>
      </c>
      <c r="Q81" s="419">
        <f t="shared" si="5"/>
        <v>0</v>
      </c>
      <c r="R81" s="420">
        <f t="shared" si="7"/>
        <v>0</v>
      </c>
      <c r="S81" s="420">
        <f t="shared" si="8"/>
        <v>0</v>
      </c>
      <c r="T81" s="419">
        <v>103</v>
      </c>
      <c r="U81" s="412" t="s">
        <v>636</v>
      </c>
      <c r="V81" s="412" t="s">
        <v>637</v>
      </c>
      <c r="XFB81" t="str">
        <f t="shared" si="9"/>
        <v>APKO and equivalentSaleable</v>
      </c>
    </row>
    <row r="82" spans="1:22 16382:16382" hidden="1">
      <c r="A82" s="412">
        <v>1500114</v>
      </c>
      <c r="B82" s="412" t="s">
        <v>656</v>
      </c>
      <c r="C82" s="412" t="s">
        <v>648</v>
      </c>
      <c r="D82" s="417" t="s">
        <v>567</v>
      </c>
      <c r="E82" s="421">
        <v>690831</v>
      </c>
      <c r="F82" s="418">
        <v>25954520.670000002</v>
      </c>
      <c r="G82" s="418">
        <f t="shared" si="6"/>
        <v>37570</v>
      </c>
      <c r="H82" s="419">
        <v>690831</v>
      </c>
      <c r="I82" s="419">
        <v>0</v>
      </c>
      <c r="J82" s="419">
        <v>0</v>
      </c>
      <c r="K82" s="419">
        <v>0</v>
      </c>
      <c r="L82" s="419">
        <v>0</v>
      </c>
      <c r="M82" s="419">
        <f t="shared" si="5"/>
        <v>25954520.670000002</v>
      </c>
      <c r="N82" s="419">
        <f t="shared" si="5"/>
        <v>0</v>
      </c>
      <c r="O82" s="419">
        <f t="shared" si="5"/>
        <v>0</v>
      </c>
      <c r="P82" s="419">
        <f t="shared" si="5"/>
        <v>0</v>
      </c>
      <c r="Q82" s="419">
        <f t="shared" si="5"/>
        <v>0</v>
      </c>
      <c r="R82" s="420">
        <f t="shared" si="7"/>
        <v>0</v>
      </c>
      <c r="S82" s="420">
        <f t="shared" si="8"/>
        <v>0</v>
      </c>
      <c r="T82" s="419">
        <v>103</v>
      </c>
      <c r="U82" s="412" t="s">
        <v>657</v>
      </c>
      <c r="V82" s="412" t="s">
        <v>637</v>
      </c>
      <c r="XFB82" t="str">
        <f t="shared" si="9"/>
        <v>AC16 rich (PFAD/PKO)Saleable</v>
      </c>
    </row>
    <row r="83" spans="1:22 16382:16382" hidden="1">
      <c r="A83" s="412">
        <v>1500116</v>
      </c>
      <c r="B83" s="412" t="s">
        <v>658</v>
      </c>
      <c r="C83" s="412" t="s">
        <v>648</v>
      </c>
      <c r="D83" s="417" t="s">
        <v>567</v>
      </c>
      <c r="E83" s="421">
        <v>11823</v>
      </c>
      <c r="F83" s="418">
        <v>352325.4</v>
      </c>
      <c r="G83" s="418">
        <f t="shared" si="6"/>
        <v>29800</v>
      </c>
      <c r="H83" s="419">
        <v>11823</v>
      </c>
      <c r="I83" s="419">
        <v>0</v>
      </c>
      <c r="J83" s="419">
        <v>0</v>
      </c>
      <c r="K83" s="419">
        <v>0</v>
      </c>
      <c r="L83" s="419">
        <v>0</v>
      </c>
      <c r="M83" s="419">
        <f t="shared" si="5"/>
        <v>352325.4</v>
      </c>
      <c r="N83" s="419">
        <f t="shared" si="5"/>
        <v>0</v>
      </c>
      <c r="O83" s="419">
        <f t="shared" si="5"/>
        <v>0</v>
      </c>
      <c r="P83" s="419">
        <f t="shared" si="5"/>
        <v>0</v>
      </c>
      <c r="Q83" s="419">
        <f t="shared" si="5"/>
        <v>0</v>
      </c>
      <c r="R83" s="420">
        <f t="shared" si="7"/>
        <v>0</v>
      </c>
      <c r="S83" s="420">
        <f t="shared" si="8"/>
        <v>0</v>
      </c>
      <c r="T83" s="419">
        <v>103</v>
      </c>
      <c r="U83" s="412" t="s">
        <v>659</v>
      </c>
      <c r="V83" s="412" t="s">
        <v>637</v>
      </c>
      <c r="XFB83" t="str">
        <f t="shared" si="9"/>
        <v>APALMITICSaleable</v>
      </c>
    </row>
    <row r="84" spans="1:22 16382:16382" hidden="1">
      <c r="A84" s="412">
        <v>1500120</v>
      </c>
      <c r="B84" s="412" t="s">
        <v>660</v>
      </c>
      <c r="C84" s="412" t="s">
        <v>648</v>
      </c>
      <c r="D84" s="417" t="s">
        <v>567</v>
      </c>
      <c r="E84" s="421">
        <v>385233</v>
      </c>
      <c r="F84" s="418">
        <v>32132284.530000001</v>
      </c>
      <c r="G84" s="418">
        <f t="shared" si="6"/>
        <v>83410</v>
      </c>
      <c r="H84" s="419">
        <v>385233</v>
      </c>
      <c r="I84" s="419">
        <v>0</v>
      </c>
      <c r="J84" s="419">
        <v>0</v>
      </c>
      <c r="K84" s="419">
        <v>0</v>
      </c>
      <c r="L84" s="419">
        <v>0</v>
      </c>
      <c r="M84" s="419">
        <f t="shared" si="5"/>
        <v>32132284.529999997</v>
      </c>
      <c r="N84" s="419">
        <f t="shared" si="5"/>
        <v>0</v>
      </c>
      <c r="O84" s="419">
        <f t="shared" si="5"/>
        <v>0</v>
      </c>
      <c r="P84" s="419">
        <f t="shared" si="5"/>
        <v>0</v>
      </c>
      <c r="Q84" s="419">
        <f t="shared" si="5"/>
        <v>0</v>
      </c>
      <c r="R84" s="420">
        <f t="shared" si="7"/>
        <v>0</v>
      </c>
      <c r="S84" s="420">
        <f t="shared" si="8"/>
        <v>0</v>
      </c>
      <c r="T84" s="419">
        <v>103</v>
      </c>
      <c r="U84" s="412" t="s">
        <v>592</v>
      </c>
      <c r="V84" s="412" t="s">
        <v>547</v>
      </c>
      <c r="XFB84" t="str">
        <f t="shared" si="9"/>
        <v>AVegacid SuperflexSaleable</v>
      </c>
    </row>
    <row r="85" spans="1:22 16382:16382" hidden="1">
      <c r="A85" s="412">
        <v>1500125</v>
      </c>
      <c r="B85" s="412" t="s">
        <v>661</v>
      </c>
      <c r="C85" s="412" t="s">
        <v>648</v>
      </c>
      <c r="D85" s="417" t="s">
        <v>567</v>
      </c>
      <c r="E85" s="421">
        <v>301873</v>
      </c>
      <c r="F85" s="418">
        <v>40801154.68</v>
      </c>
      <c r="G85" s="418">
        <f t="shared" si="6"/>
        <v>135160</v>
      </c>
      <c r="H85" s="419">
        <v>301873</v>
      </c>
      <c r="I85" s="419">
        <v>0</v>
      </c>
      <c r="J85" s="419">
        <v>0</v>
      </c>
      <c r="K85" s="419">
        <v>0</v>
      </c>
      <c r="L85" s="419">
        <v>0</v>
      </c>
      <c r="M85" s="419">
        <f t="shared" si="5"/>
        <v>40801154.68</v>
      </c>
      <c r="N85" s="419">
        <f t="shared" si="5"/>
        <v>0</v>
      </c>
      <c r="O85" s="419">
        <f t="shared" si="5"/>
        <v>0</v>
      </c>
      <c r="P85" s="419">
        <f t="shared" si="5"/>
        <v>0</v>
      </c>
      <c r="Q85" s="419">
        <f t="shared" si="5"/>
        <v>0</v>
      </c>
      <c r="R85" s="420">
        <f t="shared" si="7"/>
        <v>0</v>
      </c>
      <c r="S85" s="420">
        <f t="shared" si="8"/>
        <v>0</v>
      </c>
      <c r="T85" s="419">
        <v>103</v>
      </c>
      <c r="U85" s="412" t="s">
        <v>662</v>
      </c>
      <c r="V85" s="412" t="s">
        <v>637</v>
      </c>
      <c r="XFB85" t="str">
        <f t="shared" si="9"/>
        <v>ARMO and equivalentSaleable</v>
      </c>
    </row>
    <row r="86" spans="1:22 16382:16382" hidden="1">
      <c r="A86" s="412">
        <v>1500127</v>
      </c>
      <c r="B86" s="412" t="s">
        <v>663</v>
      </c>
      <c r="C86" s="412" t="s">
        <v>648</v>
      </c>
      <c r="D86" s="417" t="s">
        <v>567</v>
      </c>
      <c r="E86" s="412">
        <v>61555</v>
      </c>
      <c r="F86" s="418">
        <v>14773200</v>
      </c>
      <c r="G86" s="418">
        <f t="shared" si="6"/>
        <v>240000</v>
      </c>
      <c r="H86" s="419">
        <v>0</v>
      </c>
      <c r="I86" s="419">
        <v>61555</v>
      </c>
      <c r="J86" s="419">
        <v>0</v>
      </c>
      <c r="K86" s="419">
        <v>0</v>
      </c>
      <c r="L86" s="419">
        <v>0</v>
      </c>
      <c r="M86" s="419">
        <f t="shared" si="5"/>
        <v>0</v>
      </c>
      <c r="N86" s="419">
        <f t="shared" si="5"/>
        <v>14773200</v>
      </c>
      <c r="O86" s="419">
        <f t="shared" si="5"/>
        <v>0</v>
      </c>
      <c r="P86" s="419">
        <f t="shared" si="5"/>
        <v>0</v>
      </c>
      <c r="Q86" s="419">
        <f t="shared" si="5"/>
        <v>0</v>
      </c>
      <c r="R86" s="420">
        <f t="shared" si="7"/>
        <v>0</v>
      </c>
      <c r="S86" s="420">
        <f t="shared" si="8"/>
        <v>0</v>
      </c>
      <c r="T86" s="419">
        <v>103</v>
      </c>
      <c r="U86" s="412" t="s">
        <v>553</v>
      </c>
      <c r="V86" s="412" t="s">
        <v>547</v>
      </c>
      <c r="XFB86" t="str">
        <f t="shared" si="9"/>
        <v>ACaprylic Acid - C8 Saleable</v>
      </c>
    </row>
    <row r="87" spans="1:22 16382:16382" hidden="1">
      <c r="A87" s="412">
        <v>1500128</v>
      </c>
      <c r="B87" s="412" t="s">
        <v>664</v>
      </c>
      <c r="C87" s="412" t="s">
        <v>648</v>
      </c>
      <c r="D87" s="417" t="s">
        <v>567</v>
      </c>
      <c r="E87" s="421">
        <v>87190</v>
      </c>
      <c r="F87" s="418">
        <v>4659433.5999999996</v>
      </c>
      <c r="G87" s="418">
        <f t="shared" si="6"/>
        <v>53440</v>
      </c>
      <c r="H87" s="419">
        <v>87190</v>
      </c>
      <c r="I87" s="419">
        <v>0</v>
      </c>
      <c r="J87" s="419">
        <v>0</v>
      </c>
      <c r="K87" s="419">
        <v>0</v>
      </c>
      <c r="L87" s="419">
        <v>0</v>
      </c>
      <c r="M87" s="419">
        <f t="shared" si="5"/>
        <v>4659433.5999999996</v>
      </c>
      <c r="N87" s="419">
        <f t="shared" si="5"/>
        <v>0</v>
      </c>
      <c r="O87" s="419">
        <f t="shared" si="5"/>
        <v>0</v>
      </c>
      <c r="P87" s="419">
        <f t="shared" si="5"/>
        <v>0</v>
      </c>
      <c r="Q87" s="419">
        <f t="shared" si="5"/>
        <v>0</v>
      </c>
      <c r="R87" s="420">
        <f t="shared" si="7"/>
        <v>0</v>
      </c>
      <c r="S87" s="420">
        <f t="shared" si="8"/>
        <v>0</v>
      </c>
      <c r="T87" s="419">
        <v>103</v>
      </c>
      <c r="U87" s="412" t="s">
        <v>632</v>
      </c>
      <c r="V87" s="412" t="s">
        <v>547</v>
      </c>
      <c r="XFB87" t="str">
        <f t="shared" si="9"/>
        <v>ADistilled Grade Stearic acidsSaleable</v>
      </c>
    </row>
    <row r="88" spans="1:22 16382:16382" hidden="1">
      <c r="A88" s="412">
        <v>1500130</v>
      </c>
      <c r="B88" s="412" t="s">
        <v>665</v>
      </c>
      <c r="C88" s="412" t="s">
        <v>648</v>
      </c>
      <c r="D88" s="417" t="s">
        <v>567</v>
      </c>
      <c r="E88" s="421">
        <v>525288</v>
      </c>
      <c r="F88" s="418">
        <v>24982697.280000001</v>
      </c>
      <c r="G88" s="418">
        <f t="shared" si="6"/>
        <v>47560</v>
      </c>
      <c r="H88" s="419">
        <v>96090</v>
      </c>
      <c r="I88" s="419">
        <v>295439</v>
      </c>
      <c r="J88" s="419">
        <v>133759</v>
      </c>
      <c r="K88" s="419">
        <v>0</v>
      </c>
      <c r="L88" s="419">
        <v>0</v>
      </c>
      <c r="M88" s="419">
        <f t="shared" si="5"/>
        <v>4570040.4000000004</v>
      </c>
      <c r="N88" s="419">
        <f t="shared" si="5"/>
        <v>14051078.84</v>
      </c>
      <c r="O88" s="419">
        <f t="shared" si="5"/>
        <v>6361578.04</v>
      </c>
      <c r="P88" s="419">
        <f t="shared" si="5"/>
        <v>0</v>
      </c>
      <c r="Q88" s="419">
        <f t="shared" si="5"/>
        <v>0</v>
      </c>
      <c r="R88" s="420">
        <f t="shared" si="7"/>
        <v>133.75899999999999</v>
      </c>
      <c r="S88" s="420">
        <f t="shared" si="8"/>
        <v>63.615780399999998</v>
      </c>
      <c r="T88" s="419">
        <v>103</v>
      </c>
      <c r="U88" s="412" t="s">
        <v>190</v>
      </c>
      <c r="V88" s="412" t="s">
        <v>637</v>
      </c>
      <c r="XFB88" t="str">
        <f t="shared" si="9"/>
        <v>AMustard ResidueSaleable</v>
      </c>
    </row>
    <row r="89" spans="1:22 16382:16382" hidden="1">
      <c r="A89" s="412">
        <v>1500161</v>
      </c>
      <c r="B89" s="412" t="s">
        <v>666</v>
      </c>
      <c r="C89" s="412" t="s">
        <v>648</v>
      </c>
      <c r="D89" s="417" t="s">
        <v>567</v>
      </c>
      <c r="E89" s="421">
        <v>128530</v>
      </c>
      <c r="F89" s="418">
        <v>18923471.899999999</v>
      </c>
      <c r="G89" s="418">
        <f t="shared" si="6"/>
        <v>147230</v>
      </c>
      <c r="H89" s="419">
        <v>128530</v>
      </c>
      <c r="I89" s="419">
        <v>0</v>
      </c>
      <c r="J89" s="419">
        <v>0</v>
      </c>
      <c r="K89" s="419">
        <v>0</v>
      </c>
      <c r="L89" s="419">
        <v>0</v>
      </c>
      <c r="M89" s="419">
        <f t="shared" si="5"/>
        <v>18923471.899999999</v>
      </c>
      <c r="N89" s="419">
        <f t="shared" si="5"/>
        <v>0</v>
      </c>
      <c r="O89" s="419">
        <f t="shared" si="5"/>
        <v>0</v>
      </c>
      <c r="P89" s="419">
        <f t="shared" si="5"/>
        <v>0</v>
      </c>
      <c r="Q89" s="419">
        <f t="shared" si="5"/>
        <v>0</v>
      </c>
      <c r="R89" s="420">
        <f t="shared" si="7"/>
        <v>0</v>
      </c>
      <c r="S89" s="420">
        <f t="shared" si="8"/>
        <v>0</v>
      </c>
      <c r="T89" s="419">
        <v>103</v>
      </c>
      <c r="U89" s="412" t="s">
        <v>564</v>
      </c>
      <c r="V89" s="412" t="s">
        <v>547</v>
      </c>
      <c r="XFB89" t="str">
        <f t="shared" si="9"/>
        <v>AErucic AcidSaleable</v>
      </c>
    </row>
    <row r="90" spans="1:22 16382:16382" hidden="1">
      <c r="A90" s="412">
        <v>1500166</v>
      </c>
      <c r="B90" s="412" t="s">
        <v>627</v>
      </c>
      <c r="C90" s="412" t="s">
        <v>648</v>
      </c>
      <c r="D90" s="417" t="s">
        <v>567</v>
      </c>
      <c r="E90" s="412">
        <v>1511645</v>
      </c>
      <c r="F90" s="418">
        <v>127068878.7</v>
      </c>
      <c r="G90" s="418">
        <f t="shared" si="6"/>
        <v>84060</v>
      </c>
      <c r="H90" s="419">
        <v>1511645</v>
      </c>
      <c r="I90" s="419">
        <v>0</v>
      </c>
      <c r="J90" s="419">
        <v>0</v>
      </c>
      <c r="K90" s="419">
        <v>0</v>
      </c>
      <c r="L90" s="419">
        <v>0</v>
      </c>
      <c r="M90" s="419">
        <f t="shared" si="5"/>
        <v>127068878.7</v>
      </c>
      <c r="N90" s="419">
        <f t="shared" si="5"/>
        <v>0</v>
      </c>
      <c r="O90" s="419">
        <f t="shared" si="5"/>
        <v>0</v>
      </c>
      <c r="P90" s="419">
        <f t="shared" si="5"/>
        <v>0</v>
      </c>
      <c r="Q90" s="419">
        <f t="shared" si="5"/>
        <v>0</v>
      </c>
      <c r="R90" s="420">
        <f t="shared" si="7"/>
        <v>0</v>
      </c>
      <c r="S90" s="420">
        <f t="shared" si="8"/>
        <v>0</v>
      </c>
      <c r="T90" s="419">
        <v>103</v>
      </c>
      <c r="U90" s="412" t="s">
        <v>594</v>
      </c>
      <c r="V90" s="412" t="s">
        <v>569</v>
      </c>
      <c r="XFB90" t="str">
        <f t="shared" si="9"/>
        <v>AV 12-14Saleable</v>
      </c>
    </row>
    <row r="91" spans="1:22 16382:16382" hidden="1">
      <c r="A91" s="412">
        <v>1500168</v>
      </c>
      <c r="B91" s="412" t="s">
        <v>667</v>
      </c>
      <c r="C91" s="412" t="s">
        <v>648</v>
      </c>
      <c r="D91" s="417" t="s">
        <v>567</v>
      </c>
      <c r="E91" s="421">
        <v>139910</v>
      </c>
      <c r="F91" s="418">
        <v>11661498.5</v>
      </c>
      <c r="G91" s="418">
        <f t="shared" si="6"/>
        <v>83350</v>
      </c>
      <c r="H91" s="419">
        <v>87710</v>
      </c>
      <c r="I91" s="419">
        <v>52200</v>
      </c>
      <c r="J91" s="419">
        <v>0</v>
      </c>
      <c r="K91" s="419">
        <v>0</v>
      </c>
      <c r="L91" s="419">
        <v>0</v>
      </c>
      <c r="M91" s="419">
        <f t="shared" si="5"/>
        <v>7310628.4999999991</v>
      </c>
      <c r="N91" s="419">
        <f t="shared" si="5"/>
        <v>4350870</v>
      </c>
      <c r="O91" s="419">
        <f t="shared" si="5"/>
        <v>0</v>
      </c>
      <c r="P91" s="419">
        <f t="shared" si="5"/>
        <v>0</v>
      </c>
      <c r="Q91" s="419">
        <f t="shared" si="5"/>
        <v>0</v>
      </c>
      <c r="R91" s="420">
        <f t="shared" si="7"/>
        <v>0</v>
      </c>
      <c r="S91" s="420">
        <f t="shared" si="8"/>
        <v>0</v>
      </c>
      <c r="T91" s="419">
        <v>103</v>
      </c>
      <c r="U91" s="412" t="s">
        <v>599</v>
      </c>
      <c r="V91" s="412" t="s">
        <v>569</v>
      </c>
      <c r="XFB91" t="str">
        <f t="shared" si="9"/>
        <v>AV 12-18Saleable</v>
      </c>
    </row>
    <row r="92" spans="1:22 16382:16382" hidden="1">
      <c r="A92" s="412">
        <v>1500169</v>
      </c>
      <c r="B92" s="412" t="s">
        <v>668</v>
      </c>
      <c r="C92" s="412" t="s">
        <v>648</v>
      </c>
      <c r="D92" s="417" t="s">
        <v>567</v>
      </c>
      <c r="E92" s="421">
        <v>308114</v>
      </c>
      <c r="F92" s="418">
        <v>22640216.719999999</v>
      </c>
      <c r="G92" s="418">
        <f t="shared" si="6"/>
        <v>73480</v>
      </c>
      <c r="H92" s="419">
        <v>0</v>
      </c>
      <c r="I92" s="419">
        <v>308114</v>
      </c>
      <c r="J92" s="419">
        <v>0</v>
      </c>
      <c r="K92" s="419">
        <v>0</v>
      </c>
      <c r="L92" s="419">
        <v>0</v>
      </c>
      <c r="M92" s="419">
        <f t="shared" si="5"/>
        <v>0</v>
      </c>
      <c r="N92" s="419">
        <f t="shared" si="5"/>
        <v>22640216.719999995</v>
      </c>
      <c r="O92" s="419">
        <f t="shared" si="5"/>
        <v>0</v>
      </c>
      <c r="P92" s="419">
        <f t="shared" si="5"/>
        <v>0</v>
      </c>
      <c r="Q92" s="419">
        <f t="shared" si="5"/>
        <v>0</v>
      </c>
      <c r="R92" s="420">
        <f t="shared" si="7"/>
        <v>0</v>
      </c>
      <c r="S92" s="420">
        <f t="shared" si="8"/>
        <v>0</v>
      </c>
      <c r="T92" s="419">
        <v>103</v>
      </c>
      <c r="U92" s="412" t="s">
        <v>568</v>
      </c>
      <c r="V92" s="412" t="s">
        <v>569</v>
      </c>
      <c r="XFB92" t="str">
        <f t="shared" si="9"/>
        <v>AV 1698Saleable</v>
      </c>
    </row>
    <row r="93" spans="1:22 16382:16382" hidden="1">
      <c r="A93" s="412">
        <v>1500170</v>
      </c>
      <c r="B93" s="412" t="s">
        <v>669</v>
      </c>
      <c r="C93" s="412" t="s">
        <v>648</v>
      </c>
      <c r="D93" s="417" t="s">
        <v>567</v>
      </c>
      <c r="E93" s="421">
        <v>60</v>
      </c>
      <c r="F93" s="418">
        <v>4195.8</v>
      </c>
      <c r="G93" s="418">
        <f t="shared" si="6"/>
        <v>69930</v>
      </c>
      <c r="H93" s="419">
        <v>60</v>
      </c>
      <c r="I93" s="419">
        <v>0</v>
      </c>
      <c r="J93" s="419">
        <v>0</v>
      </c>
      <c r="K93" s="419">
        <v>0</v>
      </c>
      <c r="L93" s="419">
        <v>0</v>
      </c>
      <c r="M93" s="419">
        <f t="shared" si="5"/>
        <v>4195.8</v>
      </c>
      <c r="N93" s="419">
        <f t="shared" si="5"/>
        <v>0</v>
      </c>
      <c r="O93" s="419">
        <f t="shared" si="5"/>
        <v>0</v>
      </c>
      <c r="P93" s="419">
        <f t="shared" si="5"/>
        <v>0</v>
      </c>
      <c r="Q93" s="419">
        <f t="shared" si="5"/>
        <v>0</v>
      </c>
      <c r="R93" s="420">
        <f t="shared" si="7"/>
        <v>0</v>
      </c>
      <c r="S93" s="420">
        <f t="shared" si="8"/>
        <v>0</v>
      </c>
      <c r="T93" s="419">
        <v>103</v>
      </c>
      <c r="U93" s="412" t="s">
        <v>568</v>
      </c>
      <c r="V93" s="412" t="s">
        <v>569</v>
      </c>
      <c r="XFB93" t="str">
        <f t="shared" si="9"/>
        <v>AV 1698Saleable</v>
      </c>
    </row>
    <row r="94" spans="1:22 16382:16382" hidden="1">
      <c r="A94" s="412">
        <v>1500171</v>
      </c>
      <c r="B94" s="412" t="s">
        <v>670</v>
      </c>
      <c r="C94" s="412" t="s">
        <v>648</v>
      </c>
      <c r="D94" s="417" t="s">
        <v>567</v>
      </c>
      <c r="E94" s="421">
        <v>68075</v>
      </c>
      <c r="F94" s="418">
        <v>4794522.25</v>
      </c>
      <c r="G94" s="418">
        <f t="shared" si="6"/>
        <v>70430</v>
      </c>
      <c r="H94" s="419">
        <v>68075</v>
      </c>
      <c r="I94" s="419">
        <v>0</v>
      </c>
      <c r="J94" s="419">
        <v>0</v>
      </c>
      <c r="K94" s="419">
        <v>0</v>
      </c>
      <c r="L94" s="419">
        <v>0</v>
      </c>
      <c r="M94" s="419">
        <f t="shared" si="5"/>
        <v>4794522.25</v>
      </c>
      <c r="N94" s="419">
        <f t="shared" si="5"/>
        <v>0</v>
      </c>
      <c r="O94" s="419">
        <f t="shared" si="5"/>
        <v>0</v>
      </c>
      <c r="P94" s="419">
        <f t="shared" si="5"/>
        <v>0</v>
      </c>
      <c r="Q94" s="419">
        <f t="shared" si="5"/>
        <v>0</v>
      </c>
      <c r="R94" s="420">
        <f t="shared" si="7"/>
        <v>0</v>
      </c>
      <c r="S94" s="420">
        <f t="shared" si="8"/>
        <v>0</v>
      </c>
      <c r="T94" s="419">
        <v>103</v>
      </c>
      <c r="U94" s="412" t="s">
        <v>568</v>
      </c>
      <c r="V94" s="412" t="s">
        <v>569</v>
      </c>
      <c r="XFB94" t="str">
        <f t="shared" si="9"/>
        <v>AV 1698Saleable</v>
      </c>
    </row>
    <row r="95" spans="1:22 16382:16382" hidden="1">
      <c r="A95" s="412">
        <v>1500172</v>
      </c>
      <c r="B95" s="412" t="s">
        <v>671</v>
      </c>
      <c r="C95" s="412" t="s">
        <v>648</v>
      </c>
      <c r="D95" s="417" t="s">
        <v>567</v>
      </c>
      <c r="E95" s="421">
        <v>15996</v>
      </c>
      <c r="F95" s="418">
        <v>1146433.32</v>
      </c>
      <c r="G95" s="418">
        <f t="shared" si="6"/>
        <v>71670</v>
      </c>
      <c r="H95" s="419">
        <v>15996</v>
      </c>
      <c r="I95" s="419">
        <v>0</v>
      </c>
      <c r="J95" s="419">
        <v>0</v>
      </c>
      <c r="K95" s="419">
        <v>0</v>
      </c>
      <c r="L95" s="419">
        <v>0</v>
      </c>
      <c r="M95" s="419">
        <f t="shared" si="5"/>
        <v>1146433.32</v>
      </c>
      <c r="N95" s="419">
        <f t="shared" si="5"/>
        <v>0</v>
      </c>
      <c r="O95" s="419">
        <f t="shared" si="5"/>
        <v>0</v>
      </c>
      <c r="P95" s="419">
        <f t="shared" si="5"/>
        <v>0</v>
      </c>
      <c r="Q95" s="419">
        <f t="shared" si="5"/>
        <v>0</v>
      </c>
      <c r="R95" s="420">
        <f t="shared" si="7"/>
        <v>0</v>
      </c>
      <c r="S95" s="420">
        <f t="shared" si="8"/>
        <v>0</v>
      </c>
      <c r="T95" s="419">
        <v>103</v>
      </c>
      <c r="U95" s="412" t="s">
        <v>568</v>
      </c>
      <c r="V95" s="412" t="s">
        <v>569</v>
      </c>
      <c r="XFB95" t="str">
        <f t="shared" si="9"/>
        <v>AV 1698Saleable</v>
      </c>
    </row>
    <row r="96" spans="1:22 16382:16382" hidden="1">
      <c r="A96" s="412">
        <v>1500175</v>
      </c>
      <c r="B96" s="412" t="s">
        <v>672</v>
      </c>
      <c r="C96" s="412" t="s">
        <v>648</v>
      </c>
      <c r="D96" s="417" t="s">
        <v>567</v>
      </c>
      <c r="E96" s="421">
        <v>290975</v>
      </c>
      <c r="F96" s="418">
        <v>22765884</v>
      </c>
      <c r="G96" s="418">
        <f t="shared" si="6"/>
        <v>78240</v>
      </c>
      <c r="H96" s="419">
        <v>290975</v>
      </c>
      <c r="I96" s="419">
        <v>0</v>
      </c>
      <c r="J96" s="419">
        <v>0</v>
      </c>
      <c r="K96" s="419">
        <v>0</v>
      </c>
      <c r="L96" s="419">
        <v>0</v>
      </c>
      <c r="M96" s="419">
        <f t="shared" si="5"/>
        <v>22765884</v>
      </c>
      <c r="N96" s="419">
        <f t="shared" si="5"/>
        <v>0</v>
      </c>
      <c r="O96" s="419">
        <f t="shared" si="5"/>
        <v>0</v>
      </c>
      <c r="P96" s="419">
        <f t="shared" si="5"/>
        <v>0</v>
      </c>
      <c r="Q96" s="419">
        <f t="shared" si="5"/>
        <v>0</v>
      </c>
      <c r="R96" s="420">
        <f t="shared" si="7"/>
        <v>0</v>
      </c>
      <c r="S96" s="420">
        <f t="shared" si="8"/>
        <v>0</v>
      </c>
      <c r="T96" s="419">
        <v>103</v>
      </c>
      <c r="U96" s="412" t="s">
        <v>601</v>
      </c>
      <c r="V96" s="412" t="s">
        <v>569</v>
      </c>
      <c r="XFB96" t="str">
        <f t="shared" si="9"/>
        <v>AV 16-18 50:50Saleable</v>
      </c>
    </row>
    <row r="97" spans="1:22 16382:16382" hidden="1">
      <c r="A97" s="412">
        <v>1500177</v>
      </c>
      <c r="B97" s="412" t="s">
        <v>673</v>
      </c>
      <c r="C97" s="412" t="s">
        <v>648</v>
      </c>
      <c r="D97" s="417" t="s">
        <v>567</v>
      </c>
      <c r="E97" s="421">
        <v>86075</v>
      </c>
      <c r="F97" s="418">
        <v>7250097.25</v>
      </c>
      <c r="G97" s="418">
        <f t="shared" si="6"/>
        <v>84230</v>
      </c>
      <c r="H97" s="419">
        <v>86075</v>
      </c>
      <c r="I97" s="419">
        <v>0</v>
      </c>
      <c r="J97" s="419">
        <v>0</v>
      </c>
      <c r="K97" s="419">
        <v>0</v>
      </c>
      <c r="L97" s="419">
        <v>0</v>
      </c>
      <c r="M97" s="419">
        <f t="shared" si="5"/>
        <v>7250097.25</v>
      </c>
      <c r="N97" s="419">
        <f t="shared" si="5"/>
        <v>0</v>
      </c>
      <c r="O97" s="419">
        <f t="shared" si="5"/>
        <v>0</v>
      </c>
      <c r="P97" s="419">
        <f t="shared" si="5"/>
        <v>0</v>
      </c>
      <c r="Q97" s="419">
        <f t="shared" si="5"/>
        <v>0</v>
      </c>
      <c r="R97" s="420">
        <f t="shared" si="7"/>
        <v>0</v>
      </c>
      <c r="S97" s="420">
        <f t="shared" si="8"/>
        <v>0</v>
      </c>
      <c r="T97" s="419">
        <v>103</v>
      </c>
      <c r="U97" s="412" t="s">
        <v>601</v>
      </c>
      <c r="V97" s="412" t="s">
        <v>569</v>
      </c>
      <c r="XFB97" t="str">
        <f t="shared" si="9"/>
        <v>AV 16-18 50:50Saleable</v>
      </c>
    </row>
    <row r="98" spans="1:22 16382:16382" hidden="1">
      <c r="A98" s="412">
        <v>1500178</v>
      </c>
      <c r="B98" s="412" t="s">
        <v>674</v>
      </c>
      <c r="C98" s="412" t="s">
        <v>648</v>
      </c>
      <c r="D98" s="417" t="s">
        <v>567</v>
      </c>
      <c r="E98" s="421">
        <v>7049</v>
      </c>
      <c r="F98" s="418">
        <v>593737.27</v>
      </c>
      <c r="G98" s="418">
        <f t="shared" si="6"/>
        <v>84230</v>
      </c>
      <c r="H98" s="419">
        <v>0</v>
      </c>
      <c r="I98" s="419">
        <v>7049</v>
      </c>
      <c r="J98" s="419">
        <v>0</v>
      </c>
      <c r="K98" s="419">
        <v>0</v>
      </c>
      <c r="L98" s="419">
        <v>0</v>
      </c>
      <c r="M98" s="419">
        <f t="shared" si="5"/>
        <v>0</v>
      </c>
      <c r="N98" s="419">
        <f t="shared" si="5"/>
        <v>593737.27</v>
      </c>
      <c r="O98" s="419">
        <f t="shared" si="5"/>
        <v>0</v>
      </c>
      <c r="P98" s="419">
        <f t="shared" si="5"/>
        <v>0</v>
      </c>
      <c r="Q98" s="419">
        <f t="shared" si="5"/>
        <v>0</v>
      </c>
      <c r="R98" s="420">
        <f t="shared" si="7"/>
        <v>0</v>
      </c>
      <c r="S98" s="420">
        <f t="shared" si="8"/>
        <v>0</v>
      </c>
      <c r="T98" s="419">
        <v>103</v>
      </c>
      <c r="U98" s="412" t="s">
        <v>601</v>
      </c>
      <c r="V98" s="412" t="s">
        <v>569</v>
      </c>
      <c r="XFB98" t="str">
        <f t="shared" si="9"/>
        <v>AV 16-18 50:50Saleable</v>
      </c>
    </row>
    <row r="99" spans="1:22 16382:16382" hidden="1">
      <c r="A99" s="412">
        <v>1500182</v>
      </c>
      <c r="B99" s="412" t="s">
        <v>675</v>
      </c>
      <c r="C99" s="412" t="s">
        <v>648</v>
      </c>
      <c r="D99" s="417" t="s">
        <v>567</v>
      </c>
      <c r="E99" s="421">
        <v>672886</v>
      </c>
      <c r="F99" s="418">
        <v>50641400.359999999</v>
      </c>
      <c r="G99" s="418">
        <f t="shared" si="6"/>
        <v>75260</v>
      </c>
      <c r="H99" s="419">
        <v>672886</v>
      </c>
      <c r="I99" s="419">
        <v>0</v>
      </c>
      <c r="J99" s="419">
        <v>0</v>
      </c>
      <c r="K99" s="419">
        <v>0</v>
      </c>
      <c r="L99" s="419">
        <v>0</v>
      </c>
      <c r="M99" s="419">
        <f t="shared" si="5"/>
        <v>50641400.360000007</v>
      </c>
      <c r="N99" s="419">
        <f t="shared" si="5"/>
        <v>0</v>
      </c>
      <c r="O99" s="419">
        <f t="shared" si="5"/>
        <v>0</v>
      </c>
      <c r="P99" s="419">
        <f t="shared" si="5"/>
        <v>0</v>
      </c>
      <c r="Q99" s="419">
        <f t="shared" si="5"/>
        <v>0</v>
      </c>
      <c r="R99" s="420">
        <f t="shared" si="7"/>
        <v>0</v>
      </c>
      <c r="S99" s="420">
        <f t="shared" si="8"/>
        <v>0</v>
      </c>
      <c r="T99" s="419">
        <v>103</v>
      </c>
      <c r="U99" s="412" t="s">
        <v>603</v>
      </c>
      <c r="V99" s="412" t="s">
        <v>569</v>
      </c>
      <c r="XFB99" t="str">
        <f t="shared" si="9"/>
        <v>AV 16-18 TASaleable</v>
      </c>
    </row>
    <row r="100" spans="1:22 16382:16382" hidden="1">
      <c r="A100" s="412">
        <v>1500183</v>
      </c>
      <c r="B100" s="412" t="s">
        <v>676</v>
      </c>
      <c r="C100" s="412" t="s">
        <v>648</v>
      </c>
      <c r="D100" s="417" t="s">
        <v>567</v>
      </c>
      <c r="E100" s="421">
        <v>40</v>
      </c>
      <c r="F100" s="418">
        <v>3239.2</v>
      </c>
      <c r="G100" s="418">
        <f t="shared" si="6"/>
        <v>80980</v>
      </c>
      <c r="H100" s="419">
        <v>40</v>
      </c>
      <c r="I100" s="419">
        <v>0</v>
      </c>
      <c r="J100" s="419">
        <v>0</v>
      </c>
      <c r="K100" s="419">
        <v>0</v>
      </c>
      <c r="L100" s="419">
        <v>0</v>
      </c>
      <c r="M100" s="419">
        <f t="shared" si="5"/>
        <v>3239.2</v>
      </c>
      <c r="N100" s="419">
        <f t="shared" si="5"/>
        <v>0</v>
      </c>
      <c r="O100" s="419">
        <f t="shared" si="5"/>
        <v>0</v>
      </c>
      <c r="P100" s="419">
        <f t="shared" si="5"/>
        <v>0</v>
      </c>
      <c r="Q100" s="419">
        <f t="shared" si="5"/>
        <v>0</v>
      </c>
      <c r="R100" s="420">
        <f t="shared" si="7"/>
        <v>0</v>
      </c>
      <c r="S100" s="420">
        <f t="shared" si="8"/>
        <v>0</v>
      </c>
      <c r="T100" s="419">
        <v>103</v>
      </c>
      <c r="U100" s="412" t="s">
        <v>603</v>
      </c>
      <c r="V100" s="412" t="s">
        <v>569</v>
      </c>
      <c r="XFB100" t="str">
        <f t="shared" si="9"/>
        <v>AV 16-18 TASaleable</v>
      </c>
    </row>
    <row r="101" spans="1:22 16382:16382" hidden="1">
      <c r="A101" s="412">
        <v>1500184</v>
      </c>
      <c r="B101" s="412" t="s">
        <v>677</v>
      </c>
      <c r="C101" s="412" t="s">
        <v>648</v>
      </c>
      <c r="D101" s="417" t="s">
        <v>567</v>
      </c>
      <c r="E101" s="421">
        <v>105900</v>
      </c>
      <c r="F101" s="418">
        <v>8550366</v>
      </c>
      <c r="G101" s="418">
        <f t="shared" si="6"/>
        <v>80740</v>
      </c>
      <c r="H101" s="419">
        <v>105900</v>
      </c>
      <c r="I101" s="419">
        <v>0</v>
      </c>
      <c r="J101" s="419">
        <v>0</v>
      </c>
      <c r="K101" s="419">
        <v>0</v>
      </c>
      <c r="L101" s="419">
        <v>0</v>
      </c>
      <c r="M101" s="419">
        <f t="shared" si="5"/>
        <v>8550366</v>
      </c>
      <c r="N101" s="419">
        <f t="shared" si="5"/>
        <v>0</v>
      </c>
      <c r="O101" s="419">
        <f t="shared" si="5"/>
        <v>0</v>
      </c>
      <c r="P101" s="419">
        <f t="shared" si="5"/>
        <v>0</v>
      </c>
      <c r="Q101" s="419">
        <f t="shared" si="5"/>
        <v>0</v>
      </c>
      <c r="R101" s="420">
        <f t="shared" si="7"/>
        <v>0</v>
      </c>
      <c r="S101" s="420">
        <f t="shared" si="8"/>
        <v>0</v>
      </c>
      <c r="T101" s="419">
        <v>103</v>
      </c>
      <c r="U101" s="412" t="s">
        <v>603</v>
      </c>
      <c r="V101" s="412" t="s">
        <v>569</v>
      </c>
      <c r="XFB101" t="str">
        <f t="shared" si="9"/>
        <v>AV 16-18 TASaleable</v>
      </c>
    </row>
    <row r="102" spans="1:22 16382:16382" hidden="1">
      <c r="A102" s="412">
        <v>1500185</v>
      </c>
      <c r="B102" s="412" t="s">
        <v>678</v>
      </c>
      <c r="C102" s="412" t="s">
        <v>648</v>
      </c>
      <c r="D102" s="417" t="s">
        <v>567</v>
      </c>
      <c r="E102" s="421">
        <v>5408</v>
      </c>
      <c r="F102" s="418">
        <v>439616.32</v>
      </c>
      <c r="G102" s="418">
        <f t="shared" si="6"/>
        <v>81290</v>
      </c>
      <c r="H102" s="419">
        <v>5408</v>
      </c>
      <c r="I102" s="419">
        <v>0</v>
      </c>
      <c r="J102" s="419">
        <v>0</v>
      </c>
      <c r="K102" s="419">
        <v>0</v>
      </c>
      <c r="L102" s="419">
        <v>0</v>
      </c>
      <c r="M102" s="419">
        <f t="shared" si="5"/>
        <v>439616.32</v>
      </c>
      <c r="N102" s="419">
        <f t="shared" si="5"/>
        <v>0</v>
      </c>
      <c r="O102" s="419">
        <f t="shared" si="5"/>
        <v>0</v>
      </c>
      <c r="P102" s="419">
        <f t="shared" si="5"/>
        <v>0</v>
      </c>
      <c r="Q102" s="419">
        <f t="shared" si="5"/>
        <v>0</v>
      </c>
      <c r="R102" s="420">
        <f t="shared" si="7"/>
        <v>0</v>
      </c>
      <c r="S102" s="420">
        <f t="shared" si="8"/>
        <v>0</v>
      </c>
      <c r="T102" s="419">
        <v>103</v>
      </c>
      <c r="U102" s="412" t="s">
        <v>603</v>
      </c>
      <c r="V102" s="412" t="s">
        <v>569</v>
      </c>
      <c r="XFB102" t="str">
        <f t="shared" si="9"/>
        <v>AV 16-18 TASaleable</v>
      </c>
    </row>
    <row r="103" spans="1:22 16382:16382" hidden="1">
      <c r="A103" s="412">
        <v>1500187</v>
      </c>
      <c r="B103" s="412" t="s">
        <v>679</v>
      </c>
      <c r="C103" s="412" t="s">
        <v>648</v>
      </c>
      <c r="D103" s="417" t="s">
        <v>567</v>
      </c>
      <c r="E103" s="421">
        <v>288316</v>
      </c>
      <c r="F103" s="418">
        <v>33900195.280000001</v>
      </c>
      <c r="G103" s="418">
        <f t="shared" si="6"/>
        <v>117580.00000000001</v>
      </c>
      <c r="H103" s="419">
        <v>288316</v>
      </c>
      <c r="I103" s="419">
        <v>0</v>
      </c>
      <c r="J103" s="419">
        <v>0</v>
      </c>
      <c r="K103" s="419">
        <v>0</v>
      </c>
      <c r="L103" s="419">
        <v>0</v>
      </c>
      <c r="M103" s="419">
        <f t="shared" si="5"/>
        <v>33900195.280000001</v>
      </c>
      <c r="N103" s="419">
        <f t="shared" si="5"/>
        <v>0</v>
      </c>
      <c r="O103" s="419">
        <f t="shared" si="5"/>
        <v>0</v>
      </c>
      <c r="P103" s="419">
        <f t="shared" si="5"/>
        <v>0</v>
      </c>
      <c r="Q103" s="419">
        <f t="shared" si="5"/>
        <v>0</v>
      </c>
      <c r="R103" s="420">
        <f t="shared" si="7"/>
        <v>0</v>
      </c>
      <c r="S103" s="420">
        <f t="shared" si="8"/>
        <v>0</v>
      </c>
      <c r="T103" s="419">
        <v>103</v>
      </c>
      <c r="U103" s="412" t="s">
        <v>571</v>
      </c>
      <c r="V103" s="412" t="s">
        <v>569</v>
      </c>
      <c r="XFB103" t="str">
        <f t="shared" si="9"/>
        <v>AV 1898Saleable</v>
      </c>
    </row>
    <row r="104" spans="1:22 16382:16382" hidden="1">
      <c r="A104" s="412">
        <v>1500188</v>
      </c>
      <c r="B104" s="412" t="s">
        <v>680</v>
      </c>
      <c r="C104" s="412" t="s">
        <v>648</v>
      </c>
      <c r="D104" s="417" t="s">
        <v>567</v>
      </c>
      <c r="E104" s="421">
        <v>2100</v>
      </c>
      <c r="F104" s="418">
        <v>168294</v>
      </c>
      <c r="G104" s="418">
        <f t="shared" si="6"/>
        <v>80140</v>
      </c>
      <c r="H104" s="419">
        <v>2100</v>
      </c>
      <c r="I104" s="419">
        <v>0</v>
      </c>
      <c r="J104" s="419">
        <v>0</v>
      </c>
      <c r="K104" s="419">
        <v>0</v>
      </c>
      <c r="L104" s="419">
        <v>0</v>
      </c>
      <c r="M104" s="419">
        <f t="shared" si="5"/>
        <v>168294</v>
      </c>
      <c r="N104" s="419">
        <f t="shared" si="5"/>
        <v>0</v>
      </c>
      <c r="O104" s="419">
        <f t="shared" si="5"/>
        <v>0</v>
      </c>
      <c r="P104" s="419">
        <f t="shared" si="5"/>
        <v>0</v>
      </c>
      <c r="Q104" s="419">
        <f t="shared" si="5"/>
        <v>0</v>
      </c>
      <c r="R104" s="420">
        <f t="shared" si="7"/>
        <v>0</v>
      </c>
      <c r="S104" s="420">
        <f t="shared" si="8"/>
        <v>0</v>
      </c>
      <c r="T104" s="419">
        <v>103</v>
      </c>
      <c r="U104" s="412" t="s">
        <v>571</v>
      </c>
      <c r="V104" s="412" t="s">
        <v>569</v>
      </c>
      <c r="XFB104" t="str">
        <f t="shared" si="9"/>
        <v>AV 1898Saleable</v>
      </c>
    </row>
    <row r="105" spans="1:22 16382:16382" hidden="1">
      <c r="A105" s="412">
        <v>1500189</v>
      </c>
      <c r="B105" s="412" t="s">
        <v>681</v>
      </c>
      <c r="C105" s="412" t="s">
        <v>648</v>
      </c>
      <c r="D105" s="417" t="s">
        <v>567</v>
      </c>
      <c r="E105" s="421">
        <v>1373</v>
      </c>
      <c r="F105" s="418">
        <v>123995.63</v>
      </c>
      <c r="G105" s="418">
        <f t="shared" si="6"/>
        <v>90310</v>
      </c>
      <c r="H105" s="419">
        <v>1373</v>
      </c>
      <c r="I105" s="419">
        <v>0</v>
      </c>
      <c r="J105" s="419">
        <v>0</v>
      </c>
      <c r="K105" s="419">
        <v>0</v>
      </c>
      <c r="L105" s="419">
        <v>0</v>
      </c>
      <c r="M105" s="419">
        <f t="shared" si="5"/>
        <v>123995.63</v>
      </c>
      <c r="N105" s="419">
        <f t="shared" si="5"/>
        <v>0</v>
      </c>
      <c r="O105" s="419">
        <f t="shared" si="5"/>
        <v>0</v>
      </c>
      <c r="P105" s="419">
        <f t="shared" si="5"/>
        <v>0</v>
      </c>
      <c r="Q105" s="419">
        <f t="shared" si="5"/>
        <v>0</v>
      </c>
      <c r="R105" s="420">
        <f t="shared" si="7"/>
        <v>0</v>
      </c>
      <c r="S105" s="420">
        <f t="shared" si="8"/>
        <v>0</v>
      </c>
      <c r="T105" s="419">
        <v>103</v>
      </c>
      <c r="U105" s="412" t="s">
        <v>571</v>
      </c>
      <c r="V105" s="412" t="s">
        <v>569</v>
      </c>
      <c r="XFB105" t="str">
        <f t="shared" si="9"/>
        <v>AV 1898Saleable</v>
      </c>
    </row>
    <row r="106" spans="1:22 16382:16382" hidden="1">
      <c r="A106" s="412">
        <v>1500194</v>
      </c>
      <c r="B106" s="412" t="s">
        <v>682</v>
      </c>
      <c r="C106" s="412" t="s">
        <v>648</v>
      </c>
      <c r="D106" s="417" t="s">
        <v>567</v>
      </c>
      <c r="E106" s="421">
        <v>26350</v>
      </c>
      <c r="F106" s="418">
        <v>6334803.5</v>
      </c>
      <c r="G106" s="418">
        <f t="shared" si="6"/>
        <v>240410</v>
      </c>
      <c r="H106" s="419">
        <v>26350</v>
      </c>
      <c r="I106" s="419">
        <v>0</v>
      </c>
      <c r="J106" s="419">
        <v>0</v>
      </c>
      <c r="K106" s="419">
        <v>0</v>
      </c>
      <c r="L106" s="419">
        <v>0</v>
      </c>
      <c r="M106" s="419">
        <f t="shared" si="5"/>
        <v>6334803.5</v>
      </c>
      <c r="N106" s="419">
        <f t="shared" si="5"/>
        <v>0</v>
      </c>
      <c r="O106" s="419">
        <f t="shared" si="5"/>
        <v>0</v>
      </c>
      <c r="P106" s="419">
        <f t="shared" si="5"/>
        <v>0</v>
      </c>
      <c r="Q106" s="419">
        <f t="shared" si="5"/>
        <v>0</v>
      </c>
      <c r="R106" s="420">
        <f t="shared" si="7"/>
        <v>0</v>
      </c>
      <c r="S106" s="420">
        <f t="shared" si="8"/>
        <v>0</v>
      </c>
      <c r="T106" s="419">
        <v>103</v>
      </c>
      <c r="U106" s="412" t="s">
        <v>605</v>
      </c>
      <c r="V106" s="412" t="s">
        <v>569</v>
      </c>
      <c r="XFB106" t="str">
        <f t="shared" si="9"/>
        <v>ABA (1822/2270/2280)Saleable</v>
      </c>
    </row>
    <row r="107" spans="1:22 16382:16382" hidden="1">
      <c r="A107" s="412">
        <v>1500199</v>
      </c>
      <c r="B107" s="412" t="s">
        <v>683</v>
      </c>
      <c r="C107" s="412" t="s">
        <v>648</v>
      </c>
      <c r="D107" s="417" t="s">
        <v>567</v>
      </c>
      <c r="E107" s="421">
        <v>53700</v>
      </c>
      <c r="F107" s="418">
        <v>9670833</v>
      </c>
      <c r="G107" s="418">
        <f t="shared" si="6"/>
        <v>180090</v>
      </c>
      <c r="H107" s="419">
        <v>39500</v>
      </c>
      <c r="I107" s="419">
        <v>14200</v>
      </c>
      <c r="J107" s="419">
        <v>0</v>
      </c>
      <c r="K107" s="419">
        <v>0</v>
      </c>
      <c r="L107" s="419">
        <v>0</v>
      </c>
      <c r="M107" s="419">
        <f t="shared" ref="M107:Q132" si="10">+$F107/$E107*H107</f>
        <v>7113555</v>
      </c>
      <c r="N107" s="419">
        <f t="shared" si="10"/>
        <v>2557278</v>
      </c>
      <c r="O107" s="419">
        <f t="shared" si="10"/>
        <v>0</v>
      </c>
      <c r="P107" s="419">
        <f t="shared" si="10"/>
        <v>0</v>
      </c>
      <c r="Q107" s="419">
        <f t="shared" si="10"/>
        <v>0</v>
      </c>
      <c r="R107" s="420">
        <f t="shared" si="7"/>
        <v>0</v>
      </c>
      <c r="S107" s="420">
        <f t="shared" si="8"/>
        <v>0</v>
      </c>
      <c r="T107" s="419">
        <v>103</v>
      </c>
      <c r="U107" s="412" t="s">
        <v>605</v>
      </c>
      <c r="V107" s="412" t="s">
        <v>569</v>
      </c>
      <c r="XFB107" t="str">
        <f t="shared" si="9"/>
        <v>ABA (1822/2270/2280)Saleable</v>
      </c>
    </row>
    <row r="108" spans="1:22 16382:16382" hidden="1">
      <c r="A108" s="412">
        <v>1500200</v>
      </c>
      <c r="B108" s="412" t="s">
        <v>684</v>
      </c>
      <c r="C108" s="412" t="s">
        <v>648</v>
      </c>
      <c r="D108" s="417" t="s">
        <v>567</v>
      </c>
      <c r="E108" s="421">
        <v>1489</v>
      </c>
      <c r="F108" s="418">
        <v>268972.96000000002</v>
      </c>
      <c r="G108" s="418">
        <f t="shared" si="6"/>
        <v>180640</v>
      </c>
      <c r="H108" s="419">
        <v>0</v>
      </c>
      <c r="I108" s="419">
        <v>1489</v>
      </c>
      <c r="J108" s="419">
        <v>0</v>
      </c>
      <c r="K108" s="419">
        <v>0</v>
      </c>
      <c r="L108" s="419">
        <v>0</v>
      </c>
      <c r="M108" s="419">
        <f t="shared" si="10"/>
        <v>0</v>
      </c>
      <c r="N108" s="419">
        <f t="shared" si="10"/>
        <v>268972.96000000002</v>
      </c>
      <c r="O108" s="419">
        <f t="shared" si="10"/>
        <v>0</v>
      </c>
      <c r="P108" s="419">
        <f t="shared" si="10"/>
        <v>0</v>
      </c>
      <c r="Q108" s="419">
        <f t="shared" si="10"/>
        <v>0</v>
      </c>
      <c r="R108" s="420">
        <f t="shared" si="7"/>
        <v>0</v>
      </c>
      <c r="S108" s="420">
        <f t="shared" si="8"/>
        <v>0</v>
      </c>
      <c r="T108" s="419">
        <v>103</v>
      </c>
      <c r="U108" s="412" t="s">
        <v>605</v>
      </c>
      <c r="V108" s="412" t="s">
        <v>569</v>
      </c>
      <c r="XFB108" t="str">
        <f t="shared" si="9"/>
        <v>ABA (1822/2270/2280)Saleable</v>
      </c>
    </row>
    <row r="109" spans="1:22 16382:16382" hidden="1">
      <c r="A109" s="412">
        <v>1500202</v>
      </c>
      <c r="B109" s="412" t="s">
        <v>685</v>
      </c>
      <c r="C109" s="412" t="s">
        <v>648</v>
      </c>
      <c r="D109" s="417" t="s">
        <v>567</v>
      </c>
      <c r="E109" s="421">
        <v>24100</v>
      </c>
      <c r="F109" s="418">
        <v>4553454</v>
      </c>
      <c r="G109" s="418">
        <f t="shared" si="6"/>
        <v>188940</v>
      </c>
      <c r="H109" s="419">
        <v>0</v>
      </c>
      <c r="I109" s="419">
        <v>0</v>
      </c>
      <c r="J109" s="419">
        <v>0</v>
      </c>
      <c r="K109" s="419">
        <v>0</v>
      </c>
      <c r="L109" s="419">
        <v>24100</v>
      </c>
      <c r="M109" s="419">
        <f t="shared" si="10"/>
        <v>0</v>
      </c>
      <c r="N109" s="419">
        <f t="shared" si="10"/>
        <v>0</v>
      </c>
      <c r="O109" s="419">
        <f t="shared" si="10"/>
        <v>0</v>
      </c>
      <c r="P109" s="419">
        <f t="shared" si="10"/>
        <v>0</v>
      </c>
      <c r="Q109" s="419">
        <f t="shared" si="10"/>
        <v>4553454</v>
      </c>
      <c r="R109" s="420">
        <f t="shared" si="7"/>
        <v>24.1</v>
      </c>
      <c r="S109" s="420">
        <f t="shared" si="8"/>
        <v>45.53454</v>
      </c>
      <c r="T109" s="419">
        <v>103</v>
      </c>
      <c r="U109" s="412" t="s">
        <v>605</v>
      </c>
      <c r="V109" s="412" t="s">
        <v>569</v>
      </c>
      <c r="XFB109" t="str">
        <f t="shared" si="9"/>
        <v>ABA (1822/2270/2280)Saleable</v>
      </c>
    </row>
    <row r="110" spans="1:22 16382:16382" hidden="1">
      <c r="A110" s="412">
        <v>1500204</v>
      </c>
      <c r="B110" s="412" t="s">
        <v>686</v>
      </c>
      <c r="C110" s="412" t="s">
        <v>648</v>
      </c>
      <c r="D110" s="417" t="s">
        <v>567</v>
      </c>
      <c r="E110" s="421">
        <v>29958</v>
      </c>
      <c r="F110" s="418">
        <v>5231265.96</v>
      </c>
      <c r="G110" s="418">
        <f t="shared" si="6"/>
        <v>174620</v>
      </c>
      <c r="H110" s="419">
        <v>0</v>
      </c>
      <c r="I110" s="419">
        <v>29958</v>
      </c>
      <c r="J110" s="419">
        <v>0</v>
      </c>
      <c r="K110" s="419">
        <v>0</v>
      </c>
      <c r="L110" s="419">
        <v>0</v>
      </c>
      <c r="M110" s="419">
        <f t="shared" si="10"/>
        <v>0</v>
      </c>
      <c r="N110" s="419">
        <f t="shared" si="10"/>
        <v>5231265.96</v>
      </c>
      <c r="O110" s="419">
        <f t="shared" si="10"/>
        <v>0</v>
      </c>
      <c r="P110" s="419">
        <f t="shared" si="10"/>
        <v>0</v>
      </c>
      <c r="Q110" s="419">
        <f t="shared" si="10"/>
        <v>0</v>
      </c>
      <c r="R110" s="420">
        <f t="shared" si="7"/>
        <v>0</v>
      </c>
      <c r="S110" s="420">
        <f t="shared" si="8"/>
        <v>0</v>
      </c>
      <c r="T110" s="419">
        <v>103</v>
      </c>
      <c r="U110" s="412" t="s">
        <v>605</v>
      </c>
      <c r="V110" s="412" t="s">
        <v>569</v>
      </c>
      <c r="XFB110" t="str">
        <f t="shared" si="9"/>
        <v>ABA (1822/2270/2280)Saleable</v>
      </c>
    </row>
    <row r="111" spans="1:22 16382:16382" hidden="1">
      <c r="A111" s="412">
        <v>1500205</v>
      </c>
      <c r="B111" s="412" t="s">
        <v>687</v>
      </c>
      <c r="C111" s="412" t="s">
        <v>648</v>
      </c>
      <c r="D111" s="417" t="s">
        <v>567</v>
      </c>
      <c r="E111" s="421">
        <v>49446</v>
      </c>
      <c r="F111" s="418">
        <v>9071857.6199999992</v>
      </c>
      <c r="G111" s="418">
        <f t="shared" si="6"/>
        <v>183470</v>
      </c>
      <c r="H111" s="419">
        <v>0</v>
      </c>
      <c r="I111" s="419">
        <v>0</v>
      </c>
      <c r="J111" s="419">
        <v>0</v>
      </c>
      <c r="K111" s="419">
        <v>49446</v>
      </c>
      <c r="L111" s="419">
        <v>0</v>
      </c>
      <c r="M111" s="419">
        <f t="shared" si="10"/>
        <v>0</v>
      </c>
      <c r="N111" s="419">
        <f t="shared" si="10"/>
        <v>0</v>
      </c>
      <c r="O111" s="419">
        <f t="shared" si="10"/>
        <v>0</v>
      </c>
      <c r="P111" s="419">
        <f t="shared" si="10"/>
        <v>9071857.6199999992</v>
      </c>
      <c r="Q111" s="419">
        <f t="shared" si="10"/>
        <v>0</v>
      </c>
      <c r="R111" s="420">
        <f t="shared" si="7"/>
        <v>49.445999999999998</v>
      </c>
      <c r="S111" s="420">
        <f t="shared" si="8"/>
        <v>90.718576199999987</v>
      </c>
      <c r="T111" s="419">
        <v>103</v>
      </c>
      <c r="U111" s="412" t="s">
        <v>605</v>
      </c>
      <c r="V111" s="412" t="s">
        <v>569</v>
      </c>
      <c r="XFB111" t="str">
        <f t="shared" si="9"/>
        <v>ABA (1822/2270/2280)Saleable</v>
      </c>
    </row>
    <row r="112" spans="1:22 16382:16382" hidden="1">
      <c r="A112" s="412">
        <v>1500208</v>
      </c>
      <c r="B112" s="412" t="s">
        <v>688</v>
      </c>
      <c r="C112" s="412" t="s">
        <v>648</v>
      </c>
      <c r="D112" s="417" t="s">
        <v>567</v>
      </c>
      <c r="E112" s="421">
        <v>1029228</v>
      </c>
      <c r="F112" s="418">
        <v>39203294.520000003</v>
      </c>
      <c r="G112" s="418">
        <f t="shared" si="6"/>
        <v>38090</v>
      </c>
      <c r="H112" s="419">
        <v>1029228</v>
      </c>
      <c r="I112" s="419">
        <v>0</v>
      </c>
      <c r="J112" s="419">
        <v>0</v>
      </c>
      <c r="K112" s="419">
        <v>0</v>
      </c>
      <c r="L112" s="419">
        <v>0</v>
      </c>
      <c r="M112" s="419">
        <f t="shared" si="10"/>
        <v>39203294.520000003</v>
      </c>
      <c r="N112" s="419">
        <f t="shared" si="10"/>
        <v>0</v>
      </c>
      <c r="O112" s="419">
        <f t="shared" si="10"/>
        <v>0</v>
      </c>
      <c r="P112" s="419">
        <f t="shared" si="10"/>
        <v>0</v>
      </c>
      <c r="Q112" s="419">
        <f t="shared" si="10"/>
        <v>0</v>
      </c>
      <c r="R112" s="420">
        <f t="shared" si="7"/>
        <v>0</v>
      </c>
      <c r="S112" s="420">
        <f t="shared" si="8"/>
        <v>0</v>
      </c>
      <c r="T112" s="419">
        <v>103</v>
      </c>
      <c r="U112" s="412" t="s">
        <v>643</v>
      </c>
      <c r="V112" s="412" t="s">
        <v>637</v>
      </c>
      <c r="XFB112" t="str">
        <f t="shared" si="9"/>
        <v>ACrude GlycerineSaleable</v>
      </c>
    </row>
    <row r="113" spans="1:22 16382:16382" hidden="1">
      <c r="A113" s="412">
        <v>1500219</v>
      </c>
      <c r="B113" s="412" t="s">
        <v>689</v>
      </c>
      <c r="C113" s="412" t="s">
        <v>648</v>
      </c>
      <c r="D113" s="417" t="s">
        <v>567</v>
      </c>
      <c r="E113" s="418">
        <v>354476</v>
      </c>
      <c r="F113" s="418">
        <v>16589476.800000001</v>
      </c>
      <c r="G113" s="418">
        <f t="shared" si="6"/>
        <v>46800</v>
      </c>
      <c r="H113" s="419">
        <v>354476</v>
      </c>
      <c r="I113" s="419">
        <v>0</v>
      </c>
      <c r="J113" s="419">
        <v>0</v>
      </c>
      <c r="K113" s="419">
        <v>0</v>
      </c>
      <c r="L113" s="419">
        <v>0</v>
      </c>
      <c r="M113" s="419">
        <f t="shared" si="10"/>
        <v>16589476.800000001</v>
      </c>
      <c r="N113" s="419">
        <f t="shared" si="10"/>
        <v>0</v>
      </c>
      <c r="O113" s="419">
        <f t="shared" si="10"/>
        <v>0</v>
      </c>
      <c r="P113" s="419">
        <f t="shared" si="10"/>
        <v>0</v>
      </c>
      <c r="Q113" s="419">
        <f t="shared" si="10"/>
        <v>0</v>
      </c>
      <c r="R113" s="420">
        <f t="shared" si="7"/>
        <v>0</v>
      </c>
      <c r="S113" s="420">
        <f t="shared" si="8"/>
        <v>0</v>
      </c>
      <c r="T113" s="419">
        <v>103</v>
      </c>
      <c r="U113" s="412" t="s">
        <v>89</v>
      </c>
      <c r="V113" s="412" t="s">
        <v>637</v>
      </c>
      <c r="XFB113" t="str">
        <f t="shared" si="9"/>
        <v>AMix ResidueSaleable</v>
      </c>
    </row>
    <row r="114" spans="1:22 16382:16382" hidden="1">
      <c r="A114" s="412">
        <v>1500221</v>
      </c>
      <c r="B114" s="412" t="s">
        <v>690</v>
      </c>
      <c r="C114" s="412" t="s">
        <v>648</v>
      </c>
      <c r="D114" s="417" t="s">
        <v>567</v>
      </c>
      <c r="E114" s="421">
        <v>14925</v>
      </c>
      <c r="F114" s="418">
        <v>3164100</v>
      </c>
      <c r="G114" s="418">
        <f t="shared" si="6"/>
        <v>212000</v>
      </c>
      <c r="H114" s="419">
        <v>14925</v>
      </c>
      <c r="I114" s="419">
        <v>0</v>
      </c>
      <c r="J114" s="419">
        <v>0</v>
      </c>
      <c r="K114" s="419">
        <v>0</v>
      </c>
      <c r="L114" s="419">
        <v>0</v>
      </c>
      <c r="M114" s="419">
        <f t="shared" si="10"/>
        <v>3164100</v>
      </c>
      <c r="N114" s="419">
        <f t="shared" si="10"/>
        <v>0</v>
      </c>
      <c r="O114" s="419">
        <f t="shared" si="10"/>
        <v>0</v>
      </c>
      <c r="P114" s="419">
        <f t="shared" si="10"/>
        <v>0</v>
      </c>
      <c r="Q114" s="419">
        <f t="shared" si="10"/>
        <v>0</v>
      </c>
      <c r="R114" s="420">
        <f t="shared" si="7"/>
        <v>0</v>
      </c>
      <c r="S114" s="420">
        <f t="shared" si="8"/>
        <v>0</v>
      </c>
      <c r="T114" s="419">
        <v>103</v>
      </c>
      <c r="U114" s="412" t="s">
        <v>650</v>
      </c>
      <c r="V114" s="412" t="s">
        <v>637</v>
      </c>
      <c r="XFB114" t="str">
        <f t="shared" si="9"/>
        <v>ALight End PKOSaleable</v>
      </c>
    </row>
    <row r="115" spans="1:22 16382:16382" hidden="1">
      <c r="A115" s="412">
        <v>1500226</v>
      </c>
      <c r="B115" s="412" t="s">
        <v>691</v>
      </c>
      <c r="C115" s="412" t="s">
        <v>648</v>
      </c>
      <c r="D115" s="417" t="s">
        <v>692</v>
      </c>
      <c r="E115" s="421">
        <v>153876</v>
      </c>
      <c r="F115" s="418">
        <v>1781884.08</v>
      </c>
      <c r="G115" s="418">
        <f t="shared" si="6"/>
        <v>11580</v>
      </c>
      <c r="H115" s="419">
        <v>153876</v>
      </c>
      <c r="I115" s="419">
        <v>0</v>
      </c>
      <c r="J115" s="419">
        <v>0</v>
      </c>
      <c r="K115" s="419">
        <v>0</v>
      </c>
      <c r="L115" s="419">
        <v>0</v>
      </c>
      <c r="M115" s="419">
        <f t="shared" si="10"/>
        <v>1781884.08</v>
      </c>
      <c r="N115" s="419">
        <f t="shared" si="10"/>
        <v>0</v>
      </c>
      <c r="O115" s="419">
        <f t="shared" si="10"/>
        <v>0</v>
      </c>
      <c r="P115" s="419">
        <f t="shared" si="10"/>
        <v>0</v>
      </c>
      <c r="Q115" s="419">
        <f t="shared" si="10"/>
        <v>0</v>
      </c>
      <c r="R115" s="420">
        <f t="shared" si="7"/>
        <v>0</v>
      </c>
      <c r="S115" s="420">
        <f t="shared" si="8"/>
        <v>0</v>
      </c>
      <c r="T115" s="419">
        <v>103</v>
      </c>
      <c r="U115" s="412" t="s">
        <v>693</v>
      </c>
      <c r="V115" s="412" t="s">
        <v>569</v>
      </c>
      <c r="XFB115" t="str">
        <f t="shared" si="9"/>
        <v>AOthers - AlcoholNon-Saleable</v>
      </c>
    </row>
    <row r="116" spans="1:22 16382:16382" hidden="1">
      <c r="A116" s="412">
        <v>1500229</v>
      </c>
      <c r="B116" s="412" t="s">
        <v>694</v>
      </c>
      <c r="C116" s="412" t="s">
        <v>648</v>
      </c>
      <c r="D116" s="417" t="s">
        <v>567</v>
      </c>
      <c r="E116" s="421">
        <v>358237.61499999999</v>
      </c>
      <c r="F116" s="418">
        <v>17342282.940000001</v>
      </c>
      <c r="G116" s="418">
        <f t="shared" si="6"/>
        <v>48409.999993998397</v>
      </c>
      <c r="H116" s="419">
        <v>332089</v>
      </c>
      <c r="I116" s="419">
        <v>26148.615000000002</v>
      </c>
      <c r="J116" s="419">
        <v>0</v>
      </c>
      <c r="K116" s="419">
        <v>0</v>
      </c>
      <c r="L116" s="419">
        <v>0</v>
      </c>
      <c r="M116" s="419">
        <f t="shared" si="10"/>
        <v>16076428.488006936</v>
      </c>
      <c r="N116" s="419">
        <f t="shared" si="10"/>
        <v>1265854.4519930666</v>
      </c>
      <c r="O116" s="419">
        <f t="shared" si="10"/>
        <v>0</v>
      </c>
      <c r="P116" s="419">
        <f t="shared" si="10"/>
        <v>0</v>
      </c>
      <c r="Q116" s="419">
        <f t="shared" si="10"/>
        <v>0</v>
      </c>
      <c r="R116" s="420">
        <f t="shared" si="7"/>
        <v>0</v>
      </c>
      <c r="S116" s="420">
        <f t="shared" si="8"/>
        <v>0</v>
      </c>
      <c r="T116" s="419">
        <v>103</v>
      </c>
      <c r="U116" s="412" t="s">
        <v>695</v>
      </c>
      <c r="V116" s="412" t="s">
        <v>637</v>
      </c>
      <c r="XFB116" t="str">
        <f t="shared" si="9"/>
        <v>AAlcohol Intermediates - PKOSaleable</v>
      </c>
    </row>
    <row r="117" spans="1:22 16382:16382" hidden="1">
      <c r="A117" s="412">
        <v>1500230</v>
      </c>
      <c r="B117" s="412" t="s">
        <v>696</v>
      </c>
      <c r="C117" s="412" t="s">
        <v>648</v>
      </c>
      <c r="D117" s="417" t="s">
        <v>567</v>
      </c>
      <c r="E117" s="421">
        <v>215011</v>
      </c>
      <c r="F117" s="418">
        <v>19088676.579999998</v>
      </c>
      <c r="G117" s="418">
        <f t="shared" si="6"/>
        <v>88780</v>
      </c>
      <c r="H117" s="419">
        <v>0</v>
      </c>
      <c r="I117" s="419">
        <v>0</v>
      </c>
      <c r="J117" s="419">
        <v>0</v>
      </c>
      <c r="K117" s="419">
        <v>215011</v>
      </c>
      <c r="L117" s="419">
        <v>0</v>
      </c>
      <c r="M117" s="419">
        <f t="shared" si="10"/>
        <v>0</v>
      </c>
      <c r="N117" s="419">
        <f t="shared" si="10"/>
        <v>0</v>
      </c>
      <c r="O117" s="419">
        <f t="shared" si="10"/>
        <v>0</v>
      </c>
      <c r="P117" s="419">
        <f t="shared" si="10"/>
        <v>19088676.579999998</v>
      </c>
      <c r="Q117" s="419">
        <f t="shared" si="10"/>
        <v>0</v>
      </c>
      <c r="R117" s="420">
        <f t="shared" si="7"/>
        <v>215.011</v>
      </c>
      <c r="S117" s="420">
        <f t="shared" si="8"/>
        <v>190.88676579999998</v>
      </c>
      <c r="T117" s="419">
        <v>103</v>
      </c>
      <c r="U117" s="412" t="s">
        <v>697</v>
      </c>
      <c r="V117" s="412" t="s">
        <v>637</v>
      </c>
      <c r="XFB117" t="str">
        <f t="shared" si="9"/>
        <v>AAlcohol Intermediates - MustardSaleable</v>
      </c>
    </row>
    <row r="118" spans="1:22 16382:16382" hidden="1">
      <c r="A118" s="412">
        <v>1500231</v>
      </c>
      <c r="B118" s="412" t="s">
        <v>698</v>
      </c>
      <c r="C118" s="412" t="s">
        <v>648</v>
      </c>
      <c r="D118" s="417" t="s">
        <v>567</v>
      </c>
      <c r="E118" s="421">
        <v>20167</v>
      </c>
      <c r="F118" s="418">
        <v>708870.05</v>
      </c>
      <c r="G118" s="418">
        <f t="shared" si="6"/>
        <v>35150</v>
      </c>
      <c r="H118" s="419">
        <v>20167</v>
      </c>
      <c r="I118" s="419">
        <v>0</v>
      </c>
      <c r="J118" s="419">
        <v>0</v>
      </c>
      <c r="K118" s="419">
        <v>0</v>
      </c>
      <c r="L118" s="419">
        <v>0</v>
      </c>
      <c r="M118" s="419">
        <f t="shared" si="10"/>
        <v>708870.05000000016</v>
      </c>
      <c r="N118" s="419">
        <f t="shared" si="10"/>
        <v>0</v>
      </c>
      <c r="O118" s="419">
        <f t="shared" si="10"/>
        <v>0</v>
      </c>
      <c r="P118" s="419">
        <f t="shared" si="10"/>
        <v>0</v>
      </c>
      <c r="Q118" s="419">
        <f t="shared" si="10"/>
        <v>0</v>
      </c>
      <c r="R118" s="420">
        <f t="shared" si="7"/>
        <v>0</v>
      </c>
      <c r="S118" s="420">
        <f t="shared" si="8"/>
        <v>0</v>
      </c>
      <c r="T118" s="419">
        <v>103</v>
      </c>
      <c r="U118" s="412" t="s">
        <v>362</v>
      </c>
      <c r="V118" s="412" t="s">
        <v>637</v>
      </c>
      <c r="XFB118" t="str">
        <f t="shared" si="9"/>
        <v>APKO ResidueSaleable</v>
      </c>
    </row>
    <row r="119" spans="1:22 16382:16382" hidden="1">
      <c r="A119" s="412">
        <v>1500286</v>
      </c>
      <c r="B119" s="412" t="s">
        <v>699</v>
      </c>
      <c r="C119" s="412" t="s">
        <v>648</v>
      </c>
      <c r="D119" s="417" t="s">
        <v>567</v>
      </c>
      <c r="E119" s="421">
        <v>1305</v>
      </c>
      <c r="F119" s="418">
        <v>105039.45</v>
      </c>
      <c r="G119" s="418">
        <f t="shared" si="6"/>
        <v>80490</v>
      </c>
      <c r="H119" s="419">
        <v>0</v>
      </c>
      <c r="I119" s="419">
        <v>0</v>
      </c>
      <c r="J119" s="419">
        <v>1305</v>
      </c>
      <c r="K119" s="419">
        <v>0</v>
      </c>
      <c r="L119" s="419">
        <v>0</v>
      </c>
      <c r="M119" s="419">
        <f t="shared" si="10"/>
        <v>0</v>
      </c>
      <c r="N119" s="419">
        <f t="shared" si="10"/>
        <v>0</v>
      </c>
      <c r="O119" s="419">
        <f t="shared" si="10"/>
        <v>105039.45</v>
      </c>
      <c r="P119" s="419">
        <f t="shared" si="10"/>
        <v>0</v>
      </c>
      <c r="Q119" s="419">
        <f t="shared" si="10"/>
        <v>0</v>
      </c>
      <c r="R119" s="420">
        <f t="shared" si="7"/>
        <v>1.3049999999999999</v>
      </c>
      <c r="S119" s="420">
        <f t="shared" si="8"/>
        <v>1.0503944999999999</v>
      </c>
      <c r="T119" s="419">
        <v>103</v>
      </c>
      <c r="U119" s="412" t="s">
        <v>559</v>
      </c>
      <c r="V119" s="412" t="s">
        <v>547</v>
      </c>
      <c r="XFB119" t="str">
        <f t="shared" si="9"/>
        <v>AOthers - AcidsSaleable</v>
      </c>
    </row>
    <row r="120" spans="1:22 16382:16382" hidden="1">
      <c r="A120" s="412">
        <v>1500288</v>
      </c>
      <c r="B120" s="412" t="s">
        <v>309</v>
      </c>
      <c r="C120" s="412" t="s">
        <v>648</v>
      </c>
      <c r="D120" s="417" t="s">
        <v>567</v>
      </c>
      <c r="E120" s="421">
        <v>864700.83900000004</v>
      </c>
      <c r="F120" s="418">
        <v>181976291.56999999</v>
      </c>
      <c r="G120" s="418">
        <f t="shared" si="6"/>
        <v>210450.00000283332</v>
      </c>
      <c r="H120" s="419">
        <v>645990.83900000004</v>
      </c>
      <c r="I120" s="419">
        <v>218710</v>
      </c>
      <c r="J120" s="419">
        <v>0</v>
      </c>
      <c r="K120" s="419">
        <v>0</v>
      </c>
      <c r="L120" s="419">
        <v>0</v>
      </c>
      <c r="M120" s="419">
        <f t="shared" si="10"/>
        <v>135948772.06938031</v>
      </c>
      <c r="N120" s="419">
        <f t="shared" si="10"/>
        <v>46027519.500619672</v>
      </c>
      <c r="O120" s="419">
        <f t="shared" si="10"/>
        <v>0</v>
      </c>
      <c r="P120" s="419">
        <f t="shared" si="10"/>
        <v>0</v>
      </c>
      <c r="Q120" s="419">
        <f t="shared" si="10"/>
        <v>0</v>
      </c>
      <c r="R120" s="420">
        <f t="shared" si="7"/>
        <v>0</v>
      </c>
      <c r="S120" s="420">
        <f t="shared" si="8"/>
        <v>0</v>
      </c>
      <c r="T120" s="419">
        <v>103</v>
      </c>
      <c r="U120" s="412" t="s">
        <v>650</v>
      </c>
      <c r="V120" s="412" t="s">
        <v>637</v>
      </c>
      <c r="XFB120" t="str">
        <f t="shared" si="9"/>
        <v>ALight End PKOSaleable</v>
      </c>
    </row>
    <row r="121" spans="1:22 16382:16382" hidden="1">
      <c r="A121" s="412">
        <v>1500291</v>
      </c>
      <c r="B121" s="412" t="s">
        <v>700</v>
      </c>
      <c r="C121" s="412" t="s">
        <v>648</v>
      </c>
      <c r="D121" s="417" t="s">
        <v>567</v>
      </c>
      <c r="E121" s="421">
        <v>206066</v>
      </c>
      <c r="F121" s="418">
        <v>6948545.5199999996</v>
      </c>
      <c r="G121" s="418">
        <f t="shared" si="6"/>
        <v>33720</v>
      </c>
      <c r="H121" s="419">
        <v>206066</v>
      </c>
      <c r="I121" s="419">
        <v>0</v>
      </c>
      <c r="J121" s="419">
        <v>0</v>
      </c>
      <c r="K121" s="419">
        <v>0</v>
      </c>
      <c r="L121" s="419">
        <v>0</v>
      </c>
      <c r="M121" s="419">
        <f t="shared" si="10"/>
        <v>6948545.5199999996</v>
      </c>
      <c r="N121" s="419">
        <f t="shared" si="10"/>
        <v>0</v>
      </c>
      <c r="O121" s="419">
        <f t="shared" si="10"/>
        <v>0</v>
      </c>
      <c r="P121" s="419">
        <f t="shared" si="10"/>
        <v>0</v>
      </c>
      <c r="Q121" s="419">
        <f t="shared" si="10"/>
        <v>0</v>
      </c>
      <c r="R121" s="420">
        <f t="shared" si="7"/>
        <v>0</v>
      </c>
      <c r="S121" s="420">
        <f t="shared" si="8"/>
        <v>0</v>
      </c>
      <c r="T121" s="419">
        <v>103</v>
      </c>
      <c r="U121" s="412" t="s">
        <v>89</v>
      </c>
      <c r="V121" s="412" t="s">
        <v>637</v>
      </c>
      <c r="XFB121" t="str">
        <f t="shared" si="9"/>
        <v>AMix ResidueSaleable</v>
      </c>
    </row>
    <row r="122" spans="1:22 16382:16382" hidden="1">
      <c r="A122" s="412">
        <v>1500292</v>
      </c>
      <c r="B122" s="412" t="s">
        <v>701</v>
      </c>
      <c r="C122" s="412" t="s">
        <v>648</v>
      </c>
      <c r="D122" s="417" t="s">
        <v>567</v>
      </c>
      <c r="E122" s="421">
        <v>393664</v>
      </c>
      <c r="F122" s="418">
        <v>4542882.5599999996</v>
      </c>
      <c r="G122" s="418">
        <f t="shared" si="6"/>
        <v>11540</v>
      </c>
      <c r="H122" s="419">
        <v>298059</v>
      </c>
      <c r="I122" s="419">
        <v>95605</v>
      </c>
      <c r="J122" s="419">
        <v>0</v>
      </c>
      <c r="K122" s="419">
        <v>0</v>
      </c>
      <c r="L122" s="419">
        <v>0</v>
      </c>
      <c r="M122" s="419">
        <f t="shared" si="10"/>
        <v>3439600.86</v>
      </c>
      <c r="N122" s="419">
        <f t="shared" si="10"/>
        <v>1103281.7</v>
      </c>
      <c r="O122" s="419">
        <f t="shared" si="10"/>
        <v>0</v>
      </c>
      <c r="P122" s="419">
        <f t="shared" si="10"/>
        <v>0</v>
      </c>
      <c r="Q122" s="419">
        <f t="shared" si="10"/>
        <v>0</v>
      </c>
      <c r="R122" s="420">
        <f t="shared" si="7"/>
        <v>0</v>
      </c>
      <c r="S122" s="420">
        <f t="shared" si="8"/>
        <v>0</v>
      </c>
      <c r="T122" s="419">
        <v>103</v>
      </c>
      <c r="U122" s="412" t="s">
        <v>590</v>
      </c>
      <c r="V122" s="412" t="s">
        <v>547</v>
      </c>
      <c r="XFB122" t="str">
        <f t="shared" si="9"/>
        <v>APitch - Fatty AcidSaleable</v>
      </c>
    </row>
    <row r="123" spans="1:22 16382:16382" hidden="1">
      <c r="A123" s="412">
        <v>1500293</v>
      </c>
      <c r="B123" s="412" t="s">
        <v>702</v>
      </c>
      <c r="C123" s="412" t="s">
        <v>648</v>
      </c>
      <c r="D123" s="417" t="s">
        <v>567</v>
      </c>
      <c r="E123" s="421">
        <v>221320</v>
      </c>
      <c r="F123" s="418">
        <v>2562885.6</v>
      </c>
      <c r="G123" s="418">
        <f t="shared" si="6"/>
        <v>11580</v>
      </c>
      <c r="H123" s="419">
        <v>221320</v>
      </c>
      <c r="I123" s="419">
        <v>0</v>
      </c>
      <c r="J123" s="419">
        <v>0</v>
      </c>
      <c r="K123" s="419">
        <v>0</v>
      </c>
      <c r="L123" s="419">
        <v>0</v>
      </c>
      <c r="M123" s="419">
        <f t="shared" si="10"/>
        <v>2562885.6</v>
      </c>
      <c r="N123" s="419">
        <f t="shared" si="10"/>
        <v>0</v>
      </c>
      <c r="O123" s="419">
        <f t="shared" si="10"/>
        <v>0</v>
      </c>
      <c r="P123" s="419">
        <f t="shared" si="10"/>
        <v>0</v>
      </c>
      <c r="Q123" s="419">
        <f t="shared" si="10"/>
        <v>0</v>
      </c>
      <c r="R123" s="420">
        <f t="shared" si="7"/>
        <v>0</v>
      </c>
      <c r="S123" s="420">
        <f t="shared" si="8"/>
        <v>0</v>
      </c>
      <c r="T123" s="419">
        <v>103</v>
      </c>
      <c r="U123" s="412" t="s">
        <v>608</v>
      </c>
      <c r="V123" s="412" t="s">
        <v>569</v>
      </c>
      <c r="XFB123" t="str">
        <f t="shared" si="9"/>
        <v>APitch - AlcoholSaleable</v>
      </c>
    </row>
    <row r="124" spans="1:22 16382:16382" hidden="1">
      <c r="A124" s="412">
        <v>1500312</v>
      </c>
      <c r="B124" s="412" t="s">
        <v>703</v>
      </c>
      <c r="C124" s="412" t="s">
        <v>648</v>
      </c>
      <c r="D124" s="417" t="s">
        <v>567</v>
      </c>
      <c r="E124" s="421">
        <v>739678</v>
      </c>
      <c r="F124" s="418">
        <v>31096063.120000001</v>
      </c>
      <c r="G124" s="418">
        <f t="shared" si="6"/>
        <v>42040</v>
      </c>
      <c r="H124" s="419">
        <v>486312</v>
      </c>
      <c r="I124" s="419">
        <v>119859</v>
      </c>
      <c r="J124" s="419">
        <v>133507</v>
      </c>
      <c r="K124" s="419">
        <v>0</v>
      </c>
      <c r="L124" s="419">
        <v>0</v>
      </c>
      <c r="M124" s="419">
        <f t="shared" si="10"/>
        <v>20444556.48</v>
      </c>
      <c r="N124" s="419">
        <f t="shared" si="10"/>
        <v>5038872.3600000003</v>
      </c>
      <c r="O124" s="419">
        <f t="shared" si="10"/>
        <v>5612634.2800000003</v>
      </c>
      <c r="P124" s="419">
        <f t="shared" si="10"/>
        <v>0</v>
      </c>
      <c r="Q124" s="419">
        <f t="shared" si="10"/>
        <v>0</v>
      </c>
      <c r="R124" s="420">
        <f t="shared" si="7"/>
        <v>133.50700000000001</v>
      </c>
      <c r="S124" s="420">
        <f t="shared" si="8"/>
        <v>56.126342800000003</v>
      </c>
      <c r="T124" s="419">
        <v>103</v>
      </c>
      <c r="U124" s="412" t="s">
        <v>190</v>
      </c>
      <c r="V124" s="412" t="s">
        <v>637</v>
      </c>
      <c r="XFB124" t="str">
        <f t="shared" si="9"/>
        <v>AMustard ResidueSaleable</v>
      </c>
    </row>
    <row r="125" spans="1:22 16382:16382" hidden="1">
      <c r="A125" s="412">
        <v>1500331</v>
      </c>
      <c r="B125" s="412" t="s">
        <v>704</v>
      </c>
      <c r="C125" s="412" t="s">
        <v>648</v>
      </c>
      <c r="D125" s="417" t="s">
        <v>567</v>
      </c>
      <c r="E125" s="418">
        <v>3593</v>
      </c>
      <c r="F125" s="418">
        <v>225891.91</v>
      </c>
      <c r="G125" s="418">
        <f t="shared" si="6"/>
        <v>62870</v>
      </c>
      <c r="H125" s="419">
        <v>3593</v>
      </c>
      <c r="I125" s="419">
        <v>0</v>
      </c>
      <c r="J125" s="419">
        <v>0</v>
      </c>
      <c r="K125" s="419">
        <v>0</v>
      </c>
      <c r="L125" s="419">
        <v>0</v>
      </c>
      <c r="M125" s="419">
        <f t="shared" si="10"/>
        <v>225891.91</v>
      </c>
      <c r="N125" s="419">
        <f t="shared" si="10"/>
        <v>0</v>
      </c>
      <c r="O125" s="419">
        <f t="shared" si="10"/>
        <v>0</v>
      </c>
      <c r="P125" s="419">
        <f t="shared" si="10"/>
        <v>0</v>
      </c>
      <c r="Q125" s="419">
        <f t="shared" si="10"/>
        <v>0</v>
      </c>
      <c r="R125" s="420">
        <f t="shared" si="7"/>
        <v>0</v>
      </c>
      <c r="S125" s="420">
        <f t="shared" si="8"/>
        <v>0</v>
      </c>
      <c r="T125" s="419">
        <v>103</v>
      </c>
      <c r="U125" s="412" t="s">
        <v>581</v>
      </c>
      <c r="V125" s="412" t="s">
        <v>547</v>
      </c>
      <c r="XFB125" t="str">
        <f t="shared" si="9"/>
        <v>AOleic KSaleable</v>
      </c>
    </row>
    <row r="126" spans="1:22 16382:16382" hidden="1">
      <c r="A126" s="412">
        <v>1500340</v>
      </c>
      <c r="B126" s="412" t="s">
        <v>609</v>
      </c>
      <c r="C126" s="412" t="s">
        <v>648</v>
      </c>
      <c r="D126" s="417" t="s">
        <v>567</v>
      </c>
      <c r="E126" s="421">
        <v>578592.35</v>
      </c>
      <c r="F126" s="418">
        <v>214079.17</v>
      </c>
      <c r="G126" s="418">
        <f t="shared" si="6"/>
        <v>370.00000086416628</v>
      </c>
      <c r="H126" s="419">
        <v>61873</v>
      </c>
      <c r="I126" s="419">
        <v>24100</v>
      </c>
      <c r="J126" s="419">
        <v>51880</v>
      </c>
      <c r="K126" s="419">
        <v>120535</v>
      </c>
      <c r="L126" s="419">
        <v>320204.34999999998</v>
      </c>
      <c r="M126" s="419">
        <f t="shared" si="10"/>
        <v>22893.010053468563</v>
      </c>
      <c r="N126" s="419">
        <f t="shared" si="10"/>
        <v>8917.0000208264082</v>
      </c>
      <c r="O126" s="419">
        <f t="shared" si="10"/>
        <v>19195.600044832951</v>
      </c>
      <c r="P126" s="419">
        <f t="shared" si="10"/>
        <v>44597.950104162293</v>
      </c>
      <c r="Q126" s="419">
        <f t="shared" si="10"/>
        <v>118475.60977670981</v>
      </c>
      <c r="R126" s="420">
        <f t="shared" si="7"/>
        <v>492.61935</v>
      </c>
      <c r="S126" s="420">
        <f t="shared" si="8"/>
        <v>1.8226915992570505</v>
      </c>
      <c r="T126" s="419">
        <v>103</v>
      </c>
      <c r="U126" s="412" t="s">
        <v>610</v>
      </c>
      <c r="V126" s="412" t="s">
        <v>550</v>
      </c>
      <c r="XFB126" t="str">
        <f t="shared" si="9"/>
        <v>APitch - GlycerineSaleable</v>
      </c>
    </row>
    <row r="127" spans="1:22 16382:16382" hidden="1">
      <c r="A127" s="412">
        <v>1500347</v>
      </c>
      <c r="B127" s="412" t="s">
        <v>705</v>
      </c>
      <c r="C127" s="412" t="s">
        <v>648</v>
      </c>
      <c r="D127" s="417" t="s">
        <v>567</v>
      </c>
      <c r="E127" s="421">
        <v>5000</v>
      </c>
      <c r="F127" s="418">
        <v>129950</v>
      </c>
      <c r="G127" s="418">
        <f t="shared" si="6"/>
        <v>25990</v>
      </c>
      <c r="H127" s="419">
        <v>5000</v>
      </c>
      <c r="I127" s="419">
        <v>0</v>
      </c>
      <c r="J127" s="419">
        <v>0</v>
      </c>
      <c r="K127" s="419">
        <v>0</v>
      </c>
      <c r="L127" s="419">
        <v>0</v>
      </c>
      <c r="M127" s="419">
        <f t="shared" si="10"/>
        <v>129949.99999999999</v>
      </c>
      <c r="N127" s="419">
        <f t="shared" si="10"/>
        <v>0</v>
      </c>
      <c r="O127" s="419">
        <f t="shared" si="10"/>
        <v>0</v>
      </c>
      <c r="P127" s="419">
        <f t="shared" si="10"/>
        <v>0</v>
      </c>
      <c r="Q127" s="419">
        <f t="shared" si="10"/>
        <v>0</v>
      </c>
      <c r="R127" s="420">
        <f t="shared" si="7"/>
        <v>0</v>
      </c>
      <c r="S127" s="420">
        <f t="shared" si="8"/>
        <v>0</v>
      </c>
      <c r="T127" s="419">
        <v>103</v>
      </c>
      <c r="U127" s="412" t="s">
        <v>549</v>
      </c>
      <c r="V127" s="412" t="s">
        <v>550</v>
      </c>
      <c r="XFB127" t="str">
        <f t="shared" si="9"/>
        <v>AGlycerine CPSaleable</v>
      </c>
    </row>
    <row r="128" spans="1:22 16382:16382" hidden="1">
      <c r="A128" s="412">
        <v>1500348</v>
      </c>
      <c r="B128" s="412" t="s">
        <v>706</v>
      </c>
      <c r="C128" s="412" t="s">
        <v>648</v>
      </c>
      <c r="D128" s="417" t="s">
        <v>567</v>
      </c>
      <c r="E128" s="421">
        <v>373617</v>
      </c>
      <c r="F128" s="418">
        <v>7588161.2699999996</v>
      </c>
      <c r="G128" s="418">
        <f t="shared" si="6"/>
        <v>20309.999999999996</v>
      </c>
      <c r="H128" s="419">
        <v>373617</v>
      </c>
      <c r="I128" s="419">
        <v>0</v>
      </c>
      <c r="J128" s="419">
        <v>0</v>
      </c>
      <c r="K128" s="419">
        <v>0</v>
      </c>
      <c r="L128" s="419">
        <v>0</v>
      </c>
      <c r="M128" s="419">
        <f t="shared" si="10"/>
        <v>7588161.2699999996</v>
      </c>
      <c r="N128" s="419">
        <f t="shared" si="10"/>
        <v>0</v>
      </c>
      <c r="O128" s="419">
        <f t="shared" si="10"/>
        <v>0</v>
      </c>
      <c r="P128" s="419">
        <f t="shared" si="10"/>
        <v>0</v>
      </c>
      <c r="Q128" s="419">
        <f t="shared" si="10"/>
        <v>0</v>
      </c>
      <c r="R128" s="420">
        <f t="shared" si="7"/>
        <v>0</v>
      </c>
      <c r="S128" s="420">
        <f t="shared" si="8"/>
        <v>0</v>
      </c>
      <c r="T128" s="419">
        <v>103</v>
      </c>
      <c r="U128" s="412" t="s">
        <v>549</v>
      </c>
      <c r="V128" s="412" t="s">
        <v>550</v>
      </c>
      <c r="XFB128" t="str">
        <f t="shared" si="9"/>
        <v>AGlycerine CPSaleable</v>
      </c>
    </row>
    <row r="129" spans="1:22 16382:16382" hidden="1">
      <c r="A129" s="412">
        <v>1500349</v>
      </c>
      <c r="B129" s="412" t="s">
        <v>707</v>
      </c>
      <c r="C129" s="412" t="s">
        <v>648</v>
      </c>
      <c r="D129" s="417" t="s">
        <v>567</v>
      </c>
      <c r="E129" s="421">
        <v>19500</v>
      </c>
      <c r="F129" s="418">
        <v>506805</v>
      </c>
      <c r="G129" s="418">
        <f t="shared" si="6"/>
        <v>25990</v>
      </c>
      <c r="H129" s="419">
        <v>19500</v>
      </c>
      <c r="I129" s="419">
        <v>0</v>
      </c>
      <c r="J129" s="419">
        <v>0</v>
      </c>
      <c r="K129" s="419">
        <v>0</v>
      </c>
      <c r="L129" s="419">
        <v>0</v>
      </c>
      <c r="M129" s="419">
        <f t="shared" si="10"/>
        <v>506804.99999999994</v>
      </c>
      <c r="N129" s="419">
        <f t="shared" si="10"/>
        <v>0</v>
      </c>
      <c r="O129" s="419">
        <f t="shared" si="10"/>
        <v>0</v>
      </c>
      <c r="P129" s="419">
        <f t="shared" si="10"/>
        <v>0</v>
      </c>
      <c r="Q129" s="419">
        <f t="shared" si="10"/>
        <v>0</v>
      </c>
      <c r="R129" s="420">
        <f t="shared" si="7"/>
        <v>0</v>
      </c>
      <c r="S129" s="420">
        <f t="shared" si="8"/>
        <v>0</v>
      </c>
      <c r="T129" s="419">
        <v>103</v>
      </c>
      <c r="U129" s="412" t="s">
        <v>708</v>
      </c>
      <c r="V129" s="412" t="s">
        <v>550</v>
      </c>
      <c r="XFB129" t="str">
        <f t="shared" si="9"/>
        <v>AGlycerine IPSaleable</v>
      </c>
    </row>
    <row r="130" spans="1:22 16382:16382" hidden="1">
      <c r="A130" s="412">
        <v>1500365</v>
      </c>
      <c r="B130" s="412" t="s">
        <v>257</v>
      </c>
      <c r="C130" s="412" t="s">
        <v>648</v>
      </c>
      <c r="D130" s="417" t="s">
        <v>567</v>
      </c>
      <c r="E130" s="421">
        <v>15744</v>
      </c>
      <c r="F130" s="418">
        <v>733827.84</v>
      </c>
      <c r="G130" s="418">
        <f t="shared" si="6"/>
        <v>46610</v>
      </c>
      <c r="H130" s="419">
        <v>15744</v>
      </c>
      <c r="I130" s="419">
        <v>0</v>
      </c>
      <c r="J130" s="419">
        <v>0</v>
      </c>
      <c r="K130" s="419">
        <v>0</v>
      </c>
      <c r="L130" s="419">
        <v>0</v>
      </c>
      <c r="M130" s="419">
        <f t="shared" si="10"/>
        <v>733827.84</v>
      </c>
      <c r="N130" s="419">
        <f t="shared" si="10"/>
        <v>0</v>
      </c>
      <c r="O130" s="419">
        <f t="shared" si="10"/>
        <v>0</v>
      </c>
      <c r="P130" s="419">
        <f t="shared" si="10"/>
        <v>0</v>
      </c>
      <c r="Q130" s="419">
        <f t="shared" si="10"/>
        <v>0</v>
      </c>
      <c r="R130" s="420">
        <f t="shared" si="7"/>
        <v>0</v>
      </c>
      <c r="S130" s="420">
        <f t="shared" si="8"/>
        <v>0</v>
      </c>
      <c r="T130" s="419">
        <v>103</v>
      </c>
      <c r="U130" s="412" t="s">
        <v>335</v>
      </c>
      <c r="V130" s="412" t="s">
        <v>637</v>
      </c>
      <c r="XFB130" t="str">
        <f t="shared" si="9"/>
        <v>APFADSaleable</v>
      </c>
    </row>
    <row r="131" spans="1:22 16382:16382" hidden="1">
      <c r="A131" s="412">
        <v>1500368</v>
      </c>
      <c r="B131" s="412" t="s">
        <v>709</v>
      </c>
      <c r="C131" s="412" t="s">
        <v>648</v>
      </c>
      <c r="D131" s="417" t="s">
        <v>567</v>
      </c>
      <c r="E131" s="421">
        <v>1308967.581</v>
      </c>
      <c r="F131" s="418">
        <v>107125906.83</v>
      </c>
      <c r="G131" s="418">
        <f t="shared" si="6"/>
        <v>81840.000000733387</v>
      </c>
      <c r="H131" s="419">
        <v>1308967.581</v>
      </c>
      <c r="I131" s="419">
        <v>0</v>
      </c>
      <c r="J131" s="419">
        <v>0</v>
      </c>
      <c r="K131" s="419">
        <v>0</v>
      </c>
      <c r="L131" s="419">
        <v>0</v>
      </c>
      <c r="M131" s="419">
        <f t="shared" si="10"/>
        <v>107125906.83</v>
      </c>
      <c r="N131" s="419">
        <f t="shared" si="10"/>
        <v>0</v>
      </c>
      <c r="O131" s="419">
        <f t="shared" si="10"/>
        <v>0</v>
      </c>
      <c r="P131" s="419">
        <f t="shared" si="10"/>
        <v>0</v>
      </c>
      <c r="Q131" s="419">
        <f t="shared" si="10"/>
        <v>0</v>
      </c>
      <c r="R131" s="420">
        <f t="shared" si="7"/>
        <v>0</v>
      </c>
      <c r="S131" s="420">
        <f t="shared" si="8"/>
        <v>0</v>
      </c>
      <c r="T131" s="419">
        <v>103</v>
      </c>
      <c r="U131" s="412" t="s">
        <v>636</v>
      </c>
      <c r="V131" s="412" t="s">
        <v>637</v>
      </c>
      <c r="XFB131" t="str">
        <f t="shared" si="9"/>
        <v>APKO and equivalentSaleable</v>
      </c>
    </row>
    <row r="132" spans="1:22 16382:16382" hidden="1">
      <c r="A132" s="412">
        <v>1500373</v>
      </c>
      <c r="B132" s="412" t="s">
        <v>710</v>
      </c>
      <c r="C132" s="412" t="s">
        <v>648</v>
      </c>
      <c r="D132" s="417" t="s">
        <v>567</v>
      </c>
      <c r="E132" s="421">
        <v>402897</v>
      </c>
      <c r="F132" s="418">
        <v>23666169.780000001</v>
      </c>
      <c r="G132" s="418">
        <f t="shared" si="6"/>
        <v>58740.000000000007</v>
      </c>
      <c r="H132" s="419">
        <v>402897</v>
      </c>
      <c r="I132" s="419">
        <v>0</v>
      </c>
      <c r="J132" s="419">
        <v>0</v>
      </c>
      <c r="K132" s="419">
        <v>0</v>
      </c>
      <c r="L132" s="419">
        <v>0</v>
      </c>
      <c r="M132" s="419">
        <f t="shared" si="10"/>
        <v>23666169.780000001</v>
      </c>
      <c r="N132" s="419">
        <f t="shared" si="10"/>
        <v>0</v>
      </c>
      <c r="O132" s="419">
        <f t="shared" si="10"/>
        <v>0</v>
      </c>
      <c r="P132" s="419">
        <f t="shared" si="10"/>
        <v>0</v>
      </c>
      <c r="Q132" s="419">
        <f t="shared" si="10"/>
        <v>0</v>
      </c>
      <c r="R132" s="420">
        <f t="shared" si="7"/>
        <v>0</v>
      </c>
      <c r="S132" s="420">
        <f t="shared" si="8"/>
        <v>0</v>
      </c>
      <c r="T132" s="419">
        <v>103</v>
      </c>
      <c r="U132" s="412" t="s">
        <v>190</v>
      </c>
      <c r="V132" s="412" t="s">
        <v>637</v>
      </c>
      <c r="XFB132" t="str">
        <f t="shared" si="9"/>
        <v>AMustard ResidueSaleable</v>
      </c>
    </row>
    <row r="133" spans="1:22 16382:16382" hidden="1">
      <c r="A133" s="412">
        <v>1500377</v>
      </c>
      <c r="B133" s="412" t="s">
        <v>711</v>
      </c>
      <c r="C133" s="412" t="s">
        <v>648</v>
      </c>
      <c r="D133" s="417" t="s">
        <v>567</v>
      </c>
      <c r="E133" s="421">
        <v>66187</v>
      </c>
      <c r="F133" s="418">
        <v>6158700.3499999996</v>
      </c>
      <c r="G133" s="418">
        <f t="shared" ref="G133:G163" si="11">F133/(E133/1000)</f>
        <v>93050</v>
      </c>
      <c r="H133" s="419">
        <v>66187</v>
      </c>
      <c r="I133" s="419">
        <v>0</v>
      </c>
      <c r="J133" s="419">
        <v>0</v>
      </c>
      <c r="K133" s="419">
        <v>0</v>
      </c>
      <c r="L133" s="419">
        <v>0</v>
      </c>
      <c r="M133" s="419">
        <f t="shared" ref="M133:Q148" si="12">+$F133/$E133*H133</f>
        <v>6158700.3499999996</v>
      </c>
      <c r="N133" s="419">
        <f t="shared" si="12"/>
        <v>0</v>
      </c>
      <c r="O133" s="419">
        <f t="shared" si="12"/>
        <v>0</v>
      </c>
      <c r="P133" s="419">
        <f t="shared" si="12"/>
        <v>0</v>
      </c>
      <c r="Q133" s="419">
        <f t="shared" si="12"/>
        <v>0</v>
      </c>
      <c r="R133" s="420">
        <f t="shared" ref="R133:R163" si="13">+SUM(J133:L133)/1000</f>
        <v>0</v>
      </c>
      <c r="S133" s="420">
        <f t="shared" ref="S133:S163" si="14">+SUM(O133:Q133)/100000</f>
        <v>0</v>
      </c>
      <c r="T133" s="419">
        <v>103</v>
      </c>
      <c r="U133" s="412" t="s">
        <v>662</v>
      </c>
      <c r="V133" s="412" t="s">
        <v>637</v>
      </c>
      <c r="XFB133" t="str">
        <f t="shared" ref="XFB133:XFB192" si="15">+"A"&amp;U133&amp;D133</f>
        <v>ARMO and equivalentSaleable</v>
      </c>
    </row>
    <row r="134" spans="1:22 16382:16382" hidden="1">
      <c r="A134" s="412">
        <v>1500392</v>
      </c>
      <c r="B134" s="412" t="s">
        <v>712</v>
      </c>
      <c r="C134" s="412" t="s">
        <v>648</v>
      </c>
      <c r="D134" s="417" t="s">
        <v>567</v>
      </c>
      <c r="E134" s="421">
        <v>218740</v>
      </c>
      <c r="F134" s="418">
        <v>46425377.600000001</v>
      </c>
      <c r="G134" s="418">
        <f t="shared" si="11"/>
        <v>212240</v>
      </c>
      <c r="H134" s="419">
        <v>20090</v>
      </c>
      <c r="I134" s="419">
        <v>45236.942000000003</v>
      </c>
      <c r="J134" s="419">
        <v>20420</v>
      </c>
      <c r="K134" s="419">
        <v>129010</v>
      </c>
      <c r="L134" s="419">
        <v>3983.058</v>
      </c>
      <c r="M134" s="419">
        <f t="shared" si="12"/>
        <v>4263901.6000000006</v>
      </c>
      <c r="N134" s="419">
        <f t="shared" si="12"/>
        <v>9601088.5700800009</v>
      </c>
      <c r="O134" s="419">
        <f t="shared" si="12"/>
        <v>4333940.8</v>
      </c>
      <c r="P134" s="419">
        <f t="shared" si="12"/>
        <v>27381082.400000002</v>
      </c>
      <c r="Q134" s="419">
        <f t="shared" si="12"/>
        <v>845364.22992000007</v>
      </c>
      <c r="R134" s="420">
        <f t="shared" si="13"/>
        <v>153.41305799999998</v>
      </c>
      <c r="S134" s="420">
        <f t="shared" si="14"/>
        <v>325.60387429920002</v>
      </c>
      <c r="T134" s="419">
        <v>103</v>
      </c>
      <c r="U134" s="412" t="s">
        <v>578</v>
      </c>
      <c r="V134" s="412" t="s">
        <v>547</v>
      </c>
      <c r="XFB134" t="str">
        <f t="shared" si="15"/>
        <v>ACaprylic Capric acid C8 - C10Saleable</v>
      </c>
    </row>
    <row r="135" spans="1:22 16382:16382">
      <c r="A135" s="412">
        <v>1500396</v>
      </c>
      <c r="B135" s="412" t="s">
        <v>713</v>
      </c>
      <c r="C135" s="412" t="s">
        <v>648</v>
      </c>
      <c r="D135" s="417" t="s">
        <v>567</v>
      </c>
      <c r="E135" s="421">
        <v>996853</v>
      </c>
      <c r="F135" s="418">
        <v>66220944.789999999</v>
      </c>
      <c r="G135" s="418">
        <f t="shared" si="11"/>
        <v>66430</v>
      </c>
      <c r="H135" s="419">
        <v>681123</v>
      </c>
      <c r="I135" s="419">
        <v>315730</v>
      </c>
      <c r="J135" s="419">
        <v>0</v>
      </c>
      <c r="K135" s="419">
        <v>0</v>
      </c>
      <c r="L135" s="419">
        <v>0</v>
      </c>
      <c r="M135" s="419">
        <f t="shared" si="12"/>
        <v>45247000.889999993</v>
      </c>
      <c r="N135" s="419">
        <f t="shared" si="12"/>
        <v>20973943.899999999</v>
      </c>
      <c r="O135" s="419">
        <f t="shared" si="12"/>
        <v>0</v>
      </c>
      <c r="P135" s="419">
        <f t="shared" si="12"/>
        <v>0</v>
      </c>
      <c r="Q135" s="419">
        <f t="shared" si="12"/>
        <v>0</v>
      </c>
      <c r="R135" s="420">
        <f t="shared" si="13"/>
        <v>0</v>
      </c>
      <c r="S135" s="420">
        <f t="shared" si="14"/>
        <v>0</v>
      </c>
      <c r="T135" s="419">
        <v>103</v>
      </c>
      <c r="U135" s="412" t="s">
        <v>636</v>
      </c>
      <c r="V135" s="412" t="s">
        <v>637</v>
      </c>
      <c r="XFB135" t="str">
        <f t="shared" si="15"/>
        <v>APKO and equivalentSaleable</v>
      </c>
    </row>
    <row r="136" spans="1:22 16382:16382" hidden="1">
      <c r="A136" s="412">
        <v>1500398</v>
      </c>
      <c r="B136" s="412" t="s">
        <v>583</v>
      </c>
      <c r="C136" s="412" t="s">
        <v>648</v>
      </c>
      <c r="D136" s="417" t="s">
        <v>567</v>
      </c>
      <c r="E136" s="421">
        <v>1484199</v>
      </c>
      <c r="F136" s="418">
        <v>97185350.519999996</v>
      </c>
      <c r="G136" s="418">
        <f t="shared" si="11"/>
        <v>65479.999999999993</v>
      </c>
      <c r="H136" s="419">
        <v>664397</v>
      </c>
      <c r="I136" s="419">
        <v>386868</v>
      </c>
      <c r="J136" s="419">
        <v>432934</v>
      </c>
      <c r="K136" s="419">
        <v>0</v>
      </c>
      <c r="L136" s="419">
        <v>0</v>
      </c>
      <c r="M136" s="419">
        <f t="shared" si="12"/>
        <v>43504715.560000002</v>
      </c>
      <c r="N136" s="419">
        <f t="shared" si="12"/>
        <v>25332116.640000001</v>
      </c>
      <c r="O136" s="419">
        <f t="shared" si="12"/>
        <v>28348518.32</v>
      </c>
      <c r="P136" s="419">
        <f t="shared" si="12"/>
        <v>0</v>
      </c>
      <c r="Q136" s="419">
        <f t="shared" si="12"/>
        <v>0</v>
      </c>
      <c r="R136" s="420">
        <f t="shared" si="13"/>
        <v>432.93400000000003</v>
      </c>
      <c r="S136" s="420">
        <f t="shared" si="14"/>
        <v>283.48518319999999</v>
      </c>
      <c r="T136" s="419">
        <v>103</v>
      </c>
      <c r="U136" s="412" t="s">
        <v>584</v>
      </c>
      <c r="V136" s="412" t="s">
        <v>547</v>
      </c>
      <c r="XFB136" t="str">
        <f t="shared" si="15"/>
        <v>AVegacid 18-80Saleable</v>
      </c>
    </row>
    <row r="137" spans="1:22 16382:16382" hidden="1">
      <c r="A137" s="412">
        <v>1500399</v>
      </c>
      <c r="B137" s="412" t="s">
        <v>586</v>
      </c>
      <c r="C137" s="412" t="s">
        <v>648</v>
      </c>
      <c r="D137" s="417" t="s">
        <v>567</v>
      </c>
      <c r="E137" s="421">
        <v>531560</v>
      </c>
      <c r="F137" s="418">
        <v>34445088</v>
      </c>
      <c r="G137" s="418">
        <f t="shared" si="11"/>
        <v>64800.000000000007</v>
      </c>
      <c r="H137" s="419">
        <v>290265</v>
      </c>
      <c r="I137" s="419">
        <v>0</v>
      </c>
      <c r="J137" s="419">
        <v>0</v>
      </c>
      <c r="K137" s="419">
        <v>241295</v>
      </c>
      <c r="L137" s="419">
        <v>0</v>
      </c>
      <c r="M137" s="419">
        <f t="shared" si="12"/>
        <v>18809172</v>
      </c>
      <c r="N137" s="419">
        <f t="shared" si="12"/>
        <v>0</v>
      </c>
      <c r="O137" s="419">
        <f t="shared" si="12"/>
        <v>0</v>
      </c>
      <c r="P137" s="419">
        <f t="shared" si="12"/>
        <v>15635916</v>
      </c>
      <c r="Q137" s="419">
        <f t="shared" si="12"/>
        <v>0</v>
      </c>
      <c r="R137" s="420">
        <f t="shared" si="13"/>
        <v>241.29499999999999</v>
      </c>
      <c r="S137" s="420">
        <f t="shared" si="14"/>
        <v>156.35916</v>
      </c>
      <c r="T137" s="419">
        <v>103</v>
      </c>
      <c r="U137" s="412" t="s">
        <v>587</v>
      </c>
      <c r="V137" s="412" t="s">
        <v>547</v>
      </c>
      <c r="XFB137" t="str">
        <f t="shared" si="15"/>
        <v>AVegacid 18-90Saleable</v>
      </c>
    </row>
    <row r="138" spans="1:22 16382:16382" hidden="1">
      <c r="A138" s="412">
        <v>1500466</v>
      </c>
      <c r="B138" s="412" t="s">
        <v>714</v>
      </c>
      <c r="C138" s="412" t="s">
        <v>648</v>
      </c>
      <c r="D138" s="417" t="s">
        <v>567</v>
      </c>
      <c r="E138" s="421">
        <v>563720</v>
      </c>
      <c r="F138" s="418">
        <v>27289685.199999999</v>
      </c>
      <c r="G138" s="418">
        <f t="shared" si="11"/>
        <v>48409.999999999993</v>
      </c>
      <c r="H138" s="419">
        <v>146000</v>
      </c>
      <c r="I138" s="419">
        <v>212090</v>
      </c>
      <c r="J138" s="419">
        <v>132430</v>
      </c>
      <c r="K138" s="419">
        <v>73200</v>
      </c>
      <c r="L138" s="419">
        <v>0</v>
      </c>
      <c r="M138" s="419">
        <f t="shared" si="12"/>
        <v>7067859.9999999991</v>
      </c>
      <c r="N138" s="419">
        <f t="shared" si="12"/>
        <v>10267276.899999999</v>
      </c>
      <c r="O138" s="419">
        <f t="shared" si="12"/>
        <v>6410936.2999999998</v>
      </c>
      <c r="P138" s="419">
        <f t="shared" si="12"/>
        <v>3543611.9999999995</v>
      </c>
      <c r="Q138" s="419">
        <f t="shared" si="12"/>
        <v>0</v>
      </c>
      <c r="R138" s="420">
        <f t="shared" si="13"/>
        <v>205.63</v>
      </c>
      <c r="S138" s="420">
        <f t="shared" si="14"/>
        <v>99.54548299999999</v>
      </c>
      <c r="T138" s="419">
        <v>103</v>
      </c>
      <c r="U138" s="412" t="s">
        <v>695</v>
      </c>
      <c r="V138" s="412" t="s">
        <v>637</v>
      </c>
      <c r="XFB138" t="str">
        <f t="shared" si="15"/>
        <v>AAlcohol Intermediates - PKOSaleable</v>
      </c>
    </row>
    <row r="139" spans="1:22 16382:16382" hidden="1">
      <c r="A139" s="412">
        <v>1500467</v>
      </c>
      <c r="B139" s="412" t="s">
        <v>715</v>
      </c>
      <c r="C139" s="412" t="s">
        <v>648</v>
      </c>
      <c r="D139" s="417" t="s">
        <v>567</v>
      </c>
      <c r="E139" s="421">
        <v>670108</v>
      </c>
      <c r="F139" s="418">
        <v>32439928.280000001</v>
      </c>
      <c r="G139" s="418">
        <f t="shared" si="11"/>
        <v>48410.000000000007</v>
      </c>
      <c r="H139" s="419">
        <v>163800</v>
      </c>
      <c r="I139" s="419">
        <v>144460</v>
      </c>
      <c r="J139" s="419">
        <v>0</v>
      </c>
      <c r="K139" s="419">
        <v>361848</v>
      </c>
      <c r="L139" s="419">
        <v>0</v>
      </c>
      <c r="M139" s="419">
        <f t="shared" si="12"/>
        <v>7929558.0000000009</v>
      </c>
      <c r="N139" s="419">
        <f t="shared" si="12"/>
        <v>6993308.6000000006</v>
      </c>
      <c r="O139" s="419">
        <f t="shared" si="12"/>
        <v>0</v>
      </c>
      <c r="P139" s="419">
        <f t="shared" si="12"/>
        <v>17517061.68</v>
      </c>
      <c r="Q139" s="419">
        <f t="shared" si="12"/>
        <v>0</v>
      </c>
      <c r="R139" s="420">
        <f t="shared" si="13"/>
        <v>361.84800000000001</v>
      </c>
      <c r="S139" s="420">
        <f t="shared" si="14"/>
        <v>175.1706168</v>
      </c>
      <c r="T139" s="419">
        <v>103</v>
      </c>
      <c r="U139" s="412" t="s">
        <v>716</v>
      </c>
      <c r="V139" s="412" t="s">
        <v>637</v>
      </c>
      <c r="XFB139" t="str">
        <f t="shared" si="15"/>
        <v>AAlcohol Intermediates - PFAD/PKOSaleable</v>
      </c>
    </row>
    <row r="140" spans="1:22 16382:16382" hidden="1">
      <c r="A140" s="412">
        <v>1500488</v>
      </c>
      <c r="B140" s="412" t="s">
        <v>717</v>
      </c>
      <c r="C140" s="412" t="s">
        <v>648</v>
      </c>
      <c r="D140" s="417" t="s">
        <v>567</v>
      </c>
      <c r="E140" s="421">
        <v>53315</v>
      </c>
      <c r="F140" s="418">
        <v>9736385.3000000007</v>
      </c>
      <c r="G140" s="418">
        <f t="shared" si="11"/>
        <v>182620.00000000003</v>
      </c>
      <c r="H140" s="419">
        <v>0</v>
      </c>
      <c r="I140" s="419">
        <v>0</v>
      </c>
      <c r="J140" s="419">
        <v>0</v>
      </c>
      <c r="K140" s="419">
        <v>53315</v>
      </c>
      <c r="L140" s="419">
        <v>0</v>
      </c>
      <c r="M140" s="419">
        <f t="shared" si="12"/>
        <v>0</v>
      </c>
      <c r="N140" s="419">
        <f t="shared" si="12"/>
        <v>0</v>
      </c>
      <c r="O140" s="419">
        <f t="shared" si="12"/>
        <v>0</v>
      </c>
      <c r="P140" s="419">
        <f t="shared" si="12"/>
        <v>9736385.3000000007</v>
      </c>
      <c r="Q140" s="419">
        <f t="shared" si="12"/>
        <v>0</v>
      </c>
      <c r="R140" s="420">
        <f t="shared" si="13"/>
        <v>53.314999999999998</v>
      </c>
      <c r="S140" s="420">
        <f t="shared" si="14"/>
        <v>97.363853000000006</v>
      </c>
      <c r="T140" s="419">
        <v>103</v>
      </c>
      <c r="U140" s="412" t="s">
        <v>605</v>
      </c>
      <c r="V140" s="412" t="s">
        <v>569</v>
      </c>
      <c r="XFB140" t="str">
        <f t="shared" si="15"/>
        <v>ABA (1822/2270/2280)Saleable</v>
      </c>
    </row>
    <row r="141" spans="1:22 16382:16382" hidden="1">
      <c r="A141" s="412">
        <v>1500494</v>
      </c>
      <c r="B141" s="412" t="s">
        <v>718</v>
      </c>
      <c r="C141" s="412" t="s">
        <v>648</v>
      </c>
      <c r="D141" s="417" t="s">
        <v>567</v>
      </c>
      <c r="E141" s="421">
        <v>59325</v>
      </c>
      <c r="F141" s="418">
        <v>11106233.25</v>
      </c>
      <c r="G141" s="418">
        <f t="shared" si="11"/>
        <v>187210</v>
      </c>
      <c r="H141" s="419">
        <v>0</v>
      </c>
      <c r="I141" s="419">
        <v>0</v>
      </c>
      <c r="J141" s="419">
        <v>0</v>
      </c>
      <c r="K141" s="419">
        <v>59325</v>
      </c>
      <c r="L141" s="419">
        <v>0</v>
      </c>
      <c r="M141" s="419">
        <f t="shared" si="12"/>
        <v>0</v>
      </c>
      <c r="N141" s="419">
        <f t="shared" si="12"/>
        <v>0</v>
      </c>
      <c r="O141" s="419">
        <f t="shared" si="12"/>
        <v>0</v>
      </c>
      <c r="P141" s="419">
        <f t="shared" si="12"/>
        <v>11106233.25</v>
      </c>
      <c r="Q141" s="419">
        <f t="shared" si="12"/>
        <v>0</v>
      </c>
      <c r="R141" s="420">
        <f t="shared" si="13"/>
        <v>59.325000000000003</v>
      </c>
      <c r="S141" s="420">
        <f t="shared" si="14"/>
        <v>111.0623325</v>
      </c>
      <c r="T141" s="419">
        <v>103</v>
      </c>
      <c r="U141" s="412" t="s">
        <v>605</v>
      </c>
      <c r="V141" s="412" t="s">
        <v>569</v>
      </c>
      <c r="XFB141" t="str">
        <f t="shared" si="15"/>
        <v>ABA (1822/2270/2280)Saleable</v>
      </c>
    </row>
    <row r="142" spans="1:22 16382:16382" hidden="1">
      <c r="A142" s="412">
        <v>1500591</v>
      </c>
      <c r="B142" s="412" t="s">
        <v>719</v>
      </c>
      <c r="C142" s="412" t="s">
        <v>648</v>
      </c>
      <c r="D142" s="417" t="s">
        <v>567</v>
      </c>
      <c r="E142" s="421">
        <v>547643</v>
      </c>
      <c r="F142" s="418">
        <v>48619745.539999999</v>
      </c>
      <c r="G142" s="418">
        <f t="shared" si="11"/>
        <v>88780</v>
      </c>
      <c r="H142" s="419">
        <v>0</v>
      </c>
      <c r="I142" s="419">
        <v>0</v>
      </c>
      <c r="J142" s="419">
        <v>191700</v>
      </c>
      <c r="K142" s="419">
        <v>19100</v>
      </c>
      <c r="L142" s="419">
        <v>336843</v>
      </c>
      <c r="M142" s="419">
        <f t="shared" si="12"/>
        <v>0</v>
      </c>
      <c r="N142" s="419">
        <f t="shared" si="12"/>
        <v>0</v>
      </c>
      <c r="O142" s="419">
        <f t="shared" si="12"/>
        <v>17019126</v>
      </c>
      <c r="P142" s="419">
        <f t="shared" si="12"/>
        <v>1695698</v>
      </c>
      <c r="Q142" s="419">
        <f t="shared" si="12"/>
        <v>29904921.539999999</v>
      </c>
      <c r="R142" s="420">
        <f t="shared" si="13"/>
        <v>547.64300000000003</v>
      </c>
      <c r="S142" s="420">
        <f t="shared" si="14"/>
        <v>486.19745539999997</v>
      </c>
      <c r="T142" s="419">
        <v>103</v>
      </c>
      <c r="U142" s="412" t="s">
        <v>697</v>
      </c>
      <c r="V142" s="412" t="s">
        <v>637</v>
      </c>
      <c r="XFB142" t="str">
        <f t="shared" si="15"/>
        <v>AAlcohol Intermediates - MustardSaleable</v>
      </c>
    </row>
    <row r="143" spans="1:22 16382:16382" hidden="1">
      <c r="A143" s="412">
        <v>1500593</v>
      </c>
      <c r="B143" s="412" t="s">
        <v>544</v>
      </c>
      <c r="C143" s="412" t="s">
        <v>648</v>
      </c>
      <c r="D143" s="417" t="s">
        <v>567</v>
      </c>
      <c r="E143" s="421">
        <v>400</v>
      </c>
      <c r="F143" s="418">
        <v>17524</v>
      </c>
      <c r="G143" s="418">
        <f t="shared" si="11"/>
        <v>43810</v>
      </c>
      <c r="H143" s="419">
        <v>0</v>
      </c>
      <c r="I143" s="419">
        <v>0</v>
      </c>
      <c r="J143" s="419">
        <v>400</v>
      </c>
      <c r="K143" s="419">
        <v>0</v>
      </c>
      <c r="L143" s="419">
        <v>0</v>
      </c>
      <c r="M143" s="419">
        <f t="shared" si="12"/>
        <v>0</v>
      </c>
      <c r="N143" s="419">
        <f t="shared" si="12"/>
        <v>0</v>
      </c>
      <c r="O143" s="419">
        <f t="shared" si="12"/>
        <v>17524</v>
      </c>
      <c r="P143" s="419">
        <f t="shared" si="12"/>
        <v>0</v>
      </c>
      <c r="Q143" s="419">
        <f t="shared" si="12"/>
        <v>0</v>
      </c>
      <c r="R143" s="420">
        <f t="shared" si="13"/>
        <v>0.4</v>
      </c>
      <c r="S143" s="420">
        <f t="shared" si="14"/>
        <v>0.17524000000000001</v>
      </c>
      <c r="T143" s="419">
        <v>103</v>
      </c>
      <c r="U143" s="412" t="s">
        <v>86</v>
      </c>
      <c r="V143" s="412" t="s">
        <v>547</v>
      </c>
      <c r="XFB143" t="str">
        <f t="shared" si="15"/>
        <v>AUTSRSaleable</v>
      </c>
    </row>
    <row r="144" spans="1:22 16382:16382" s="21" customFormat="1" hidden="1">
      <c r="A144" s="412">
        <v>1500594</v>
      </c>
      <c r="B144" s="412" t="s">
        <v>611</v>
      </c>
      <c r="C144" s="412" t="s">
        <v>648</v>
      </c>
      <c r="D144" s="417" t="s">
        <v>567</v>
      </c>
      <c r="E144" s="421">
        <v>50125</v>
      </c>
      <c r="F144" s="418">
        <v>1534827.5</v>
      </c>
      <c r="G144" s="418">
        <f t="shared" si="11"/>
        <v>30620</v>
      </c>
      <c r="H144" s="419">
        <v>50125</v>
      </c>
      <c r="I144" s="419">
        <v>0</v>
      </c>
      <c r="J144" s="419">
        <v>0</v>
      </c>
      <c r="K144" s="419">
        <v>0</v>
      </c>
      <c r="L144" s="419">
        <v>0</v>
      </c>
      <c r="M144" s="423">
        <f t="shared" si="12"/>
        <v>1534827.5</v>
      </c>
      <c r="N144" s="423">
        <f t="shared" si="12"/>
        <v>0</v>
      </c>
      <c r="O144" s="423">
        <f t="shared" si="12"/>
        <v>0</v>
      </c>
      <c r="P144" s="423">
        <f t="shared" si="12"/>
        <v>0</v>
      </c>
      <c r="Q144" s="423">
        <f t="shared" si="12"/>
        <v>0</v>
      </c>
      <c r="R144" s="424">
        <f t="shared" si="13"/>
        <v>0</v>
      </c>
      <c r="S144" s="424">
        <f t="shared" si="14"/>
        <v>0</v>
      </c>
      <c r="T144" s="423">
        <v>103</v>
      </c>
      <c r="U144" s="425" t="s">
        <v>86</v>
      </c>
      <c r="V144" s="425" t="s">
        <v>547</v>
      </c>
      <c r="XFB144" t="str">
        <f t="shared" si="15"/>
        <v>AUTSRSaleable</v>
      </c>
    </row>
    <row r="145" spans="1:22 16382:16382" hidden="1">
      <c r="A145" s="412">
        <v>1500600</v>
      </c>
      <c r="B145" s="412" t="s">
        <v>720</v>
      </c>
      <c r="C145" s="412" t="s">
        <v>648</v>
      </c>
      <c r="D145" s="417" t="s">
        <v>567</v>
      </c>
      <c r="E145" s="421">
        <v>14790</v>
      </c>
      <c r="F145" s="418">
        <v>1360088.4</v>
      </c>
      <c r="G145" s="418">
        <f t="shared" si="11"/>
        <v>91960</v>
      </c>
      <c r="H145" s="419">
        <v>14790</v>
      </c>
      <c r="I145" s="419">
        <v>0</v>
      </c>
      <c r="J145" s="419">
        <v>0</v>
      </c>
      <c r="K145" s="419">
        <v>0</v>
      </c>
      <c r="L145" s="419">
        <v>0</v>
      </c>
      <c r="M145" s="419">
        <f t="shared" si="12"/>
        <v>1360088.4</v>
      </c>
      <c r="N145" s="419">
        <f t="shared" si="12"/>
        <v>0</v>
      </c>
      <c r="O145" s="419">
        <f t="shared" si="12"/>
        <v>0</v>
      </c>
      <c r="P145" s="419">
        <f t="shared" si="12"/>
        <v>0</v>
      </c>
      <c r="Q145" s="419">
        <f t="shared" si="12"/>
        <v>0</v>
      </c>
      <c r="R145" s="420">
        <f t="shared" si="13"/>
        <v>0</v>
      </c>
      <c r="S145" s="420">
        <f t="shared" si="14"/>
        <v>0</v>
      </c>
      <c r="T145" s="419">
        <v>103</v>
      </c>
      <c r="U145" s="412" t="s">
        <v>594</v>
      </c>
      <c r="V145" s="412" t="s">
        <v>569</v>
      </c>
      <c r="XFB145" t="str">
        <f t="shared" si="15"/>
        <v>AV 12-14Saleable</v>
      </c>
    </row>
    <row r="146" spans="1:22 16382:16382" hidden="1">
      <c r="A146" s="412">
        <v>1500610</v>
      </c>
      <c r="B146" s="412" t="s">
        <v>721</v>
      </c>
      <c r="C146" s="412" t="s">
        <v>648</v>
      </c>
      <c r="D146" s="417" t="s">
        <v>567</v>
      </c>
      <c r="E146" s="421">
        <v>5900</v>
      </c>
      <c r="F146" s="418">
        <v>993147</v>
      </c>
      <c r="G146" s="418">
        <f t="shared" si="11"/>
        <v>168330</v>
      </c>
      <c r="H146" s="419">
        <v>0</v>
      </c>
      <c r="I146" s="419">
        <v>0</v>
      </c>
      <c r="J146" s="419">
        <v>0</v>
      </c>
      <c r="K146" s="419">
        <v>0</v>
      </c>
      <c r="L146" s="419">
        <v>5900</v>
      </c>
      <c r="M146" s="419">
        <f t="shared" si="12"/>
        <v>0</v>
      </c>
      <c r="N146" s="419">
        <f t="shared" si="12"/>
        <v>0</v>
      </c>
      <c r="O146" s="419">
        <f t="shared" si="12"/>
        <v>0</v>
      </c>
      <c r="P146" s="419">
        <f t="shared" si="12"/>
        <v>0</v>
      </c>
      <c r="Q146" s="419">
        <f t="shared" si="12"/>
        <v>993147.00000000012</v>
      </c>
      <c r="R146" s="420">
        <f t="shared" si="13"/>
        <v>5.9</v>
      </c>
      <c r="S146" s="420">
        <f t="shared" si="14"/>
        <v>9.9314700000000009</v>
      </c>
      <c r="T146" s="419">
        <v>103</v>
      </c>
      <c r="U146" s="412" t="s">
        <v>605</v>
      </c>
      <c r="V146" s="412" t="s">
        <v>569</v>
      </c>
      <c r="XFB146" t="str">
        <f t="shared" si="15"/>
        <v>ABA (1822/2270/2280)Saleable</v>
      </c>
    </row>
    <row r="147" spans="1:22 16382:16382" hidden="1">
      <c r="A147" s="412">
        <v>1500622</v>
      </c>
      <c r="B147" s="412" t="s">
        <v>722</v>
      </c>
      <c r="C147" s="412" t="s">
        <v>648</v>
      </c>
      <c r="D147" s="417" t="s">
        <v>567</v>
      </c>
      <c r="E147" s="421">
        <v>19375</v>
      </c>
      <c r="F147" s="418">
        <v>2215725</v>
      </c>
      <c r="G147" s="418">
        <f t="shared" si="11"/>
        <v>114360</v>
      </c>
      <c r="H147" s="419">
        <v>17200</v>
      </c>
      <c r="I147" s="419">
        <v>2175</v>
      </c>
      <c r="J147" s="419">
        <v>0</v>
      </c>
      <c r="K147" s="419">
        <v>0</v>
      </c>
      <c r="L147" s="419">
        <v>0</v>
      </c>
      <c r="M147" s="419">
        <f t="shared" si="12"/>
        <v>1966992</v>
      </c>
      <c r="N147" s="419">
        <f t="shared" si="12"/>
        <v>248733</v>
      </c>
      <c r="O147" s="419">
        <f t="shared" si="12"/>
        <v>0</v>
      </c>
      <c r="P147" s="419">
        <f t="shared" si="12"/>
        <v>0</v>
      </c>
      <c r="Q147" s="419">
        <f t="shared" si="12"/>
        <v>0</v>
      </c>
      <c r="R147" s="420">
        <f t="shared" si="13"/>
        <v>0</v>
      </c>
      <c r="S147" s="420">
        <f t="shared" si="14"/>
        <v>0</v>
      </c>
      <c r="T147" s="419">
        <v>103</v>
      </c>
      <c r="U147" s="412" t="s">
        <v>723</v>
      </c>
      <c r="V147" s="412" t="s">
        <v>569</v>
      </c>
      <c r="XFB147" t="str">
        <f t="shared" si="15"/>
        <v>AE -WaxSaleable</v>
      </c>
    </row>
    <row r="148" spans="1:22 16382:16382" hidden="1">
      <c r="A148" s="412">
        <v>1500623</v>
      </c>
      <c r="B148" s="412" t="s">
        <v>724</v>
      </c>
      <c r="C148" s="412" t="s">
        <v>648</v>
      </c>
      <c r="D148" s="417" t="s">
        <v>567</v>
      </c>
      <c r="E148" s="421">
        <v>4725</v>
      </c>
      <c r="F148" s="418">
        <v>540351</v>
      </c>
      <c r="G148" s="418">
        <f t="shared" si="11"/>
        <v>114360.00000000001</v>
      </c>
      <c r="H148" s="419">
        <v>0</v>
      </c>
      <c r="I148" s="419">
        <v>0</v>
      </c>
      <c r="J148" s="419">
        <v>0</v>
      </c>
      <c r="K148" s="419">
        <v>0</v>
      </c>
      <c r="L148" s="419">
        <v>4725</v>
      </c>
      <c r="M148" s="419">
        <f t="shared" si="12"/>
        <v>0</v>
      </c>
      <c r="N148" s="419">
        <f t="shared" si="12"/>
        <v>0</v>
      </c>
      <c r="O148" s="419">
        <f t="shared" si="12"/>
        <v>0</v>
      </c>
      <c r="P148" s="419">
        <f t="shared" si="12"/>
        <v>0</v>
      </c>
      <c r="Q148" s="419">
        <f t="shared" si="12"/>
        <v>540351</v>
      </c>
      <c r="R148" s="420">
        <f t="shared" si="13"/>
        <v>4.7249999999999996</v>
      </c>
      <c r="S148" s="420">
        <f t="shared" si="14"/>
        <v>5.4035099999999998</v>
      </c>
      <c r="T148" s="419">
        <v>103</v>
      </c>
      <c r="U148" s="412" t="s">
        <v>723</v>
      </c>
      <c r="V148" s="412" t="s">
        <v>569</v>
      </c>
      <c r="XFB148" t="str">
        <f t="shared" si="15"/>
        <v>AE -WaxSaleable</v>
      </c>
    </row>
    <row r="149" spans="1:22 16382:16382" hidden="1">
      <c r="A149" s="412">
        <v>1500635</v>
      </c>
      <c r="B149" s="412" t="s">
        <v>725</v>
      </c>
      <c r="C149" s="412" t="s">
        <v>648</v>
      </c>
      <c r="D149" s="417" t="s">
        <v>567</v>
      </c>
      <c r="E149" s="421">
        <v>1800</v>
      </c>
      <c r="F149" s="418">
        <v>58932</v>
      </c>
      <c r="G149" s="418">
        <f t="shared" si="11"/>
        <v>32740</v>
      </c>
      <c r="H149" s="419">
        <v>0</v>
      </c>
      <c r="I149" s="419">
        <v>0</v>
      </c>
      <c r="J149" s="419">
        <v>1800</v>
      </c>
      <c r="K149" s="419">
        <v>0</v>
      </c>
      <c r="L149" s="419">
        <v>0</v>
      </c>
      <c r="M149" s="419">
        <f t="shared" ref="M149:Q163" si="16">+$F149/$E149*H149</f>
        <v>0</v>
      </c>
      <c r="N149" s="419">
        <f t="shared" si="16"/>
        <v>0</v>
      </c>
      <c r="O149" s="419">
        <f t="shared" si="16"/>
        <v>58932</v>
      </c>
      <c r="P149" s="419">
        <f t="shared" si="16"/>
        <v>0</v>
      </c>
      <c r="Q149" s="419">
        <f t="shared" si="16"/>
        <v>0</v>
      </c>
      <c r="R149" s="420">
        <f t="shared" si="13"/>
        <v>1.8</v>
      </c>
      <c r="S149" s="420">
        <f t="shared" si="14"/>
        <v>0.58931999999999995</v>
      </c>
      <c r="T149" s="419">
        <v>103</v>
      </c>
      <c r="U149" s="412" t="s">
        <v>559</v>
      </c>
      <c r="V149" s="412" t="s">
        <v>547</v>
      </c>
      <c r="XFB149" t="str">
        <f t="shared" si="15"/>
        <v>AOthers - AcidsSaleable</v>
      </c>
    </row>
    <row r="150" spans="1:22 16382:16382" hidden="1">
      <c r="A150" s="412">
        <v>1500650</v>
      </c>
      <c r="B150" s="412" t="s">
        <v>726</v>
      </c>
      <c r="C150" s="412" t="s">
        <v>648</v>
      </c>
      <c r="D150" s="417" t="s">
        <v>567</v>
      </c>
      <c r="E150" s="421">
        <v>208132</v>
      </c>
      <c r="F150" s="418">
        <v>34150298.560000002</v>
      </c>
      <c r="G150" s="418">
        <f t="shared" si="11"/>
        <v>164080</v>
      </c>
      <c r="H150" s="419">
        <v>0</v>
      </c>
      <c r="I150" s="419">
        <v>208132</v>
      </c>
      <c r="J150" s="419">
        <v>0</v>
      </c>
      <c r="K150" s="419">
        <v>0</v>
      </c>
      <c r="L150" s="419">
        <v>0</v>
      </c>
      <c r="M150" s="419">
        <f t="shared" si="16"/>
        <v>0</v>
      </c>
      <c r="N150" s="419">
        <f t="shared" si="16"/>
        <v>34150298.560000002</v>
      </c>
      <c r="O150" s="419">
        <f t="shared" si="16"/>
        <v>0</v>
      </c>
      <c r="P150" s="419">
        <f t="shared" si="16"/>
        <v>0</v>
      </c>
      <c r="Q150" s="419">
        <f t="shared" si="16"/>
        <v>0</v>
      </c>
      <c r="R150" s="420">
        <f t="shared" si="13"/>
        <v>0</v>
      </c>
      <c r="S150" s="420">
        <f t="shared" si="14"/>
        <v>0</v>
      </c>
      <c r="T150" s="419">
        <v>103</v>
      </c>
      <c r="U150" s="412" t="s">
        <v>650</v>
      </c>
      <c r="V150" s="412" t="s">
        <v>637</v>
      </c>
      <c r="XFB150" t="str">
        <f t="shared" si="15"/>
        <v>ALight End PKOSaleable</v>
      </c>
    </row>
    <row r="151" spans="1:22 16382:16382" hidden="1">
      <c r="A151" s="412">
        <v>1500701</v>
      </c>
      <c r="B151" s="412" t="s">
        <v>618</v>
      </c>
      <c r="C151" s="412" t="s">
        <v>648</v>
      </c>
      <c r="D151" s="417" t="s">
        <v>567</v>
      </c>
      <c r="E151" s="421">
        <v>1080</v>
      </c>
      <c r="F151" s="418">
        <v>89402.4</v>
      </c>
      <c r="G151" s="418">
        <f t="shared" si="11"/>
        <v>82779.999999999985</v>
      </c>
      <c r="H151" s="419">
        <v>0</v>
      </c>
      <c r="I151" s="419">
        <v>1080</v>
      </c>
      <c r="J151" s="419">
        <v>0</v>
      </c>
      <c r="K151" s="419">
        <v>0</v>
      </c>
      <c r="L151" s="419">
        <v>0</v>
      </c>
      <c r="M151" s="419">
        <f t="shared" si="16"/>
        <v>0</v>
      </c>
      <c r="N151" s="419">
        <f t="shared" si="16"/>
        <v>89402.4</v>
      </c>
      <c r="O151" s="419">
        <f t="shared" si="16"/>
        <v>0</v>
      </c>
      <c r="P151" s="419">
        <f t="shared" si="16"/>
        <v>0</v>
      </c>
      <c r="Q151" s="419">
        <f t="shared" si="16"/>
        <v>0</v>
      </c>
      <c r="R151" s="420">
        <f t="shared" si="13"/>
        <v>0</v>
      </c>
      <c r="S151" s="420">
        <f t="shared" si="14"/>
        <v>0</v>
      </c>
      <c r="T151" s="419">
        <v>103</v>
      </c>
      <c r="U151" s="412" t="s">
        <v>559</v>
      </c>
      <c r="V151" s="412" t="s">
        <v>547</v>
      </c>
      <c r="XFB151" t="str">
        <f t="shared" si="15"/>
        <v>AOthers - AcidsSaleable</v>
      </c>
    </row>
    <row r="152" spans="1:22 16382:16382" hidden="1">
      <c r="A152" s="412">
        <v>1500717</v>
      </c>
      <c r="B152" s="412" t="s">
        <v>727</v>
      </c>
      <c r="C152" s="412" t="s">
        <v>648</v>
      </c>
      <c r="D152" s="417" t="s">
        <v>567</v>
      </c>
      <c r="E152" s="412">
        <v>136016</v>
      </c>
      <c r="F152" s="418">
        <v>17744647.359999999</v>
      </c>
      <c r="G152" s="418">
        <f t="shared" si="11"/>
        <v>130460</v>
      </c>
      <c r="H152" s="419">
        <v>136016</v>
      </c>
      <c r="I152" s="419">
        <v>0</v>
      </c>
      <c r="J152" s="419">
        <v>0</v>
      </c>
      <c r="K152" s="419">
        <v>0</v>
      </c>
      <c r="L152" s="419">
        <v>0</v>
      </c>
      <c r="M152" s="419">
        <f t="shared" si="16"/>
        <v>17744647.359999999</v>
      </c>
      <c r="N152" s="419">
        <f t="shared" si="16"/>
        <v>0</v>
      </c>
      <c r="O152" s="419">
        <f t="shared" si="16"/>
        <v>0</v>
      </c>
      <c r="P152" s="419">
        <f t="shared" si="16"/>
        <v>0</v>
      </c>
      <c r="Q152" s="419">
        <f t="shared" si="16"/>
        <v>0</v>
      </c>
      <c r="R152" s="420">
        <f t="shared" si="13"/>
        <v>0</v>
      </c>
      <c r="S152" s="420">
        <f t="shared" si="14"/>
        <v>0</v>
      </c>
      <c r="T152" s="419">
        <v>103</v>
      </c>
      <c r="U152" s="412" t="s">
        <v>662</v>
      </c>
      <c r="V152" s="412" t="s">
        <v>637</v>
      </c>
      <c r="XFB152" t="str">
        <f t="shared" si="15"/>
        <v>ARMO and equivalentSaleable</v>
      </c>
    </row>
    <row r="153" spans="1:22 16382:16382" hidden="1">
      <c r="A153" s="412">
        <v>1500725</v>
      </c>
      <c r="B153" s="412" t="s">
        <v>728</v>
      </c>
      <c r="C153" s="412" t="s">
        <v>648</v>
      </c>
      <c r="D153" s="417" t="s">
        <v>567</v>
      </c>
      <c r="E153" s="418">
        <v>14150</v>
      </c>
      <c r="F153" s="418">
        <v>2680717.5</v>
      </c>
      <c r="G153" s="418">
        <f t="shared" si="11"/>
        <v>189450</v>
      </c>
      <c r="H153" s="419">
        <v>0</v>
      </c>
      <c r="I153" s="419">
        <v>0</v>
      </c>
      <c r="J153" s="419">
        <v>0</v>
      </c>
      <c r="K153" s="419">
        <v>0</v>
      </c>
      <c r="L153" s="419">
        <v>14150</v>
      </c>
      <c r="M153" s="419">
        <f t="shared" si="16"/>
        <v>0</v>
      </c>
      <c r="N153" s="419">
        <f t="shared" si="16"/>
        <v>0</v>
      </c>
      <c r="O153" s="419">
        <f t="shared" si="16"/>
        <v>0</v>
      </c>
      <c r="P153" s="419">
        <f t="shared" si="16"/>
        <v>0</v>
      </c>
      <c r="Q153" s="419">
        <f t="shared" si="16"/>
        <v>2680717.5</v>
      </c>
      <c r="R153" s="420">
        <f t="shared" si="13"/>
        <v>14.15</v>
      </c>
      <c r="S153" s="420">
        <f t="shared" si="14"/>
        <v>26.807175000000001</v>
      </c>
      <c r="T153" s="419">
        <v>103</v>
      </c>
      <c r="U153" s="412" t="s">
        <v>605</v>
      </c>
      <c r="V153" s="412" t="s">
        <v>569</v>
      </c>
      <c r="XFB153" t="str">
        <f t="shared" si="15"/>
        <v>ABA (1822/2270/2280)Saleable</v>
      </c>
    </row>
    <row r="154" spans="1:22 16382:16382" hidden="1">
      <c r="A154" s="412">
        <v>1500726</v>
      </c>
      <c r="B154" s="412" t="s">
        <v>729</v>
      </c>
      <c r="C154" s="412" t="s">
        <v>648</v>
      </c>
      <c r="D154" s="417" t="s">
        <v>567</v>
      </c>
      <c r="E154" s="421">
        <v>429</v>
      </c>
      <c r="F154" s="418">
        <v>36023.129999999997</v>
      </c>
      <c r="G154" s="418">
        <f t="shared" si="11"/>
        <v>83970</v>
      </c>
      <c r="H154" s="419">
        <v>429</v>
      </c>
      <c r="I154" s="419">
        <v>0</v>
      </c>
      <c r="J154" s="419">
        <v>0</v>
      </c>
      <c r="K154" s="419">
        <v>0</v>
      </c>
      <c r="L154" s="419">
        <v>0</v>
      </c>
      <c r="M154" s="419">
        <f t="shared" si="16"/>
        <v>36023.129999999997</v>
      </c>
      <c r="N154" s="419">
        <f t="shared" si="16"/>
        <v>0</v>
      </c>
      <c r="O154" s="419">
        <f t="shared" si="16"/>
        <v>0</v>
      </c>
      <c r="P154" s="419">
        <f t="shared" si="16"/>
        <v>0</v>
      </c>
      <c r="Q154" s="419">
        <f t="shared" si="16"/>
        <v>0</v>
      </c>
      <c r="R154" s="420">
        <f t="shared" si="13"/>
        <v>0</v>
      </c>
      <c r="S154" s="420">
        <f t="shared" si="14"/>
        <v>0</v>
      </c>
      <c r="T154" s="419">
        <v>103</v>
      </c>
      <c r="U154" s="412" t="s">
        <v>571</v>
      </c>
      <c r="V154" s="412" t="s">
        <v>569</v>
      </c>
      <c r="XFB154" t="str">
        <f t="shared" si="15"/>
        <v>AV 1898Saleable</v>
      </c>
    </row>
    <row r="155" spans="1:22 16382:16382" hidden="1">
      <c r="A155" s="412">
        <v>1500909</v>
      </c>
      <c r="B155" s="412" t="s">
        <v>730</v>
      </c>
      <c r="C155" s="412" t="s">
        <v>648</v>
      </c>
      <c r="D155" s="417" t="s">
        <v>567</v>
      </c>
      <c r="E155" s="421">
        <v>4812.6049999999996</v>
      </c>
      <c r="F155" s="418">
        <v>346507.56</v>
      </c>
      <c r="G155" s="418">
        <f t="shared" si="11"/>
        <v>72000</v>
      </c>
      <c r="H155" s="419">
        <v>0</v>
      </c>
      <c r="I155" s="419">
        <v>0</v>
      </c>
      <c r="J155" s="419">
        <v>0</v>
      </c>
      <c r="K155" s="419">
        <v>0</v>
      </c>
      <c r="L155" s="419">
        <v>4812.6049999999996</v>
      </c>
      <c r="M155" s="419">
        <f t="shared" si="16"/>
        <v>0</v>
      </c>
      <c r="N155" s="419">
        <f t="shared" si="16"/>
        <v>0</v>
      </c>
      <c r="O155" s="419">
        <f t="shared" si="16"/>
        <v>0</v>
      </c>
      <c r="P155" s="419">
        <f t="shared" si="16"/>
        <v>0</v>
      </c>
      <c r="Q155" s="419">
        <f t="shared" si="16"/>
        <v>346507.55999999994</v>
      </c>
      <c r="R155" s="420">
        <f t="shared" si="13"/>
        <v>4.8126049999999996</v>
      </c>
      <c r="S155" s="420">
        <f t="shared" si="14"/>
        <v>3.4650755999999996</v>
      </c>
      <c r="T155" s="419">
        <v>103</v>
      </c>
      <c r="U155" s="412" t="s">
        <v>731</v>
      </c>
      <c r="V155" s="412" t="s">
        <v>637</v>
      </c>
      <c r="XFB155" t="str">
        <f t="shared" si="15"/>
        <v>AOthers Saleable</v>
      </c>
    </row>
    <row r="156" spans="1:22 16382:16382" hidden="1">
      <c r="A156" s="412">
        <v>1500920</v>
      </c>
      <c r="B156" s="412" t="s">
        <v>732</v>
      </c>
      <c r="C156" s="412" t="s">
        <v>648</v>
      </c>
      <c r="D156" s="417" t="s">
        <v>567</v>
      </c>
      <c r="E156" s="421">
        <v>16300</v>
      </c>
      <c r="F156" s="418">
        <v>735782</v>
      </c>
      <c r="G156" s="418">
        <f t="shared" si="11"/>
        <v>45140</v>
      </c>
      <c r="H156" s="419">
        <v>0</v>
      </c>
      <c r="I156" s="419">
        <v>0</v>
      </c>
      <c r="J156" s="419">
        <v>0</v>
      </c>
      <c r="K156" s="419">
        <v>16300</v>
      </c>
      <c r="L156" s="419">
        <v>0</v>
      </c>
      <c r="M156" s="419">
        <f t="shared" si="16"/>
        <v>0</v>
      </c>
      <c r="N156" s="419">
        <f t="shared" si="16"/>
        <v>0</v>
      </c>
      <c r="O156" s="419">
        <f t="shared" si="16"/>
        <v>0</v>
      </c>
      <c r="P156" s="419">
        <f t="shared" si="16"/>
        <v>735782</v>
      </c>
      <c r="Q156" s="419">
        <f t="shared" si="16"/>
        <v>0</v>
      </c>
      <c r="R156" s="420">
        <f t="shared" si="13"/>
        <v>16.3</v>
      </c>
      <c r="S156" s="420">
        <f t="shared" si="14"/>
        <v>7.3578200000000002</v>
      </c>
      <c r="T156" s="419">
        <v>103</v>
      </c>
      <c r="U156" s="412" t="s">
        <v>632</v>
      </c>
      <c r="V156" s="412" t="s">
        <v>547</v>
      </c>
      <c r="XFB156" t="str">
        <f t="shared" si="15"/>
        <v>ADistilled Grade Stearic acidsSaleable</v>
      </c>
    </row>
    <row r="157" spans="1:22 16382:16382" hidden="1">
      <c r="A157" s="412">
        <v>1500921</v>
      </c>
      <c r="B157" s="412" t="s">
        <v>733</v>
      </c>
      <c r="C157" s="412" t="s">
        <v>648</v>
      </c>
      <c r="D157" s="417" t="s">
        <v>567</v>
      </c>
      <c r="E157" s="421">
        <v>11250</v>
      </c>
      <c r="F157" s="418">
        <v>283275</v>
      </c>
      <c r="G157" s="418">
        <f t="shared" si="11"/>
        <v>25180</v>
      </c>
      <c r="H157" s="419">
        <v>11250</v>
      </c>
      <c r="I157" s="419">
        <v>0</v>
      </c>
      <c r="J157" s="419">
        <v>0</v>
      </c>
      <c r="K157" s="419">
        <v>0</v>
      </c>
      <c r="L157" s="419">
        <v>0</v>
      </c>
      <c r="M157" s="419">
        <f t="shared" si="16"/>
        <v>283275</v>
      </c>
      <c r="N157" s="419">
        <f t="shared" si="16"/>
        <v>0</v>
      </c>
      <c r="O157" s="419">
        <f t="shared" si="16"/>
        <v>0</v>
      </c>
      <c r="P157" s="419">
        <f t="shared" si="16"/>
        <v>0</v>
      </c>
      <c r="Q157" s="419">
        <f t="shared" si="16"/>
        <v>0</v>
      </c>
      <c r="R157" s="420">
        <f t="shared" si="13"/>
        <v>0</v>
      </c>
      <c r="S157" s="420">
        <f t="shared" si="14"/>
        <v>0</v>
      </c>
      <c r="T157" s="419">
        <v>103</v>
      </c>
      <c r="U157" s="412" t="s">
        <v>734</v>
      </c>
      <c r="V157" s="412" t="s">
        <v>550</v>
      </c>
      <c r="XFB157" t="str">
        <f t="shared" si="15"/>
        <v>AGlycerine BPSaleable</v>
      </c>
    </row>
    <row r="158" spans="1:22 16382:16382" hidden="1">
      <c r="A158" s="412">
        <v>1500990</v>
      </c>
      <c r="B158" s="412" t="s">
        <v>735</v>
      </c>
      <c r="C158" s="412" t="s">
        <v>648</v>
      </c>
      <c r="D158" s="417" t="s">
        <v>567</v>
      </c>
      <c r="E158" s="412">
        <v>51075</v>
      </c>
      <c r="F158" s="418">
        <v>2729448</v>
      </c>
      <c r="G158" s="418">
        <f t="shared" si="11"/>
        <v>53440</v>
      </c>
      <c r="H158" s="419">
        <v>51075</v>
      </c>
      <c r="I158" s="419">
        <v>0</v>
      </c>
      <c r="J158" s="419">
        <v>0</v>
      </c>
      <c r="K158" s="419">
        <v>0</v>
      </c>
      <c r="L158" s="419">
        <v>0</v>
      </c>
      <c r="M158" s="419">
        <f t="shared" si="16"/>
        <v>2729448</v>
      </c>
      <c r="N158" s="419">
        <f t="shared" si="16"/>
        <v>0</v>
      </c>
      <c r="O158" s="419">
        <f t="shared" si="16"/>
        <v>0</v>
      </c>
      <c r="P158" s="419">
        <f t="shared" si="16"/>
        <v>0</v>
      </c>
      <c r="Q158" s="419">
        <f t="shared" si="16"/>
        <v>0</v>
      </c>
      <c r="R158" s="420">
        <f t="shared" si="13"/>
        <v>0</v>
      </c>
      <c r="S158" s="420">
        <f t="shared" si="14"/>
        <v>0</v>
      </c>
      <c r="T158" s="419">
        <v>103</v>
      </c>
      <c r="U158" s="412" t="s">
        <v>632</v>
      </c>
      <c r="V158" s="412" t="s">
        <v>547</v>
      </c>
      <c r="XFB158" t="str">
        <f t="shared" si="15"/>
        <v>ADistilled Grade Stearic acidsSaleable</v>
      </c>
    </row>
    <row r="159" spans="1:22 16382:16382" hidden="1">
      <c r="A159" s="412">
        <v>1501035</v>
      </c>
      <c r="B159" s="412" t="s">
        <v>736</v>
      </c>
      <c r="C159" s="412" t="s">
        <v>648</v>
      </c>
      <c r="D159" s="417" t="s">
        <v>567</v>
      </c>
      <c r="E159" s="412">
        <v>2450</v>
      </c>
      <c r="F159" s="418">
        <v>197813</v>
      </c>
      <c r="G159" s="418">
        <f t="shared" si="11"/>
        <v>80740</v>
      </c>
      <c r="H159" s="419">
        <v>0</v>
      </c>
      <c r="I159" s="419">
        <v>2450</v>
      </c>
      <c r="J159" s="419">
        <v>0</v>
      </c>
      <c r="K159" s="419">
        <v>0</v>
      </c>
      <c r="L159" s="419">
        <v>0</v>
      </c>
      <c r="M159" s="419">
        <f t="shared" si="16"/>
        <v>0</v>
      </c>
      <c r="N159" s="419">
        <f t="shared" si="16"/>
        <v>197813</v>
      </c>
      <c r="O159" s="419">
        <f t="shared" si="16"/>
        <v>0</v>
      </c>
      <c r="P159" s="419">
        <f t="shared" si="16"/>
        <v>0</v>
      </c>
      <c r="Q159" s="419">
        <f t="shared" si="16"/>
        <v>0</v>
      </c>
      <c r="R159" s="420">
        <f t="shared" si="13"/>
        <v>0</v>
      </c>
      <c r="S159" s="420">
        <f t="shared" si="14"/>
        <v>0</v>
      </c>
      <c r="T159" s="419">
        <v>103</v>
      </c>
      <c r="U159" s="412" t="s">
        <v>603</v>
      </c>
      <c r="V159" s="412" t="s">
        <v>569</v>
      </c>
      <c r="XFB159" t="str">
        <f t="shared" si="15"/>
        <v>AV 16-18 TASaleable</v>
      </c>
    </row>
    <row r="160" spans="1:22 16382:16382" hidden="1">
      <c r="A160" s="412">
        <v>1501055</v>
      </c>
      <c r="B160" s="412" t="s">
        <v>737</v>
      </c>
      <c r="C160" s="412" t="s">
        <v>648</v>
      </c>
      <c r="D160" s="417" t="s">
        <v>567</v>
      </c>
      <c r="E160" s="412">
        <v>212</v>
      </c>
      <c r="F160" s="418">
        <v>20224.8</v>
      </c>
      <c r="G160" s="418">
        <f t="shared" si="11"/>
        <v>95400</v>
      </c>
      <c r="H160" s="419">
        <v>0</v>
      </c>
      <c r="I160" s="419">
        <v>212</v>
      </c>
      <c r="J160" s="419">
        <v>0</v>
      </c>
      <c r="K160" s="419">
        <v>0</v>
      </c>
      <c r="L160" s="419">
        <v>0</v>
      </c>
      <c r="M160" s="419">
        <f t="shared" si="16"/>
        <v>0</v>
      </c>
      <c r="N160" s="419">
        <f t="shared" si="16"/>
        <v>20224.8</v>
      </c>
      <c r="O160" s="419">
        <f t="shared" si="16"/>
        <v>0</v>
      </c>
      <c r="P160" s="419">
        <f t="shared" si="16"/>
        <v>0</v>
      </c>
      <c r="Q160" s="419">
        <f t="shared" si="16"/>
        <v>0</v>
      </c>
      <c r="R160" s="420">
        <f t="shared" si="13"/>
        <v>0</v>
      </c>
      <c r="S160" s="420">
        <f t="shared" si="14"/>
        <v>0</v>
      </c>
      <c r="T160" s="419">
        <v>103</v>
      </c>
      <c r="U160" s="412" t="s">
        <v>601</v>
      </c>
      <c r="V160" s="412" t="s">
        <v>569</v>
      </c>
      <c r="XFB160" t="str">
        <f t="shared" si="15"/>
        <v>AV 16-18 50:50Saleable</v>
      </c>
    </row>
    <row r="161" spans="1:22 16382:16382" hidden="1">
      <c r="A161" s="412">
        <v>1501056</v>
      </c>
      <c r="B161" s="412" t="s">
        <v>738</v>
      </c>
      <c r="C161" s="412" t="s">
        <v>648</v>
      </c>
      <c r="D161" s="417" t="s">
        <v>567</v>
      </c>
      <c r="E161" s="412">
        <v>172</v>
      </c>
      <c r="F161" s="418">
        <v>15591.8</v>
      </c>
      <c r="G161" s="418">
        <f t="shared" si="11"/>
        <v>90650</v>
      </c>
      <c r="H161" s="419">
        <v>172</v>
      </c>
      <c r="I161" s="419">
        <v>0</v>
      </c>
      <c r="J161" s="419">
        <v>0</v>
      </c>
      <c r="K161" s="419">
        <v>0</v>
      </c>
      <c r="L161" s="419">
        <v>0</v>
      </c>
      <c r="M161" s="419">
        <f t="shared" si="16"/>
        <v>15591.8</v>
      </c>
      <c r="N161" s="419">
        <f t="shared" si="16"/>
        <v>0</v>
      </c>
      <c r="O161" s="419">
        <f t="shared" si="16"/>
        <v>0</v>
      </c>
      <c r="P161" s="419">
        <f t="shared" si="16"/>
        <v>0</v>
      </c>
      <c r="Q161" s="419">
        <f t="shared" si="16"/>
        <v>0</v>
      </c>
      <c r="R161" s="420">
        <f t="shared" si="13"/>
        <v>0</v>
      </c>
      <c r="S161" s="420">
        <f t="shared" si="14"/>
        <v>0</v>
      </c>
      <c r="T161" s="419">
        <v>103</v>
      </c>
      <c r="U161" s="412" t="s">
        <v>568</v>
      </c>
      <c r="V161" s="412" t="s">
        <v>569</v>
      </c>
      <c r="XFB161" t="str">
        <f t="shared" si="15"/>
        <v>AV 1698Saleable</v>
      </c>
    </row>
    <row r="162" spans="1:22 16382:16382" hidden="1">
      <c r="A162" s="412">
        <v>1501104</v>
      </c>
      <c r="B162" s="412" t="s">
        <v>739</v>
      </c>
      <c r="C162" s="412" t="s">
        <v>648</v>
      </c>
      <c r="D162" s="417" t="s">
        <v>567</v>
      </c>
      <c r="E162" s="412">
        <v>95441</v>
      </c>
      <c r="F162" s="418">
        <v>6340145.6299999999</v>
      </c>
      <c r="G162" s="418">
        <f t="shared" si="11"/>
        <v>66430</v>
      </c>
      <c r="H162" s="419">
        <v>0</v>
      </c>
      <c r="I162" s="419">
        <v>95441</v>
      </c>
      <c r="J162" s="419">
        <v>0</v>
      </c>
      <c r="K162" s="419">
        <v>0</v>
      </c>
      <c r="L162" s="419">
        <v>0</v>
      </c>
      <c r="M162" s="419">
        <f t="shared" si="16"/>
        <v>0</v>
      </c>
      <c r="N162" s="419">
        <f t="shared" si="16"/>
        <v>6340145.629999999</v>
      </c>
      <c r="O162" s="419">
        <f t="shared" si="16"/>
        <v>0</v>
      </c>
      <c r="P162" s="419">
        <f t="shared" si="16"/>
        <v>0</v>
      </c>
      <c r="Q162" s="419">
        <f t="shared" si="16"/>
        <v>0</v>
      </c>
      <c r="R162" s="420">
        <f t="shared" si="13"/>
        <v>0</v>
      </c>
      <c r="S162" s="420">
        <f t="shared" si="14"/>
        <v>0</v>
      </c>
      <c r="T162" s="419">
        <v>103</v>
      </c>
      <c r="U162" s="412" t="s">
        <v>559</v>
      </c>
      <c r="V162" s="412" t="s">
        <v>547</v>
      </c>
      <c r="XFB162" t="str">
        <f t="shared" si="15"/>
        <v>AOthers - AcidsSaleable</v>
      </c>
    </row>
    <row r="163" spans="1:22 16382:16382" hidden="1">
      <c r="A163" s="422">
        <v>1501106</v>
      </c>
      <c r="B163" s="422" t="s">
        <v>740</v>
      </c>
      <c r="C163" s="412" t="s">
        <v>648</v>
      </c>
      <c r="D163" s="417" t="s">
        <v>567</v>
      </c>
      <c r="E163" s="412">
        <v>22000</v>
      </c>
      <c r="F163" s="418">
        <v>1461460</v>
      </c>
      <c r="G163" s="418">
        <f t="shared" si="11"/>
        <v>66430</v>
      </c>
      <c r="H163" s="419">
        <v>22000</v>
      </c>
      <c r="I163" s="419">
        <v>0</v>
      </c>
      <c r="J163" s="419">
        <v>0</v>
      </c>
      <c r="K163" s="419">
        <v>0</v>
      </c>
      <c r="L163" s="419">
        <v>0</v>
      </c>
      <c r="M163" s="419">
        <f t="shared" si="16"/>
        <v>1461460.0000000002</v>
      </c>
      <c r="N163" s="419">
        <f t="shared" si="16"/>
        <v>0</v>
      </c>
      <c r="O163" s="419">
        <f t="shared" si="16"/>
        <v>0</v>
      </c>
      <c r="P163" s="419">
        <f t="shared" si="16"/>
        <v>0</v>
      </c>
      <c r="Q163" s="419">
        <f t="shared" si="16"/>
        <v>0</v>
      </c>
      <c r="R163" s="420">
        <f t="shared" si="13"/>
        <v>0</v>
      </c>
      <c r="S163" s="420">
        <f t="shared" si="14"/>
        <v>0</v>
      </c>
      <c r="T163" s="419">
        <v>103</v>
      </c>
      <c r="U163" s="412" t="s">
        <v>559</v>
      </c>
      <c r="V163" s="412" t="s">
        <v>547</v>
      </c>
      <c r="XFB163" t="str">
        <f t="shared" si="15"/>
        <v>AOthers - AcidsSaleable</v>
      </c>
    </row>
    <row r="164" spans="1:22 16382:16382">
      <c r="A164" s="412"/>
      <c r="B164" s="412"/>
      <c r="C164" s="412"/>
      <c r="D164" s="412"/>
      <c r="E164" s="426"/>
      <c r="F164" s="412"/>
      <c r="G164" s="412"/>
      <c r="H164" s="419"/>
      <c r="I164" s="419"/>
      <c r="J164" s="419"/>
      <c r="K164" s="419"/>
      <c r="L164" s="419"/>
      <c r="M164" s="419"/>
      <c r="N164" s="419"/>
      <c r="O164" s="419"/>
      <c r="P164" s="419"/>
      <c r="Q164" s="419"/>
      <c r="R164" s="420"/>
      <c r="S164" s="420"/>
      <c r="T164" s="419"/>
      <c r="U164" s="412"/>
      <c r="V164" s="412"/>
      <c r="XFB164" t="str">
        <f t="shared" si="15"/>
        <v>A</v>
      </c>
    </row>
    <row r="165" spans="1:22 16382:16382" s="34" customFormat="1">
      <c r="A165" s="416"/>
      <c r="B165" s="416"/>
      <c r="C165" s="416"/>
      <c r="D165" s="416"/>
      <c r="E165" s="427">
        <f t="shared" ref="E165:S165" si="17">SUM(E4:E163)</f>
        <v>23279200.570999999</v>
      </c>
      <c r="F165" s="427">
        <f t="shared" si="17"/>
        <v>1702300525.8899999</v>
      </c>
      <c r="G165" s="427"/>
      <c r="H165" s="427">
        <f t="shared" si="17"/>
        <v>17037468.001000002</v>
      </c>
      <c r="I165" s="427">
        <f t="shared" si="17"/>
        <v>2958652.557</v>
      </c>
      <c r="J165" s="427">
        <f t="shared" si="17"/>
        <v>1147715</v>
      </c>
      <c r="K165" s="427">
        <f t="shared" si="17"/>
        <v>1368803</v>
      </c>
      <c r="L165" s="427">
        <f t="shared" si="17"/>
        <v>766562.01300000004</v>
      </c>
      <c r="M165" s="427">
        <f t="shared" si="17"/>
        <v>1201458257.511096</v>
      </c>
      <c r="N165" s="427">
        <f t="shared" si="17"/>
        <v>266762431.65905842</v>
      </c>
      <c r="O165" s="427">
        <f t="shared" si="17"/>
        <v>73683575.590044826</v>
      </c>
      <c r="P165" s="427">
        <f t="shared" si="17"/>
        <v>119409521.76010416</v>
      </c>
      <c r="Q165" s="427">
        <f t="shared" si="17"/>
        <v>40986739.369696714</v>
      </c>
      <c r="R165" s="427">
        <f t="shared" si="17"/>
        <v>3283.0800130000002</v>
      </c>
      <c r="S165" s="427">
        <f t="shared" si="17"/>
        <v>2340.7983671984571</v>
      </c>
      <c r="T165" s="428"/>
      <c r="U165" s="416"/>
      <c r="V165" s="416"/>
      <c r="XFB165" t="str">
        <f t="shared" si="15"/>
        <v>A</v>
      </c>
    </row>
    <row r="166" spans="1:22 16382:16382">
      <c r="E166" s="429">
        <f>+E165/1000</f>
        <v>23279.200570999998</v>
      </c>
      <c r="F166" s="429">
        <f>+F165/10000000</f>
        <v>170.230052589</v>
      </c>
      <c r="G166" s="429"/>
      <c r="XFB166" t="str">
        <f t="shared" si="15"/>
        <v>A</v>
      </c>
    </row>
    <row r="167" spans="1:22 16382:16382">
      <c r="E167" s="429">
        <v>23273.200571000001</v>
      </c>
      <c r="F167" s="429">
        <v>170.22113658899997</v>
      </c>
      <c r="G167" s="429"/>
      <c r="H167" s="430"/>
      <c r="I167" s="430"/>
      <c r="J167" s="430"/>
      <c r="K167" s="430"/>
      <c r="L167" s="430"/>
      <c r="XFB167" t="str">
        <f t="shared" si="15"/>
        <v>A</v>
      </c>
    </row>
    <row r="168" spans="1:22 16382:16382">
      <c r="E168" s="429">
        <f>+E166-E167</f>
        <v>5.999999999996362</v>
      </c>
      <c r="F168" s="429">
        <f>+F166-F167</f>
        <v>8.9160000000276796E-3</v>
      </c>
      <c r="G168" s="429"/>
      <c r="XFB168" t="str">
        <f t="shared" si="15"/>
        <v>A</v>
      </c>
    </row>
    <row r="169" spans="1:22 16382:16382">
      <c r="XFB169" t="str">
        <f t="shared" si="15"/>
        <v>A</v>
      </c>
    </row>
    <row r="170" spans="1:22 16382:16382">
      <c r="XFB170" t="str">
        <f t="shared" si="15"/>
        <v>A</v>
      </c>
    </row>
    <row r="171" spans="1:22 16382:16382">
      <c r="E171" s="430"/>
      <c r="XFB171" t="str">
        <f t="shared" si="15"/>
        <v>A</v>
      </c>
    </row>
    <row r="172" spans="1:22 16382:16382">
      <c r="XFB172" t="str">
        <f t="shared" si="15"/>
        <v>A</v>
      </c>
    </row>
    <row r="173" spans="1:22 16382:16382">
      <c r="XFB173" t="str">
        <f t="shared" si="15"/>
        <v>A</v>
      </c>
    </row>
    <row r="174" spans="1:22 16382:16382">
      <c r="XFB174" t="str">
        <f t="shared" si="15"/>
        <v>A</v>
      </c>
    </row>
    <row r="175" spans="1:22 16382:16382">
      <c r="XFB175" t="str">
        <f t="shared" si="15"/>
        <v>A</v>
      </c>
    </row>
    <row r="176" spans="1:22 16382:16382">
      <c r="XFB176" t="str">
        <f t="shared" si="15"/>
        <v>A</v>
      </c>
    </row>
    <row r="177" spans="16382:16382">
      <c r="XFB177" t="str">
        <f t="shared" si="15"/>
        <v>A</v>
      </c>
    </row>
    <row r="178" spans="16382:16382">
      <c r="XFB178" t="str">
        <f t="shared" si="15"/>
        <v>A</v>
      </c>
    </row>
    <row r="179" spans="16382:16382">
      <c r="XFB179" t="str">
        <f t="shared" si="15"/>
        <v>A</v>
      </c>
    </row>
    <row r="180" spans="16382:16382">
      <c r="XFB180" t="str">
        <f t="shared" si="15"/>
        <v>A</v>
      </c>
    </row>
    <row r="181" spans="16382:16382">
      <c r="XFB181" t="str">
        <f t="shared" si="15"/>
        <v>A</v>
      </c>
    </row>
    <row r="182" spans="16382:16382">
      <c r="XFB182" t="str">
        <f t="shared" si="15"/>
        <v>A</v>
      </c>
    </row>
    <row r="183" spans="16382:16382">
      <c r="XFB183" t="str">
        <f t="shared" si="15"/>
        <v>A</v>
      </c>
    </row>
    <row r="184" spans="16382:16382">
      <c r="XFB184" t="str">
        <f t="shared" si="15"/>
        <v>A</v>
      </c>
    </row>
    <row r="185" spans="16382:16382">
      <c r="XFB185" t="str">
        <f t="shared" si="15"/>
        <v>A</v>
      </c>
    </row>
    <row r="186" spans="16382:16382">
      <c r="XFB186" t="str">
        <f t="shared" si="15"/>
        <v>A</v>
      </c>
    </row>
    <row r="187" spans="16382:16382">
      <c r="XFB187" t="str">
        <f t="shared" si="15"/>
        <v>A</v>
      </c>
    </row>
    <row r="188" spans="16382:16382">
      <c r="XFB188" t="str">
        <f t="shared" si="15"/>
        <v>A</v>
      </c>
    </row>
    <row r="189" spans="16382:16382">
      <c r="XFB189" t="str">
        <f t="shared" si="15"/>
        <v>A</v>
      </c>
    </row>
    <row r="190" spans="16382:16382">
      <c r="XFB190" t="str">
        <f t="shared" si="15"/>
        <v>A</v>
      </c>
    </row>
    <row r="191" spans="16382:16382">
      <c r="XFB191" t="str">
        <f t="shared" si="15"/>
        <v>A</v>
      </c>
    </row>
    <row r="192" spans="16382:16382">
      <c r="XFB192" t="str">
        <f t="shared" si="15"/>
        <v>A</v>
      </c>
    </row>
  </sheetData>
  <autoFilter ref="A3:XFB163">
    <filterColumn colId="1">
      <filters>
        <filter val="UNDIST DFA C12C14 SPKO LGMFA"/>
      </filters>
    </filterColumn>
  </autoFilter>
  <mergeCells count="3">
    <mergeCell ref="H2:L2"/>
    <mergeCell ref="M2:Q2"/>
    <mergeCell ref="R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fatty Acid</vt:lpstr>
      <vt:lpstr>Fatty Alcohol</vt:lpstr>
      <vt:lpstr>Glycerine</vt:lpstr>
      <vt:lpstr>July 16 yield</vt:lpstr>
      <vt:lpstr>Ageing Report Oleo 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jalkote</dc:creator>
  <cp:lastModifiedBy>Abhijeet Jalkote</cp:lastModifiedBy>
  <dcterms:created xsi:type="dcterms:W3CDTF">2015-10-09T11:15:37Z</dcterms:created>
  <dcterms:modified xsi:type="dcterms:W3CDTF">2017-04-14T11:36:30Z</dcterms:modified>
</cp:coreProperties>
</file>